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comments5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comments6.xml" ContentType="application/vnd.openxmlformats-officedocument.spreadsheetml.comments+xml"/>
  <Override PartName="/xl/comments8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Daily Position" sheetId="2" state="visible" r:id="rId4"/>
    <sheet name="Stock Prices" sheetId="3" state="visible" r:id="rId5"/>
    <sheet name="Private Values" sheetId="4" state="visible" r:id="rId6"/>
    <sheet name="Financials" sheetId="5" state="visible" r:id="rId7"/>
    <sheet name="Cash-Int-Trans" sheetId="6" state="visible" r:id="rId8"/>
    <sheet name="Amort" sheetId="7" state="visible" r:id="rId9"/>
    <sheet name="MRP Raptor" sheetId="8" state="visible" r:id="rId10"/>
  </sheets>
  <definedNames>
    <definedName function="false" hidden="false" localSheetId="0" name="_xlnm.Print_Area" vbProcedure="false">Summary!$A$1:$F$25</definedName>
    <definedName function="false" hidden="false" name="Amort" vbProcedure="false">Amort!$A$10:$G$20</definedName>
    <definedName function="false" hidden="false" name="ene" vbProcedure="false">'Stock Prices'!$A$5:$B$375</definedName>
    <definedName function="false" hidden="false" name="Loan" vbProcedure="false">Amort!$A$42:$I$52</definedName>
    <definedName function="false" hidden="false" name="LoanPeriod" vbProcedure="false">Amort!$B$42:$I$52</definedName>
    <definedName function="false" hidden="false" name="MPRR" vbProcedure="false">'MRP Raptor'!$E$3:$CM$140</definedName>
    <definedName function="false" hidden="false" name="Note" vbProcedure="false">Amort!$A$10:$I$20</definedName>
    <definedName function="false" hidden="false" name="NotePeriod" vbProcedure="false">Amort!$B$10:$I$20</definedName>
    <definedName function="false" hidden="false" name="Privates" vbProcedure="false">'Private Values'!$A$4:$A$374</definedName>
    <definedName function="false" hidden="false" localSheetId="2" name="Excel_BuiltIn__FilterDatabase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13" authorId="0">
      <text>
        <r>
          <rPr>
            <b val="true"/>
            <sz val="8"/>
            <color rgb="FF000000"/>
            <rFont val="Tahoma"/>
            <family val="0"/>
          </rPr>
          <t xml:space="preserve">Gordon McKillop:
</t>
        </r>
        <r>
          <rPr>
            <sz val="8"/>
            <color rgb="FF000000"/>
            <rFont val="Tahoma"/>
            <family val="0"/>
          </rPr>
          <t xml:space="preserve">from cash-int-trans sheet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116</xdr:colOff>
                <xdr:row>11</xdr:row>
                <xdr:rowOff>12</xdr:rowOff>
              </xdr:from>
              <xdr:to>
                <xdr:col>11</xdr:col>
                <xdr:colOff>85</xdr:colOff>
                <xdr:row>14</xdr:row>
                <xdr:rowOff>21</xdr:rowOff>
              </xdr:to>
            </anchor>
          </commentPr>
        </mc:Choice>
        <mc:Fallback/>
      </mc:AlternateContent>
    </comment>
    <comment ref="I16" authorId="0">
      <text>
        <r>
          <rPr>
            <b val="true"/>
            <sz val="8"/>
            <color rgb="FF000000"/>
            <rFont val="Tahoma"/>
            <family val="0"/>
          </rPr>
          <t xml:space="preserve">Adjusted to reflect interest added to note and additional payment for swap settlement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123</xdr:colOff>
                <xdr:row>14</xdr:row>
                <xdr:rowOff>11</xdr:rowOff>
              </xdr:from>
              <xdr:to>
                <xdr:col>11</xdr:col>
                <xdr:colOff>92</xdr:colOff>
                <xdr:row>18</xdr:row>
                <xdr:rowOff>1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39" authorId="0">
      <text>
        <r>
          <rPr>
            <b val="true"/>
            <sz val="8"/>
            <color rgb="FF000000"/>
            <rFont val="Tahoma"/>
            <family val="0"/>
          </rPr>
          <t xml:space="preserve">rsiurek:
</t>
        </r>
        <r>
          <rPr>
            <sz val="8"/>
            <color rgb="FF000000"/>
            <rFont val="Tahoma"/>
            <family val="0"/>
          </rPr>
          <t xml:space="preserve">Per World Bank website http://www.worldbank.org/fps/usdpostL.htm as of 8/4/00.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37</xdr:row>
                <xdr:rowOff>18</xdr:rowOff>
              </xdr:from>
              <xdr:to>
                <xdr:col>10</xdr:col>
                <xdr:colOff>11</xdr:colOff>
                <xdr:row>41</xdr:row>
                <xdr:rowOff>17</xdr:rowOff>
              </xdr:to>
            </anchor>
          </commentPr>
        </mc:Choice>
        <mc:Fallback/>
      </mc:AlternateContent>
    </comment>
  </commentList>
</comments>
</file>

<file path=xl/comments8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" authorId="0">
      <text>
        <r>
          <rPr>
            <b val="true"/>
            <sz val="8"/>
            <color rgb="FF000000"/>
            <rFont val="Tahoma"/>
            <family val="0"/>
          </rPr>
          <t xml:space="preserve">thall:
</t>
        </r>
        <r>
          <rPr>
            <sz val="8"/>
            <color rgb="FF000000"/>
            <rFont val="Tahoma"/>
            <family val="0"/>
          </rPr>
          <t xml:space="preserve">All items in this column should match an instrument in the Instruments Page!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0</xdr:row>
                <xdr:rowOff>2</xdr:rowOff>
              </xdr:from>
              <xdr:to>
                <xdr:col>2</xdr:col>
                <xdr:colOff>-147</xdr:colOff>
                <xdr:row>3</xdr:row>
                <xdr:rowOff>12</xdr:rowOff>
              </xdr:to>
            </anchor>
          </commentPr>
        </mc:Choice>
        <mc:Fallback/>
      </mc:AlternateContent>
    </comment>
    <comment ref="U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May need to move the calc to index sheets!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15</xdr:colOff>
                <xdr:row>0</xdr:row>
                <xdr:rowOff>2</xdr:rowOff>
              </xdr:from>
              <xdr:to>
                <xdr:col>30</xdr:col>
                <xdr:colOff>1</xdr:colOff>
                <xdr:row>3</xdr:row>
                <xdr:rowOff>11</xdr:rowOff>
              </xdr:to>
            </anchor>
          </commentPr>
        </mc:Choice>
        <mc:Fallback/>
      </mc:AlternateContent>
    </comment>
    <comment ref="V1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DO NOT CHANGE THIS COLUMN. CHANGE IN COLUMN EC!!!!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28</xdr:col>
                <xdr:colOff>15</xdr:colOff>
                <xdr:row>0</xdr:row>
                <xdr:rowOff>2</xdr:rowOff>
              </xdr:from>
              <xdr:to>
                <xdr:col>29</xdr:col>
                <xdr:colOff>28</xdr:colOff>
                <xdr:row>3</xdr:row>
                <xdr:rowOff>12</xdr:rowOff>
              </xdr:to>
            </anchor>
          </commentPr>
        </mc:Choice>
        <mc:Fallback/>
      </mc:AlternateContent>
    </comment>
    <comment ref="AF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RAROC Reset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15</xdr:colOff>
                <xdr:row>1</xdr:row>
                <xdr:rowOff>11</xdr:rowOff>
              </xdr:from>
              <xdr:to>
                <xdr:col>33</xdr:col>
                <xdr:colOff>4</xdr:colOff>
                <xdr:row>4</xdr:row>
                <xdr:rowOff>23</xdr:rowOff>
              </xdr:to>
            </anchor>
          </commentPr>
        </mc:Choice>
        <mc:Fallback/>
      </mc:AlternateContent>
    </comment>
    <comment ref="AJ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RAROC Reset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36</xdr:col>
                <xdr:colOff>15</xdr:colOff>
                <xdr:row>1</xdr:row>
                <xdr:rowOff>11</xdr:rowOff>
              </xdr:from>
              <xdr:to>
                <xdr:col>38</xdr:col>
                <xdr:colOff>27</xdr:colOff>
                <xdr:row>4</xdr:row>
                <xdr:rowOff>23</xdr:rowOff>
              </xdr:to>
            </anchor>
          </commentPr>
        </mc:Choice>
        <mc:Fallback/>
      </mc:AlternateContent>
    </comment>
    <comment ref="AK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Adds the RAROC Reset also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38</xdr:col>
                <xdr:colOff>15</xdr:colOff>
                <xdr:row>1</xdr:row>
                <xdr:rowOff>11</xdr:rowOff>
              </xdr:from>
              <xdr:to>
                <xdr:col>53</xdr:col>
                <xdr:colOff>33</xdr:colOff>
                <xdr:row>4</xdr:row>
                <xdr:rowOff>23</xdr:rowOff>
              </xdr:to>
            </anchor>
          </commentPr>
        </mc:Choice>
        <mc:Fallback/>
      </mc:AlternateContent>
    </comment>
    <comment ref="AM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N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To be devised!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O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To be devised!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P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Q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Will be more complicated for Warrants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2</xdr:rowOff>
              </xdr:from>
              <xdr:to>
                <xdr:col>54</xdr:col>
                <xdr:colOff>72</xdr:colOff>
                <xdr:row>3</xdr:row>
                <xdr:rowOff>12</xdr:rowOff>
              </xdr:to>
            </anchor>
          </commentPr>
        </mc:Choice>
        <mc:Fallback/>
      </mc:AlternateContent>
    </comment>
    <comment ref="BL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72</xdr:col>
                <xdr:colOff>15</xdr:colOff>
                <xdr:row>0</xdr:row>
                <xdr:rowOff>12</xdr:rowOff>
              </xdr:from>
              <xdr:to>
                <xdr:col>73</xdr:col>
                <xdr:colOff>-28</xdr:colOff>
                <xdr:row>3</xdr:row>
                <xdr:rowOff>21</xdr:rowOff>
              </xdr:to>
            </anchor>
          </commentPr>
        </mc:Choice>
        <mc:Fallback/>
      </mc:AlternateContent>
    </comment>
    <comment ref="BM2" authorId="0">
      <text>
        <r>
          <rPr>
            <b val="true"/>
            <sz val="8"/>
            <color rgb="FF000000"/>
            <rFont val="Tahoma"/>
            <family val="0"/>
          </rPr>
          <t xml:space="preserve">joe:</t>
        </r>
        <r>
          <rPr>
            <sz val="8"/>
            <color rgb="FF000000"/>
            <rFont val="Tahoma"/>
            <family val="0"/>
          </rPr>
          <t xml:space="preserve">Give Y if the P&amp;L needs to be derived off of the today's - previous day's values. This is necessary because if RAROC valued, then the P&amp;L needs to reflect that always using the same formula. This column must be changed with discretion, to avoid long-term effects on the P&amp;L.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72</xdr:col>
                <xdr:colOff>15</xdr:colOff>
                <xdr:row>0</xdr:row>
                <xdr:rowOff>12</xdr:rowOff>
              </xdr:from>
              <xdr:to>
                <xdr:col>90</xdr:col>
                <xdr:colOff>9</xdr:colOff>
                <xdr:row>4</xdr:row>
                <xdr:rowOff>27</xdr:rowOff>
              </xdr:to>
            </anchor>
          </commentPr>
        </mc:Choice>
        <mc:Fallback/>
      </mc:AlternateContent>
    </comment>
    <comment ref="BW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Use last price if not available. The last price should always be some reasonable value.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78</xdr:col>
                <xdr:colOff>15</xdr:colOff>
                <xdr:row>0</xdr:row>
                <xdr:rowOff>2</xdr:rowOff>
              </xdr:from>
              <xdr:to>
                <xdr:col>79</xdr:col>
                <xdr:colOff>-26</xdr:colOff>
                <xdr:row>3</xdr:row>
                <xdr:rowOff>12</xdr:rowOff>
              </xdr:to>
            </anchor>
          </commentPr>
        </mc:Choice>
        <mc:Fallback/>
      </mc:AlternateContent>
    </comment>
    <comment ref="CG2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This may be different from the internal QTD, since the Hedge P&amp;L=Asset P&amp;L checks are done at the top level.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90</xdr:col>
                <xdr:colOff>15</xdr:colOff>
                <xdr:row>0</xdr:row>
                <xdr:rowOff>12</xdr:rowOff>
              </xdr:from>
              <xdr:to>
                <xdr:col>91</xdr:col>
                <xdr:colOff>70</xdr:colOff>
                <xdr:row>4</xdr:row>
                <xdr:rowOff>1</xdr:rowOff>
              </xdr:to>
            </anchor>
          </commentPr>
        </mc:Choice>
        <mc:Fallback/>
      </mc:AlternateContent>
    </comment>
    <comment ref="CL1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(Y+AB) changed to Y since Y+AB is now total. This was initially Sector+Index. If we change to Sector and Index separately, we need to change this back again.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90</xdr:col>
                <xdr:colOff>15</xdr:colOff>
                <xdr:row>0</xdr:row>
                <xdr:rowOff>2</xdr:rowOff>
              </xdr:from>
              <xdr:to>
                <xdr:col>91</xdr:col>
                <xdr:colOff>70</xdr:colOff>
                <xdr:row>3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<sst xmlns="http://schemas.openxmlformats.org/spreadsheetml/2006/main" count="1172" uniqueCount="488">
  <si>
    <t xml:space="preserve">Raptor IV Daily Position Report &amp; Summary</t>
  </si>
  <si>
    <t xml:space="preserve">Inputs:</t>
  </si>
  <si>
    <t xml:space="preserve">Trade Date</t>
  </si>
  <si>
    <t xml:space="preserve">Prior Day</t>
  </si>
  <si>
    <t xml:space="preserve">Summary:</t>
  </si>
  <si>
    <t xml:space="preserve">Gains and Losses</t>
  </si>
  <si>
    <t xml:space="preserve">Total</t>
  </si>
  <si>
    <t xml:space="preserve">Realized</t>
  </si>
  <si>
    <t xml:space="preserve">Unrealized</t>
  </si>
  <si>
    <t xml:space="preserve">Previous Day's Cumulative</t>
  </si>
  <si>
    <t xml:space="preserve">Today's Activity</t>
  </si>
  <si>
    <t xml:space="preserve">Cumlative Ending</t>
  </si>
  <si>
    <t xml:space="preserve">Notional Capacity</t>
  </si>
  <si>
    <t xml:space="preserve">Credit Capacity</t>
  </si>
  <si>
    <t xml:space="preserve">Remaining Governance Capacity</t>
  </si>
  <si>
    <t xml:space="preserve">Security/</t>
  </si>
  <si>
    <t xml:space="preserve">Trade </t>
  </si>
  <si>
    <t xml:space="preserve">Settlement </t>
  </si>
  <si>
    <t xml:space="preserve">Instru-</t>
  </si>
  <si>
    <t xml:space="preserve">Posi-</t>
  </si>
  <si>
    <t xml:space="preserve">Strike </t>
  </si>
  <si>
    <t xml:space="preserve">Notional</t>
  </si>
  <si>
    <t xml:space="preserve">Market </t>
  </si>
  <si>
    <t xml:space="preserve">Unrealized </t>
  </si>
  <si>
    <t xml:space="preserve">Realized </t>
  </si>
  <si>
    <t xml:space="preserve">Total </t>
  </si>
  <si>
    <t xml:space="preserve">Prior Day </t>
  </si>
  <si>
    <t xml:space="preserve">Ticker</t>
  </si>
  <si>
    <t xml:space="preserve">Date</t>
  </si>
  <si>
    <t xml:space="preserve">ment</t>
  </si>
  <si>
    <t xml:space="preserve">Cost</t>
  </si>
  <si>
    <t xml:space="preserve">tion</t>
  </si>
  <si>
    <t xml:space="preserve">Price</t>
  </si>
  <si>
    <t xml:space="preserve">Units</t>
  </si>
  <si>
    <t xml:space="preserve">Value</t>
  </si>
  <si>
    <t xml:space="preserve">Price/Value</t>
  </si>
  <si>
    <t xml:space="preserve">Report Date</t>
  </si>
  <si>
    <t xml:space="preserve">Gain/(Loss)</t>
  </si>
  <si>
    <t xml:space="preserve">Column</t>
  </si>
  <si>
    <t xml:space="preserve">Check</t>
  </si>
  <si>
    <t xml:space="preserve">Totals</t>
  </si>
  <si>
    <t xml:space="preserve">check</t>
  </si>
  <si>
    <t xml:space="preserve">Daily Price Summary</t>
  </si>
  <si>
    <t xml:space="preserve">Enron</t>
  </si>
  <si>
    <t xml:space="preserve">ENE</t>
  </si>
  <si>
    <t xml:space="preserve">End of Range</t>
  </si>
  <si>
    <t xml:space="preserve">Balance Sheet and 3 Percent Test</t>
  </si>
  <si>
    <t xml:space="preserve">Raptor IV</t>
  </si>
  <si>
    <t xml:space="preserve">Analysis</t>
  </si>
  <si>
    <t xml:space="preserve">Talon Balance Sheet as of 8/31/00</t>
  </si>
  <si>
    <t xml:space="preserve">Assumptions:</t>
  </si>
  <si>
    <t xml:space="preserve">Assets</t>
  </si>
  <si>
    <t xml:space="preserve">Liabilities &amp; Owner's Equity</t>
  </si>
  <si>
    <t xml:space="preserve">Enron Share Price</t>
  </si>
  <si>
    <t xml:space="preserve">Talon Balance Sheet</t>
  </si>
  <si>
    <t xml:space="preserve">Cash/Permitted Investment</t>
  </si>
  <si>
    <t xml:space="preserve">Put Obligation</t>
  </si>
  <si>
    <t xml:space="preserve">c</t>
  </si>
  <si>
    <t xml:space="preserve">LIBOR Rate</t>
  </si>
  <si>
    <t xml:space="preserve">As of:</t>
  </si>
  <si>
    <t xml:space="preserve">Note due from Enron</t>
  </si>
  <si>
    <t xml:space="preserve">Note Due to Enron</t>
  </si>
  <si>
    <t xml:space="preserve">Earnings distributed to LJM as a return on capital to the extent </t>
  </si>
  <si>
    <t xml:space="preserve">Enron Shares</t>
  </si>
  <si>
    <t xml:space="preserve">a</t>
  </si>
  <si>
    <t xml:space="preserve">$30 MM of LJMII's equity remains in Talon.</t>
  </si>
  <si>
    <t xml:space="preserve">Cash/Investment</t>
  </si>
  <si>
    <t xml:space="preserve">Option Obligation</t>
  </si>
  <si>
    <t xml:space="preserve">LJMII</t>
  </si>
  <si>
    <t xml:space="preserve">d</t>
  </si>
  <si>
    <t xml:space="preserve">Income Statement</t>
  </si>
  <si>
    <t xml:space="preserve">Swap Obligation</t>
  </si>
  <si>
    <t xml:space="preserve">b</t>
  </si>
  <si>
    <t xml:space="preserve">For the period ending</t>
  </si>
  <si>
    <t xml:space="preserve">Interest Receivable</t>
  </si>
  <si>
    <t xml:space="preserve">Option Premiums Earned</t>
  </si>
  <si>
    <t xml:space="preserve">h</t>
  </si>
  <si>
    <t xml:space="preserve">j</t>
  </si>
  <si>
    <t xml:space="preserve">Enron Shares Consist of:</t>
  </si>
  <si>
    <t xml:space="preserve">Shares</t>
  </si>
  <si>
    <t xml:space="preserve">Permitted Investment Income</t>
  </si>
  <si>
    <t xml:space="preserve">Swap Receivable</t>
  </si>
  <si>
    <t xml:space="preserve">Interest Income--Harrier Note ( 7%, Days OS/360)</t>
  </si>
  <si>
    <t xml:space="preserve">i</t>
  </si>
  <si>
    <t xml:space="preserve">Peregrine</t>
  </si>
  <si>
    <t xml:space="preserve">Discount Amortization</t>
  </si>
  <si>
    <t xml:space="preserve">g</t>
  </si>
  <si>
    <t xml:space="preserve">Total Undiscounted</t>
  </si>
  <si>
    <t xml:space="preserve">Interest Expense ( 7%, Days OS/360)</t>
  </si>
  <si>
    <t xml:space="preserve">3 Percent Test &amp; Capacity Calculation</t>
  </si>
  <si>
    <t xml:space="preserve">Less: Discount</t>
  </si>
  <si>
    <t xml:space="preserve">e</t>
  </si>
  <si>
    <t xml:space="preserve">Total Balance Sheet Footing</t>
  </si>
  <si>
    <t xml:space="preserve">Net</t>
  </si>
  <si>
    <t xml:space="preserve">Costs Paid by Enron</t>
  </si>
  <si>
    <t xml:space="preserve">Unrealized Gains / (Losses)</t>
  </si>
  <si>
    <t xml:space="preserve">Put Option Exposure</t>
  </si>
  <si>
    <t xml:space="preserve">3 Percent Test</t>
  </si>
  <si>
    <t xml:space="preserve">Realized Gains / (Losses)</t>
  </si>
  <si>
    <t xml:space="preserve">Swap Exposure</t>
  </si>
  <si>
    <t xml:space="preserve">     Sub-Total</t>
  </si>
  <si>
    <t xml:space="preserve">Plus Costs paid by Enron</t>
  </si>
  <si>
    <t xml:space="preserve">X  Required capitalization percentage</t>
  </si>
  <si>
    <t xml:space="preserve">Plus:  Put Exposure  </t>
  </si>
  <si>
    <t xml:space="preserve">Net Gain/(Loss)</t>
  </si>
  <si>
    <t xml:space="preserve">f</t>
  </si>
  <si>
    <t xml:space="preserve">Required Third Party Capitalization</t>
  </si>
  <si>
    <t xml:space="preserve">                               </t>
  </si>
  <si>
    <t xml:space="preserve">X Strike</t>
  </si>
  <si>
    <t xml:space="preserve">Actual Third Party Capitalization</t>
  </si>
  <si>
    <t xml:space="preserve">     Subtotal</t>
  </si>
  <si>
    <t xml:space="preserve">Credit Analysis</t>
  </si>
  <si>
    <t xml:space="preserve">     Result</t>
  </si>
  <si>
    <t xml:space="preserve">Less:  Put premium received</t>
  </si>
  <si>
    <t xml:space="preserve">Initial Credit Capacity</t>
  </si>
  <si>
    <t xml:space="preserve">Surplus Third Party Capital</t>
  </si>
  <si>
    <t xml:space="preserve">     LJMII Capital</t>
  </si>
  <si>
    <t xml:space="preserve">Available 3% capacity</t>
  </si>
  <si>
    <t xml:space="preserve">     Initial Discount on Enron Shares</t>
  </si>
  <si>
    <t xml:space="preserve">Total Initial Credit Capacity</t>
  </si>
  <si>
    <t xml:space="preserve">Equity Rollforward (Check)</t>
  </si>
  <si>
    <t xml:space="preserve">Capital</t>
  </si>
  <si>
    <t xml:space="preserve">Plus:  Talon Earnings</t>
  </si>
  <si>
    <t xml:space="preserve">     LJM</t>
  </si>
  <si>
    <t xml:space="preserve">          ENE share gain (loss) from $84.875</t>
  </si>
  <si>
    <t xml:space="preserve">     ENE</t>
  </si>
  <si>
    <t xml:space="preserve">          Additional LJMII Capital</t>
  </si>
  <si>
    <t xml:space="preserve">Less:  Discount Amortization</t>
  </si>
  <si>
    <t xml:space="preserve">Plus Income(Loss)</t>
  </si>
  <si>
    <t xml:space="preserve">          Distribution to LJMII</t>
  </si>
  <si>
    <t xml:space="preserve">Less Distributions</t>
  </si>
  <si>
    <t xml:space="preserve">Total Credit Capacity</t>
  </si>
  <si>
    <t xml:space="preserve">Current Equity</t>
  </si>
  <si>
    <t xml:space="preserve">     Ending LJM Capital</t>
  </si>
  <si>
    <t xml:space="preserve">     Ending ENE Capital</t>
  </si>
  <si>
    <t xml:space="preserve">Transactions</t>
  </si>
  <si>
    <t xml:space="preserve">     Option Premiums Earned</t>
  </si>
  <si>
    <t xml:space="preserve">Enron Stock</t>
  </si>
  <si>
    <t xml:space="preserve">Put Value</t>
  </si>
  <si>
    <t xml:space="preserve">Settle Put Premium on ENE shares</t>
  </si>
  <si>
    <t xml:space="preserve">Total Option Premiums Earned</t>
  </si>
  <si>
    <t xml:space="preserve">income</t>
  </si>
  <si>
    <t xml:space="preserve">Cash Settlement on Put</t>
  </si>
  <si>
    <t xml:space="preserve">Transfer to Note</t>
  </si>
  <si>
    <t xml:space="preserve">Distributions</t>
  </si>
  <si>
    <t xml:space="preserve">to LJM</t>
  </si>
  <si>
    <t xml:space="preserve">LJM additional Equity</t>
  </si>
  <si>
    <t xml:space="preserve">Paymentof Interest on Note Receivable</t>
  </si>
  <si>
    <t xml:space="preserve">Permitted Investment</t>
  </si>
  <si>
    <t xml:space="preserve">Cash Account</t>
  </si>
  <si>
    <t xml:space="preserve">Beginning Balance</t>
  </si>
  <si>
    <t xml:space="preserve">Net Income</t>
  </si>
  <si>
    <t xml:space="preserve">Amortizations</t>
  </si>
  <si>
    <t xml:space="preserve">Change in:</t>
  </si>
  <si>
    <t xml:space="preserve">Notes Receivable</t>
  </si>
  <si>
    <t xml:space="preserve">Notes Payable</t>
  </si>
  <si>
    <t xml:space="preserve">Option/Put Obligations</t>
  </si>
  <si>
    <t xml:space="preserve">LJM Equity</t>
  </si>
  <si>
    <t xml:space="preserve">Ending Balance</t>
  </si>
  <si>
    <t xml:space="preserve">Permitted Investment Income Summary</t>
  </si>
  <si>
    <t xml:space="preserve">Historic LIBOR Quotes</t>
  </si>
  <si>
    <t xml:space="preserve">Days</t>
  </si>
  <si>
    <t xml:space="preserve">Avg</t>
  </si>
  <si>
    <t xml:space="preserve">Interest</t>
  </si>
  <si>
    <t xml:space="preserve">Interest Expense Summary</t>
  </si>
  <si>
    <t xml:space="preserve">Interest Expense</t>
  </si>
  <si>
    <t xml:space="preserve">Interest from Amort Sheet</t>
  </si>
  <si>
    <t xml:space="preserve">Additional Interest included in Amort Sheet</t>
  </si>
  <si>
    <t xml:space="preserve">Transaction Date</t>
  </si>
  <si>
    <t xml:space="preserve">Amount</t>
  </si>
  <si>
    <t xml:space="preserve">Additional Interest</t>
  </si>
  <si>
    <t xml:space="preserve">LJM Maximum Capital</t>
  </si>
  <si>
    <t xml:space="preserve">Intial Contribution</t>
  </si>
  <si>
    <t xml:space="preserve">Additional</t>
  </si>
  <si>
    <t xml:space="preserve">Capital Return if available</t>
  </si>
  <si>
    <t xml:space="preserve">Maxium B/S LJM Capital</t>
  </si>
  <si>
    <t xml:space="preserve">Harrier Note to Talon Amortization Table</t>
  </si>
  <si>
    <t xml:space="preserve">Inputs</t>
  </si>
  <si>
    <t xml:space="preserve">Principle</t>
  </si>
  <si>
    <t xml:space="preserve">Annual Interest Rate</t>
  </si>
  <si>
    <t xml:space="preserve">Term (in months)</t>
  </si>
  <si>
    <t xml:space="preserve">Payments Per Year</t>
  </si>
  <si>
    <t xml:space="preserve">Payment</t>
  </si>
  <si>
    <t xml:space="preserve">Period</t>
  </si>
  <si>
    <t xml:space="preserve">Cum. Interest</t>
  </si>
  <si>
    <t xml:space="preserve">Principle Received</t>
  </si>
  <si>
    <t xml:space="preserve">Interest Received</t>
  </si>
  <si>
    <t xml:space="preserve">Next Interest</t>
  </si>
  <si>
    <t xml:space="preserve">Total Cash Received</t>
  </si>
  <si>
    <t xml:space="preserve">Next Date</t>
  </si>
  <si>
    <t xml:space="preserve">Time Outstanding</t>
  </si>
  <si>
    <t xml:space="preserve">Interest Receivable:</t>
  </si>
  <si>
    <t xml:space="preserve">Interest Income</t>
  </si>
  <si>
    <t xml:space="preserve">Talon Note to Harrier Interest Calculation</t>
  </si>
  <si>
    <t xml:space="preserve">Increase (+) Decrease (-)</t>
  </si>
  <si>
    <t xml:space="preserve">Interest to Note</t>
  </si>
  <si>
    <t xml:space="preserve">Interest Payable:</t>
  </si>
  <si>
    <t xml:space="preserve">Notes:</t>
  </si>
  <si>
    <t xml:space="preserve"> </t>
  </si>
  <si>
    <t xml:space="preserve">Today's</t>
  </si>
  <si>
    <t xml:space="preserve">Previous Day's</t>
  </si>
  <si>
    <t xml:space="preserve">Market</t>
  </si>
  <si>
    <t xml:space="preserve">Previous</t>
  </si>
  <si>
    <t xml:space="preserve">Change</t>
  </si>
  <si>
    <t xml:space="preserve">UNUSED DO NOT DELETE</t>
  </si>
  <si>
    <t xml:space="preserve">Previous Day</t>
  </si>
  <si>
    <t xml:space="preserve">Profit &amp; Loss Summary</t>
  </si>
  <si>
    <t xml:space="preserve">No of</t>
  </si>
  <si>
    <t xml:space="preserve">Today's Profit &amp; Loss Summary</t>
  </si>
  <si>
    <t xml:space="preserve">Previous Day's Profit &amp; Loss Summary</t>
  </si>
  <si>
    <t xml:space="preserve">Is Security</t>
  </si>
  <si>
    <t xml:space="preserve">Absolute Change in</t>
  </si>
  <si>
    <t xml:space="preserve">RAROC Reset</t>
  </si>
  <si>
    <t xml:space="preserve">Real-Time</t>
  </si>
  <si>
    <t xml:space="preserve">Today's Delta</t>
  </si>
  <si>
    <t xml:space="preserve">Last Day's</t>
  </si>
  <si>
    <t xml:space="preserve">Previous QTD for Asset P&amp;L QTD Tracking of Privates Only!</t>
  </si>
  <si>
    <t xml:space="preserve">Combined</t>
  </si>
  <si>
    <t xml:space="preserve">Calculated</t>
  </si>
  <si>
    <t xml:space="preserve">Commercial</t>
  </si>
  <si>
    <t xml:space="preserve">Equity</t>
  </si>
  <si>
    <t xml:space="preserve">Number of </t>
  </si>
  <si>
    <t xml:space="preserve">Sector</t>
  </si>
  <si>
    <t xml:space="preserve">Market Value</t>
  </si>
  <si>
    <t xml:space="preserve">Company Tag</t>
  </si>
  <si>
    <t xml:space="preserve">Asset</t>
  </si>
  <si>
    <t xml:space="preserve">Hedge</t>
  </si>
  <si>
    <t xml:space="preserve">Daily</t>
  </si>
  <si>
    <t xml:space="preserve">QTD</t>
  </si>
  <si>
    <t xml:space="preserve">9/30/00</t>
  </si>
  <si>
    <t xml:space="preserve">YTD</t>
  </si>
  <si>
    <t xml:space="preserve">Gamma</t>
  </si>
  <si>
    <t xml:space="preserve">Revaluation</t>
  </si>
  <si>
    <t xml:space="preserve">Underlying</t>
  </si>
  <si>
    <t xml:space="preserve">Delta</t>
  </si>
  <si>
    <t xml:space="preserve">MTD</t>
  </si>
  <si>
    <t xml:space="preserve">Ever Priced</t>
  </si>
  <si>
    <t xml:space="preserve">RAROC Value</t>
  </si>
  <si>
    <t xml:space="preserve">Required</t>
  </si>
  <si>
    <t xml:space="preserve">Cost Basis</t>
  </si>
  <si>
    <t xml:space="preserve">Instrument</t>
  </si>
  <si>
    <t xml:space="preserve">Equivalent Shares</t>
  </si>
  <si>
    <t xml:space="preserve">Original</t>
  </si>
  <si>
    <t xml:space="preserve">Previous QTD</t>
  </si>
  <si>
    <t xml:space="preserve">Target</t>
  </si>
  <si>
    <t xml:space="preserve">Asset Class</t>
  </si>
  <si>
    <t xml:space="preserve">Book</t>
  </si>
  <si>
    <t xml:space="preserve">Group</t>
  </si>
  <si>
    <t xml:space="preserve">Telephone #</t>
  </si>
  <si>
    <t xml:space="preserve">Type</t>
  </si>
  <si>
    <t xml:space="preserve">Shares/Units</t>
  </si>
  <si>
    <t xml:space="preserve">Beta</t>
  </si>
  <si>
    <t xml:space="preserve">Per Share</t>
  </si>
  <si>
    <t xml:space="preserve">Do Not Delete</t>
  </si>
  <si>
    <t xml:space="preserve">Name</t>
  </si>
  <si>
    <t xml:space="preserve">Index</t>
  </si>
  <si>
    <t xml:space="preserve">Asset P&amp;L</t>
  </si>
  <si>
    <t xml:space="preserve">Hedge P&amp;L</t>
  </si>
  <si>
    <t xml:space="preserve">Valuation P&amp;L</t>
  </si>
  <si>
    <t xml:space="preserve">Total P&amp;L</t>
  </si>
  <si>
    <t xml:space="preserve">Pre-RAROC</t>
  </si>
  <si>
    <t xml:space="preserve">Carrying Value</t>
  </si>
  <si>
    <t xml:space="preserve">P&amp;L</t>
  </si>
  <si>
    <t xml:space="preserve">Position</t>
  </si>
  <si>
    <t xml:space="preserve">Warrants/Share</t>
  </si>
  <si>
    <t xml:space="preserve">Per Underlying Share</t>
  </si>
  <si>
    <t xml:space="preserve">of RAROC?</t>
  </si>
  <si>
    <t xml:space="preserve">Today</t>
  </si>
  <si>
    <t xml:space="preserve">for Security?</t>
  </si>
  <si>
    <t xml:space="preserve">Basis</t>
  </si>
  <si>
    <t xml:space="preserve">of Underlying</t>
  </si>
  <si>
    <t xml:space="preserve">Sequence</t>
  </si>
  <si>
    <t xml:space="preserve">Price Feed</t>
  </si>
  <si>
    <t xml:space="preserve">Funding</t>
  </si>
  <si>
    <t xml:space="preserve">Commitments</t>
  </si>
  <si>
    <t xml:space="preserve">Enron Raptor I - Canadian - Private</t>
  </si>
  <si>
    <t xml:space="preserve">Canada Raptor</t>
  </si>
  <si>
    <t xml:space="preserve">Kitagawa</t>
  </si>
  <si>
    <t xml:space="preserve">403-974-6723</t>
  </si>
  <si>
    <t xml:space="preserve">Invasion Energy Raptor I</t>
  </si>
  <si>
    <t xml:space="preserve">Canada</t>
  </si>
  <si>
    <t xml:space="preserve">Private</t>
  </si>
  <si>
    <t xml:space="preserve">Common Equity</t>
  </si>
  <si>
    <t xml:space="preserve">5083-7164</t>
  </si>
  <si>
    <t xml:space="preserve">015:Enron Raptor I</t>
  </si>
  <si>
    <t xml:space="preserve">Y</t>
  </si>
  <si>
    <t xml:space="preserve">Enron Raptor I - Canadian - Private Total</t>
  </si>
  <si>
    <t xml:space="preserve">Enron Raptor I - Canadian - Public</t>
  </si>
  <si>
    <t xml:space="preserve">Beau Canada Common Raptor I</t>
  </si>
  <si>
    <t xml:space="preserve">CA;BAU</t>
  </si>
  <si>
    <t xml:space="preserve">Canadian Energy</t>
  </si>
  <si>
    <t xml:space="preserve">Public</t>
  </si>
  <si>
    <t xml:space="preserve">9-10</t>
  </si>
  <si>
    <t xml:space="preserve">N</t>
  </si>
  <si>
    <t xml:space="preserve">Place Resources Common Raptor I</t>
  </si>
  <si>
    <t xml:space="preserve">CA;PLG</t>
  </si>
  <si>
    <t xml:space="preserve">78-99</t>
  </si>
  <si>
    <t xml:space="preserve">Enron Raptor I - Canadian - Public Total</t>
  </si>
  <si>
    <t xml:space="preserve">Canada Raptor Total</t>
  </si>
  <si>
    <t xml:space="preserve">Enron Raptor I - EBS Public</t>
  </si>
  <si>
    <t xml:space="preserve">EBS Raptor</t>
  </si>
  <si>
    <t xml:space="preserve">Garland</t>
  </si>
  <si>
    <t xml:space="preserve">713-853-7301</t>
  </si>
  <si>
    <t xml:space="preserve">Avici EBS Raptor I</t>
  </si>
  <si>
    <t xml:space="preserve">US;AVCI</t>
  </si>
  <si>
    <t xml:space="preserve">Network Equipment</t>
  </si>
  <si>
    <t xml:space="preserve">Enron Raptor I - EBS Public Total</t>
  </si>
  <si>
    <t xml:space="preserve">EBS Raptor Total</t>
  </si>
  <si>
    <t xml:space="preserve">Enron Raptor I - Priv. Equity Partnerships</t>
  </si>
  <si>
    <t xml:space="preserve">Energy Capital Resources Raptor</t>
  </si>
  <si>
    <t xml:space="preserve">Pruett/Thompson</t>
  </si>
  <si>
    <t xml:space="preserve">713-345-7109/713-853-3019</t>
  </si>
  <si>
    <t xml:space="preserve">Ameritex Raptor I</t>
  </si>
  <si>
    <t xml:space="preserve">Energy Capital Resources</t>
  </si>
  <si>
    <t xml:space="preserve">Partnership</t>
  </si>
  <si>
    <t xml:space="preserve">3-3</t>
  </si>
  <si>
    <t xml:space="preserve">Juniper Raptor I</t>
  </si>
  <si>
    <t xml:space="preserve">887-978</t>
  </si>
  <si>
    <t xml:space="preserve">Juniper Exposure Raptor I</t>
  </si>
  <si>
    <t xml:space="preserve">Texland Raptor I</t>
  </si>
  <si>
    <t xml:space="preserve">888-979</t>
  </si>
  <si>
    <t xml:space="preserve">Texland Exposure Raptor I</t>
  </si>
  <si>
    <t xml:space="preserve">Pruett/Josey</t>
  </si>
  <si>
    <t xml:space="preserve">713-345-7109/713-853-0321</t>
  </si>
  <si>
    <t xml:space="preserve">Vastar Raptor I</t>
  </si>
  <si>
    <t xml:space="preserve">98-122</t>
  </si>
  <si>
    <t xml:space="preserve">Vastar Exposure Raptor I</t>
  </si>
  <si>
    <t xml:space="preserve">Enron Raptor I - Priv. Equity Partnerships Total</t>
  </si>
  <si>
    <t xml:space="preserve">Energy Capital Resources Raptor Total</t>
  </si>
  <si>
    <t xml:space="preserve">Enron Raptor I - EGF SLP - Warrants Public</t>
  </si>
  <si>
    <t xml:space="preserve">Equity EGF Raptor</t>
  </si>
  <si>
    <t xml:space="preserve">Dunn</t>
  </si>
  <si>
    <t xml:space="preserve">713-853-7752</t>
  </si>
  <si>
    <t xml:space="preserve">3TEC Warrants EGF Raptor I</t>
  </si>
  <si>
    <t xml:space="preserve">US;TTEN</t>
  </si>
  <si>
    <t xml:space="preserve">Energy</t>
  </si>
  <si>
    <t xml:space="preserve">Warrants</t>
  </si>
  <si>
    <t xml:space="preserve">Enron Raptor I - EGF SLP - Warrants Public Total</t>
  </si>
  <si>
    <t xml:space="preserve">Equity EGF Raptor Total</t>
  </si>
  <si>
    <t xml:space="preserve">Paper Raptor</t>
  </si>
  <si>
    <t xml:space="preserve">B. Burnett</t>
  </si>
  <si>
    <t xml:space="preserve">713-853-7766</t>
  </si>
  <si>
    <t xml:space="preserve">Oconto Falls Common Raptor I</t>
  </si>
  <si>
    <t xml:space="preserve">Paper</t>
  </si>
  <si>
    <t xml:space="preserve">2655-3310</t>
  </si>
  <si>
    <t xml:space="preserve">Oconto Falls IPC Raptor I</t>
  </si>
  <si>
    <t xml:space="preserve">2655-3847</t>
  </si>
  <si>
    <t xml:space="preserve">Paper Raptor Total</t>
  </si>
  <si>
    <t xml:space="preserve">Enron Raptor I - US Structured Credit-Book</t>
  </si>
  <si>
    <t xml:space="preserve">Portfolio Raptor</t>
  </si>
  <si>
    <t xml:space="preserve">Maffet</t>
  </si>
  <si>
    <t xml:space="preserve">713-853-3212</t>
  </si>
  <si>
    <t xml:space="preserve">Ecogas Loan Raptor I</t>
  </si>
  <si>
    <t xml:space="preserve">Portfolio</t>
  </si>
  <si>
    <t xml:space="preserve">Financing</t>
  </si>
  <si>
    <t xml:space="preserve">2914-4028</t>
  </si>
  <si>
    <t xml:space="preserve">CTG</t>
  </si>
  <si>
    <t xml:space="preserve">Not Available</t>
  </si>
  <si>
    <t xml:space="preserve">Merlin Credit Derivative Raptor I</t>
  </si>
  <si>
    <t xml:space="preserve">Other</t>
  </si>
  <si>
    <t xml:space="preserve">4182-5518</t>
  </si>
  <si>
    <t xml:space="preserve">Enron Raptor I - US Structured Credit-Book Total</t>
  </si>
  <si>
    <t xml:space="preserve">Portfolio Raptor Total</t>
  </si>
  <si>
    <t xml:space="preserve">Enron Raptor I - US Public</t>
  </si>
  <si>
    <t xml:space="preserve">Principal Investing Raptor</t>
  </si>
  <si>
    <t xml:space="preserve">M. L. Miller</t>
  </si>
  <si>
    <t xml:space="preserve">713-345-5272</t>
  </si>
  <si>
    <t xml:space="preserve">Active Power Raptor I</t>
  </si>
  <si>
    <t xml:space="preserve">US;ACPW</t>
  </si>
  <si>
    <t xml:space="preserve">Principal Investing</t>
  </si>
  <si>
    <t xml:space="preserve">5942-7905</t>
  </si>
  <si>
    <t xml:space="preserve">Enron Raptor I - US Public Total</t>
  </si>
  <si>
    <t xml:space="preserve">Principal Investing Raptor Total</t>
  </si>
  <si>
    <t xml:space="preserve">Enron Raptor I - EGF SLP - Canadian Public</t>
  </si>
  <si>
    <t xml:space="preserve">Producer EGF Raptor</t>
  </si>
  <si>
    <t xml:space="preserve">Beau Canada Common EGF Raptor I</t>
  </si>
  <si>
    <t xml:space="preserve">Place Resources Common ECM Raptor I</t>
  </si>
  <si>
    <t xml:space="preserve">Enron Raptor I - EGF SLP - Canadian Public Total</t>
  </si>
  <si>
    <t xml:space="preserve">Enron Raptor I - EGF SLP - Priv. Equity Partnerships</t>
  </si>
  <si>
    <t xml:space="preserve">Eubank</t>
  </si>
  <si>
    <t xml:space="preserve">713-853-6579</t>
  </si>
  <si>
    <t xml:space="preserve">Ameritex EGF Raptor I</t>
  </si>
  <si>
    <t xml:space="preserve">Enron Raptor I - EGF SLP - Priv. Equity Partnerships Total</t>
  </si>
  <si>
    <t xml:space="preserve">Enron Raptor I - EGF SLP - US Public</t>
  </si>
  <si>
    <t xml:space="preserve">Neyman</t>
  </si>
  <si>
    <t xml:space="preserve">713-853-6940</t>
  </si>
  <si>
    <t xml:space="preserve">Queen Sands Common EGF Raptor I</t>
  </si>
  <si>
    <t xml:space="preserve">US;QSRI</t>
  </si>
  <si>
    <t xml:space="preserve">Quicksilver Common EGF Raptor I</t>
  </si>
  <si>
    <t xml:space="preserve">US;KWK</t>
  </si>
  <si>
    <t xml:space="preserve">Private </t>
  </si>
  <si>
    <t xml:space="preserve">Enron Raptor I - EGF SLP - US Public Total</t>
  </si>
  <si>
    <t xml:space="preserve">Enron Raptor I - EGF SLP - US Structured Credit</t>
  </si>
  <si>
    <t xml:space="preserve">Lydecker</t>
  </si>
  <si>
    <t xml:space="preserve">713-853-3504</t>
  </si>
  <si>
    <t xml:space="preserve">Hughes Rawls Note EGF Raptor I</t>
  </si>
  <si>
    <t xml:space="preserve">Enron Raptor I - EGF SLP - US Structured Credit Total</t>
  </si>
  <si>
    <t xml:space="preserve">Producer EGF Raptor Total</t>
  </si>
  <si>
    <t xml:space="preserve">Enron Raptor I - Convertible - Private</t>
  </si>
  <si>
    <t xml:space="preserve">Special Assets - Non-Performing Raptor</t>
  </si>
  <si>
    <t xml:space="preserve">Basic Energy Preferred Raptor I</t>
  </si>
  <si>
    <t xml:space="preserve">Special Assets - Non-Performing</t>
  </si>
  <si>
    <t xml:space="preserve">172-4909</t>
  </si>
  <si>
    <t xml:space="preserve">Enron Raptor I - Convertible - Private Total</t>
  </si>
  <si>
    <t xml:space="preserve">Enron Raptor I - US Private</t>
  </si>
  <si>
    <t xml:space="preserve">Heartland Steel Common Raptor I</t>
  </si>
  <si>
    <t xml:space="preserve">126-153</t>
  </si>
  <si>
    <t xml:space="preserve">Heartland Steel Common Condor Raptor I</t>
  </si>
  <si>
    <t xml:space="preserve">Steel</t>
  </si>
  <si>
    <t xml:space="preserve">126-153-Condor</t>
  </si>
  <si>
    <t xml:space="preserve">Enron Raptor I - US Private Total</t>
  </si>
  <si>
    <t xml:space="preserve">Brigham Common Raptor I</t>
  </si>
  <si>
    <t xml:space="preserve">US;BEXP</t>
  </si>
  <si>
    <t xml:space="preserve">1527-1800</t>
  </si>
  <si>
    <t xml:space="preserve">Inland Common Raptor I</t>
  </si>
  <si>
    <t xml:space="preserve">US;INLN</t>
  </si>
  <si>
    <t xml:space="preserve">58-7704</t>
  </si>
  <si>
    <t xml:space="preserve">Queen Sands Common Raptor I</t>
  </si>
  <si>
    <t xml:space="preserve">82-847</t>
  </si>
  <si>
    <t xml:space="preserve">Enron Raptor I - US Structured Credit-Book RA</t>
  </si>
  <si>
    <t xml:space="preserve">Brigham Secured SubDebt Raptor I</t>
  </si>
  <si>
    <t xml:space="preserve">1527-2428</t>
  </si>
  <si>
    <t xml:space="preserve">Heartland Contingent Construction Loan Raptor I</t>
  </si>
  <si>
    <t xml:space="preserve">126-226</t>
  </si>
  <si>
    <t xml:space="preserve">Hughes Rawls Loan Raptor I</t>
  </si>
  <si>
    <t xml:space="preserve">56-1886</t>
  </si>
  <si>
    <t xml:space="preserve">Hughes Rawls Note Raptor I</t>
  </si>
  <si>
    <t xml:space="preserve">56-5447</t>
  </si>
  <si>
    <t xml:space="preserve">Industrial Holdings Raptor I</t>
  </si>
  <si>
    <t xml:space="preserve">1314-1547</t>
  </si>
  <si>
    <t xml:space="preserve">Enron Raptor I - US Structured Credit-Book RA Total</t>
  </si>
  <si>
    <t xml:space="preserve">Enron Raptor I - Warrants - Private</t>
  </si>
  <si>
    <t xml:space="preserve">Heartland Steel Warrants Raptor I</t>
  </si>
  <si>
    <t xml:space="preserve">126-2040</t>
  </si>
  <si>
    <t xml:space="preserve">Enron Raptor I - Warrants - Private Total</t>
  </si>
  <si>
    <t xml:space="preserve">Enron Raptor I - Warrants - Public</t>
  </si>
  <si>
    <t xml:space="preserve">Carrizo Warrants Raptor I</t>
  </si>
  <si>
    <t xml:space="preserve">US;CRZO</t>
  </si>
  <si>
    <t xml:space="preserve">561-606</t>
  </si>
  <si>
    <t xml:space="preserve">3TEC Warrants Raptor I</t>
  </si>
  <si>
    <t xml:space="preserve">4561-9602</t>
  </si>
  <si>
    <t xml:space="preserve">Brigham Warrants Raptor I</t>
  </si>
  <si>
    <t xml:space="preserve">1527-2480</t>
  </si>
  <si>
    <t xml:space="preserve">Enron Raptor I - Warrants - Public Total</t>
  </si>
  <si>
    <t xml:space="preserve">Special Assets - Non-Performing Raptor Total</t>
  </si>
  <si>
    <t xml:space="preserve">Special Assets - Performing Raptor</t>
  </si>
  <si>
    <t xml:space="preserve">Venoco Convertible Raptor I</t>
  </si>
  <si>
    <t xml:space="preserve">Special Assets - Performing</t>
  </si>
  <si>
    <t xml:space="preserve">Convertible</t>
  </si>
  <si>
    <t xml:space="preserve">Convertible Preferred</t>
  </si>
  <si>
    <t xml:space="preserve">1090-1203</t>
  </si>
  <si>
    <t xml:space="preserve">Amerada Hess Exposure</t>
  </si>
  <si>
    <t xml:space="preserve">1587-1861</t>
  </si>
  <si>
    <t xml:space="preserve">Black Bay Raptor I</t>
  </si>
  <si>
    <t xml:space="preserve">LTD. Partnership</t>
  </si>
  <si>
    <t xml:space="preserve">108-134</t>
  </si>
  <si>
    <t xml:space="preserve">City Forest IPC Raptor I</t>
  </si>
  <si>
    <t xml:space="preserve">21-2320</t>
  </si>
  <si>
    <t xml:space="preserve">Geo. Pursuit (EBGB) Raptor I</t>
  </si>
  <si>
    <t xml:space="preserve">46-54</t>
  </si>
  <si>
    <t xml:space="preserve">Keathley Canyon Raptor I</t>
  </si>
  <si>
    <t xml:space="preserve">46-846</t>
  </si>
  <si>
    <t xml:space="preserve">WB Oil &amp; Gas Raptor I</t>
  </si>
  <si>
    <t xml:space="preserve">588-639</t>
  </si>
  <si>
    <t xml:space="preserve">Catalytica Raptor I</t>
  </si>
  <si>
    <t xml:space="preserve">Preferred Equity</t>
  </si>
  <si>
    <t xml:space="preserve">1588-1862</t>
  </si>
  <si>
    <t xml:space="preserve">Bonus Resources Common Raptor I</t>
  </si>
  <si>
    <t xml:space="preserve">CA;BOU</t>
  </si>
  <si>
    <t xml:space="preserve">1348-6217</t>
  </si>
  <si>
    <t xml:space="preserve">Paradigm Common Raptor I</t>
  </si>
  <si>
    <t xml:space="preserve">US;PGEO</t>
  </si>
  <si>
    <t xml:space="preserve">75-10364</t>
  </si>
  <si>
    <t xml:space="preserve">Tetonka Drilling Common Raptor I</t>
  </si>
  <si>
    <t xml:space="preserve">CA;TDI</t>
  </si>
  <si>
    <t xml:space="preserve">582-632</t>
  </si>
  <si>
    <t xml:space="preserve">Quicksilver Common Raptor I</t>
  </si>
  <si>
    <t xml:space="preserve">216-259</t>
  </si>
  <si>
    <t xml:space="preserve">Enron Raptor I - US Structured Credit-MTM</t>
  </si>
  <si>
    <t xml:space="preserve">LSI Preferred Raptor I</t>
  </si>
  <si>
    <t xml:space="preserve">614-665</t>
  </si>
  <si>
    <t xml:space="preserve">Enron Raptor I - US Structured Credit-MTM Total</t>
  </si>
  <si>
    <t xml:space="preserve">HV Marine Warrants Raptor I</t>
  </si>
  <si>
    <t xml:space="preserve">480-2948</t>
  </si>
  <si>
    <t xml:space="preserve">LSI Warrants Raptor I</t>
  </si>
  <si>
    <t xml:space="preserve">614-5501</t>
  </si>
  <si>
    <t xml:space="preserve">Special Assets - Performing Raptor Total</t>
  </si>
  <si>
    <t xml:space="preserve">Grand Total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</si>
</sst>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  <numFmt numFmtId="168" formatCode="mm/dd/yy"/>
    <numFmt numFmtId="169" formatCode="_(* #,##0.00_);_(* \(#,##0.00\);_(* \-??_);_(@_)"/>
    <numFmt numFmtId="170" formatCode="_(* #,##0_);_(* \(#,##0\);_(* \-??_);_(@_)"/>
    <numFmt numFmtId="171" formatCode="_(\$* #,##0.000_);_(\$* \(#,##0.000\);_(\$* \-??_);_(@_)"/>
    <numFmt numFmtId="172" formatCode="[$-409]#,##0_);\(#,##0\)"/>
    <numFmt numFmtId="173" formatCode="0%"/>
    <numFmt numFmtId="174" formatCode="0.00%"/>
    <numFmt numFmtId="175" formatCode="[$-409]#,##0.00_);\(#,##0.00\)"/>
    <numFmt numFmtId="176" formatCode="0.0%"/>
    <numFmt numFmtId="177" formatCode="#,##0.0_);\(#,##0.0\)"/>
    <numFmt numFmtId="178" formatCode="_(* #,##0_);_(* \(#,##0\);_(* \-_);_(@_)"/>
    <numFmt numFmtId="179" formatCode="@"/>
  </numFmts>
  <fonts count="32">
    <font>
      <sz val="12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FFFFFF"/>
      <name val="Times New Roman"/>
      <family val="1"/>
    </font>
    <font>
      <b val="true"/>
      <u val="single"/>
      <sz val="12"/>
      <name val="Times New Roman"/>
      <family val="1"/>
    </font>
    <font>
      <sz val="12"/>
      <name val="Times New Roman"/>
      <family val="1"/>
    </font>
    <font>
      <b val="true"/>
      <sz val="10"/>
      <name val="Arial"/>
      <family val="2"/>
    </font>
    <font>
      <b val="true"/>
      <sz val="10"/>
      <color rgb="FFFFFFFF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sz val="10"/>
      <color rgb="FF800080"/>
      <name val="Arial"/>
      <family val="2"/>
    </font>
    <font>
      <i val="true"/>
      <sz val="12"/>
      <name val="Times New Roman"/>
      <family val="1"/>
    </font>
    <font>
      <sz val="10"/>
      <color rgb="FF339966"/>
      <name val="Arial"/>
      <family val="2"/>
    </font>
    <font>
      <sz val="10"/>
      <color rgb="FFFF6600"/>
      <name val="Arial"/>
      <family val="2"/>
    </font>
    <font>
      <sz val="12"/>
      <color rgb="FF993366"/>
      <name val="Times New Roman"/>
      <family val="1"/>
    </font>
    <font>
      <i val="true"/>
      <sz val="10"/>
      <name val="Arial"/>
      <family val="2"/>
    </font>
    <font>
      <sz val="12"/>
      <color rgb="FF339966"/>
      <name val="Times New Roman"/>
      <family val="1"/>
    </font>
    <font>
      <sz val="10"/>
      <color rgb="FF808080"/>
      <name val="Arial"/>
      <family val="2"/>
    </font>
    <font>
      <sz val="10"/>
      <color rgb="FF800000"/>
      <name val="Arial"/>
      <family val="2"/>
    </font>
    <font>
      <sz val="10"/>
      <color rgb="FF00CCFF"/>
      <name val="Arial"/>
      <family val="2"/>
    </font>
    <font>
      <b val="true"/>
      <i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u val="single"/>
      <sz val="12"/>
      <name val="Times New Roman"/>
      <family val="1"/>
    </font>
    <font>
      <b val="true"/>
      <sz val="11"/>
      <name val="Arial"/>
      <family val="0"/>
    </font>
    <font>
      <i val="true"/>
      <sz val="10"/>
      <name val="Arial"/>
      <family val="0"/>
    </font>
    <font>
      <sz val="10"/>
      <color rgb="FFFFFFFF"/>
      <name val="Arial"/>
      <family val="2"/>
    </font>
    <font>
      <i val="true"/>
      <sz val="10"/>
      <color rgb="FFFFFF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</fills>
  <borders count="4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dotted"/>
      <right/>
      <top style="medium"/>
      <bottom/>
      <diagonal/>
    </border>
    <border diagonalUp="false" diagonalDown="false">
      <left/>
      <right style="dotted"/>
      <top style="medium"/>
      <bottom/>
      <diagonal/>
    </border>
    <border diagonalUp="false" diagonalDown="false">
      <left style="dotted"/>
      <right/>
      <top/>
      <bottom/>
      <diagonal/>
    </border>
    <border diagonalUp="false" diagonalDown="false">
      <left/>
      <right style="dotted"/>
      <top/>
      <bottom/>
      <diagonal/>
    </border>
    <border diagonalUp="false" diagonalDown="false">
      <left style="dotted"/>
      <right style="dotted"/>
      <top/>
      <bottom/>
      <diagonal/>
    </border>
    <border diagonalUp="false" diagonalDown="false">
      <left style="dotted"/>
      <right/>
      <top/>
      <bottom style="dotted"/>
      <diagonal/>
    </border>
    <border diagonalUp="false" diagonalDown="false">
      <left/>
      <right style="dotted"/>
      <top/>
      <bottom style="dotted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1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5" fillId="0" borderId="15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16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1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4" borderId="3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4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2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10" fillId="0" borderId="3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3" borderId="3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9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9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9" fillId="3" borderId="3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9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9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3" borderId="3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9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9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9" fillId="3" borderId="3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3" borderId="3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9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3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3" borderId="2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9" fillId="3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9" fillId="3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3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3" borderId="3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3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3" borderId="3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3" borderId="3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9" fillId="3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8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3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2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4" fillId="0" borderId="2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4" fillId="0" borderId="2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8" fontId="31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8" fontId="19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9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19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9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3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3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3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9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9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19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9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8" fontId="1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1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3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3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3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0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10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24" fillId="0" borderId="2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4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4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8" fontId="10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0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4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0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4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4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44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0" fillId="0" borderId="4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0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4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0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40" xfId="17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Times New Roman"/>
        <family val="0"/>
        <color rgb="00FFFFFF"/>
        <sz val="12"/>
      </font>
    </dxf>
    <dxf>
      <font>
        <name val="Times New Roman"/>
        <family val="0"/>
        <color rgb="00FFFFFF"/>
        <sz val="12"/>
      </font>
      <fill>
        <patternFill>
          <bgColor rgb="FFFF6600"/>
        </patternFill>
      </fill>
    </dxf>
    <dxf>
      <font>
        <name val="Times New Roman"/>
        <family val="0"/>
        <color rgb="00FFFFFF"/>
        <sz val="12"/>
      </font>
      <fill>
        <patternFill>
          <bgColor rgb="FFFFCC99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1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2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2" min="2" style="0" width="30.86"/>
    <col collapsed="false" customWidth="true" hidden="false" outlineLevel="0" max="5" min="3" style="0" width="15.62"/>
  </cols>
  <sheetData>
    <row r="1" customFormat="false" ht="15.75" hidden="false" customHeight="false" outlineLevel="0" collapsed="false">
      <c r="A1" s="1"/>
      <c r="B1" s="2"/>
      <c r="C1" s="2"/>
      <c r="D1" s="2"/>
      <c r="E1" s="2"/>
      <c r="F1" s="3"/>
    </row>
    <row r="2" customFormat="false" ht="18.75" hidden="false" customHeight="false" outlineLevel="0" collapsed="false">
      <c r="A2" s="4"/>
      <c r="B2" s="5" t="s">
        <v>0</v>
      </c>
      <c r="C2" s="5"/>
      <c r="D2" s="5"/>
      <c r="E2" s="5"/>
      <c r="F2" s="6"/>
    </row>
    <row r="3" customFormat="false" ht="15.75" hidden="false" customHeight="false" outlineLevel="0" collapsed="false">
      <c r="A3" s="4"/>
      <c r="B3" s="7"/>
      <c r="C3" s="7"/>
      <c r="D3" s="7"/>
      <c r="E3" s="7"/>
      <c r="F3" s="6"/>
    </row>
    <row r="4" customFormat="false" ht="15.75" hidden="false" customHeight="false" outlineLevel="0" collapsed="false">
      <c r="A4" s="4"/>
      <c r="B4" s="8" t="s">
        <v>1</v>
      </c>
      <c r="C4" s="7"/>
      <c r="D4" s="7"/>
      <c r="E4" s="7"/>
      <c r="F4" s="6"/>
    </row>
    <row r="5" customFormat="false" ht="15.75" hidden="false" customHeight="false" outlineLevel="0" collapsed="false">
      <c r="A5" s="4"/>
      <c r="B5" s="7" t="s">
        <v>2</v>
      </c>
      <c r="C5" s="9" t="n">
        <v>36851</v>
      </c>
      <c r="D5" s="10" t="s">
        <v>3</v>
      </c>
      <c r="E5" s="11" t="n">
        <f aca="false">+C5-1</f>
        <v>36850</v>
      </c>
      <c r="F5" s="6"/>
    </row>
    <row r="6" customFormat="false" ht="15.75" hidden="false" customHeight="false" outlineLevel="0" collapsed="false">
      <c r="A6" s="4"/>
      <c r="B6" s="7"/>
      <c r="C6" s="7"/>
      <c r="D6" s="7"/>
      <c r="E6" s="7"/>
      <c r="F6" s="6"/>
    </row>
    <row r="7" customFormat="false" ht="15.75" hidden="false" customHeight="false" outlineLevel="0" collapsed="false">
      <c r="A7" s="4"/>
      <c r="B7" s="7"/>
      <c r="C7" s="7"/>
      <c r="D7" s="7"/>
      <c r="E7" s="7"/>
      <c r="F7" s="6"/>
    </row>
    <row r="8" customFormat="false" ht="15.75" hidden="false" customHeight="false" outlineLevel="0" collapsed="false">
      <c r="A8" s="4"/>
      <c r="B8" s="8" t="s">
        <v>4</v>
      </c>
      <c r="C8" s="7"/>
      <c r="D8" s="7"/>
      <c r="E8" s="7"/>
      <c r="F8" s="6"/>
    </row>
    <row r="9" customFormat="false" ht="15.75" hidden="false" customHeight="false" outlineLevel="0" collapsed="false">
      <c r="A9" s="4"/>
      <c r="B9" s="12"/>
      <c r="C9" s="7"/>
      <c r="D9" s="7"/>
      <c r="E9" s="7"/>
      <c r="F9" s="6"/>
    </row>
    <row r="10" customFormat="false" ht="15.75" hidden="false" customHeight="false" outlineLevel="0" collapsed="false">
      <c r="A10" s="4"/>
      <c r="B10" s="7" t="s">
        <v>5</v>
      </c>
      <c r="C10" s="13" t="s">
        <v>6</v>
      </c>
      <c r="D10" s="13" t="s">
        <v>7</v>
      </c>
      <c r="E10" s="13" t="s">
        <v>8</v>
      </c>
      <c r="F10" s="6"/>
    </row>
    <row r="11" customFormat="false" ht="15.75" hidden="false" customHeight="false" outlineLevel="0" collapsed="false">
      <c r="A11" s="4"/>
      <c r="B11" s="7"/>
      <c r="C11" s="14"/>
      <c r="D11" s="14"/>
      <c r="E11" s="14"/>
      <c r="F11" s="6"/>
    </row>
    <row r="12" customFormat="false" ht="15.75" hidden="false" customHeight="false" outlineLevel="0" collapsed="false">
      <c r="A12" s="4"/>
      <c r="B12" s="7" t="s">
        <v>9</v>
      </c>
      <c r="C12" s="15" t="n">
        <f aca="false">+'Daily Position'!P7</f>
        <v>0</v>
      </c>
      <c r="D12" s="15" t="n">
        <f aca="false">+'Daily Position'!O7</f>
        <v>0</v>
      </c>
      <c r="E12" s="15" t="n">
        <f aca="false">+C12-D12</f>
        <v>0</v>
      </c>
      <c r="F12" s="6"/>
    </row>
    <row r="13" customFormat="false" ht="15.75" hidden="false" customHeight="false" outlineLevel="0" collapsed="false">
      <c r="A13" s="4"/>
      <c r="B13" s="7" t="s">
        <v>10</v>
      </c>
      <c r="C13" s="16" t="n">
        <f aca="false">+C15-C12</f>
        <v>0</v>
      </c>
      <c r="D13" s="16" t="n">
        <f aca="false">+D15-D12</f>
        <v>0</v>
      </c>
      <c r="E13" s="16" t="n">
        <f aca="false">+E15-E12</f>
        <v>0</v>
      </c>
      <c r="F13" s="6"/>
    </row>
    <row r="14" customFormat="false" ht="15.75" hidden="false" customHeight="false" outlineLevel="0" collapsed="false">
      <c r="A14" s="4"/>
      <c r="B14" s="7"/>
      <c r="C14" s="15"/>
      <c r="D14" s="15"/>
      <c r="E14" s="15"/>
      <c r="F14" s="6"/>
    </row>
    <row r="15" customFormat="false" ht="16.5" hidden="false" customHeight="false" outlineLevel="0" collapsed="false">
      <c r="A15" s="4"/>
      <c r="B15" s="7" t="s">
        <v>11</v>
      </c>
      <c r="C15" s="17" t="n">
        <f aca="false">+'Daily Position'!N7</f>
        <v>0</v>
      </c>
      <c r="D15" s="17" t="n">
        <f aca="false">+'Daily Position'!M7</f>
        <v>0</v>
      </c>
      <c r="E15" s="17" t="n">
        <f aca="false">+C15-D15</f>
        <v>0</v>
      </c>
      <c r="F15" s="6"/>
    </row>
    <row r="16" customFormat="false" ht="16.5" hidden="false" customHeight="false" outlineLevel="0" collapsed="false">
      <c r="A16" s="4"/>
      <c r="B16" s="7"/>
      <c r="C16" s="15"/>
      <c r="D16" s="15"/>
      <c r="E16" s="15"/>
      <c r="F16" s="6"/>
    </row>
    <row r="17" customFormat="false" ht="15.75" hidden="false" customHeight="false" outlineLevel="0" collapsed="false">
      <c r="A17" s="4"/>
      <c r="B17" s="7"/>
      <c r="C17" s="7"/>
      <c r="D17" s="7"/>
      <c r="E17" s="7"/>
      <c r="F17" s="6"/>
    </row>
    <row r="18" customFormat="false" ht="15.75" hidden="false" customHeight="false" outlineLevel="0" collapsed="false">
      <c r="A18" s="4"/>
      <c r="B18" s="7" t="s">
        <v>12</v>
      </c>
      <c r="C18" s="15" t="str">
        <f aca="false">IF(+Financials!P27=0,"No Capacity Available",+Financials!P27)</f>
        <v>No Capacity Available</v>
      </c>
      <c r="D18" s="7"/>
      <c r="E18" s="7"/>
      <c r="F18" s="6"/>
    </row>
    <row r="19" customFormat="false" ht="15.75" hidden="false" customHeight="false" outlineLevel="0" collapsed="false">
      <c r="A19" s="4"/>
      <c r="B19" s="7"/>
      <c r="C19" s="15"/>
      <c r="D19" s="7"/>
      <c r="E19" s="7"/>
      <c r="F19" s="6"/>
    </row>
    <row r="20" customFormat="false" ht="15.75" hidden="false" customHeight="false" outlineLevel="0" collapsed="false">
      <c r="A20" s="4"/>
      <c r="B20" s="7"/>
      <c r="C20" s="15"/>
      <c r="D20" s="7"/>
      <c r="E20" s="7"/>
      <c r="F20" s="6"/>
    </row>
    <row r="21" customFormat="false" ht="15.75" hidden="false" customHeight="false" outlineLevel="0" collapsed="false">
      <c r="A21" s="4"/>
      <c r="B21" s="7" t="s">
        <v>13</v>
      </c>
      <c r="C21" s="15" t="n">
        <f aca="false">+Financials!I36</f>
        <v>184115738.234444</v>
      </c>
      <c r="D21" s="7"/>
      <c r="E21" s="7"/>
      <c r="F21" s="6"/>
    </row>
    <row r="22" customFormat="false" ht="15.75" hidden="false" customHeight="false" outlineLevel="0" collapsed="false">
      <c r="A22" s="4"/>
      <c r="B22" s="7"/>
      <c r="C22" s="15"/>
      <c r="D22" s="7"/>
      <c r="E22" s="7"/>
      <c r="F22" s="6"/>
    </row>
    <row r="23" customFormat="false" ht="15.75" hidden="false" customHeight="false" outlineLevel="0" collapsed="false">
      <c r="A23" s="4"/>
      <c r="B23" s="7"/>
      <c r="C23" s="15"/>
      <c r="D23" s="7"/>
      <c r="E23" s="7"/>
      <c r="F23" s="6"/>
    </row>
    <row r="24" customFormat="false" ht="15.75" hidden="false" customHeight="false" outlineLevel="0" collapsed="false">
      <c r="A24" s="4"/>
      <c r="B24" s="18" t="s">
        <v>14</v>
      </c>
      <c r="C24" s="15" t="n">
        <f aca="false">1500000000-'Daily Position'!I7</f>
        <v>1500000000</v>
      </c>
      <c r="D24" s="7"/>
      <c r="E24" s="7"/>
      <c r="F24" s="6"/>
    </row>
    <row r="25" customFormat="false" ht="16.5" hidden="false" customHeight="false" outlineLevel="0" collapsed="false">
      <c r="A25" s="19"/>
      <c r="B25" s="20"/>
      <c r="C25" s="20"/>
      <c r="D25" s="20"/>
      <c r="E25" s="20"/>
      <c r="F25" s="21"/>
    </row>
  </sheetData>
  <mergeCells count="1">
    <mergeCell ref="B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1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A6" activeCellId="0" sqref="A6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23.12"/>
    <col collapsed="false" customWidth="true" hidden="false" outlineLevel="0" max="2" min="2" style="22" width="7.87"/>
    <col collapsed="false" customWidth="true" hidden="false" outlineLevel="0" max="3" min="3" style="22" width="10.87"/>
    <col collapsed="false" customWidth="true" hidden="false" outlineLevel="0" max="4" min="4" style="23" width="6.49"/>
    <col collapsed="false" customWidth="true" hidden="false" outlineLevel="0" max="5" min="5" style="15" width="12.12"/>
    <col collapsed="false" customWidth="true" hidden="false" outlineLevel="0" max="6" min="6" style="23" width="5.87"/>
    <col collapsed="false" customWidth="true" hidden="false" outlineLevel="0" max="7" min="7" style="24" width="11.12"/>
    <col collapsed="false" customWidth="true" hidden="false" outlineLevel="0" max="8" min="8" style="25" width="14.99"/>
    <col collapsed="false" customWidth="true" hidden="false" outlineLevel="0" max="9" min="9" style="15" width="15.62"/>
    <col collapsed="false" customWidth="true" hidden="false" outlineLevel="0" max="10" min="10" style="0" width="13.11"/>
    <col collapsed="false" customWidth="true" hidden="false" outlineLevel="0" max="11" min="11" style="26" width="7.87"/>
    <col collapsed="false" customWidth="true" hidden="false" outlineLevel="0" max="12" min="12" style="0" width="14.12"/>
    <col collapsed="false" customWidth="true" hidden="false" outlineLevel="0" max="13" min="13" style="0" width="11.62"/>
    <col collapsed="false" customWidth="true" hidden="false" outlineLevel="0" max="14" min="14" style="0" width="14.49"/>
    <col collapsed="false" customWidth="true" hidden="false" outlineLevel="0" max="15" min="15" style="0" width="12.62"/>
    <col collapsed="false" customWidth="true" hidden="false" outlineLevel="0" max="16" min="16" style="0" width="13.49"/>
    <col collapsed="false" customWidth="true" hidden="false" outlineLevel="0" max="17" min="17" style="0" width="13.37"/>
    <col collapsed="false" customWidth="true" hidden="false" outlineLevel="0" max="18" min="18" style="0" width="7.24"/>
    <col collapsed="false" customWidth="true" hidden="false" outlineLevel="0" max="19" min="19" style="0" width="14.62"/>
    <col collapsed="false" customWidth="true" hidden="false" outlineLevel="0" max="20" min="20" style="0" width="17.62"/>
  </cols>
  <sheetData>
    <row r="1" customFormat="false" ht="15.75" hidden="false" customHeight="true" outlineLevel="0" collapsed="false">
      <c r="A1" s="27" t="s">
        <v>15</v>
      </c>
      <c r="B1" s="28" t="s">
        <v>16</v>
      </c>
      <c r="C1" s="28" t="s">
        <v>17</v>
      </c>
      <c r="D1" s="27" t="s">
        <v>18</v>
      </c>
      <c r="E1" s="29"/>
      <c r="F1" s="27" t="s">
        <v>19</v>
      </c>
      <c r="G1" s="30" t="s">
        <v>20</v>
      </c>
      <c r="H1" s="31" t="s">
        <v>21</v>
      </c>
      <c r="I1" s="31"/>
      <c r="J1" s="27" t="s">
        <v>22</v>
      </c>
      <c r="K1" s="28"/>
      <c r="L1" s="32" t="s">
        <v>23</v>
      </c>
      <c r="M1" s="33" t="s">
        <v>24</v>
      </c>
      <c r="N1" s="34" t="s">
        <v>25</v>
      </c>
      <c r="O1" s="35" t="s">
        <v>26</v>
      </c>
      <c r="P1" s="35"/>
      <c r="Q1" s="32" t="s">
        <v>26</v>
      </c>
      <c r="R1" s="33"/>
      <c r="S1" s="34"/>
      <c r="T1" s="27"/>
    </row>
    <row r="2" customFormat="false" ht="15" hidden="false" customHeight="true" outlineLevel="0" collapsed="false">
      <c r="A2" s="36" t="s">
        <v>27</v>
      </c>
      <c r="B2" s="37" t="s">
        <v>28</v>
      </c>
      <c r="C2" s="37" t="s">
        <v>28</v>
      </c>
      <c r="D2" s="36" t="s">
        <v>29</v>
      </c>
      <c r="E2" s="38" t="s">
        <v>30</v>
      </c>
      <c r="F2" s="36" t="s">
        <v>31</v>
      </c>
      <c r="G2" s="39" t="s">
        <v>32</v>
      </c>
      <c r="H2" s="40" t="s">
        <v>33</v>
      </c>
      <c r="I2" s="41" t="s">
        <v>34</v>
      </c>
      <c r="J2" s="36" t="s">
        <v>35</v>
      </c>
      <c r="K2" s="37" t="s">
        <v>36</v>
      </c>
      <c r="L2" s="42" t="s">
        <v>37</v>
      </c>
      <c r="M2" s="36" t="s">
        <v>37</v>
      </c>
      <c r="N2" s="43" t="s">
        <v>37</v>
      </c>
      <c r="O2" s="42" t="s">
        <v>7</v>
      </c>
      <c r="P2" s="43" t="s">
        <v>6</v>
      </c>
      <c r="Q2" s="36" t="s">
        <v>35</v>
      </c>
      <c r="R2" s="36" t="s">
        <v>38</v>
      </c>
      <c r="S2" s="43" t="s">
        <v>39</v>
      </c>
      <c r="T2" s="44"/>
    </row>
    <row r="3" customFormat="false" ht="15.75" hidden="false" customHeight="false" outlineLevel="0" collapsed="false">
      <c r="A3" s="45"/>
      <c r="J3" s="15"/>
      <c r="L3" s="15"/>
      <c r="M3" s="15"/>
      <c r="N3" s="46"/>
      <c r="P3" s="15"/>
      <c r="Q3" s="15"/>
      <c r="R3" s="47"/>
      <c r="S3" s="48"/>
    </row>
    <row r="4" customFormat="false" ht="15.75" hidden="false" customHeight="false" outlineLevel="0" collapsed="false">
      <c r="A4" s="45"/>
      <c r="J4" s="15"/>
      <c r="L4" s="15"/>
      <c r="M4" s="15"/>
      <c r="N4" s="46"/>
      <c r="P4" s="15"/>
      <c r="Q4" s="15"/>
      <c r="R4" s="47"/>
      <c r="S4" s="48"/>
    </row>
    <row r="5" customFormat="false" ht="15.75" hidden="false" customHeight="false" outlineLevel="0" collapsed="false">
      <c r="A5" s="45"/>
      <c r="J5" s="15"/>
      <c r="L5" s="15"/>
      <c r="M5" s="15"/>
      <c r="N5" s="46"/>
      <c r="P5" s="15"/>
      <c r="Q5" s="15"/>
      <c r="R5" s="47"/>
      <c r="S5" s="48"/>
    </row>
    <row r="7" customFormat="false" ht="16.5" hidden="false" customHeight="false" outlineLevel="0" collapsed="false">
      <c r="B7" s="49" t="s">
        <v>40</v>
      </c>
      <c r="E7" s="50" t="n">
        <f aca="false">SUM(E3:E6)</f>
        <v>0</v>
      </c>
      <c r="I7" s="51" t="n">
        <f aca="false">SUM(I3:I6)</f>
        <v>0</v>
      </c>
      <c r="L7" s="50" t="n">
        <f aca="false">SUM(L3:L6)</f>
        <v>0</v>
      </c>
      <c r="M7" s="50" t="n">
        <f aca="false">SUM(M3:M6)</f>
        <v>0</v>
      </c>
      <c r="N7" s="50" t="n">
        <f aca="false">SUM(N3:N6)</f>
        <v>0</v>
      </c>
      <c r="O7" s="50" t="n">
        <f aca="false">SUM(O3:O6)</f>
        <v>0</v>
      </c>
      <c r="P7" s="50" t="n">
        <f aca="false">SUM(P3:P6)</f>
        <v>0</v>
      </c>
      <c r="Q7" s="52"/>
      <c r="R7" s="52"/>
      <c r="S7" s="50" t="n">
        <f aca="false">SUM(S3:S6)</f>
        <v>0</v>
      </c>
    </row>
    <row r="8" customFormat="false" ht="16.5" hidden="false" customHeight="false" outlineLevel="0" collapsed="false"/>
    <row r="9" customFormat="false" ht="15.75" hidden="false" customHeight="false" outlineLevel="0" collapsed="false">
      <c r="S9" s="46" t="n">
        <f aca="false">+I7+L7</f>
        <v>0</v>
      </c>
    </row>
    <row r="10" customFormat="false" ht="15.75" hidden="false" customHeight="false" outlineLevel="0" collapsed="false">
      <c r="S10" s="53" t="e">
        <f aca="false">+S9-'MRP Raptor'!U92+SUM(#REF!)+(+#REF!+#REF!)/0.6*0.3612</f>
        <v>#REF!</v>
      </c>
    </row>
    <row r="11" customFormat="false" ht="15.75" hidden="false" customHeight="false" outlineLevel="0" collapsed="false">
      <c r="S11" s="54" t="e">
        <f aca="false">+S10-S7</f>
        <v>#REF!</v>
      </c>
      <c r="T11" s="0" t="s">
        <v>41</v>
      </c>
    </row>
  </sheetData>
  <mergeCells count="2">
    <mergeCell ref="H1:I1"/>
    <mergeCell ref="O1:P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4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BM51" activePane="bottomLeft" state="frozen"/>
      <selection pane="topLeft" activeCell="A1" activeCellId="0" sqref="A1"/>
      <selection pane="bottomLeft" activeCell="A62" activeCellId="0" sqref="A62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55" width="9.99"/>
    <col collapsed="false" customWidth="true" hidden="false" outlineLevel="0" max="2" min="2" style="56" width="9.74"/>
  </cols>
  <sheetData>
    <row r="1" customFormat="false" ht="15.75" hidden="false" customHeight="false" outlineLevel="0" collapsed="false">
      <c r="A1" s="57" t="s">
        <v>42</v>
      </c>
      <c r="B1" s="58"/>
    </row>
    <row r="2" customFormat="false" ht="15.75" hidden="false" customHeight="false" outlineLevel="0" collapsed="false">
      <c r="B2" s="59"/>
    </row>
    <row r="3" customFormat="false" ht="15.75" hidden="false" customHeight="false" outlineLevel="0" collapsed="false">
      <c r="A3" s="60" t="s">
        <v>43</v>
      </c>
      <c r="B3" s="60"/>
    </row>
    <row r="4" customFormat="false" ht="15.75" hidden="false" customHeight="false" outlineLevel="0" collapsed="false">
      <c r="A4" s="61" t="s">
        <v>28</v>
      </c>
      <c r="B4" s="62" t="s">
        <v>44</v>
      </c>
    </row>
    <row r="5" customFormat="false" ht="15.75" hidden="false" customHeight="false" outlineLevel="0" collapsed="false">
      <c r="A5" s="55" t="n">
        <v>36769</v>
      </c>
      <c r="B5" s="56" t="n">
        <v>84.875</v>
      </c>
    </row>
    <row r="6" customFormat="false" ht="15.75" hidden="false" customHeight="false" outlineLevel="0" collapsed="false">
      <c r="A6" s="55" t="n">
        <v>36770</v>
      </c>
      <c r="B6" s="56" t="n">
        <v>85.328</v>
      </c>
    </row>
    <row r="7" customFormat="false" ht="15.75" hidden="false" customHeight="false" outlineLevel="0" collapsed="false">
      <c r="A7" s="55" t="n">
        <v>36774</v>
      </c>
      <c r="B7" s="56" t="n">
        <v>85</v>
      </c>
    </row>
    <row r="8" customFormat="false" ht="15.75" hidden="false" customHeight="false" outlineLevel="0" collapsed="false">
      <c r="A8" s="55" t="n">
        <v>36775</v>
      </c>
      <c r="B8" s="56" t="n">
        <v>84.375</v>
      </c>
    </row>
    <row r="9" customFormat="false" ht="15.75" hidden="false" customHeight="false" outlineLevel="0" collapsed="false">
      <c r="A9" s="55" t="n">
        <v>36776</v>
      </c>
      <c r="B9" s="56" t="n">
        <v>83.875</v>
      </c>
    </row>
    <row r="10" customFormat="false" ht="15.75" hidden="false" customHeight="false" outlineLevel="0" collapsed="false">
      <c r="A10" s="55" t="n">
        <v>36777</v>
      </c>
      <c r="B10" s="56" t="n">
        <v>84.219</v>
      </c>
    </row>
    <row r="11" customFormat="false" ht="15.75" hidden="false" customHeight="false" outlineLevel="0" collapsed="false">
      <c r="A11" s="55" t="n">
        <v>36780</v>
      </c>
      <c r="B11" s="56" t="n">
        <v>86.016</v>
      </c>
    </row>
    <row r="12" customFormat="false" ht="15.75" hidden="false" customHeight="false" outlineLevel="0" collapsed="false">
      <c r="A12" s="55" t="n">
        <v>36781</v>
      </c>
      <c r="B12" s="56" t="n">
        <v>86.125</v>
      </c>
    </row>
    <row r="13" customFormat="false" ht="15.75" hidden="false" customHeight="false" outlineLevel="0" collapsed="false">
      <c r="A13" s="55" t="n">
        <v>36782</v>
      </c>
      <c r="B13" s="56" t="n">
        <v>86.688</v>
      </c>
    </row>
    <row r="14" customFormat="false" ht="15.75" hidden="false" customHeight="false" outlineLevel="0" collapsed="false">
      <c r="A14" s="55" t="n">
        <v>36783</v>
      </c>
      <c r="B14" s="56" t="n">
        <v>86.703</v>
      </c>
    </row>
    <row r="15" customFormat="false" ht="15.75" hidden="false" customHeight="false" outlineLevel="0" collapsed="false">
      <c r="A15" s="55" t="n">
        <v>36784</v>
      </c>
      <c r="B15" s="56" t="n">
        <v>89.438</v>
      </c>
    </row>
    <row r="16" customFormat="false" ht="15.75" hidden="false" customHeight="false" outlineLevel="0" collapsed="false">
      <c r="A16" s="55" t="n">
        <v>36787</v>
      </c>
      <c r="B16" s="56" t="n">
        <v>89.625</v>
      </c>
    </row>
    <row r="17" customFormat="false" ht="15.75" hidden="false" customHeight="false" outlineLevel="0" collapsed="false">
      <c r="A17" s="55" t="n">
        <v>36788</v>
      </c>
      <c r="B17" s="56" t="n">
        <v>84.875</v>
      </c>
    </row>
    <row r="18" customFormat="false" ht="15.75" hidden="false" customHeight="false" outlineLevel="0" collapsed="false">
      <c r="A18" s="55" t="n">
        <v>36789</v>
      </c>
      <c r="B18" s="56" t="n">
        <v>82.172</v>
      </c>
    </row>
    <row r="19" customFormat="false" ht="15.75" hidden="false" customHeight="false" outlineLevel="0" collapsed="false">
      <c r="A19" s="55" t="n">
        <v>36790</v>
      </c>
      <c r="B19" s="56" t="n">
        <v>80.75</v>
      </c>
    </row>
    <row r="20" customFormat="false" ht="15.75" hidden="false" customHeight="false" outlineLevel="0" collapsed="false">
      <c r="A20" s="55" t="n">
        <v>36791</v>
      </c>
      <c r="B20" s="56" t="n">
        <v>83</v>
      </c>
    </row>
    <row r="21" customFormat="false" ht="15.75" hidden="false" customHeight="false" outlineLevel="0" collapsed="false">
      <c r="A21" s="55" t="n">
        <v>36794</v>
      </c>
      <c r="B21" s="56" t="n">
        <v>84.438</v>
      </c>
    </row>
    <row r="22" customFormat="false" ht="15.75" hidden="false" customHeight="false" outlineLevel="0" collapsed="false">
      <c r="A22" s="55" t="n">
        <v>36795</v>
      </c>
      <c r="B22" s="56" t="n">
        <v>85.5</v>
      </c>
    </row>
    <row r="23" customFormat="false" ht="15.75" hidden="false" customHeight="false" outlineLevel="0" collapsed="false">
      <c r="A23" s="55" t="n">
        <v>36796</v>
      </c>
      <c r="B23" s="56" t="n">
        <v>87.453</v>
      </c>
    </row>
    <row r="24" customFormat="false" ht="15.75" hidden="false" customHeight="false" outlineLevel="0" collapsed="false">
      <c r="A24" s="55" t="n">
        <v>36797</v>
      </c>
      <c r="B24" s="56" t="n">
        <v>89.25</v>
      </c>
    </row>
    <row r="25" customFormat="false" ht="15.75" hidden="false" customHeight="false" outlineLevel="0" collapsed="false">
      <c r="A25" s="55" t="n">
        <v>36798</v>
      </c>
      <c r="B25" s="56" t="n">
        <v>87.641</v>
      </c>
    </row>
    <row r="26" customFormat="false" ht="15.75" hidden="false" customHeight="false" outlineLevel="0" collapsed="false">
      <c r="A26" s="55" t="n">
        <v>36801</v>
      </c>
      <c r="B26" s="56" t="n">
        <v>86.438</v>
      </c>
    </row>
    <row r="27" customFormat="false" ht="15.75" hidden="false" customHeight="false" outlineLevel="0" collapsed="false">
      <c r="A27" s="55" t="n">
        <v>36802</v>
      </c>
      <c r="B27" s="56" t="n">
        <v>85.563</v>
      </c>
    </row>
    <row r="28" customFormat="false" ht="15.75" hidden="false" customHeight="false" outlineLevel="0" collapsed="false">
      <c r="A28" s="55" t="n">
        <v>36803</v>
      </c>
      <c r="B28" s="56" t="n">
        <v>83.063</v>
      </c>
    </row>
    <row r="29" customFormat="false" ht="15.75" hidden="false" customHeight="false" outlineLevel="0" collapsed="false">
      <c r="A29" s="55" t="n">
        <v>36804</v>
      </c>
      <c r="B29" s="56" t="n">
        <v>83</v>
      </c>
    </row>
    <row r="30" customFormat="false" ht="15.75" hidden="false" customHeight="false" outlineLevel="0" collapsed="false">
      <c r="A30" s="55" t="n">
        <v>36805</v>
      </c>
      <c r="B30" s="56" t="n">
        <v>81.625</v>
      </c>
    </row>
    <row r="31" customFormat="false" ht="15.75" hidden="false" customHeight="false" outlineLevel="0" collapsed="false">
      <c r="A31" s="55" t="n">
        <v>36808</v>
      </c>
      <c r="B31" s="56" t="n">
        <v>83</v>
      </c>
    </row>
    <row r="32" customFormat="false" ht="15.75" hidden="false" customHeight="false" outlineLevel="0" collapsed="false">
      <c r="A32" s="55" t="n">
        <v>36809</v>
      </c>
      <c r="B32" s="56" t="n">
        <v>81.688</v>
      </c>
    </row>
    <row r="33" customFormat="false" ht="15.75" hidden="false" customHeight="false" outlineLevel="0" collapsed="false">
      <c r="A33" s="55" t="n">
        <v>36810</v>
      </c>
      <c r="B33" s="56" t="n">
        <v>82.813</v>
      </c>
    </row>
    <row r="34" customFormat="false" ht="15.75" hidden="false" customHeight="false" outlineLevel="0" collapsed="false">
      <c r="A34" s="55" t="n">
        <v>36811</v>
      </c>
      <c r="B34" s="56" t="n">
        <v>79.875</v>
      </c>
    </row>
    <row r="35" customFormat="false" ht="15.75" hidden="false" customHeight="false" outlineLevel="0" collapsed="false">
      <c r="A35" s="55" t="n">
        <v>36812</v>
      </c>
      <c r="B35" s="56" t="n">
        <v>79.5</v>
      </c>
    </row>
    <row r="36" customFormat="false" ht="15.75" hidden="false" customHeight="false" outlineLevel="0" collapsed="false">
      <c r="A36" s="26" t="n">
        <v>36815</v>
      </c>
      <c r="B36" s="56" t="n">
        <v>80</v>
      </c>
    </row>
    <row r="37" customFormat="false" ht="15.75" hidden="false" customHeight="false" outlineLevel="0" collapsed="false">
      <c r="A37" s="26" t="n">
        <v>36816</v>
      </c>
      <c r="B37" s="56" t="n">
        <v>79.188</v>
      </c>
    </row>
    <row r="38" customFormat="false" ht="15.75" hidden="false" customHeight="false" outlineLevel="0" collapsed="false">
      <c r="A38" s="26" t="n">
        <v>36817</v>
      </c>
      <c r="B38" s="56" t="n">
        <v>78.75</v>
      </c>
    </row>
    <row r="39" customFormat="false" ht="15.75" hidden="false" customHeight="false" outlineLevel="0" collapsed="false">
      <c r="A39" s="26" t="n">
        <v>36818</v>
      </c>
      <c r="B39" s="56" t="n">
        <v>79</v>
      </c>
    </row>
    <row r="40" customFormat="false" ht="15.75" hidden="false" customHeight="false" outlineLevel="0" collapsed="false">
      <c r="A40" s="26" t="n">
        <v>36819</v>
      </c>
      <c r="B40" s="56" t="n">
        <v>80.5</v>
      </c>
    </row>
    <row r="41" customFormat="false" ht="15.75" hidden="false" customHeight="false" outlineLevel="0" collapsed="false">
      <c r="A41" s="26" t="n">
        <v>36822</v>
      </c>
      <c r="B41" s="56" t="n">
        <v>82</v>
      </c>
    </row>
    <row r="42" customFormat="false" ht="15.75" hidden="false" customHeight="false" outlineLevel="0" collapsed="false">
      <c r="A42" s="26" t="n">
        <v>36823</v>
      </c>
      <c r="B42" s="56" t="n">
        <v>80.1875</v>
      </c>
    </row>
    <row r="43" customFormat="false" ht="15.75" hidden="false" customHeight="false" outlineLevel="0" collapsed="false">
      <c r="A43" s="26" t="n">
        <v>36824</v>
      </c>
      <c r="B43" s="56" t="n">
        <v>76.125</v>
      </c>
    </row>
    <row r="44" customFormat="false" ht="15.75" hidden="false" customHeight="false" outlineLevel="0" collapsed="false">
      <c r="A44" s="26" t="n">
        <v>36825</v>
      </c>
      <c r="B44" s="56" t="n">
        <v>77.5</v>
      </c>
    </row>
    <row r="45" customFormat="false" ht="15.75" hidden="false" customHeight="false" outlineLevel="0" collapsed="false">
      <c r="A45" s="26" t="n">
        <v>36826</v>
      </c>
      <c r="B45" s="56" t="n">
        <v>78.875</v>
      </c>
    </row>
    <row r="46" customFormat="false" ht="15.75" hidden="false" customHeight="false" outlineLevel="0" collapsed="false">
      <c r="A46" s="26" t="n">
        <v>36829</v>
      </c>
      <c r="B46" s="56" t="n">
        <v>80.688</v>
      </c>
    </row>
    <row r="47" customFormat="false" ht="15.75" hidden="false" customHeight="false" outlineLevel="0" collapsed="false">
      <c r="A47" s="26" t="n">
        <v>36830</v>
      </c>
      <c r="B47" s="56" t="n">
        <v>82.063</v>
      </c>
    </row>
    <row r="48" customFormat="false" ht="15.75" hidden="false" customHeight="false" outlineLevel="0" collapsed="false">
      <c r="A48" s="26" t="n">
        <v>36831</v>
      </c>
      <c r="B48" s="56" t="n">
        <v>83.25</v>
      </c>
    </row>
    <row r="49" customFormat="false" ht="15.75" hidden="false" customHeight="false" outlineLevel="0" collapsed="false">
      <c r="A49" s="26" t="n">
        <v>36832</v>
      </c>
      <c r="B49" s="56" t="n">
        <v>81.75</v>
      </c>
    </row>
    <row r="50" customFormat="false" ht="15.75" hidden="false" customHeight="false" outlineLevel="0" collapsed="false">
      <c r="A50" s="26" t="n">
        <v>36833</v>
      </c>
      <c r="B50" s="56" t="n">
        <v>77.375</v>
      </c>
    </row>
    <row r="51" customFormat="false" ht="15.75" hidden="false" customHeight="false" outlineLevel="0" collapsed="false">
      <c r="A51" s="26" t="n">
        <v>36836</v>
      </c>
      <c r="B51" s="56" t="n">
        <v>81.563</v>
      </c>
    </row>
    <row r="52" customFormat="false" ht="15.75" hidden="false" customHeight="false" outlineLevel="0" collapsed="false">
      <c r="A52" s="26" t="n">
        <v>36837</v>
      </c>
      <c r="B52" s="56" t="n">
        <v>81.813</v>
      </c>
    </row>
    <row r="53" customFormat="false" ht="15.75" hidden="false" customHeight="false" outlineLevel="0" collapsed="false">
      <c r="A53" s="26" t="n">
        <v>36838</v>
      </c>
      <c r="B53" s="56" t="n">
        <v>82.125</v>
      </c>
    </row>
    <row r="54" customFormat="false" ht="15.75" hidden="false" customHeight="false" outlineLevel="0" collapsed="false">
      <c r="A54" s="26" t="n">
        <v>36839</v>
      </c>
      <c r="B54" s="56" t="n">
        <v>82.938</v>
      </c>
    </row>
    <row r="55" customFormat="false" ht="15.75" hidden="false" customHeight="false" outlineLevel="0" collapsed="false">
      <c r="A55" s="26" t="n">
        <v>36840</v>
      </c>
      <c r="B55" s="56" t="n">
        <f aca="false">82+0.9375</f>
        <v>82.9375</v>
      </c>
    </row>
    <row r="56" customFormat="false" ht="15.75" hidden="false" customHeight="false" outlineLevel="0" collapsed="false">
      <c r="A56" s="26" t="n">
        <v>36843</v>
      </c>
      <c r="B56" s="56" t="n">
        <v>79.438</v>
      </c>
    </row>
    <row r="57" customFormat="false" ht="15.75" hidden="false" customHeight="false" outlineLevel="0" collapsed="false">
      <c r="A57" s="26" t="n">
        <v>36844</v>
      </c>
      <c r="B57" s="56" t="n">
        <v>79.563</v>
      </c>
    </row>
    <row r="58" customFormat="false" ht="15.75" hidden="false" customHeight="false" outlineLevel="0" collapsed="false">
      <c r="A58" s="26" t="n">
        <v>36845</v>
      </c>
      <c r="B58" s="56" t="n">
        <v>80.375</v>
      </c>
    </row>
    <row r="59" customFormat="false" ht="15.75" hidden="false" customHeight="false" outlineLevel="0" collapsed="false">
      <c r="A59" s="26" t="n">
        <v>36846</v>
      </c>
      <c r="B59" s="56" t="n">
        <v>81.25</v>
      </c>
    </row>
    <row r="60" customFormat="false" ht="15.75" hidden="false" customHeight="false" outlineLevel="0" collapsed="false">
      <c r="A60" s="26" t="n">
        <v>36847</v>
      </c>
      <c r="B60" s="56" t="n">
        <v>81.5</v>
      </c>
    </row>
    <row r="61" customFormat="false" ht="15.75" hidden="false" customHeight="false" outlineLevel="0" collapsed="false">
      <c r="A61" s="26" t="n">
        <v>36850</v>
      </c>
      <c r="B61" s="56" t="n">
        <v>80.25</v>
      </c>
    </row>
    <row r="62" customFormat="false" ht="15.75" hidden="false" customHeight="false" outlineLevel="0" collapsed="false">
      <c r="A62" s="26" t="n">
        <v>36851</v>
      </c>
      <c r="B62" s="56" t="n">
        <v>80.375</v>
      </c>
    </row>
    <row r="258" customFormat="false" ht="14.25" hidden="false" customHeight="true" outlineLevel="0" collapsed="false"/>
    <row r="375" customFormat="false" ht="15.75" hidden="false" customHeight="false" outlineLevel="0" collapsed="false">
      <c r="A375" s="55" t="s">
        <v>45</v>
      </c>
    </row>
    <row r="378" customFormat="false" ht="15.75" hidden="false" customHeight="false" outlineLevel="0" collapsed="false">
      <c r="B378" s="0"/>
    </row>
    <row r="379" customFormat="false" ht="15.75" hidden="false" customHeight="false" outlineLevel="0" collapsed="false">
      <c r="B379" s="0"/>
    </row>
    <row r="380" customFormat="false" ht="15.75" hidden="false" customHeight="false" outlineLevel="0" collapsed="false">
      <c r="B380" s="0"/>
    </row>
    <row r="381" customFormat="false" ht="15.75" hidden="false" customHeight="false" outlineLevel="0" collapsed="false">
      <c r="B381" s="0"/>
    </row>
    <row r="382" customFormat="false" ht="15.75" hidden="false" customHeight="false" outlineLevel="0" collapsed="false">
      <c r="B382" s="0"/>
    </row>
    <row r="383" customFormat="false" ht="15.75" hidden="false" customHeight="false" outlineLevel="0" collapsed="false">
      <c r="B383" s="0"/>
    </row>
    <row r="384" customFormat="false" ht="15.75" hidden="false" customHeight="false" outlineLevel="0" collapsed="false">
      <c r="B384" s="0"/>
    </row>
    <row r="385" customFormat="false" ht="15.75" hidden="false" customHeight="false" outlineLevel="0" collapsed="false">
      <c r="B385" s="0"/>
    </row>
    <row r="386" customFormat="false" ht="15.75" hidden="false" customHeight="false" outlineLevel="0" collapsed="false">
      <c r="B386" s="0"/>
    </row>
    <row r="387" customFormat="false" ht="15.75" hidden="false" customHeight="false" outlineLevel="0" collapsed="false">
      <c r="B387" s="0"/>
    </row>
    <row r="388" customFormat="false" ht="15.75" hidden="false" customHeight="false" outlineLevel="0" collapsed="false">
      <c r="B388" s="0"/>
    </row>
    <row r="389" customFormat="false" ht="15.75" hidden="false" customHeight="false" outlineLevel="0" collapsed="false">
      <c r="B389" s="0"/>
    </row>
    <row r="390" customFormat="false" ht="15.75" hidden="false" customHeight="false" outlineLevel="0" collapsed="false">
      <c r="B390" s="0"/>
    </row>
    <row r="391" customFormat="false" ht="15.75" hidden="false" customHeight="false" outlineLevel="0" collapsed="false">
      <c r="B391" s="0"/>
    </row>
    <row r="392" customFormat="false" ht="15.75" hidden="false" customHeight="false" outlineLevel="0" collapsed="false">
      <c r="B392" s="0"/>
    </row>
    <row r="393" customFormat="false" ht="15.75" hidden="false" customHeight="false" outlineLevel="0" collapsed="false">
      <c r="B393" s="0"/>
    </row>
    <row r="394" customFormat="false" ht="15.75" hidden="false" customHeight="false" outlineLevel="0" collapsed="false">
      <c r="B394" s="0"/>
    </row>
    <row r="395" customFormat="false" ht="15.75" hidden="false" customHeight="false" outlineLevel="0" collapsed="false">
      <c r="B395" s="0"/>
    </row>
    <row r="396" customFormat="false" ht="15.75" hidden="false" customHeight="false" outlineLevel="0" collapsed="false">
      <c r="B396" s="0"/>
    </row>
    <row r="397" customFormat="false" ht="15.75" hidden="false" customHeight="false" outlineLevel="0" collapsed="false">
      <c r="B397" s="0"/>
    </row>
    <row r="398" customFormat="false" ht="15.75" hidden="false" customHeight="false" outlineLevel="0" collapsed="false">
      <c r="B398" s="0"/>
    </row>
    <row r="399" customFormat="false" ht="15.75" hidden="false" customHeight="false" outlineLevel="0" collapsed="false">
      <c r="B399" s="0"/>
    </row>
    <row r="400" customFormat="false" ht="15.75" hidden="false" customHeight="false" outlineLevel="0" collapsed="false">
      <c r="B400" s="0"/>
    </row>
    <row r="401" customFormat="false" ht="15.75" hidden="false" customHeight="false" outlineLevel="0" collapsed="false">
      <c r="B401" s="0"/>
    </row>
    <row r="402" customFormat="false" ht="15.75" hidden="false" customHeight="false" outlineLevel="0" collapsed="false">
      <c r="B402" s="0"/>
    </row>
    <row r="403" customFormat="false" ht="15.75" hidden="false" customHeight="false" outlineLevel="0" collapsed="false">
      <c r="B403" s="0"/>
    </row>
    <row r="404" customFormat="false" ht="15.75" hidden="false" customHeight="false" outlineLevel="0" collapsed="false">
      <c r="B404" s="0"/>
    </row>
    <row r="405" customFormat="false" ht="15.75" hidden="false" customHeight="false" outlineLevel="0" collapsed="false">
      <c r="B405" s="0"/>
    </row>
    <row r="406" customFormat="false" ht="15.75" hidden="false" customHeight="false" outlineLevel="0" collapsed="false">
      <c r="B406" s="0"/>
    </row>
    <row r="407" customFormat="false" ht="15.75" hidden="false" customHeight="false" outlineLevel="0" collapsed="false">
      <c r="B407" s="0"/>
    </row>
    <row r="408" customFormat="false" ht="15.75" hidden="false" customHeight="false" outlineLevel="0" collapsed="false">
      <c r="B408" s="0"/>
    </row>
    <row r="409" customFormat="false" ht="15.75" hidden="false" customHeight="false" outlineLevel="0" collapsed="false">
      <c r="B409" s="0"/>
    </row>
    <row r="410" customFormat="false" ht="15.75" hidden="false" customHeight="false" outlineLevel="0" collapsed="false">
      <c r="B410" s="0"/>
    </row>
    <row r="411" customFormat="false" ht="15.75" hidden="false" customHeight="false" outlineLevel="0" collapsed="false">
      <c r="B411" s="0"/>
    </row>
    <row r="412" customFormat="false" ht="15.75" hidden="false" customHeight="false" outlineLevel="0" collapsed="false">
      <c r="B412" s="0"/>
    </row>
    <row r="413" customFormat="false" ht="15.75" hidden="false" customHeight="false" outlineLevel="0" collapsed="false">
      <c r="B413" s="0"/>
    </row>
    <row r="414" customFormat="false" ht="15.75" hidden="false" customHeight="false" outlineLevel="0" collapsed="false">
      <c r="B414" s="0"/>
    </row>
    <row r="415" customFormat="false" ht="15.75" hidden="false" customHeight="false" outlineLevel="0" collapsed="false">
      <c r="B415" s="0"/>
    </row>
    <row r="416" customFormat="false" ht="15.75" hidden="false" customHeight="false" outlineLevel="0" collapsed="false">
      <c r="B416" s="0"/>
    </row>
    <row r="417" customFormat="false" ht="15.75" hidden="false" customHeight="false" outlineLevel="0" collapsed="false">
      <c r="B417" s="0"/>
    </row>
    <row r="418" customFormat="false" ht="15.75" hidden="false" customHeight="false" outlineLevel="0" collapsed="false">
      <c r="B418" s="0"/>
    </row>
  </sheetData>
  <mergeCells count="1">
    <mergeCell ref="A3:B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74"/>
  <sheetViews>
    <sheetView showFormulas="false" showGridLines="true" showRowColHeaders="true" showZeros="true" rightToLeft="false" tabSelected="false" showOutlineSymbols="true" defaultGridColor="true" view="normal" topLeftCell="A370" colorId="64" zoomScale="100" zoomScaleNormal="100" zoomScalePageLayoutView="100" workbookViewId="0">
      <selection pane="topLeft" activeCell="A376" activeCellId="0" sqref="A376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26" width="8.74"/>
  </cols>
  <sheetData>
    <row r="1" customFormat="false" ht="15.75" hidden="false" customHeight="false" outlineLevel="0" collapsed="false">
      <c r="A1" s="63" t="s">
        <v>42</v>
      </c>
    </row>
    <row r="2" customFormat="false" ht="15.75" hidden="false" customHeight="false" outlineLevel="0" collapsed="false">
      <c r="A2" s="64"/>
    </row>
    <row r="3" customFormat="false" ht="15.75" hidden="false" customHeight="false" outlineLevel="0" collapsed="false">
      <c r="A3" s="65" t="s">
        <v>28</v>
      </c>
    </row>
    <row r="257" customFormat="false" ht="14.25" hidden="false" customHeight="true" outlineLevel="0" collapsed="false"/>
    <row r="374" customFormat="false" ht="15.75" hidden="false" customHeight="false" outlineLevel="0" collapsed="false">
      <c r="A374" s="26" t="s">
        <v>45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2" activeCellId="0" sqref="A12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66" width="23.49"/>
    <col collapsed="false" customWidth="true" hidden="false" outlineLevel="0" max="2" min="2" style="66" width="12.12"/>
    <col collapsed="false" customWidth="true" hidden="false" outlineLevel="0" max="3" min="3" style="66" width="2.99"/>
    <col collapsed="false" customWidth="true" hidden="false" outlineLevel="0" max="4" min="4" style="66" width="15.62"/>
    <col collapsed="false" customWidth="true" hidden="false" outlineLevel="0" max="5" min="5" style="66" width="13.49"/>
    <col collapsed="false" customWidth="true" hidden="false" outlineLevel="0" max="6" min="6" style="67" width="1.74"/>
    <col collapsed="false" customWidth="true" hidden="false" outlineLevel="0" max="7" min="7" style="66" width="1.99"/>
    <col collapsed="false" customWidth="true" hidden="false" outlineLevel="0" max="8" min="8" style="66" width="41.87"/>
    <col collapsed="false" customWidth="true" hidden="false" outlineLevel="0" max="9" min="9" style="68" width="16.62"/>
    <col collapsed="false" customWidth="true" hidden="false" outlineLevel="0" max="10" min="10" style="66" width="1.74"/>
    <col collapsed="false" customWidth="true" hidden="false" outlineLevel="0" max="11" min="11" style="67" width="1.49"/>
    <col collapsed="false" customWidth="true" hidden="false" outlineLevel="0" max="12" min="12" style="66" width="24.24"/>
    <col collapsed="false" customWidth="true" hidden="false" outlineLevel="0" max="13" min="13" style="66" width="11.49"/>
    <col collapsed="false" customWidth="true" hidden="false" outlineLevel="0" max="14" min="14" style="66" width="3.49"/>
    <col collapsed="false" customWidth="true" hidden="false" outlineLevel="0" max="15" min="15" style="66" width="15.37"/>
    <col collapsed="false" customWidth="true" hidden="false" outlineLevel="0" max="16" min="16" style="66" width="12.74"/>
    <col collapsed="false" customWidth="true" hidden="false" outlineLevel="0" max="17" min="17" style="67" width="3.24"/>
    <col collapsed="false" customWidth="true" hidden="false" outlineLevel="0" max="18" min="18" style="66" width="12.37"/>
    <col collapsed="false" customWidth="true" hidden="false" outlineLevel="0" max="19" min="19" style="66" width="10.11"/>
    <col collapsed="false" customWidth="true" hidden="false" outlineLevel="0" max="20" min="20" style="66" width="10.74"/>
    <col collapsed="false" customWidth="true" hidden="false" outlineLevel="0" max="21" min="21" style="66" width="10.49"/>
    <col collapsed="false" customWidth="true" hidden="false" outlineLevel="0" max="22" min="22" style="66" width="11.12"/>
    <col collapsed="false" customWidth="true" hidden="false" outlineLevel="0" max="23" min="23" style="66" width="12.49"/>
    <col collapsed="false" customWidth="false" hidden="false" outlineLevel="0" max="257" min="24" style="66" width="8.99"/>
  </cols>
  <sheetData>
    <row r="1" customFormat="false" ht="15.75" hidden="false" customHeight="false" outlineLevel="0" collapsed="false">
      <c r="A1" s="69" t="s">
        <v>46</v>
      </c>
    </row>
    <row r="2" customFormat="false" ht="15.75" hidden="false" customHeight="false" outlineLevel="0" collapsed="false">
      <c r="A2" s="66" t="s">
        <v>47</v>
      </c>
      <c r="H2" s="70" t="n">
        <f aca="false">+Summary!C5</f>
        <v>36851</v>
      </c>
      <c r="I2" s="70"/>
      <c r="J2" s="71"/>
      <c r="L2" s="70" t="n">
        <f aca="false">H2</f>
        <v>36851</v>
      </c>
      <c r="M2" s="70"/>
      <c r="N2" s="70"/>
      <c r="O2" s="70"/>
      <c r="P2" s="70"/>
    </row>
    <row r="3" customFormat="false" ht="16.5" hidden="false" customHeight="false" outlineLevel="0" collapsed="false">
      <c r="A3" s="55" t="n">
        <v>36769</v>
      </c>
      <c r="H3" s="72" t="s">
        <v>48</v>
      </c>
      <c r="I3" s="72"/>
      <c r="J3" s="73"/>
      <c r="L3" s="72" t="s">
        <v>48</v>
      </c>
      <c r="M3" s="72"/>
      <c r="N3" s="72"/>
      <c r="O3" s="72"/>
      <c r="P3" s="72"/>
    </row>
    <row r="4" customFormat="false" ht="15.75" hidden="false" customHeight="false" outlineLevel="0" collapsed="false">
      <c r="A4" s="74" t="s">
        <v>49</v>
      </c>
      <c r="B4" s="74"/>
      <c r="C4" s="74"/>
      <c r="D4" s="74"/>
      <c r="E4" s="74"/>
      <c r="F4" s="74"/>
      <c r="H4" s="75" t="s">
        <v>50</v>
      </c>
      <c r="I4" s="76"/>
      <c r="J4" s="67"/>
    </row>
    <row r="5" customFormat="false" ht="16.5" hidden="false" customHeight="false" outlineLevel="0" collapsed="false">
      <c r="A5" s="77" t="s">
        <v>51</v>
      </c>
      <c r="B5" s="77"/>
      <c r="D5" s="77" t="s">
        <v>52</v>
      </c>
      <c r="E5" s="77"/>
      <c r="H5" s="78" t="s">
        <v>53</v>
      </c>
      <c r="I5" s="79" t="n">
        <f aca="false">+VLOOKUP(+Summary!C5,ene,2)</f>
        <v>80.375</v>
      </c>
      <c r="J5" s="67"/>
      <c r="L5" s="74" t="s">
        <v>54</v>
      </c>
      <c r="M5" s="74"/>
      <c r="N5" s="74"/>
      <c r="O5" s="74"/>
      <c r="P5" s="74"/>
      <c r="Q5" s="73"/>
    </row>
    <row r="6" customFormat="false" ht="15.75" hidden="false" customHeight="false" outlineLevel="0" collapsed="false">
      <c r="A6" s="66" t="s">
        <v>55</v>
      </c>
      <c r="B6" s="66" t="n">
        <f aca="false">E6+E9+E10-B35</f>
        <v>71001000</v>
      </c>
      <c r="D6" s="66" t="s">
        <v>56</v>
      </c>
      <c r="E6" s="66" t="n">
        <v>41000000</v>
      </c>
      <c r="F6" s="80" t="s">
        <v>57</v>
      </c>
      <c r="H6" s="78" t="s">
        <v>58</v>
      </c>
      <c r="I6" s="81" t="n">
        <f aca="false">+'Cash-Int-Trans'!F43</f>
        <v>0.0722</v>
      </c>
      <c r="J6" s="67"/>
      <c r="L6" s="82" t="s">
        <v>59</v>
      </c>
      <c r="M6" s="83" t="n">
        <f aca="false">H2</f>
        <v>36851</v>
      </c>
      <c r="N6" s="84"/>
      <c r="O6" s="84"/>
      <c r="P6" s="84"/>
      <c r="Q6" s="85"/>
    </row>
    <row r="7" customFormat="false" ht="16.5" hidden="false" customHeight="false" outlineLevel="0" collapsed="false">
      <c r="A7" s="66" t="s">
        <v>60</v>
      </c>
      <c r="B7" s="66" t="n">
        <v>50000000</v>
      </c>
      <c r="D7" s="66" t="s">
        <v>61</v>
      </c>
      <c r="E7" s="66" t="n">
        <f aca="false">B11-E6-E9-E10</f>
        <v>400000000</v>
      </c>
      <c r="H7" s="86" t="s">
        <v>62</v>
      </c>
      <c r="I7" s="86"/>
      <c r="J7" s="67"/>
      <c r="L7" s="77" t="s">
        <v>51</v>
      </c>
      <c r="M7" s="77"/>
      <c r="O7" s="77" t="s">
        <v>52</v>
      </c>
      <c r="P7" s="77"/>
    </row>
    <row r="8" customFormat="false" ht="15.75" hidden="false" customHeight="false" outlineLevel="0" collapsed="false">
      <c r="A8" s="66" t="s">
        <v>63</v>
      </c>
      <c r="B8" s="66" t="n">
        <f aca="false">B18</f>
        <v>350000000</v>
      </c>
      <c r="C8" s="87" t="s">
        <v>64</v>
      </c>
      <c r="H8" s="88" t="s">
        <v>65</v>
      </c>
      <c r="I8" s="89"/>
      <c r="J8" s="67"/>
      <c r="L8" s="66" t="s">
        <v>66</v>
      </c>
      <c r="M8" s="66" t="n">
        <f aca="false">+'Cash-Int-Trans'!B35</f>
        <v>72241426.915</v>
      </c>
      <c r="O8" s="66" t="s">
        <v>67</v>
      </c>
      <c r="P8" s="66" t="n">
        <f aca="false">+E6-'Cash-Int-Trans'!B4+'Cash-Int-Trans'!B8</f>
        <v>41000000</v>
      </c>
      <c r="Q8" s="90"/>
    </row>
    <row r="9" customFormat="false" ht="15.75" hidden="false" customHeight="false" outlineLevel="0" collapsed="false">
      <c r="D9" s="66" t="s">
        <v>68</v>
      </c>
      <c r="E9" s="68" t="n">
        <f aca="false">30000000</f>
        <v>30000000</v>
      </c>
      <c r="F9" s="91" t="s">
        <v>69</v>
      </c>
      <c r="H9" s="67"/>
      <c r="I9" s="92"/>
      <c r="J9" s="67"/>
      <c r="L9" s="66" t="s">
        <v>60</v>
      </c>
      <c r="M9" s="66" t="n">
        <f aca="false">+B7-Amort!B24</f>
        <v>50000000</v>
      </c>
    </row>
    <row r="10" customFormat="false" ht="15.75" hidden="false" customHeight="false" outlineLevel="0" collapsed="false">
      <c r="D10" s="66" t="s">
        <v>43</v>
      </c>
      <c r="E10" s="66" t="n">
        <v>1000</v>
      </c>
      <c r="H10" s="93" t="s">
        <v>70</v>
      </c>
      <c r="I10" s="93"/>
      <c r="J10" s="67"/>
      <c r="L10" s="66" t="s">
        <v>63</v>
      </c>
      <c r="M10" s="66" t="n">
        <f aca="false">B8+I15</f>
        <v>363997891.953196</v>
      </c>
      <c r="N10" s="87"/>
      <c r="O10" s="66" t="s">
        <v>71</v>
      </c>
      <c r="P10" s="66" t="n">
        <f aca="false">IF(I19&gt;0,0,-I19)</f>
        <v>-0</v>
      </c>
    </row>
    <row r="11" customFormat="false" ht="16.5" hidden="false" customHeight="false" outlineLevel="0" collapsed="false">
      <c r="A11" s="94" t="s">
        <v>6</v>
      </c>
      <c r="B11" s="95" t="n">
        <f aca="false">SUM(B6:B10)</f>
        <v>471001000</v>
      </c>
      <c r="C11" s="96" t="s">
        <v>72</v>
      </c>
      <c r="D11" s="94" t="s">
        <v>6</v>
      </c>
      <c r="E11" s="95" t="n">
        <f aca="false">SUM(E6:E10)</f>
        <v>471001000</v>
      </c>
      <c r="F11" s="90"/>
      <c r="H11" s="97" t="s">
        <v>73</v>
      </c>
      <c r="I11" s="98" t="n">
        <f aca="false">H2</f>
        <v>36851</v>
      </c>
      <c r="J11" s="67"/>
      <c r="L11" s="66" t="s">
        <v>74</v>
      </c>
      <c r="M11" s="66" t="n">
        <f aca="false">+Amort!B28</f>
        <v>797222.222222222</v>
      </c>
      <c r="O11" s="66" t="s">
        <v>61</v>
      </c>
      <c r="P11" s="66" t="n">
        <f aca="false">E7-I16+'Cash-Int-Trans'!B9</f>
        <v>406377777.777778</v>
      </c>
      <c r="R11" s="25"/>
    </row>
    <row r="12" customFormat="false" ht="16.5" hidden="false" customHeight="false" outlineLevel="0" collapsed="false">
      <c r="H12" s="67" t="s">
        <v>75</v>
      </c>
      <c r="I12" s="92" t="n">
        <f aca="false">+'Cash-Int-Trans'!B6</f>
        <v>0</v>
      </c>
      <c r="J12" s="99" t="s">
        <v>76</v>
      </c>
      <c r="O12" s="66" t="s">
        <v>68</v>
      </c>
      <c r="P12" s="66" t="n">
        <f aca="false">IF(+I23+I35+'Cash-Int-Trans'!D64-'Cash-Int-Trans'!D63&gt;'Cash-Int-Trans'!D64,'Cash-Int-Trans'!D64,IF(+I23+I35+'Cash-Int-Trans'!D64&lt;0,0,+I23+I35+'Cash-Int-Trans'!D64-'Cash-Int-Trans'!D63))</f>
        <v>30000000</v>
      </c>
      <c r="Q12" s="100" t="s">
        <v>77</v>
      </c>
    </row>
    <row r="13" customFormat="false" ht="15.75" hidden="false" customHeight="false" outlineLevel="0" collapsed="false">
      <c r="A13" s="101" t="s">
        <v>78</v>
      </c>
      <c r="D13" s="102" t="s">
        <v>79</v>
      </c>
      <c r="E13" s="102" t="s">
        <v>32</v>
      </c>
      <c r="F13" s="103"/>
      <c r="H13" s="67" t="s">
        <v>80</v>
      </c>
      <c r="I13" s="92" t="n">
        <f aca="false">+'Cash-Int-Trans'!B38</f>
        <v>1240426.915</v>
      </c>
      <c r="J13" s="99"/>
      <c r="L13" s="66" t="s">
        <v>81</v>
      </c>
      <c r="M13" s="66" t="n">
        <f aca="false">IF(I19&gt;0,I19,0)</f>
        <v>0</v>
      </c>
      <c r="O13" s="66" t="s">
        <v>43</v>
      </c>
      <c r="P13" s="66" t="n">
        <f aca="false">M14-SUM(P8:P12)</f>
        <v>9658763.31264079</v>
      </c>
    </row>
    <row r="14" customFormat="false" ht="16.5" hidden="false" customHeight="false" outlineLevel="0" collapsed="false">
      <c r="D14" s="104"/>
      <c r="E14" s="105"/>
      <c r="H14" s="67" t="s">
        <v>82</v>
      </c>
      <c r="I14" s="92" t="n">
        <f aca="false">+Amort!B29</f>
        <v>797222.222222222</v>
      </c>
      <c r="J14" s="67"/>
      <c r="L14" s="94" t="s">
        <v>6</v>
      </c>
      <c r="M14" s="95" t="n">
        <f aca="false">SUM(M8:M13)</f>
        <v>487036541.090419</v>
      </c>
      <c r="N14" s="96"/>
      <c r="O14" s="94" t="s">
        <v>6</v>
      </c>
      <c r="P14" s="95" t="n">
        <f aca="false">SUM(P8:P13)</f>
        <v>487036541.090419</v>
      </c>
      <c r="Q14" s="106" t="s">
        <v>83</v>
      </c>
    </row>
    <row r="15" customFormat="false" ht="16.5" hidden="false" customHeight="false" outlineLevel="0" collapsed="false">
      <c r="A15" s="66" t="s">
        <v>84</v>
      </c>
      <c r="B15" s="107" t="n">
        <f aca="false">D15*E15</f>
        <v>536923069.375</v>
      </c>
      <c r="D15" s="108" t="n">
        <v>6326045</v>
      </c>
      <c r="E15" s="105" t="n">
        <v>84.875</v>
      </c>
      <c r="H15" s="67" t="s">
        <v>85</v>
      </c>
      <c r="I15" s="92" t="n">
        <f aca="false">-B17*(H2-A3)/(3*365)</f>
        <v>13997891.9531963</v>
      </c>
      <c r="J15" s="109" t="s">
        <v>86</v>
      </c>
      <c r="P15" s="66" t="n">
        <f aca="false">M14-P14</f>
        <v>0</v>
      </c>
      <c r="Q15" s="90" t="str">
        <f aca="false">IF(ROUND(P15,0)=0,"","8/31/00 Balance Sheet does not Balance!")</f>
        <v/>
      </c>
    </row>
    <row r="16" customFormat="false" ht="15.75" hidden="false" customHeight="false" outlineLevel="0" collapsed="false">
      <c r="A16" s="66" t="s">
        <v>87</v>
      </c>
      <c r="B16" s="66" t="n">
        <f aca="false">SUM(B14:B15)</f>
        <v>536923069.375</v>
      </c>
      <c r="H16" s="67" t="s">
        <v>88</v>
      </c>
      <c r="I16" s="110" t="n">
        <f aca="false">-'Cash-Int-Trans'!B47</f>
        <v>-6377777.77777778</v>
      </c>
      <c r="J16" s="67"/>
      <c r="L16" s="111" t="s">
        <v>89</v>
      </c>
      <c r="M16" s="93"/>
      <c r="N16" s="93"/>
      <c r="O16" s="93"/>
      <c r="P16" s="93"/>
      <c r="Q16" s="92"/>
    </row>
    <row r="17" customFormat="false" ht="15.75" hidden="false" customHeight="false" outlineLevel="0" collapsed="false">
      <c r="A17" s="66" t="s">
        <v>90</v>
      </c>
      <c r="B17" s="66" t="n">
        <f aca="false">350000000-B16</f>
        <v>-186923069.375</v>
      </c>
      <c r="C17" s="112" t="s">
        <v>91</v>
      </c>
      <c r="D17" s="113" t="n">
        <f aca="false">1-350000000/B16</f>
        <v>0.348137526652721</v>
      </c>
      <c r="I17" s="66" t="n">
        <f aca="false">SUM(I12:I16)</f>
        <v>9657763.31264079</v>
      </c>
      <c r="L17" s="114" t="s">
        <v>92</v>
      </c>
      <c r="M17" s="114"/>
      <c r="P17" s="66" t="n">
        <f aca="false">M14</f>
        <v>487036541.090419</v>
      </c>
      <c r="Q17" s="106" t="s">
        <v>83</v>
      </c>
    </row>
    <row r="18" customFormat="false" ht="16.5" hidden="false" customHeight="false" outlineLevel="0" collapsed="false">
      <c r="A18" s="66" t="s">
        <v>93</v>
      </c>
      <c r="B18" s="95" t="n">
        <f aca="false">B16+B17</f>
        <v>350000000</v>
      </c>
      <c r="C18" s="87" t="s">
        <v>64</v>
      </c>
      <c r="I18" s="66"/>
      <c r="L18" s="66" t="s">
        <v>94</v>
      </c>
      <c r="P18" s="66" t="n">
        <v>1000000</v>
      </c>
    </row>
    <row r="19" customFormat="false" ht="16.5" hidden="false" customHeight="false" outlineLevel="0" collapsed="false">
      <c r="H19" s="66" t="s">
        <v>95</v>
      </c>
      <c r="I19" s="66" t="n">
        <f aca="false">+'Daily Position'!L7</f>
        <v>0</v>
      </c>
      <c r="J19" s="67"/>
      <c r="L19" s="66" t="s">
        <v>96</v>
      </c>
      <c r="M19" s="115" t="n">
        <f aca="false">IF(P8=0,0,+D23*D24)</f>
        <v>560381529.476563</v>
      </c>
      <c r="N19" s="115"/>
      <c r="O19" s="115" t="n">
        <f aca="false">-P8</f>
        <v>-41000000</v>
      </c>
      <c r="P19" s="66" t="n">
        <f aca="false">+M19+O19</f>
        <v>519381529.476563</v>
      </c>
      <c r="T19" s="116"/>
    </row>
    <row r="20" customFormat="false" ht="16.5" hidden="false" customHeight="false" outlineLevel="0" collapsed="false">
      <c r="A20" s="117" t="s">
        <v>97</v>
      </c>
      <c r="B20" s="117"/>
      <c r="C20" s="117"/>
      <c r="D20" s="117"/>
      <c r="E20" s="117"/>
      <c r="H20" s="66" t="s">
        <v>98</v>
      </c>
      <c r="I20" s="107" t="n">
        <f aca="false">+'Daily Position'!M7</f>
        <v>0</v>
      </c>
      <c r="L20" s="66" t="s">
        <v>99</v>
      </c>
      <c r="M20" s="115"/>
      <c r="N20" s="115"/>
      <c r="O20" s="115"/>
      <c r="P20" s="107" t="n">
        <f aca="false">+M20+O20</f>
        <v>0</v>
      </c>
    </row>
    <row r="21" customFormat="false" ht="15.75" hidden="false" customHeight="false" outlineLevel="0" collapsed="false">
      <c r="A21" s="118" t="s">
        <v>92</v>
      </c>
      <c r="B21" s="118"/>
      <c r="E21" s="66" t="n">
        <f aca="false">B11</f>
        <v>471001000</v>
      </c>
      <c r="F21" s="119" t="s">
        <v>72</v>
      </c>
      <c r="H21" s="0"/>
      <c r="I21" s="120" t="n">
        <f aca="false">SUM(I19:I20)</f>
        <v>0</v>
      </c>
      <c r="J21" s="67"/>
      <c r="K21" s="66"/>
      <c r="L21" s="66" t="s">
        <v>100</v>
      </c>
      <c r="P21" s="66" t="n">
        <f aca="false">SUM(P17:P20)</f>
        <v>1007418070.56698</v>
      </c>
    </row>
    <row r="22" customFormat="false" ht="15.75" hidden="false" customHeight="false" outlineLevel="0" collapsed="false">
      <c r="A22" s="66" t="s">
        <v>101</v>
      </c>
      <c r="E22" s="66" t="n">
        <v>1000000</v>
      </c>
      <c r="H22" s="121"/>
      <c r="I22" s="122"/>
      <c r="J22" s="67"/>
      <c r="K22" s="66"/>
      <c r="L22" s="66" t="s">
        <v>102</v>
      </c>
      <c r="P22" s="123" t="n">
        <f aca="false">E28</f>
        <v>0.0302</v>
      </c>
    </row>
    <row r="23" customFormat="false" ht="16.5" hidden="false" customHeight="false" outlineLevel="0" collapsed="false">
      <c r="A23" s="66" t="s">
        <v>103</v>
      </c>
      <c r="B23" s="66" t="s">
        <v>79</v>
      </c>
      <c r="D23" s="66" t="n">
        <v>7120901</v>
      </c>
      <c r="H23" s="124" t="s">
        <v>104</v>
      </c>
      <c r="I23" s="125" t="n">
        <f aca="false">I21+I17</f>
        <v>9657763.31264079</v>
      </c>
      <c r="J23" s="126" t="s">
        <v>105</v>
      </c>
      <c r="L23" s="66" t="s">
        <v>106</v>
      </c>
      <c r="P23" s="66" t="n">
        <f aca="false">P21*P22</f>
        <v>30424025.7311228</v>
      </c>
    </row>
    <row r="24" customFormat="false" ht="16.5" hidden="false" customHeight="false" outlineLevel="0" collapsed="false">
      <c r="A24" s="66" t="s">
        <v>107</v>
      </c>
      <c r="B24" s="66" t="s">
        <v>108</v>
      </c>
      <c r="D24" s="105" t="n">
        <f aca="false">78+0.6953125</f>
        <v>78.6953125</v>
      </c>
      <c r="E24" s="107" t="n">
        <f aca="false">D23*D24</f>
        <v>560381529.476563</v>
      </c>
      <c r="H24" s="67"/>
      <c r="I24" s="92"/>
      <c r="J24" s="67"/>
      <c r="L24" s="66" t="s">
        <v>109</v>
      </c>
      <c r="P24" s="66" t="n">
        <f aca="false">P12</f>
        <v>30000000</v>
      </c>
      <c r="Q24" s="100" t="s">
        <v>77</v>
      </c>
    </row>
    <row r="25" customFormat="false" ht="15.75" hidden="false" customHeight="false" outlineLevel="0" collapsed="false">
      <c r="A25" s="66" t="s">
        <v>110</v>
      </c>
      <c r="E25" s="25" t="n">
        <f aca="false">SUM(E21:E24)</f>
        <v>1032382529.47656</v>
      </c>
      <c r="H25" s="93" t="s">
        <v>111</v>
      </c>
      <c r="I25" s="93"/>
      <c r="J25" s="67"/>
      <c r="L25" s="127" t="s">
        <v>112</v>
      </c>
      <c r="M25" s="120"/>
      <c r="N25" s="120"/>
      <c r="O25" s="120"/>
      <c r="P25" s="128" t="str">
        <f aca="false">IF(P24&gt;=P23,"Test Passed","Test Failed")</f>
        <v>Test Failed</v>
      </c>
      <c r="Q25" s="100"/>
    </row>
    <row r="26" customFormat="false" ht="15.75" hidden="false" customHeight="false" outlineLevel="0" collapsed="false">
      <c r="A26" s="66" t="s">
        <v>113</v>
      </c>
      <c r="E26" s="107" t="n">
        <f aca="false">E6</f>
        <v>41000000</v>
      </c>
      <c r="F26" s="80" t="s">
        <v>57</v>
      </c>
      <c r="H26" s="67" t="s">
        <v>114</v>
      </c>
      <c r="I26" s="92"/>
      <c r="J26" s="67"/>
      <c r="K26" s="66"/>
      <c r="L26" s="67" t="s">
        <v>115</v>
      </c>
      <c r="M26" s="67"/>
      <c r="N26" s="67"/>
      <c r="O26" s="67"/>
      <c r="P26" s="67" t="n">
        <f aca="false">P24-P23</f>
        <v>-424025.731122829</v>
      </c>
    </row>
    <row r="27" customFormat="false" ht="15.75" hidden="false" customHeight="false" outlineLevel="0" collapsed="false">
      <c r="E27" s="66" t="n">
        <f aca="false">E25-E26</f>
        <v>991382529.476563</v>
      </c>
      <c r="H27" s="67" t="s">
        <v>116</v>
      </c>
      <c r="I27" s="92" t="n">
        <f aca="false">E9</f>
        <v>30000000</v>
      </c>
      <c r="J27" s="91" t="s">
        <v>69</v>
      </c>
      <c r="L27" s="124" t="s">
        <v>117</v>
      </c>
      <c r="M27" s="124"/>
      <c r="N27" s="124"/>
      <c r="O27" s="124"/>
      <c r="P27" s="124" t="n">
        <f aca="false">IF(P26&lt;0,0,P26/P22)</f>
        <v>0</v>
      </c>
    </row>
    <row r="28" customFormat="false" ht="15.75" hidden="false" customHeight="false" outlineLevel="0" collapsed="false">
      <c r="A28" s="66" t="s">
        <v>102</v>
      </c>
      <c r="E28" s="123" t="n">
        <v>0.0302</v>
      </c>
      <c r="H28" s="67" t="s">
        <v>118</v>
      </c>
      <c r="I28" s="110" t="n">
        <f aca="false">-B17</f>
        <v>186923069.375</v>
      </c>
      <c r="J28" s="129" t="s">
        <v>91</v>
      </c>
    </row>
    <row r="29" customFormat="false" ht="15.75" hidden="false" customHeight="false" outlineLevel="0" collapsed="false">
      <c r="A29" s="66" t="s">
        <v>106</v>
      </c>
      <c r="E29" s="66" t="n">
        <f aca="false">E27*E28</f>
        <v>29939752.3901922</v>
      </c>
      <c r="H29" s="67" t="s">
        <v>119</v>
      </c>
      <c r="I29" s="92" t="n">
        <f aca="false">SUM(I27:I28)</f>
        <v>216923069.375</v>
      </c>
      <c r="J29" s="67"/>
      <c r="L29" s="130" t="s">
        <v>120</v>
      </c>
      <c r="M29" s="130"/>
    </row>
    <row r="30" customFormat="false" ht="15.75" hidden="false" customHeight="false" outlineLevel="0" collapsed="false">
      <c r="A30" s="66" t="s">
        <v>109</v>
      </c>
      <c r="E30" s="66" t="n">
        <f aca="false">E9</f>
        <v>30000000</v>
      </c>
      <c r="F30" s="91" t="s">
        <v>69</v>
      </c>
      <c r="H30" s="67"/>
      <c r="I30" s="92"/>
      <c r="J30" s="67"/>
      <c r="L30" s="66" t="s">
        <v>121</v>
      </c>
    </row>
    <row r="31" customFormat="false" ht="15.75" hidden="false" customHeight="false" outlineLevel="0" collapsed="false">
      <c r="A31" s="127" t="s">
        <v>112</v>
      </c>
      <c r="B31" s="120"/>
      <c r="C31" s="120"/>
      <c r="D31" s="120"/>
      <c r="E31" s="128" t="str">
        <f aca="false">IF(E30&gt;=E29,"Test Passed","Test Failed")</f>
        <v>Test Passed</v>
      </c>
      <c r="H31" s="67" t="s">
        <v>122</v>
      </c>
      <c r="I31" s="92" t="n">
        <f aca="false">I23</f>
        <v>9657763.31264079</v>
      </c>
      <c r="J31" s="126" t="s">
        <v>105</v>
      </c>
      <c r="L31" s="66" t="s">
        <v>123</v>
      </c>
      <c r="M31" s="66" t="n">
        <f aca="false">E9+'Cash-Int-Trans'!B13</f>
        <v>30000000</v>
      </c>
    </row>
    <row r="32" customFormat="false" ht="15.75" hidden="false" customHeight="false" outlineLevel="0" collapsed="false">
      <c r="H32" s="67" t="s">
        <v>124</v>
      </c>
      <c r="I32" s="92" t="n">
        <f aca="false">(+D15)*(I5-E15)</f>
        <v>-28467202.5</v>
      </c>
      <c r="J32" s="126"/>
      <c r="L32" s="66" t="s">
        <v>125</v>
      </c>
      <c r="M32" s="107" t="n">
        <f aca="false">E10</f>
        <v>1000</v>
      </c>
    </row>
    <row r="33" customFormat="false" ht="15.75" hidden="false" customHeight="false" outlineLevel="0" collapsed="false">
      <c r="A33" s="0"/>
      <c r="B33" s="0"/>
      <c r="C33" s="0"/>
      <c r="E33" s="0"/>
      <c r="H33" s="66" t="s">
        <v>126</v>
      </c>
      <c r="I33" s="68" t="n">
        <f aca="false">+'Cash-Int-Trans'!B13</f>
        <v>0</v>
      </c>
      <c r="M33" s="66" t="n">
        <f aca="false">SUM(M31:M32)</f>
        <v>30001000</v>
      </c>
    </row>
    <row r="34" customFormat="false" ht="15.75" hidden="false" customHeight="false" outlineLevel="0" collapsed="false">
      <c r="A34" s="0"/>
      <c r="B34" s="0"/>
      <c r="C34" s="0"/>
      <c r="D34" s="0"/>
      <c r="E34" s="0"/>
      <c r="H34" s="67" t="s">
        <v>127</v>
      </c>
      <c r="I34" s="92" t="n">
        <f aca="false">-I15</f>
        <v>-13997891.9531963</v>
      </c>
      <c r="J34" s="109" t="s">
        <v>86</v>
      </c>
      <c r="L34" s="66" t="s">
        <v>128</v>
      </c>
      <c r="M34" s="66" t="n">
        <f aca="false">I23</f>
        <v>9657763.31264079</v>
      </c>
    </row>
    <row r="35" customFormat="false" ht="15.75" hidden="false" customHeight="false" outlineLevel="0" collapsed="false">
      <c r="A35" s="0"/>
      <c r="B35" s="0"/>
      <c r="C35" s="0"/>
      <c r="D35" s="0"/>
      <c r="E35" s="0"/>
      <c r="H35" s="67" t="s">
        <v>129</v>
      </c>
      <c r="I35" s="92" t="n">
        <f aca="false">+'Cash-Int-Trans'!B12</f>
        <v>0</v>
      </c>
      <c r="J35" s="131"/>
      <c r="L35" s="66" t="s">
        <v>130</v>
      </c>
      <c r="M35" s="107" t="n">
        <f aca="false">I35</f>
        <v>0</v>
      </c>
    </row>
    <row r="36" customFormat="false" ht="16.5" hidden="false" customHeight="false" outlineLevel="0" collapsed="false">
      <c r="A36" s="0"/>
      <c r="B36" s="0"/>
      <c r="C36" s="0"/>
      <c r="D36" s="0"/>
      <c r="E36" s="0"/>
      <c r="H36" s="124" t="s">
        <v>131</v>
      </c>
      <c r="I36" s="132" t="n">
        <f aca="false">SUM(I29:I35)</f>
        <v>184115738.234444</v>
      </c>
      <c r="J36" s="67"/>
      <c r="L36" s="66" t="s">
        <v>132</v>
      </c>
      <c r="M36" s="66" t="n">
        <f aca="false">SUM(M33:M35)</f>
        <v>39658763.3126408</v>
      </c>
    </row>
    <row r="37" customFormat="false" ht="16.5" hidden="false" customHeight="true" outlineLevel="0" collapsed="false">
      <c r="A37" s="0"/>
      <c r="B37" s="0"/>
      <c r="C37" s="0"/>
      <c r="D37" s="0"/>
      <c r="E37" s="0"/>
      <c r="H37" s="0"/>
      <c r="I37" s="0"/>
      <c r="K37" s="66"/>
      <c r="L37" s="66" t="s">
        <v>133</v>
      </c>
      <c r="M37" s="66" t="n">
        <f aca="false">P12</f>
        <v>30000000</v>
      </c>
    </row>
    <row r="38" customFormat="false" ht="15.75" hidden="false" customHeight="true" outlineLevel="0" collapsed="false">
      <c r="A38" s="0"/>
      <c r="B38" s="0"/>
      <c r="C38" s="0"/>
      <c r="D38" s="0"/>
      <c r="E38" s="0"/>
      <c r="H38" s="0"/>
      <c r="I38" s="0"/>
      <c r="K38" s="66"/>
      <c r="L38" s="66" t="s">
        <v>134</v>
      </c>
      <c r="M38" s="107" t="n">
        <f aca="false">P13</f>
        <v>9658763.31264079</v>
      </c>
    </row>
    <row r="39" customFormat="false" ht="15.75" hidden="false" customHeight="true" outlineLevel="0" collapsed="false">
      <c r="A39" s="0"/>
      <c r="B39" s="0"/>
      <c r="C39" s="0"/>
      <c r="D39" s="0"/>
      <c r="E39" s="0"/>
      <c r="H39" s="0"/>
      <c r="I39" s="0"/>
      <c r="K39" s="66"/>
      <c r="M39" s="66" t="n">
        <f aca="false">M36-M37-M38</f>
        <v>0</v>
      </c>
      <c r="N39" s="133" t="str">
        <f aca="false">IF(ROUND(M39,0)=0,"OK","Not OK")</f>
        <v>OK</v>
      </c>
    </row>
    <row r="40" customFormat="false" ht="16.5" hidden="false" customHeight="true" outlineLevel="0" collapsed="false">
      <c r="A40" s="0"/>
      <c r="B40" s="0"/>
      <c r="C40" s="0"/>
      <c r="D40" s="0"/>
      <c r="E40" s="0"/>
      <c r="H40" s="0"/>
      <c r="I40" s="0"/>
    </row>
    <row r="41" customFormat="false" ht="15.75" hidden="false" customHeight="false" outlineLevel="0" collapsed="false">
      <c r="A41" s="0"/>
      <c r="B41" s="0"/>
      <c r="C41" s="0"/>
      <c r="D41" s="0"/>
      <c r="E41" s="0"/>
      <c r="I41" s="66"/>
    </row>
    <row r="42" customFormat="false" ht="15.75" hidden="false" customHeight="false" outlineLevel="0" collapsed="false">
      <c r="A42" s="0"/>
      <c r="B42" s="0"/>
      <c r="C42" s="0"/>
      <c r="D42" s="0"/>
      <c r="E42" s="0"/>
      <c r="I42" s="66"/>
    </row>
    <row r="43" customFormat="false" ht="15.75" hidden="false" customHeight="false" outlineLevel="0" collapsed="false">
      <c r="A43" s="0"/>
      <c r="B43" s="0"/>
      <c r="C43" s="0"/>
      <c r="D43" s="0"/>
      <c r="E43" s="0"/>
      <c r="I43" s="66"/>
      <c r="L43" s="134"/>
      <c r="M43" s="67"/>
    </row>
    <row r="44" customFormat="false" ht="15.75" hidden="false" customHeight="false" outlineLevel="0" collapsed="false">
      <c r="A44" s="0"/>
      <c r="B44" s="0"/>
      <c r="C44" s="0"/>
      <c r="D44" s="0"/>
      <c r="E44" s="0"/>
      <c r="F44" s="66"/>
      <c r="H44" s="135"/>
      <c r="L44" s="67"/>
      <c r="M44" s="67"/>
    </row>
    <row r="45" customFormat="false" ht="15.75" hidden="false" customHeight="false" outlineLevel="0" collapsed="false">
      <c r="A45" s="0"/>
      <c r="B45" s="0"/>
      <c r="C45" s="0"/>
      <c r="D45" s="0"/>
      <c r="E45" s="0"/>
      <c r="F45" s="66"/>
      <c r="I45" s="66"/>
    </row>
    <row r="46" customFormat="false" ht="15.75" hidden="false" customHeight="false" outlineLevel="0" collapsed="false">
      <c r="A46" s="0"/>
      <c r="B46" s="0"/>
      <c r="C46" s="0"/>
      <c r="D46" s="0"/>
      <c r="E46" s="0"/>
      <c r="F46" s="66"/>
      <c r="I46" s="66"/>
    </row>
    <row r="47" customFormat="false" ht="15.75" hidden="false" customHeight="false" outlineLevel="0" collapsed="false">
      <c r="A47" s="0"/>
      <c r="B47" s="0"/>
      <c r="C47" s="0"/>
      <c r="D47" s="0"/>
      <c r="E47" s="0"/>
      <c r="F47" s="66"/>
      <c r="I47" s="66"/>
    </row>
    <row r="48" customFormat="false" ht="15.75" hidden="false" customHeight="false" outlineLevel="0" collapsed="false">
      <c r="A48" s="0"/>
      <c r="B48" s="0"/>
      <c r="C48" s="0"/>
      <c r="D48" s="0"/>
      <c r="E48" s="0"/>
      <c r="F48" s="66"/>
      <c r="I48" s="66"/>
    </row>
    <row r="49" customFormat="false" ht="15.75" hidden="false" customHeight="false" outlineLevel="0" collapsed="false">
      <c r="A49" s="0"/>
      <c r="B49" s="0"/>
      <c r="C49" s="0"/>
      <c r="D49" s="0"/>
      <c r="E49" s="0"/>
      <c r="F49" s="66"/>
      <c r="I49" s="66"/>
    </row>
    <row r="50" customFormat="false" ht="15.75" hidden="false" customHeight="false" outlineLevel="0" collapsed="false">
      <c r="A50" s="0"/>
      <c r="B50" s="0"/>
      <c r="C50" s="0"/>
      <c r="D50" s="0"/>
      <c r="E50" s="0"/>
      <c r="F50" s="66"/>
      <c r="I50" s="66"/>
    </row>
    <row r="51" customFormat="false" ht="15.75" hidden="false" customHeight="false" outlineLevel="0" collapsed="false">
      <c r="A51" s="0"/>
      <c r="B51" s="0"/>
      <c r="C51" s="0"/>
      <c r="D51" s="0"/>
      <c r="E51" s="0"/>
      <c r="F51" s="66"/>
      <c r="I51" s="66"/>
    </row>
    <row r="52" customFormat="false" ht="15.75" hidden="false" customHeight="false" outlineLevel="0" collapsed="false">
      <c r="A52" s="0"/>
      <c r="B52" s="0"/>
      <c r="C52" s="0"/>
      <c r="D52" s="0"/>
      <c r="E52" s="0"/>
      <c r="F52" s="66"/>
      <c r="I52" s="66"/>
    </row>
    <row r="53" customFormat="false" ht="15.75" hidden="false" customHeight="false" outlineLevel="0" collapsed="false">
      <c r="A53" s="0"/>
      <c r="B53" s="0"/>
      <c r="C53" s="0"/>
      <c r="D53" s="0"/>
      <c r="E53" s="0"/>
      <c r="F53" s="66"/>
      <c r="I53" s="66"/>
    </row>
    <row r="54" customFormat="false" ht="15.75" hidden="false" customHeight="false" outlineLevel="0" collapsed="false">
      <c r="A54" s="0"/>
      <c r="B54" s="0"/>
      <c r="C54" s="0"/>
      <c r="D54" s="0"/>
      <c r="E54" s="0"/>
      <c r="F54" s="66"/>
      <c r="I54" s="66"/>
    </row>
    <row r="55" customFormat="false" ht="15.75" hidden="false" customHeight="false" outlineLevel="0" collapsed="false">
      <c r="A55" s="0"/>
      <c r="B55" s="0"/>
      <c r="C55" s="0"/>
      <c r="D55" s="0"/>
      <c r="E55" s="0"/>
      <c r="I55" s="66"/>
    </row>
    <row r="56" customFormat="false" ht="15.75" hidden="false" customHeight="false" outlineLevel="0" collapsed="false">
      <c r="A56" s="0"/>
      <c r="B56" s="0"/>
      <c r="C56" s="0"/>
      <c r="D56" s="0"/>
      <c r="E56" s="0"/>
    </row>
    <row r="57" customFormat="false" ht="15.75" hidden="false" customHeight="false" outlineLevel="0" collapsed="false">
      <c r="A57" s="0"/>
      <c r="B57" s="0"/>
      <c r="C57" s="0"/>
      <c r="D57" s="0"/>
      <c r="E57" s="0"/>
    </row>
    <row r="58" customFormat="false" ht="15.75" hidden="false" customHeight="false" outlineLevel="0" collapsed="false">
      <c r="A58" s="0"/>
      <c r="B58" s="0"/>
      <c r="C58" s="0"/>
      <c r="D58" s="0"/>
      <c r="E58" s="0"/>
    </row>
    <row r="59" customFormat="false" ht="15.75" hidden="false" customHeight="false" outlineLevel="0" collapsed="false">
      <c r="A59" s="0"/>
      <c r="B59" s="0"/>
      <c r="C59" s="0"/>
      <c r="D59" s="0"/>
      <c r="E59" s="0"/>
    </row>
    <row r="60" customFormat="false" ht="15.75" hidden="false" customHeight="false" outlineLevel="0" collapsed="false">
      <c r="A60" s="0"/>
      <c r="B60" s="0"/>
      <c r="C60" s="0"/>
      <c r="D60" s="0"/>
      <c r="E60" s="0"/>
    </row>
    <row r="61" customFormat="false" ht="15.75" hidden="false" customHeight="false" outlineLevel="0" collapsed="false">
      <c r="A61" s="0"/>
      <c r="B61" s="0"/>
      <c r="C61" s="0"/>
    </row>
  </sheetData>
  <mergeCells count="15">
    <mergeCell ref="H2:I2"/>
    <mergeCell ref="L2:P2"/>
    <mergeCell ref="H3:I3"/>
    <mergeCell ref="L3:P3"/>
    <mergeCell ref="A4:F4"/>
    <mergeCell ref="A5:B5"/>
    <mergeCell ref="D5:E5"/>
    <mergeCell ref="L5:P5"/>
    <mergeCell ref="H7:I7"/>
    <mergeCell ref="L7:M7"/>
    <mergeCell ref="O7:P7"/>
    <mergeCell ref="H10:I10"/>
    <mergeCell ref="A20:E20"/>
    <mergeCell ref="A21:B21"/>
    <mergeCell ref="H25:I25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0" man="true" max="65535" min="0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6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7" activeCellId="0" sqref="E7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32.74"/>
    <col collapsed="false" customWidth="true" hidden="false" outlineLevel="0" max="2" min="2" style="0" width="12.62"/>
    <col collapsed="false" customWidth="true" hidden="false" outlineLevel="0" max="3" min="3" style="0" width="1.74"/>
    <col collapsed="false" customWidth="true" hidden="false" outlineLevel="0" max="4" min="4" style="0" width="14.62"/>
    <col collapsed="false" customWidth="true" hidden="false" outlineLevel="0" max="5" min="5" style="0" width="10.49"/>
    <col collapsed="false" customWidth="true" hidden="false" outlineLevel="0" max="6" min="6" style="0" width="12.49"/>
    <col collapsed="false" customWidth="true" hidden="false" outlineLevel="0" max="8" min="8" style="0" width="9.86"/>
  </cols>
  <sheetData>
    <row r="1" customFormat="false" ht="16.5" hidden="false" customHeight="false" outlineLevel="0" collapsed="false">
      <c r="A1" s="136" t="s">
        <v>135</v>
      </c>
      <c r="B1" s="136"/>
    </row>
    <row r="3" customFormat="false" ht="15.75" hidden="false" customHeight="false" outlineLevel="0" collapsed="false">
      <c r="A3" s="67" t="s">
        <v>136</v>
      </c>
      <c r="B3" s="68"/>
      <c r="C3" s="66"/>
      <c r="E3" s="137"/>
      <c r="F3" s="137" t="s">
        <v>137</v>
      </c>
      <c r="G3" s="137" t="s">
        <v>138</v>
      </c>
    </row>
    <row r="4" customFormat="false" ht="15.75" hidden="false" customHeight="false" outlineLevel="0" collapsed="false">
      <c r="A4" s="135" t="s">
        <v>139</v>
      </c>
      <c r="B4" s="92" t="n">
        <f aca="false">IF(Summary!C5&lt;'Cash-Int-Trans'!D4,0,(+Financials!D23*(5.76-'Cash-Int-Trans'!G4)))</f>
        <v>0</v>
      </c>
      <c r="C4" s="66"/>
      <c r="D4" s="55" t="n">
        <v>36875</v>
      </c>
      <c r="F4" s="0" t="n">
        <v>90</v>
      </c>
      <c r="G4" s="0" t="n">
        <v>1.55</v>
      </c>
      <c r="H4" s="55" t="n">
        <v>36875</v>
      </c>
    </row>
    <row r="5" customFormat="false" ht="15.75" hidden="false" customHeight="false" outlineLevel="0" collapsed="false">
      <c r="A5" s="66"/>
      <c r="B5" s="68"/>
      <c r="C5" s="66"/>
      <c r="G5" s="0" t="n">
        <v>5.76</v>
      </c>
      <c r="H5" s="55" t="n">
        <v>36769</v>
      </c>
    </row>
    <row r="6" customFormat="false" ht="16.5" hidden="false" customHeight="false" outlineLevel="0" collapsed="false">
      <c r="A6" s="66" t="s">
        <v>140</v>
      </c>
      <c r="B6" s="138" t="n">
        <f aca="false">SUM(B3:B5)</f>
        <v>0</v>
      </c>
      <c r="C6" s="99" t="s">
        <v>76</v>
      </c>
      <c r="F6" s="66" t="n">
        <f aca="false">+Financials!D23</f>
        <v>7120901</v>
      </c>
      <c r="G6" s="0" t="n">
        <f aca="false">+G5-G4</f>
        <v>4.21</v>
      </c>
      <c r="H6" s="0" t="s">
        <v>141</v>
      </c>
    </row>
    <row r="7" customFormat="false" ht="16.5" hidden="false" customHeight="false" outlineLevel="0" collapsed="false">
      <c r="A7" s="66"/>
      <c r="B7" s="68"/>
      <c r="C7" s="66"/>
      <c r="F7" s="25" t="n">
        <f aca="false">+F6*G6</f>
        <v>29978993.21</v>
      </c>
    </row>
    <row r="8" customFormat="false" ht="15.75" hidden="false" customHeight="false" outlineLevel="0" collapsed="false">
      <c r="A8" s="66" t="s">
        <v>142</v>
      </c>
      <c r="B8" s="68" t="n">
        <f aca="false">IF(Summary!C5&lt;'Cash-Int-Trans'!D8,0,-Financials!E6+'Cash-Int-Trans'!B4)</f>
        <v>0</v>
      </c>
      <c r="C8" s="66"/>
      <c r="D8" s="55" t="n">
        <f aca="false">+D4</f>
        <v>36875</v>
      </c>
    </row>
    <row r="9" customFormat="false" ht="15.75" hidden="false" customHeight="false" outlineLevel="0" collapsed="false">
      <c r="A9" s="66" t="s">
        <v>143</v>
      </c>
      <c r="B9" s="68" t="n">
        <f aca="false">-B8</f>
        <v>-0</v>
      </c>
      <c r="C9" s="66"/>
      <c r="D9" s="55" t="n">
        <f aca="false">+D8</f>
        <v>36875</v>
      </c>
    </row>
    <row r="10" customFormat="false" ht="15.75" hidden="false" customHeight="false" outlineLevel="0" collapsed="false">
      <c r="A10" s="66"/>
      <c r="B10" s="66"/>
      <c r="C10" s="66"/>
    </row>
    <row r="11" customFormat="false" ht="15.75" hidden="false" customHeight="false" outlineLevel="0" collapsed="false">
      <c r="A11" s="66" t="s">
        <v>144</v>
      </c>
      <c r="B11" s="68"/>
      <c r="C11" s="66"/>
    </row>
    <row r="12" customFormat="false" ht="15.75" hidden="false" customHeight="false" outlineLevel="0" collapsed="false">
      <c r="A12" s="66" t="s">
        <v>145</v>
      </c>
      <c r="B12" s="68" t="n">
        <f aca="false">IF(Summary!C5&lt;'Cash-Int-Trans'!D12,0,-41000000)</f>
        <v>0</v>
      </c>
      <c r="C12" s="66"/>
      <c r="D12" s="55" t="n">
        <v>36875</v>
      </c>
    </row>
    <row r="13" customFormat="false" ht="15.75" hidden="false" customHeight="false" outlineLevel="0" collapsed="false">
      <c r="A13" s="66" t="s">
        <v>146</v>
      </c>
      <c r="B13" s="68" t="n">
        <f aca="false">IF(Summary!$C$5&lt;'Cash-Int-Trans'!D13,0,0)</f>
        <v>0</v>
      </c>
      <c r="C13" s="66"/>
      <c r="D13" s="55" t="n">
        <v>36741</v>
      </c>
    </row>
    <row r="14" customFormat="false" ht="15.75" hidden="false" customHeight="false" outlineLevel="0" collapsed="false">
      <c r="A14" s="66"/>
      <c r="B14" s="68"/>
      <c r="C14" s="66"/>
      <c r="D14" s="55"/>
    </row>
    <row r="15" customFormat="false" ht="15.75" hidden="false" customHeight="false" outlineLevel="0" collapsed="false">
      <c r="A15" s="66" t="s">
        <v>147</v>
      </c>
      <c r="B15" s="68" t="n">
        <f aca="false">IF(Summary!$C$5&lt;'Cash-Int-Trans'!D15,0,-Amort!D11)</f>
        <v>0</v>
      </c>
      <c r="C15" s="66"/>
      <c r="D15" s="55" t="n">
        <v>36961</v>
      </c>
    </row>
    <row r="16" customFormat="false" ht="15.75" hidden="false" customHeight="false" outlineLevel="0" collapsed="false">
      <c r="A16" s="66" t="s">
        <v>148</v>
      </c>
      <c r="B16" s="68" t="n">
        <f aca="false">-B15</f>
        <v>-0</v>
      </c>
      <c r="C16" s="66"/>
      <c r="D16" s="55" t="n">
        <f aca="false">+D15</f>
        <v>36961</v>
      </c>
    </row>
    <row r="17" customFormat="false" ht="15.75" hidden="false" customHeight="false" outlineLevel="0" collapsed="false">
      <c r="A17" s="66"/>
      <c r="B17" s="68"/>
      <c r="C17" s="66"/>
    </row>
    <row r="18" customFormat="false" ht="16.5" hidden="false" customHeight="false" outlineLevel="0" collapsed="false">
      <c r="A18" s="136" t="s">
        <v>149</v>
      </c>
      <c r="B18" s="136"/>
    </row>
    <row r="20" customFormat="false" ht="15.75" hidden="false" customHeight="false" outlineLevel="0" collapsed="false">
      <c r="A20" s="0" t="s">
        <v>150</v>
      </c>
      <c r="B20" s="66" t="n">
        <f aca="false">+Financials!B6</f>
        <v>71001000</v>
      </c>
      <c r="D20" s="55" t="n">
        <v>36769</v>
      </c>
    </row>
    <row r="22" customFormat="false" ht="15.75" hidden="false" customHeight="false" outlineLevel="0" collapsed="false">
      <c r="A22" s="0" t="s">
        <v>151</v>
      </c>
      <c r="B22" s="66" t="n">
        <f aca="false">+Financials!I23</f>
        <v>9657763.31264079</v>
      </c>
    </row>
    <row r="23" customFormat="false" ht="15.75" hidden="false" customHeight="false" outlineLevel="0" collapsed="false">
      <c r="A23" s="0" t="s">
        <v>152</v>
      </c>
      <c r="B23" s="66" t="n">
        <f aca="false">-Financials!I15</f>
        <v>-13997891.9531963</v>
      </c>
    </row>
    <row r="24" customFormat="false" ht="15.75" hidden="false" customHeight="false" outlineLevel="0" collapsed="false">
      <c r="A24" s="66" t="str">
        <f aca="false">+Financials!H19</f>
        <v>Unrealized Gains / (Losses)</v>
      </c>
      <c r="B24" s="66" t="n">
        <f aca="false">-Financials!I19</f>
        <v>-0</v>
      </c>
    </row>
    <row r="26" customFormat="false" ht="15.75" hidden="false" customHeight="false" outlineLevel="0" collapsed="false">
      <c r="A26" s="0" t="s">
        <v>153</v>
      </c>
    </row>
    <row r="27" customFormat="false" ht="15.75" hidden="false" customHeight="false" outlineLevel="0" collapsed="false">
      <c r="A27" s="0" t="s">
        <v>154</v>
      </c>
      <c r="B27" s="66" t="n">
        <f aca="false">+Financials!B7-Financials!M9</f>
        <v>0</v>
      </c>
    </row>
    <row r="28" customFormat="false" ht="15.75" hidden="false" customHeight="false" outlineLevel="0" collapsed="false">
      <c r="A28" s="0" t="s">
        <v>74</v>
      </c>
      <c r="B28" s="66" t="n">
        <f aca="false">0-Financials!M11</f>
        <v>-797222.222222222</v>
      </c>
    </row>
    <row r="29" customFormat="false" ht="15.75" hidden="false" customHeight="false" outlineLevel="0" collapsed="false">
      <c r="A29" s="0" t="s">
        <v>155</v>
      </c>
      <c r="B29" s="66" t="n">
        <f aca="false">-Financials!E7+Financials!P11</f>
        <v>6377777.77777779</v>
      </c>
    </row>
    <row r="30" customFormat="false" ht="15.75" hidden="false" customHeight="false" outlineLevel="0" collapsed="false">
      <c r="A30" s="0" t="s">
        <v>156</v>
      </c>
      <c r="B30" s="66" t="n">
        <f aca="false">-Financials!E6+Financials!P8+Financials!P9</f>
        <v>0</v>
      </c>
      <c r="E30" s="66"/>
    </row>
    <row r="32" customFormat="false" ht="15.75" hidden="false" customHeight="false" outlineLevel="0" collapsed="false">
      <c r="A32" s="0" t="s">
        <v>144</v>
      </c>
      <c r="B32" s="66" t="n">
        <f aca="false">+B12</f>
        <v>0</v>
      </c>
    </row>
    <row r="33" customFormat="false" ht="15.75" hidden="false" customHeight="false" outlineLevel="0" collapsed="false">
      <c r="A33" s="0" t="s">
        <v>157</v>
      </c>
      <c r="B33" s="66" t="n">
        <f aca="false">+B13</f>
        <v>0</v>
      </c>
    </row>
    <row r="35" customFormat="false" ht="16.5" hidden="false" customHeight="false" outlineLevel="0" collapsed="false">
      <c r="A35" s="0" t="s">
        <v>158</v>
      </c>
      <c r="B35" s="95" t="n">
        <f aca="false">SUM(B20:B34)</f>
        <v>72241426.915</v>
      </c>
      <c r="D35" s="66" t="n">
        <f aca="false">+B20+B12+B13+B38+B16</f>
        <v>72241426.915</v>
      </c>
    </row>
    <row r="36" customFormat="false" ht="16.5" hidden="false" customHeight="false" outlineLevel="0" collapsed="false"/>
    <row r="37" customFormat="false" ht="16.5" hidden="false" customHeight="false" outlineLevel="0" collapsed="false">
      <c r="A37" s="136" t="s">
        <v>159</v>
      </c>
      <c r="B37" s="136"/>
      <c r="C37" s="136"/>
      <c r="D37" s="136"/>
      <c r="E37" s="136"/>
      <c r="F37" s="136"/>
    </row>
    <row r="38" customFormat="false" ht="15.75" hidden="false" customHeight="false" outlineLevel="0" collapsed="false">
      <c r="A38" s="139" t="s">
        <v>80</v>
      </c>
      <c r="B38" s="140" t="n">
        <f aca="false">+B44</f>
        <v>1240426.915</v>
      </c>
    </row>
    <row r="39" customFormat="false" ht="15.75" hidden="false" customHeight="false" outlineLevel="0" collapsed="false">
      <c r="A39" s="141"/>
      <c r="E39" s="142" t="s">
        <v>160</v>
      </c>
      <c r="F39" s="143"/>
    </row>
    <row r="40" customFormat="false" ht="15.75" hidden="false" customHeight="false" outlineLevel="0" collapsed="false">
      <c r="A40" s="0" t="s">
        <v>28</v>
      </c>
      <c r="B40" s="55" t="n">
        <v>36769</v>
      </c>
      <c r="E40" s="55" t="n">
        <v>36753</v>
      </c>
      <c r="F40" s="144" t="n">
        <v>0.0724</v>
      </c>
    </row>
    <row r="41" customFormat="false" ht="15.75" hidden="false" customHeight="false" outlineLevel="0" collapsed="false">
      <c r="A41" s="0" t="s">
        <v>150</v>
      </c>
      <c r="B41" s="66" t="n">
        <v>71001000</v>
      </c>
      <c r="E41" s="55" t="n">
        <v>36784</v>
      </c>
      <c r="F41" s="144" t="n">
        <v>0.072</v>
      </c>
    </row>
    <row r="42" customFormat="false" ht="15.75" hidden="false" customHeight="false" outlineLevel="0" collapsed="false">
      <c r="A42" s="0" t="s">
        <v>28</v>
      </c>
      <c r="B42" s="55" t="n">
        <f aca="false">IF(Summary!$C$5&lt;'Cash-Int-Trans'!B40,+'Cash-Int-Trans'!B40,Summary!$C$5)</f>
        <v>36851</v>
      </c>
      <c r="E42" s="55" t="n">
        <v>36845</v>
      </c>
      <c r="F42" s="144"/>
    </row>
    <row r="43" customFormat="false" ht="15.75" hidden="false" customHeight="false" outlineLevel="0" collapsed="false">
      <c r="A43" s="0" t="s">
        <v>161</v>
      </c>
      <c r="B43" s="25" t="n">
        <f aca="false">+B42-B40</f>
        <v>82</v>
      </c>
      <c r="E43" s="145" t="s">
        <v>162</v>
      </c>
      <c r="F43" s="146" t="n">
        <f aca="false">AVERAGE(F40:F42)</f>
        <v>0.0722</v>
      </c>
    </row>
    <row r="44" customFormat="false" ht="15.75" hidden="false" customHeight="false" outlineLevel="0" collapsed="false">
      <c r="A44" s="0" t="s">
        <v>163</v>
      </c>
      <c r="B44" s="147" t="n">
        <f aca="false">+B41*(F43+0.0045)/360*B43</f>
        <v>1240426.915</v>
      </c>
    </row>
    <row r="46" customFormat="false" ht="16.5" hidden="false" customHeight="false" outlineLevel="0" collapsed="false">
      <c r="A46" s="136" t="s">
        <v>164</v>
      </c>
      <c r="B46" s="136"/>
      <c r="C46" s="136"/>
      <c r="D46" s="136"/>
      <c r="E46" s="136"/>
      <c r="F46" s="136"/>
    </row>
    <row r="47" customFormat="false" ht="15.75" hidden="false" customHeight="false" outlineLevel="0" collapsed="false">
      <c r="A47" s="139" t="s">
        <v>165</v>
      </c>
      <c r="B47" s="140" t="n">
        <f aca="false">+B49+B56</f>
        <v>6377777.77777778</v>
      </c>
    </row>
    <row r="48" customFormat="false" ht="15.75" hidden="false" customHeight="false" outlineLevel="0" collapsed="false">
      <c r="A48" s="141"/>
    </row>
    <row r="49" customFormat="false" ht="15.75" hidden="false" customHeight="false" outlineLevel="0" collapsed="false">
      <c r="A49" s="0" t="s">
        <v>166</v>
      </c>
      <c r="B49" s="25" t="n">
        <f aca="false">+Amort!B61</f>
        <v>6377777.77777778</v>
      </c>
      <c r="E49" s="142"/>
      <c r="F49" s="142"/>
    </row>
    <row r="50" customFormat="false" ht="15.75" hidden="false" customHeight="false" outlineLevel="0" collapsed="false">
      <c r="B50" s="25"/>
      <c r="E50" s="142"/>
      <c r="F50" s="143"/>
    </row>
    <row r="51" customFormat="false" ht="15.75" hidden="false" customHeight="false" outlineLevel="0" collapsed="false">
      <c r="A51" s="0" t="s">
        <v>167</v>
      </c>
      <c r="B51" s="66"/>
      <c r="E51" s="134"/>
      <c r="F51" s="144"/>
    </row>
    <row r="52" customFormat="false" ht="15.75" hidden="false" customHeight="false" outlineLevel="0" collapsed="false">
      <c r="A52" s="0" t="s">
        <v>168</v>
      </c>
      <c r="B52" s="55" t="n">
        <v>0</v>
      </c>
      <c r="E52" s="134"/>
      <c r="F52" s="144"/>
    </row>
    <row r="53" customFormat="false" ht="15.75" hidden="false" customHeight="false" outlineLevel="0" collapsed="false">
      <c r="A53" s="0" t="s">
        <v>169</v>
      </c>
      <c r="B53" s="25"/>
      <c r="E53" s="134"/>
      <c r="F53" s="144"/>
    </row>
    <row r="54" customFormat="false" ht="15.75" hidden="false" customHeight="false" outlineLevel="0" collapsed="false">
      <c r="A54" s="0" t="s">
        <v>28</v>
      </c>
      <c r="B54" s="55" t="n">
        <f aca="false">IF(Summary!C5&gt;Amort!A43,Amort!A43,Summary!C5)</f>
        <v>36851</v>
      </c>
    </row>
    <row r="55" customFormat="false" ht="15.75" hidden="false" customHeight="false" outlineLevel="0" collapsed="false">
      <c r="A55" s="0" t="s">
        <v>161</v>
      </c>
      <c r="B55" s="25" t="n">
        <f aca="false">+B54-B52</f>
        <v>36851</v>
      </c>
    </row>
    <row r="56" customFormat="false" ht="15.75" hidden="false" customHeight="false" outlineLevel="0" collapsed="false">
      <c r="A56" s="0" t="s">
        <v>170</v>
      </c>
      <c r="B56" s="147" t="n">
        <f aca="false">+B53*0.07/360*B55</f>
        <v>0</v>
      </c>
    </row>
    <row r="58" customFormat="false" ht="16.5" hidden="false" customHeight="false" outlineLevel="0" collapsed="false">
      <c r="A58" s="136" t="s">
        <v>171</v>
      </c>
      <c r="B58" s="136"/>
      <c r="C58" s="136"/>
      <c r="D58" s="136"/>
      <c r="E58" s="136"/>
      <c r="F58" s="136"/>
    </row>
    <row r="60" customFormat="false" ht="15.75" hidden="false" customHeight="false" outlineLevel="0" collapsed="false">
      <c r="A60" s="0" t="s">
        <v>36</v>
      </c>
      <c r="B60" s="55" t="n">
        <f aca="false">+Summary!C5</f>
        <v>36851</v>
      </c>
    </row>
    <row r="61" customFormat="false" ht="15.75" hidden="false" customHeight="false" outlineLevel="0" collapsed="false">
      <c r="A61" s="0" t="s">
        <v>172</v>
      </c>
      <c r="B61" s="55" t="n">
        <v>36769</v>
      </c>
      <c r="D61" s="15" t="n">
        <f aca="false">IF(B60&gt;(B61-1),30000000,0)</f>
        <v>30000000</v>
      </c>
    </row>
    <row r="62" customFormat="false" ht="15.75" hidden="false" customHeight="false" outlineLevel="0" collapsed="false">
      <c r="A62" s="0" t="s">
        <v>173</v>
      </c>
      <c r="B62" s="55"/>
      <c r="D62" s="15" t="n">
        <f aca="false">IF(B60&gt;(B62-1),0,0)</f>
        <v>0</v>
      </c>
    </row>
    <row r="63" customFormat="false" ht="18" hidden="false" customHeight="false" outlineLevel="0" collapsed="false">
      <c r="A63" s="0" t="s">
        <v>174</v>
      </c>
      <c r="B63" s="55" t="n">
        <f aca="false">+Summary!C5</f>
        <v>36851</v>
      </c>
      <c r="D63" s="148" t="n">
        <f aca="false">IF(B63&gt;B62,+(+B63-B62)/365*0.12*D62,0)</f>
        <v>0</v>
      </c>
    </row>
    <row r="64" customFormat="false" ht="15.75" hidden="false" customHeight="false" outlineLevel="0" collapsed="false">
      <c r="A64" s="0" t="s">
        <v>175</v>
      </c>
      <c r="D64" s="46" t="n">
        <f aca="false">SUM(D61:D63)</f>
        <v>30000000</v>
      </c>
    </row>
  </sheetData>
  <mergeCells count="6">
    <mergeCell ref="A1:B1"/>
    <mergeCell ref="A18:B18"/>
    <mergeCell ref="A37:F37"/>
    <mergeCell ref="A46:F46"/>
    <mergeCell ref="E49:F49"/>
    <mergeCell ref="A58:F58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17" man="true" max="16383" min="0"/>
    <brk id="35" man="true" max="16383" min="0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2" activeCellId="0" sqref="A12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66" width="17.12"/>
    <col collapsed="false" customWidth="true" hidden="false" outlineLevel="0" max="3" min="2" style="66" width="11.49"/>
    <col collapsed="false" customWidth="true" hidden="false" outlineLevel="0" max="4" min="4" style="66" width="12.49"/>
    <col collapsed="false" customWidth="true" hidden="false" outlineLevel="0" max="5" min="5" style="66" width="12.12"/>
    <col collapsed="false" customWidth="true" hidden="false" outlineLevel="0" max="8" min="6" style="66" width="11.49"/>
    <col collapsed="false" customWidth="false" hidden="false" outlineLevel="0" max="257" min="9" style="66" width="8.99"/>
  </cols>
  <sheetData>
    <row r="1" customFormat="false" ht="15.75" hidden="false" customHeight="false" outlineLevel="0" collapsed="false">
      <c r="A1" s="69" t="s">
        <v>176</v>
      </c>
      <c r="B1" s="69"/>
      <c r="G1" s="135"/>
      <c r="H1" s="135"/>
    </row>
    <row r="2" customFormat="false" ht="15.75" hidden="false" customHeight="false" outlineLevel="0" collapsed="false">
      <c r="B2" s="149" t="s">
        <v>177</v>
      </c>
    </row>
    <row r="3" customFormat="false" ht="15.75" hidden="false" customHeight="false" outlineLevel="0" collapsed="false">
      <c r="A3" s="66" t="s">
        <v>178</v>
      </c>
      <c r="B3" s="150" t="n">
        <v>50000000</v>
      </c>
    </row>
    <row r="4" customFormat="false" ht="15.75" hidden="false" customHeight="false" outlineLevel="0" collapsed="false">
      <c r="A4" s="66" t="s">
        <v>179</v>
      </c>
      <c r="B4" s="151" t="n">
        <v>0.07</v>
      </c>
    </row>
    <row r="5" customFormat="false" ht="15.75" hidden="false" customHeight="false" outlineLevel="0" collapsed="false">
      <c r="A5" s="66" t="s">
        <v>180</v>
      </c>
      <c r="B5" s="152" t="n">
        <f aca="false">5*12</f>
        <v>60</v>
      </c>
    </row>
    <row r="6" customFormat="false" ht="15.75" hidden="false" customHeight="false" outlineLevel="0" collapsed="false">
      <c r="A6" s="66" t="s">
        <v>181</v>
      </c>
      <c r="B6" s="153" t="n">
        <v>2</v>
      </c>
    </row>
    <row r="7" customFormat="false" ht="15.75" hidden="false" customHeight="false" outlineLevel="0" collapsed="false">
      <c r="A7" s="66" t="s">
        <v>182</v>
      </c>
      <c r="B7" s="66" t="n">
        <v>0</v>
      </c>
    </row>
    <row r="9" customFormat="false" ht="25.5" hidden="false" customHeight="false" outlineLevel="0" collapsed="false">
      <c r="A9" s="154"/>
      <c r="B9" s="155" t="s">
        <v>183</v>
      </c>
      <c r="C9" s="156" t="s">
        <v>150</v>
      </c>
      <c r="D9" s="156" t="s">
        <v>182</v>
      </c>
      <c r="E9" s="156" t="s">
        <v>178</v>
      </c>
      <c r="F9" s="156" t="s">
        <v>163</v>
      </c>
      <c r="G9" s="156" t="s">
        <v>158</v>
      </c>
      <c r="H9" s="156" t="s">
        <v>184</v>
      </c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4"/>
      <c r="BG9" s="154"/>
      <c r="BH9" s="154"/>
      <c r="BI9" s="154"/>
      <c r="BJ9" s="154"/>
      <c r="BK9" s="154"/>
      <c r="BL9" s="154"/>
      <c r="BM9" s="154"/>
      <c r="BN9" s="154"/>
      <c r="BO9" s="154"/>
      <c r="BP9" s="154"/>
      <c r="BQ9" s="154"/>
      <c r="BR9" s="154"/>
      <c r="BS9" s="154"/>
      <c r="BT9" s="154"/>
      <c r="BU9" s="154"/>
      <c r="BV9" s="154"/>
      <c r="BW9" s="154"/>
      <c r="BX9" s="154"/>
      <c r="BY9" s="154"/>
      <c r="BZ9" s="154"/>
      <c r="CA9" s="154"/>
      <c r="CB9" s="154"/>
      <c r="CC9" s="154"/>
      <c r="CD9" s="154"/>
      <c r="CE9" s="154"/>
      <c r="CF9" s="154"/>
      <c r="CG9" s="154"/>
      <c r="CH9" s="154"/>
      <c r="CI9" s="154"/>
      <c r="CJ9" s="154"/>
      <c r="CK9" s="154"/>
      <c r="CL9" s="154"/>
      <c r="CM9" s="154"/>
      <c r="CN9" s="154"/>
      <c r="CO9" s="154"/>
      <c r="CP9" s="154"/>
      <c r="CQ9" s="154"/>
      <c r="CR9" s="154"/>
      <c r="CS9" s="154"/>
      <c r="CT9" s="154"/>
      <c r="CU9" s="154"/>
      <c r="CV9" s="154"/>
      <c r="CW9" s="154"/>
      <c r="CX9" s="154"/>
      <c r="CY9" s="154"/>
      <c r="CZ9" s="154"/>
      <c r="DA9" s="154"/>
      <c r="DB9" s="154"/>
      <c r="DC9" s="154"/>
      <c r="DD9" s="154"/>
      <c r="DE9" s="154"/>
      <c r="DF9" s="154"/>
      <c r="DG9" s="154"/>
      <c r="DH9" s="154"/>
      <c r="DI9" s="154"/>
      <c r="DJ9" s="154"/>
      <c r="DK9" s="154"/>
      <c r="DL9" s="154"/>
      <c r="DM9" s="154"/>
      <c r="DN9" s="154"/>
      <c r="DO9" s="154"/>
      <c r="DP9" s="154"/>
      <c r="DQ9" s="154"/>
      <c r="DR9" s="154"/>
      <c r="DS9" s="154"/>
      <c r="DT9" s="154"/>
      <c r="DU9" s="154"/>
      <c r="DV9" s="154"/>
      <c r="DW9" s="154"/>
      <c r="DX9" s="154"/>
      <c r="DY9" s="154"/>
      <c r="DZ9" s="154"/>
      <c r="EA9" s="154"/>
      <c r="EB9" s="154"/>
      <c r="EC9" s="154"/>
      <c r="ED9" s="154"/>
      <c r="EE9" s="154"/>
      <c r="EF9" s="154"/>
      <c r="EG9" s="154"/>
      <c r="EH9" s="154"/>
      <c r="EI9" s="154"/>
      <c r="EJ9" s="154"/>
      <c r="EK9" s="154"/>
      <c r="EL9" s="154"/>
      <c r="EM9" s="154"/>
      <c r="EN9" s="154"/>
      <c r="EO9" s="154"/>
      <c r="EP9" s="154"/>
      <c r="EQ9" s="154"/>
      <c r="ER9" s="154"/>
      <c r="ES9" s="154"/>
      <c r="ET9" s="154"/>
      <c r="EU9" s="154"/>
      <c r="EV9" s="154"/>
      <c r="EW9" s="154"/>
      <c r="EX9" s="154"/>
      <c r="EY9" s="154"/>
      <c r="EZ9" s="154"/>
      <c r="FA9" s="154"/>
      <c r="FB9" s="154"/>
      <c r="FC9" s="154"/>
      <c r="FD9" s="154"/>
      <c r="FE9" s="154"/>
      <c r="FF9" s="154"/>
      <c r="FG9" s="154"/>
      <c r="FH9" s="154"/>
      <c r="FI9" s="154"/>
      <c r="FJ9" s="154"/>
      <c r="FK9" s="154"/>
      <c r="FL9" s="154"/>
      <c r="FM9" s="154"/>
      <c r="FN9" s="154"/>
      <c r="FO9" s="154"/>
      <c r="FP9" s="154"/>
      <c r="FQ9" s="154"/>
      <c r="FR9" s="154"/>
      <c r="FS9" s="154"/>
      <c r="FT9" s="154"/>
      <c r="FU9" s="154"/>
      <c r="FV9" s="154"/>
      <c r="FW9" s="154"/>
      <c r="FX9" s="154"/>
      <c r="FY9" s="154"/>
      <c r="FZ9" s="154"/>
      <c r="GA9" s="154"/>
      <c r="GB9" s="154"/>
      <c r="GC9" s="154"/>
      <c r="GD9" s="154"/>
      <c r="GE9" s="154"/>
      <c r="GF9" s="154"/>
      <c r="GG9" s="154"/>
      <c r="GH9" s="154"/>
      <c r="GI9" s="154"/>
      <c r="GJ9" s="154"/>
      <c r="GK9" s="154"/>
      <c r="GL9" s="154"/>
      <c r="GM9" s="154"/>
      <c r="GN9" s="154"/>
      <c r="GO9" s="154"/>
      <c r="GP9" s="154"/>
      <c r="GQ9" s="154"/>
      <c r="GR9" s="154"/>
      <c r="GS9" s="154"/>
      <c r="GT9" s="154"/>
      <c r="GU9" s="154"/>
      <c r="GV9" s="154"/>
      <c r="GW9" s="154"/>
      <c r="GX9" s="154"/>
      <c r="GY9" s="154"/>
      <c r="GZ9" s="154"/>
      <c r="HA9" s="154"/>
      <c r="HB9" s="154"/>
      <c r="HC9" s="154"/>
      <c r="HD9" s="154"/>
      <c r="HE9" s="154"/>
      <c r="HF9" s="154"/>
      <c r="HG9" s="154"/>
      <c r="HH9" s="154"/>
      <c r="HI9" s="154"/>
      <c r="HJ9" s="154"/>
      <c r="HK9" s="154"/>
      <c r="HL9" s="154"/>
      <c r="HM9" s="154"/>
      <c r="HN9" s="154"/>
      <c r="HO9" s="154"/>
      <c r="HP9" s="154"/>
      <c r="HQ9" s="154"/>
      <c r="HR9" s="154"/>
      <c r="HS9" s="154"/>
      <c r="HT9" s="154"/>
      <c r="HU9" s="154"/>
      <c r="HV9" s="154"/>
      <c r="HW9" s="154"/>
      <c r="HX9" s="154"/>
      <c r="HY9" s="154"/>
      <c r="HZ9" s="154"/>
      <c r="IA9" s="154"/>
      <c r="IB9" s="154"/>
      <c r="IC9" s="154"/>
      <c r="ID9" s="154"/>
      <c r="IE9" s="154"/>
      <c r="IF9" s="154"/>
      <c r="IG9" s="154"/>
      <c r="IH9" s="154"/>
      <c r="II9" s="154"/>
      <c r="IJ9" s="154"/>
      <c r="IK9" s="154"/>
      <c r="IL9" s="154"/>
      <c r="IM9" s="154"/>
      <c r="IN9" s="154"/>
      <c r="IO9" s="154"/>
      <c r="IP9" s="154"/>
      <c r="IQ9" s="154"/>
      <c r="IR9" s="154"/>
      <c r="IS9" s="154"/>
      <c r="IT9" s="154"/>
      <c r="IU9" s="154"/>
      <c r="IV9" s="154"/>
      <c r="IW9" s="154"/>
    </row>
    <row r="10" customFormat="false" ht="15.75" hidden="false" customHeight="false" outlineLevel="0" collapsed="false">
      <c r="A10" s="55" t="n">
        <f aca="false">+A42</f>
        <v>36769</v>
      </c>
      <c r="B10" s="157" t="n">
        <v>0</v>
      </c>
      <c r="C10" s="66" t="n">
        <f aca="false">B3</f>
        <v>50000000</v>
      </c>
      <c r="D10" s="66" t="n">
        <v>0</v>
      </c>
      <c r="E10" s="66" t="n">
        <f aca="false">D10-F10</f>
        <v>0</v>
      </c>
      <c r="F10" s="66" t="n">
        <v>0</v>
      </c>
      <c r="G10" s="66" t="n">
        <f aca="false">C10-E10</f>
        <v>50000000</v>
      </c>
      <c r="H10" s="66" t="n">
        <f aca="false">+F10</f>
        <v>0</v>
      </c>
      <c r="I10" s="55" t="n">
        <f aca="false">+A10</f>
        <v>36769</v>
      </c>
    </row>
    <row r="11" customFormat="false" ht="15.75" hidden="false" customHeight="false" outlineLevel="0" collapsed="false">
      <c r="A11" s="55" t="n">
        <f aca="false">+A43</f>
        <v>36950</v>
      </c>
      <c r="B11" s="157" t="n">
        <f aca="false">+B10+1</f>
        <v>1</v>
      </c>
      <c r="C11" s="66" t="n">
        <f aca="false">G10</f>
        <v>50000000</v>
      </c>
      <c r="D11" s="66" t="n">
        <f aca="false">+F11</f>
        <v>1759722.22222222</v>
      </c>
      <c r="E11" s="66" t="n">
        <f aca="false">D11-F11</f>
        <v>0</v>
      </c>
      <c r="F11" s="66" t="n">
        <f aca="false">C11*$B$4/360*(A11-A10)</f>
        <v>1759722.22222222</v>
      </c>
      <c r="G11" s="66" t="n">
        <f aca="false">C11-E11</f>
        <v>50000000</v>
      </c>
      <c r="H11" s="66" t="n">
        <f aca="false">+H10+F11</f>
        <v>1759722.22222222</v>
      </c>
      <c r="I11" s="55" t="n">
        <f aca="false">+A11</f>
        <v>36950</v>
      </c>
    </row>
    <row r="12" customFormat="false" ht="15.75" hidden="false" customHeight="false" outlineLevel="0" collapsed="false">
      <c r="A12" s="55" t="n">
        <f aca="false">+A44</f>
        <v>37134</v>
      </c>
      <c r="B12" s="157" t="n">
        <f aca="false">+B11+1</f>
        <v>2</v>
      </c>
      <c r="C12" s="66" t="n">
        <f aca="false">G11</f>
        <v>50000000</v>
      </c>
      <c r="D12" s="66" t="n">
        <f aca="false">+F12</f>
        <v>1788888.88888889</v>
      </c>
      <c r="E12" s="66" t="n">
        <f aca="false">D12-F12</f>
        <v>0</v>
      </c>
      <c r="F12" s="66" t="n">
        <f aca="false">C12*$B$4/360*(A12-A11)</f>
        <v>1788888.88888889</v>
      </c>
      <c r="G12" s="66" t="n">
        <f aca="false">C12-E12</f>
        <v>50000000</v>
      </c>
      <c r="H12" s="66" t="n">
        <f aca="false">+H11+F12</f>
        <v>3548611.11111111</v>
      </c>
      <c r="I12" s="55" t="n">
        <f aca="false">+A12</f>
        <v>37134</v>
      </c>
    </row>
    <row r="13" customFormat="false" ht="15.75" hidden="false" customHeight="false" outlineLevel="0" collapsed="false">
      <c r="A13" s="55" t="n">
        <f aca="false">+A45</f>
        <v>37315</v>
      </c>
      <c r="B13" s="157" t="n">
        <f aca="false">+B12+1</f>
        <v>3</v>
      </c>
      <c r="C13" s="66" t="n">
        <f aca="false">G12</f>
        <v>50000000</v>
      </c>
      <c r="D13" s="66" t="n">
        <f aca="false">+F13</f>
        <v>1759722.22222222</v>
      </c>
      <c r="E13" s="66" t="n">
        <f aca="false">D13-F13</f>
        <v>0</v>
      </c>
      <c r="F13" s="66" t="n">
        <f aca="false">C13*$B$4/360*(A13-A12)</f>
        <v>1759722.22222222</v>
      </c>
      <c r="G13" s="66" t="n">
        <f aca="false">C13-E13</f>
        <v>50000000</v>
      </c>
      <c r="H13" s="66" t="n">
        <f aca="false">+H12+F13</f>
        <v>5308333.33333333</v>
      </c>
      <c r="I13" s="55" t="n">
        <f aca="false">+A13</f>
        <v>37315</v>
      </c>
    </row>
    <row r="14" customFormat="false" ht="15.75" hidden="false" customHeight="false" outlineLevel="0" collapsed="false">
      <c r="A14" s="55" t="n">
        <f aca="false">+A46</f>
        <v>37499</v>
      </c>
      <c r="B14" s="157" t="n">
        <f aca="false">+B13+1</f>
        <v>4</v>
      </c>
      <c r="C14" s="66" t="n">
        <f aca="false">G13</f>
        <v>50000000</v>
      </c>
      <c r="D14" s="66" t="n">
        <f aca="false">+F14</f>
        <v>1788888.88888889</v>
      </c>
      <c r="E14" s="66" t="n">
        <f aca="false">D14-F14</f>
        <v>0</v>
      </c>
      <c r="F14" s="66" t="n">
        <f aca="false">C14*$B$4/360*(A14-A13)</f>
        <v>1788888.88888889</v>
      </c>
      <c r="G14" s="66" t="n">
        <f aca="false">C14-E14</f>
        <v>50000000</v>
      </c>
      <c r="H14" s="66" t="n">
        <f aca="false">+H13+F14</f>
        <v>7097222.22222222</v>
      </c>
      <c r="I14" s="55" t="n">
        <f aca="false">+A14</f>
        <v>37499</v>
      </c>
    </row>
    <row r="15" customFormat="false" ht="15.75" hidden="false" customHeight="false" outlineLevel="0" collapsed="false">
      <c r="A15" s="55" t="n">
        <f aca="false">+A47</f>
        <v>37680</v>
      </c>
      <c r="B15" s="157" t="n">
        <f aca="false">+B14+1</f>
        <v>5</v>
      </c>
      <c r="C15" s="66" t="n">
        <f aca="false">G14</f>
        <v>50000000</v>
      </c>
      <c r="D15" s="66" t="n">
        <f aca="false">+F15</f>
        <v>1759722.22222222</v>
      </c>
      <c r="E15" s="66" t="n">
        <f aca="false">D15-F15</f>
        <v>0</v>
      </c>
      <c r="F15" s="66" t="n">
        <f aca="false">C15*$B$4/360*(A15-A14)</f>
        <v>1759722.22222222</v>
      </c>
      <c r="G15" s="66" t="n">
        <f aca="false">C15-E15</f>
        <v>50000000</v>
      </c>
      <c r="H15" s="66" t="n">
        <f aca="false">+H14+F15</f>
        <v>8856944.44444444</v>
      </c>
      <c r="I15" s="55" t="n">
        <f aca="false">+A15</f>
        <v>37680</v>
      </c>
    </row>
    <row r="16" customFormat="false" ht="15.75" hidden="false" customHeight="false" outlineLevel="0" collapsed="false">
      <c r="A16" s="55" t="n">
        <f aca="false">+A48</f>
        <v>37864</v>
      </c>
      <c r="B16" s="157" t="n">
        <f aca="false">+B15+1</f>
        <v>6</v>
      </c>
      <c r="C16" s="66" t="n">
        <f aca="false">G15</f>
        <v>50000000</v>
      </c>
      <c r="D16" s="66" t="n">
        <f aca="false">+F16</f>
        <v>1788888.88888889</v>
      </c>
      <c r="E16" s="66" t="n">
        <f aca="false">D16-F16</f>
        <v>0</v>
      </c>
      <c r="F16" s="66" t="n">
        <f aca="false">C16*$B$4/360*(A16-A15)</f>
        <v>1788888.88888889</v>
      </c>
      <c r="G16" s="66" t="n">
        <f aca="false">C16-E16</f>
        <v>50000000</v>
      </c>
      <c r="H16" s="66" t="n">
        <f aca="false">+H15+F16</f>
        <v>10645833.3333333</v>
      </c>
      <c r="I16" s="55" t="n">
        <f aca="false">+A16</f>
        <v>37864</v>
      </c>
    </row>
    <row r="17" customFormat="false" ht="15.75" hidden="false" customHeight="false" outlineLevel="0" collapsed="false">
      <c r="A17" s="55" t="n">
        <f aca="false">+A49</f>
        <v>38046</v>
      </c>
      <c r="B17" s="157" t="n">
        <f aca="false">+B16+1</f>
        <v>7</v>
      </c>
      <c r="C17" s="66" t="n">
        <f aca="false">G16</f>
        <v>50000000</v>
      </c>
      <c r="D17" s="66" t="n">
        <f aca="false">+F17</f>
        <v>1769444.44444444</v>
      </c>
      <c r="E17" s="66" t="n">
        <f aca="false">D17-F17</f>
        <v>0</v>
      </c>
      <c r="F17" s="66" t="n">
        <f aca="false">C17*$B$4/360*(A17-A16)</f>
        <v>1769444.44444444</v>
      </c>
      <c r="G17" s="66" t="n">
        <f aca="false">C17-E17</f>
        <v>50000000</v>
      </c>
      <c r="H17" s="66" t="n">
        <f aca="false">+H16+F17</f>
        <v>12415277.7777778</v>
      </c>
      <c r="I17" s="55" t="n">
        <f aca="false">+A17</f>
        <v>38046</v>
      </c>
    </row>
    <row r="18" customFormat="false" ht="15.75" hidden="false" customHeight="false" outlineLevel="0" collapsed="false">
      <c r="A18" s="55" t="n">
        <f aca="false">+A50</f>
        <v>38230</v>
      </c>
      <c r="B18" s="157" t="n">
        <f aca="false">+B17+1</f>
        <v>8</v>
      </c>
      <c r="C18" s="66" t="n">
        <f aca="false">G17</f>
        <v>50000000</v>
      </c>
      <c r="D18" s="66" t="n">
        <f aca="false">+F18</f>
        <v>1788888.88888889</v>
      </c>
      <c r="E18" s="66" t="n">
        <f aca="false">D18-F18</f>
        <v>0</v>
      </c>
      <c r="F18" s="66" t="n">
        <f aca="false">C18*$B$4/360*(A18-A17)</f>
        <v>1788888.88888889</v>
      </c>
      <c r="G18" s="66" t="n">
        <f aca="false">C18-E18</f>
        <v>50000000</v>
      </c>
      <c r="H18" s="66" t="n">
        <f aca="false">+H17+F18</f>
        <v>14204166.6666667</v>
      </c>
      <c r="I18" s="55" t="n">
        <f aca="false">+A18</f>
        <v>38230</v>
      </c>
    </row>
    <row r="19" customFormat="false" ht="15.75" hidden="false" customHeight="false" outlineLevel="0" collapsed="false">
      <c r="A19" s="55" t="n">
        <f aca="false">+A51</f>
        <v>38411</v>
      </c>
      <c r="B19" s="157" t="n">
        <f aca="false">+B18+1</f>
        <v>9</v>
      </c>
      <c r="C19" s="66" t="n">
        <f aca="false">G18</f>
        <v>50000000</v>
      </c>
      <c r="D19" s="66" t="n">
        <f aca="false">+F19</f>
        <v>1759722.22222222</v>
      </c>
      <c r="E19" s="66" t="n">
        <f aca="false">D19-F19</f>
        <v>0</v>
      </c>
      <c r="F19" s="66" t="n">
        <f aca="false">C19*$B$4/360*(A19-A18)</f>
        <v>1759722.22222222</v>
      </c>
      <c r="G19" s="66" t="n">
        <f aca="false">C19-E19</f>
        <v>50000000</v>
      </c>
      <c r="H19" s="66" t="n">
        <f aca="false">+H18+F19</f>
        <v>15963888.8888889</v>
      </c>
      <c r="I19" s="55" t="n">
        <f aca="false">+A19</f>
        <v>38411</v>
      </c>
    </row>
    <row r="20" customFormat="false" ht="15.75" hidden="false" customHeight="false" outlineLevel="0" collapsed="false">
      <c r="A20" s="55" t="n">
        <f aca="false">+A52</f>
        <v>38595</v>
      </c>
      <c r="B20" s="157" t="n">
        <f aca="false">+B19+1</f>
        <v>10</v>
      </c>
      <c r="C20" s="66" t="n">
        <f aca="false">G19</f>
        <v>50000000</v>
      </c>
      <c r="D20" s="66" t="n">
        <f aca="false">+F20</f>
        <v>1788888.88888889</v>
      </c>
      <c r="E20" s="66" t="n">
        <f aca="false">D20-F20</f>
        <v>0</v>
      </c>
      <c r="F20" s="66" t="n">
        <f aca="false">C20*$B$4/360*(A20-A19)</f>
        <v>1788888.88888889</v>
      </c>
      <c r="G20" s="66" t="n">
        <f aca="false">C20-E20</f>
        <v>50000000</v>
      </c>
      <c r="H20" s="66" t="n">
        <f aca="false">+H19+F20</f>
        <v>17752777.7777778</v>
      </c>
      <c r="I20" s="55" t="n">
        <f aca="false">+A20</f>
        <v>38595</v>
      </c>
    </row>
    <row r="21" customFormat="false" ht="16.5" hidden="false" customHeight="false" outlineLevel="0" collapsed="false">
      <c r="A21" s="55"/>
      <c r="B21" s="55"/>
      <c r="D21" s="95" t="n">
        <f aca="false">SUM(D11:D20)</f>
        <v>17752777.7777778</v>
      </c>
      <c r="E21" s="95" t="n">
        <f aca="false">SUM(E11:E20)</f>
        <v>0</v>
      </c>
      <c r="F21" s="95" t="n">
        <f aca="false">SUM(F11:F20)</f>
        <v>17752777.7777778</v>
      </c>
    </row>
    <row r="22" customFormat="false" ht="16.5" hidden="false" customHeight="false" outlineLevel="0" collapsed="false">
      <c r="A22" s="158"/>
      <c r="B22" s="158"/>
      <c r="C22" s="159"/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  <c r="AC22" s="159"/>
      <c r="AD22" s="159"/>
      <c r="AE22" s="159"/>
      <c r="AF22" s="159"/>
      <c r="AG22" s="159"/>
      <c r="AH22" s="159"/>
      <c r="AI22" s="159"/>
      <c r="AJ22" s="159"/>
      <c r="AK22" s="159"/>
      <c r="AL22" s="159"/>
      <c r="AM22" s="159"/>
      <c r="AN22" s="159"/>
      <c r="AO22" s="159"/>
      <c r="AP22" s="159"/>
      <c r="AQ22" s="159"/>
      <c r="AR22" s="159"/>
      <c r="AS22" s="159"/>
      <c r="AT22" s="159"/>
      <c r="AU22" s="159"/>
      <c r="AV22" s="159"/>
      <c r="AW22" s="159"/>
      <c r="AX22" s="159"/>
      <c r="AY22" s="159"/>
      <c r="AZ22" s="159"/>
      <c r="BA22" s="159"/>
      <c r="BB22" s="159"/>
      <c r="BC22" s="159"/>
      <c r="BD22" s="159"/>
      <c r="BE22" s="159"/>
      <c r="BF22" s="159"/>
      <c r="BG22" s="159"/>
      <c r="BH22" s="159"/>
      <c r="BI22" s="159"/>
      <c r="BJ22" s="159"/>
      <c r="BK22" s="159"/>
      <c r="BL22" s="159"/>
      <c r="BM22" s="159"/>
      <c r="BN22" s="159"/>
      <c r="BO22" s="159"/>
      <c r="BP22" s="159"/>
      <c r="BQ22" s="159"/>
      <c r="BR22" s="159"/>
      <c r="BS22" s="159"/>
      <c r="BT22" s="159"/>
      <c r="BU22" s="159"/>
      <c r="BV22" s="159"/>
      <c r="BW22" s="159"/>
      <c r="BX22" s="159"/>
      <c r="BY22" s="159"/>
      <c r="BZ22" s="159"/>
      <c r="CA22" s="159"/>
      <c r="CB22" s="159"/>
      <c r="CC22" s="159"/>
      <c r="CD22" s="159"/>
      <c r="CE22" s="159"/>
      <c r="CF22" s="159"/>
      <c r="CG22" s="159"/>
      <c r="CH22" s="159"/>
      <c r="CI22" s="159"/>
      <c r="CJ22" s="159"/>
      <c r="CK22" s="159"/>
      <c r="CL22" s="159"/>
      <c r="CM22" s="159"/>
      <c r="CN22" s="159"/>
      <c r="CO22" s="159"/>
      <c r="CP22" s="159"/>
      <c r="CQ22" s="159"/>
      <c r="CR22" s="159"/>
      <c r="CS22" s="159"/>
      <c r="CT22" s="159"/>
      <c r="CU22" s="159"/>
      <c r="CV22" s="159"/>
      <c r="CW22" s="159"/>
      <c r="CX22" s="159"/>
      <c r="CY22" s="159"/>
      <c r="CZ22" s="159"/>
      <c r="DA22" s="159"/>
      <c r="DB22" s="159"/>
      <c r="DC22" s="159"/>
      <c r="DD22" s="159"/>
      <c r="DE22" s="159"/>
      <c r="DF22" s="159"/>
      <c r="DG22" s="159"/>
      <c r="DH22" s="159"/>
      <c r="DI22" s="159"/>
      <c r="DJ22" s="159"/>
      <c r="DK22" s="159"/>
      <c r="DL22" s="159"/>
      <c r="DM22" s="159"/>
      <c r="DN22" s="159"/>
      <c r="DO22" s="159"/>
      <c r="DP22" s="159"/>
      <c r="DQ22" s="159"/>
      <c r="DR22" s="159"/>
      <c r="DS22" s="159"/>
      <c r="DT22" s="159"/>
      <c r="DU22" s="159"/>
      <c r="DV22" s="159"/>
      <c r="DW22" s="159"/>
      <c r="DX22" s="159"/>
      <c r="DY22" s="159"/>
      <c r="DZ22" s="159"/>
      <c r="EA22" s="159"/>
      <c r="EB22" s="159"/>
      <c r="EC22" s="159"/>
      <c r="ED22" s="159"/>
      <c r="EE22" s="159"/>
      <c r="EF22" s="159"/>
      <c r="EG22" s="159"/>
      <c r="EH22" s="159"/>
      <c r="EI22" s="159"/>
      <c r="EJ22" s="159"/>
      <c r="EK22" s="159"/>
      <c r="EL22" s="159"/>
      <c r="EM22" s="159"/>
      <c r="EN22" s="159"/>
      <c r="EO22" s="159"/>
      <c r="EP22" s="159"/>
      <c r="EQ22" s="159"/>
      <c r="ER22" s="159"/>
      <c r="ES22" s="159"/>
      <c r="ET22" s="159"/>
      <c r="EU22" s="159"/>
      <c r="EV22" s="159"/>
      <c r="EW22" s="159"/>
      <c r="EX22" s="159"/>
      <c r="EY22" s="159"/>
      <c r="EZ22" s="159"/>
      <c r="FA22" s="159"/>
      <c r="FB22" s="159"/>
      <c r="FC22" s="159"/>
      <c r="FD22" s="159"/>
      <c r="FE22" s="159"/>
      <c r="FF22" s="159"/>
      <c r="FG22" s="159"/>
      <c r="FH22" s="159"/>
      <c r="FI22" s="159"/>
      <c r="FJ22" s="159"/>
      <c r="FK22" s="159"/>
      <c r="FL22" s="159"/>
      <c r="FM22" s="159"/>
      <c r="FN22" s="159"/>
      <c r="FO22" s="159"/>
      <c r="FP22" s="159"/>
      <c r="FQ22" s="159"/>
      <c r="FR22" s="159"/>
      <c r="FS22" s="159"/>
      <c r="FT22" s="159"/>
      <c r="FU22" s="159"/>
      <c r="FV22" s="159"/>
      <c r="FW22" s="159"/>
      <c r="FX22" s="159"/>
      <c r="FY22" s="159"/>
      <c r="FZ22" s="159"/>
      <c r="GA22" s="159"/>
      <c r="GB22" s="159"/>
      <c r="GC22" s="159"/>
      <c r="GD22" s="159"/>
      <c r="GE22" s="159"/>
      <c r="GF22" s="159"/>
      <c r="GG22" s="159"/>
      <c r="GH22" s="159"/>
      <c r="GI22" s="159"/>
      <c r="GJ22" s="159"/>
      <c r="GK22" s="159"/>
      <c r="GL22" s="159"/>
      <c r="GM22" s="159"/>
      <c r="GN22" s="159"/>
      <c r="GO22" s="159"/>
      <c r="GP22" s="159"/>
      <c r="GQ22" s="159"/>
      <c r="GR22" s="159"/>
      <c r="GS22" s="159"/>
      <c r="GT22" s="159"/>
      <c r="GU22" s="159"/>
      <c r="GV22" s="159"/>
      <c r="GW22" s="159"/>
      <c r="GX22" s="159"/>
      <c r="GY22" s="159"/>
      <c r="GZ22" s="159"/>
      <c r="HA22" s="159"/>
      <c r="HB22" s="159"/>
      <c r="HC22" s="159"/>
      <c r="HD22" s="159"/>
      <c r="HE22" s="159"/>
      <c r="HF22" s="159"/>
      <c r="HG22" s="159"/>
      <c r="HH22" s="159"/>
      <c r="HI22" s="159"/>
      <c r="HJ22" s="159"/>
      <c r="HK22" s="159"/>
      <c r="HL22" s="159"/>
      <c r="HM22" s="159"/>
      <c r="HN22" s="159"/>
      <c r="HO22" s="159"/>
      <c r="HP22" s="159"/>
      <c r="HQ22" s="159"/>
      <c r="HR22" s="159"/>
      <c r="HS22" s="159"/>
      <c r="HT22" s="159"/>
      <c r="HU22" s="159"/>
      <c r="HV22" s="159"/>
      <c r="HW22" s="159"/>
      <c r="HX22" s="159"/>
      <c r="HY22" s="159"/>
      <c r="HZ22" s="159"/>
      <c r="IA22" s="159"/>
      <c r="IB22" s="159"/>
      <c r="IC22" s="159"/>
      <c r="ID22" s="159"/>
      <c r="IE22" s="159"/>
      <c r="IF22" s="159"/>
      <c r="IG22" s="159"/>
      <c r="IH22" s="159"/>
      <c r="II22" s="159"/>
      <c r="IJ22" s="159"/>
      <c r="IK22" s="159"/>
      <c r="IL22" s="159"/>
      <c r="IM22" s="159"/>
      <c r="IN22" s="159"/>
      <c r="IO22" s="159"/>
      <c r="IP22" s="159"/>
      <c r="IQ22" s="159"/>
      <c r="IR22" s="159"/>
      <c r="IS22" s="159"/>
      <c r="IT22" s="159"/>
      <c r="IU22" s="159"/>
      <c r="IV22" s="159"/>
      <c r="IW22" s="159"/>
    </row>
    <row r="23" customFormat="false" ht="15.75" hidden="false" customHeight="false" outlineLevel="0" collapsed="false">
      <c r="A23" s="160" t="n">
        <f aca="false">+Summary!C5</f>
        <v>36851</v>
      </c>
      <c r="B23" s="160"/>
      <c r="C23" s="159"/>
      <c r="D23" s="159"/>
      <c r="E23" s="159" t="s">
        <v>183</v>
      </c>
      <c r="F23" s="159" t="n">
        <f aca="false">VLOOKUP(+A23,Amort,2)</f>
        <v>0</v>
      </c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B23" s="159"/>
      <c r="AC23" s="159"/>
      <c r="AD23" s="159"/>
      <c r="AE23" s="159"/>
      <c r="AF23" s="159"/>
      <c r="AG23" s="159"/>
      <c r="AH23" s="159"/>
      <c r="AI23" s="159"/>
      <c r="AJ23" s="159"/>
      <c r="AK23" s="159"/>
      <c r="AL23" s="159"/>
      <c r="AM23" s="159"/>
      <c r="AN23" s="159"/>
      <c r="AO23" s="159"/>
      <c r="AP23" s="159"/>
      <c r="AQ23" s="159"/>
      <c r="AR23" s="159"/>
      <c r="AS23" s="159"/>
      <c r="AT23" s="159"/>
      <c r="AU23" s="159"/>
      <c r="AV23" s="159"/>
      <c r="AW23" s="159"/>
      <c r="AX23" s="159"/>
      <c r="AY23" s="159"/>
      <c r="AZ23" s="159"/>
      <c r="BA23" s="159"/>
      <c r="BB23" s="159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9"/>
      <c r="BN23" s="159"/>
      <c r="BO23" s="159"/>
      <c r="BP23" s="159"/>
      <c r="BQ23" s="159"/>
      <c r="BR23" s="159"/>
      <c r="BS23" s="159"/>
      <c r="BT23" s="159"/>
      <c r="BU23" s="159"/>
      <c r="BV23" s="159"/>
      <c r="BW23" s="159"/>
      <c r="BX23" s="159"/>
      <c r="BY23" s="159"/>
      <c r="BZ23" s="159"/>
      <c r="CA23" s="159"/>
      <c r="CB23" s="159"/>
      <c r="CC23" s="159"/>
      <c r="CD23" s="159"/>
      <c r="CE23" s="159"/>
      <c r="CF23" s="159"/>
      <c r="CG23" s="159"/>
      <c r="CH23" s="159"/>
      <c r="CI23" s="159"/>
      <c r="CJ23" s="159"/>
      <c r="CK23" s="159"/>
      <c r="CL23" s="159"/>
      <c r="CM23" s="159"/>
      <c r="CN23" s="159"/>
      <c r="CO23" s="159"/>
      <c r="CP23" s="159"/>
      <c r="CQ23" s="159"/>
      <c r="CR23" s="159"/>
      <c r="CS23" s="159"/>
      <c r="CT23" s="159"/>
      <c r="CU23" s="159"/>
      <c r="CV23" s="159"/>
      <c r="CW23" s="159"/>
      <c r="CX23" s="159"/>
      <c r="CY23" s="159"/>
      <c r="CZ23" s="159"/>
      <c r="DA23" s="159"/>
      <c r="DB23" s="159"/>
      <c r="DC23" s="159"/>
      <c r="DD23" s="159"/>
      <c r="DE23" s="159"/>
      <c r="DF23" s="159"/>
      <c r="DG23" s="159"/>
      <c r="DH23" s="159"/>
      <c r="DI23" s="159"/>
      <c r="DJ23" s="159"/>
      <c r="DK23" s="159"/>
      <c r="DL23" s="159"/>
      <c r="DM23" s="159"/>
      <c r="DN23" s="159"/>
      <c r="DO23" s="159"/>
      <c r="DP23" s="159"/>
      <c r="DQ23" s="159"/>
      <c r="DR23" s="159"/>
      <c r="DS23" s="159"/>
      <c r="DT23" s="159"/>
      <c r="DU23" s="159"/>
      <c r="DV23" s="159"/>
      <c r="DW23" s="159"/>
      <c r="DX23" s="159"/>
      <c r="DY23" s="159"/>
      <c r="DZ23" s="159"/>
      <c r="EA23" s="159"/>
      <c r="EB23" s="159"/>
      <c r="EC23" s="159"/>
      <c r="ED23" s="159"/>
      <c r="EE23" s="159"/>
      <c r="EF23" s="159"/>
      <c r="EG23" s="159"/>
      <c r="EH23" s="159"/>
      <c r="EI23" s="159"/>
      <c r="EJ23" s="159"/>
      <c r="EK23" s="159"/>
      <c r="EL23" s="159"/>
      <c r="EM23" s="159"/>
      <c r="EN23" s="159"/>
      <c r="EO23" s="159"/>
      <c r="EP23" s="159"/>
      <c r="EQ23" s="159"/>
      <c r="ER23" s="159"/>
      <c r="ES23" s="159"/>
      <c r="ET23" s="159"/>
      <c r="EU23" s="159"/>
      <c r="EV23" s="159"/>
      <c r="EW23" s="159"/>
      <c r="EX23" s="159"/>
      <c r="EY23" s="159"/>
      <c r="EZ23" s="159"/>
      <c r="FA23" s="159"/>
      <c r="FB23" s="159"/>
      <c r="FC23" s="159"/>
      <c r="FD23" s="159"/>
      <c r="FE23" s="159"/>
      <c r="FF23" s="159"/>
      <c r="FG23" s="159"/>
      <c r="FH23" s="159"/>
      <c r="FI23" s="159"/>
      <c r="FJ23" s="159"/>
      <c r="FK23" s="159"/>
      <c r="FL23" s="159"/>
      <c r="FM23" s="159"/>
      <c r="FN23" s="159"/>
      <c r="FO23" s="159"/>
      <c r="FP23" s="159"/>
      <c r="FQ23" s="159"/>
      <c r="FR23" s="159"/>
      <c r="FS23" s="159"/>
      <c r="FT23" s="159"/>
      <c r="FU23" s="159"/>
      <c r="FV23" s="159"/>
      <c r="FW23" s="159"/>
      <c r="FX23" s="159"/>
      <c r="FY23" s="159"/>
      <c r="FZ23" s="159"/>
      <c r="GA23" s="159"/>
      <c r="GB23" s="159"/>
      <c r="GC23" s="159"/>
      <c r="GD23" s="159"/>
      <c r="GE23" s="159"/>
      <c r="GF23" s="159"/>
      <c r="GG23" s="159"/>
      <c r="GH23" s="159"/>
      <c r="GI23" s="159"/>
      <c r="GJ23" s="159"/>
      <c r="GK23" s="159"/>
      <c r="GL23" s="159"/>
      <c r="GM23" s="159"/>
      <c r="GN23" s="159"/>
      <c r="GO23" s="159"/>
      <c r="GP23" s="159"/>
      <c r="GQ23" s="159"/>
      <c r="GR23" s="159"/>
      <c r="GS23" s="159"/>
      <c r="GT23" s="159"/>
      <c r="GU23" s="159"/>
      <c r="GV23" s="159"/>
      <c r="GW23" s="159"/>
      <c r="GX23" s="159"/>
      <c r="GY23" s="159"/>
      <c r="GZ23" s="159"/>
      <c r="HA23" s="159"/>
      <c r="HB23" s="159"/>
      <c r="HC23" s="159"/>
      <c r="HD23" s="159"/>
      <c r="HE23" s="159"/>
      <c r="HF23" s="159"/>
      <c r="HG23" s="159"/>
      <c r="HH23" s="159"/>
      <c r="HI23" s="159"/>
      <c r="HJ23" s="159"/>
      <c r="HK23" s="159"/>
      <c r="HL23" s="159"/>
      <c r="HM23" s="159"/>
      <c r="HN23" s="159"/>
      <c r="HO23" s="159"/>
      <c r="HP23" s="159"/>
      <c r="HQ23" s="159"/>
      <c r="HR23" s="159"/>
      <c r="HS23" s="159"/>
      <c r="HT23" s="159"/>
      <c r="HU23" s="159"/>
      <c r="HV23" s="159"/>
      <c r="HW23" s="159"/>
      <c r="HX23" s="159"/>
      <c r="HY23" s="159"/>
      <c r="HZ23" s="159"/>
      <c r="IA23" s="159"/>
      <c r="IB23" s="159"/>
      <c r="IC23" s="159"/>
      <c r="ID23" s="159"/>
      <c r="IE23" s="159"/>
      <c r="IF23" s="159"/>
      <c r="IG23" s="159"/>
      <c r="IH23" s="159"/>
      <c r="II23" s="159"/>
      <c r="IJ23" s="159"/>
      <c r="IK23" s="159"/>
      <c r="IL23" s="159"/>
      <c r="IM23" s="159"/>
      <c r="IN23" s="159"/>
      <c r="IO23" s="159"/>
      <c r="IP23" s="159"/>
      <c r="IQ23" s="159"/>
      <c r="IR23" s="159"/>
      <c r="IS23" s="159"/>
      <c r="IT23" s="159"/>
      <c r="IU23" s="159"/>
      <c r="IV23" s="159"/>
      <c r="IW23" s="159"/>
    </row>
    <row r="24" customFormat="false" ht="15.75" hidden="false" customHeight="false" outlineLevel="0" collapsed="false">
      <c r="A24" s="159" t="s">
        <v>185</v>
      </c>
      <c r="B24" s="159" t="n">
        <v>0</v>
      </c>
      <c r="C24" s="159"/>
      <c r="D24" s="159"/>
      <c r="E24" s="159" t="s">
        <v>28</v>
      </c>
      <c r="F24" s="158" t="n">
        <f aca="false">VLOOKUP(+A23,Amort,1)</f>
        <v>36769</v>
      </c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159"/>
      <c r="AG24" s="159"/>
      <c r="AH24" s="159"/>
      <c r="AI24" s="159"/>
      <c r="AJ24" s="159"/>
      <c r="AK24" s="159"/>
      <c r="AL24" s="159"/>
      <c r="AM24" s="159"/>
      <c r="AN24" s="159"/>
      <c r="AO24" s="159"/>
      <c r="AP24" s="159"/>
      <c r="AQ24" s="159"/>
      <c r="AR24" s="159"/>
      <c r="AS24" s="159"/>
      <c r="AT24" s="159"/>
      <c r="AU24" s="159"/>
      <c r="AV24" s="159"/>
      <c r="AW24" s="159"/>
      <c r="AX24" s="159"/>
      <c r="AY24" s="159"/>
      <c r="AZ24" s="159"/>
      <c r="BA24" s="159"/>
      <c r="BB24" s="159"/>
      <c r="BC24" s="159"/>
      <c r="BD24" s="159"/>
      <c r="BE24" s="159"/>
      <c r="BF24" s="159"/>
      <c r="BG24" s="159"/>
      <c r="BH24" s="159"/>
      <c r="BI24" s="159"/>
      <c r="BJ24" s="159"/>
      <c r="BK24" s="159"/>
      <c r="BL24" s="159"/>
      <c r="BM24" s="159"/>
      <c r="BN24" s="159"/>
      <c r="BO24" s="159"/>
      <c r="BP24" s="159"/>
      <c r="BQ24" s="159"/>
      <c r="BR24" s="159"/>
      <c r="BS24" s="159"/>
      <c r="BT24" s="159"/>
      <c r="BU24" s="159"/>
      <c r="BV24" s="159"/>
      <c r="BW24" s="159"/>
      <c r="BX24" s="159"/>
      <c r="BY24" s="159"/>
      <c r="BZ24" s="159"/>
      <c r="CA24" s="159"/>
      <c r="CB24" s="159"/>
      <c r="CC24" s="159"/>
      <c r="CD24" s="159"/>
      <c r="CE24" s="159"/>
      <c r="CF24" s="159"/>
      <c r="CG24" s="159"/>
      <c r="CH24" s="159"/>
      <c r="CI24" s="159"/>
      <c r="CJ24" s="159"/>
      <c r="CK24" s="159"/>
      <c r="CL24" s="159"/>
      <c r="CM24" s="159"/>
      <c r="CN24" s="159"/>
      <c r="CO24" s="159"/>
      <c r="CP24" s="159"/>
      <c r="CQ24" s="159"/>
      <c r="CR24" s="159"/>
      <c r="CS24" s="159"/>
      <c r="CT24" s="159"/>
      <c r="CU24" s="159"/>
      <c r="CV24" s="159"/>
      <c r="CW24" s="159"/>
      <c r="CX24" s="159"/>
      <c r="CY24" s="159"/>
      <c r="CZ24" s="159"/>
      <c r="DA24" s="159"/>
      <c r="DB24" s="159"/>
      <c r="DC24" s="159"/>
      <c r="DD24" s="159"/>
      <c r="DE24" s="159"/>
      <c r="DF24" s="159"/>
      <c r="DG24" s="159"/>
      <c r="DH24" s="159"/>
      <c r="DI24" s="159"/>
      <c r="DJ24" s="159"/>
      <c r="DK24" s="159"/>
      <c r="DL24" s="159"/>
      <c r="DM24" s="159"/>
      <c r="DN24" s="159"/>
      <c r="DO24" s="159"/>
      <c r="DP24" s="159"/>
      <c r="DQ24" s="159"/>
      <c r="DR24" s="159"/>
      <c r="DS24" s="159"/>
      <c r="DT24" s="159"/>
      <c r="DU24" s="159"/>
      <c r="DV24" s="159"/>
      <c r="DW24" s="159"/>
      <c r="DX24" s="159"/>
      <c r="DY24" s="159"/>
      <c r="DZ24" s="159"/>
      <c r="EA24" s="159"/>
      <c r="EB24" s="159"/>
      <c r="EC24" s="159"/>
      <c r="ED24" s="159"/>
      <c r="EE24" s="159"/>
      <c r="EF24" s="159"/>
      <c r="EG24" s="159"/>
      <c r="EH24" s="159"/>
      <c r="EI24" s="159"/>
      <c r="EJ24" s="159"/>
      <c r="EK24" s="159"/>
      <c r="EL24" s="159"/>
      <c r="EM24" s="159"/>
      <c r="EN24" s="159"/>
      <c r="EO24" s="159"/>
      <c r="EP24" s="159"/>
      <c r="EQ24" s="159"/>
      <c r="ER24" s="159"/>
      <c r="ES24" s="159"/>
      <c r="ET24" s="159"/>
      <c r="EU24" s="159"/>
      <c r="EV24" s="159"/>
      <c r="EW24" s="159"/>
      <c r="EX24" s="159"/>
      <c r="EY24" s="159"/>
      <c r="EZ24" s="159"/>
      <c r="FA24" s="159"/>
      <c r="FB24" s="159"/>
      <c r="FC24" s="159"/>
      <c r="FD24" s="159"/>
      <c r="FE24" s="159"/>
      <c r="FF24" s="159"/>
      <c r="FG24" s="159"/>
      <c r="FH24" s="159"/>
      <c r="FI24" s="159"/>
      <c r="FJ24" s="159"/>
      <c r="FK24" s="159"/>
      <c r="FL24" s="159"/>
      <c r="FM24" s="159"/>
      <c r="FN24" s="159"/>
      <c r="FO24" s="159"/>
      <c r="FP24" s="159"/>
      <c r="FQ24" s="159"/>
      <c r="FR24" s="159"/>
      <c r="FS24" s="159"/>
      <c r="FT24" s="159"/>
      <c r="FU24" s="159"/>
      <c r="FV24" s="159"/>
      <c r="FW24" s="159"/>
      <c r="FX24" s="159"/>
      <c r="FY24" s="159"/>
      <c r="FZ24" s="159"/>
      <c r="GA24" s="159"/>
      <c r="GB24" s="159"/>
      <c r="GC24" s="159"/>
      <c r="GD24" s="159"/>
      <c r="GE24" s="159"/>
      <c r="GF24" s="159"/>
      <c r="GG24" s="159"/>
      <c r="GH24" s="159"/>
      <c r="GI24" s="159"/>
      <c r="GJ24" s="159"/>
      <c r="GK24" s="159"/>
      <c r="GL24" s="159"/>
      <c r="GM24" s="159"/>
      <c r="GN24" s="159"/>
      <c r="GO24" s="159"/>
      <c r="GP24" s="159"/>
      <c r="GQ24" s="159"/>
      <c r="GR24" s="159"/>
      <c r="GS24" s="159"/>
      <c r="GT24" s="159"/>
      <c r="GU24" s="159"/>
      <c r="GV24" s="159"/>
      <c r="GW24" s="159"/>
      <c r="GX24" s="159"/>
      <c r="GY24" s="159"/>
      <c r="GZ24" s="159"/>
      <c r="HA24" s="159"/>
      <c r="HB24" s="159"/>
      <c r="HC24" s="159"/>
      <c r="HD24" s="159"/>
      <c r="HE24" s="159"/>
      <c r="HF24" s="159"/>
      <c r="HG24" s="159"/>
      <c r="HH24" s="159"/>
      <c r="HI24" s="159"/>
      <c r="HJ24" s="159"/>
      <c r="HK24" s="159"/>
      <c r="HL24" s="159"/>
      <c r="HM24" s="159"/>
      <c r="HN24" s="159"/>
      <c r="HO24" s="159"/>
      <c r="HP24" s="159"/>
      <c r="HQ24" s="159"/>
      <c r="HR24" s="159"/>
      <c r="HS24" s="159"/>
      <c r="HT24" s="159"/>
      <c r="HU24" s="159"/>
      <c r="HV24" s="159"/>
      <c r="HW24" s="159"/>
      <c r="HX24" s="159"/>
      <c r="HY24" s="159"/>
      <c r="HZ24" s="159"/>
      <c r="IA24" s="159"/>
      <c r="IB24" s="159"/>
      <c r="IC24" s="159"/>
      <c r="ID24" s="159"/>
      <c r="IE24" s="159"/>
      <c r="IF24" s="159"/>
      <c r="IG24" s="159"/>
      <c r="IH24" s="159"/>
      <c r="II24" s="159"/>
      <c r="IJ24" s="159"/>
      <c r="IK24" s="159"/>
      <c r="IL24" s="159"/>
      <c r="IM24" s="159"/>
      <c r="IN24" s="159"/>
      <c r="IO24" s="159"/>
      <c r="IP24" s="159"/>
      <c r="IQ24" s="159"/>
      <c r="IR24" s="159"/>
      <c r="IS24" s="159"/>
      <c r="IT24" s="159"/>
      <c r="IU24" s="159"/>
      <c r="IV24" s="159"/>
      <c r="IW24" s="159"/>
    </row>
    <row r="25" customFormat="false" ht="15.75" hidden="false" customHeight="false" outlineLevel="0" collapsed="false">
      <c r="A25" s="159" t="s">
        <v>186</v>
      </c>
      <c r="B25" s="161" t="n">
        <f aca="false">VLOOKUP(+A23,Note,8)</f>
        <v>0</v>
      </c>
      <c r="C25" s="159"/>
      <c r="D25" s="159"/>
      <c r="E25" s="159" t="s">
        <v>187</v>
      </c>
      <c r="F25" s="159" t="n">
        <f aca="false">VLOOKUP(+F23+1,NotePeriod,5)</f>
        <v>1759722.22222222</v>
      </c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  <c r="W25" s="159"/>
      <c r="X25" s="159"/>
      <c r="Y25" s="159"/>
      <c r="Z25" s="159"/>
      <c r="AA25" s="159"/>
      <c r="AB25" s="159"/>
      <c r="AC25" s="159"/>
      <c r="AD25" s="159"/>
      <c r="AE25" s="159"/>
      <c r="AF25" s="159"/>
      <c r="AG25" s="159"/>
      <c r="AH25" s="159"/>
      <c r="AI25" s="159"/>
      <c r="AJ25" s="159"/>
      <c r="AK25" s="159"/>
      <c r="AL25" s="159"/>
      <c r="AM25" s="159"/>
      <c r="AN25" s="159"/>
      <c r="AO25" s="159"/>
      <c r="AP25" s="159"/>
      <c r="AQ25" s="159"/>
      <c r="AR25" s="159"/>
      <c r="AS25" s="159"/>
      <c r="AT25" s="159"/>
      <c r="AU25" s="159"/>
      <c r="AV25" s="159"/>
      <c r="AW25" s="159"/>
      <c r="AX25" s="159"/>
      <c r="AY25" s="159"/>
      <c r="AZ25" s="159"/>
      <c r="BA25" s="159"/>
      <c r="BB25" s="159"/>
      <c r="BC25" s="159"/>
      <c r="BD25" s="159"/>
      <c r="BE25" s="159"/>
      <c r="BF25" s="159"/>
      <c r="BG25" s="159"/>
      <c r="BH25" s="159"/>
      <c r="BI25" s="159"/>
      <c r="BJ25" s="159"/>
      <c r="BK25" s="159"/>
      <c r="BL25" s="159"/>
      <c r="BM25" s="159"/>
      <c r="BN25" s="159"/>
      <c r="BO25" s="159"/>
      <c r="BP25" s="159"/>
      <c r="BQ25" s="159"/>
      <c r="BR25" s="159"/>
      <c r="BS25" s="159"/>
      <c r="BT25" s="159"/>
      <c r="BU25" s="159"/>
      <c r="BV25" s="159"/>
      <c r="BW25" s="159"/>
      <c r="BX25" s="159"/>
      <c r="BY25" s="159"/>
      <c r="BZ25" s="159"/>
      <c r="CA25" s="159"/>
      <c r="CB25" s="159"/>
      <c r="CC25" s="159"/>
      <c r="CD25" s="159"/>
      <c r="CE25" s="159"/>
      <c r="CF25" s="159"/>
      <c r="CG25" s="159"/>
      <c r="CH25" s="159"/>
      <c r="CI25" s="159"/>
      <c r="CJ25" s="159"/>
      <c r="CK25" s="159"/>
      <c r="CL25" s="159"/>
      <c r="CM25" s="159"/>
      <c r="CN25" s="159"/>
      <c r="CO25" s="159"/>
      <c r="CP25" s="159"/>
      <c r="CQ25" s="159"/>
      <c r="CR25" s="159"/>
      <c r="CS25" s="159"/>
      <c r="CT25" s="159"/>
      <c r="CU25" s="159"/>
      <c r="CV25" s="159"/>
      <c r="CW25" s="159"/>
      <c r="CX25" s="159"/>
      <c r="CY25" s="159"/>
      <c r="CZ25" s="159"/>
      <c r="DA25" s="159"/>
      <c r="DB25" s="159"/>
      <c r="DC25" s="159"/>
      <c r="DD25" s="159"/>
      <c r="DE25" s="159"/>
      <c r="DF25" s="159"/>
      <c r="DG25" s="159"/>
      <c r="DH25" s="159"/>
      <c r="DI25" s="159"/>
      <c r="DJ25" s="159"/>
      <c r="DK25" s="159"/>
      <c r="DL25" s="159"/>
      <c r="DM25" s="159"/>
      <c r="DN25" s="159"/>
      <c r="DO25" s="159"/>
      <c r="DP25" s="159"/>
      <c r="DQ25" s="159"/>
      <c r="DR25" s="159"/>
      <c r="DS25" s="159"/>
      <c r="DT25" s="159"/>
      <c r="DU25" s="159"/>
      <c r="DV25" s="159"/>
      <c r="DW25" s="159"/>
      <c r="DX25" s="159"/>
      <c r="DY25" s="159"/>
      <c r="DZ25" s="159"/>
      <c r="EA25" s="159"/>
      <c r="EB25" s="159"/>
      <c r="EC25" s="159"/>
      <c r="ED25" s="159"/>
      <c r="EE25" s="159"/>
      <c r="EF25" s="159"/>
      <c r="EG25" s="159"/>
      <c r="EH25" s="159"/>
      <c r="EI25" s="159"/>
      <c r="EJ25" s="159"/>
      <c r="EK25" s="159"/>
      <c r="EL25" s="159"/>
      <c r="EM25" s="159"/>
      <c r="EN25" s="159"/>
      <c r="EO25" s="159"/>
      <c r="EP25" s="159"/>
      <c r="EQ25" s="159"/>
      <c r="ER25" s="159"/>
      <c r="ES25" s="159"/>
      <c r="ET25" s="159"/>
      <c r="EU25" s="159"/>
      <c r="EV25" s="159"/>
      <c r="EW25" s="159"/>
      <c r="EX25" s="159"/>
      <c r="EY25" s="159"/>
      <c r="EZ25" s="159"/>
      <c r="FA25" s="159"/>
      <c r="FB25" s="159"/>
      <c r="FC25" s="159"/>
      <c r="FD25" s="159"/>
      <c r="FE25" s="159"/>
      <c r="FF25" s="159"/>
      <c r="FG25" s="159"/>
      <c r="FH25" s="159"/>
      <c r="FI25" s="159"/>
      <c r="FJ25" s="159"/>
      <c r="FK25" s="159"/>
      <c r="FL25" s="159"/>
      <c r="FM25" s="159"/>
      <c r="FN25" s="159"/>
      <c r="FO25" s="159"/>
      <c r="FP25" s="159"/>
      <c r="FQ25" s="159"/>
      <c r="FR25" s="159"/>
      <c r="FS25" s="159"/>
      <c r="FT25" s="159"/>
      <c r="FU25" s="159"/>
      <c r="FV25" s="159"/>
      <c r="FW25" s="159"/>
      <c r="FX25" s="159"/>
      <c r="FY25" s="159"/>
      <c r="FZ25" s="159"/>
      <c r="GA25" s="159"/>
      <c r="GB25" s="159"/>
      <c r="GC25" s="159"/>
      <c r="GD25" s="159"/>
      <c r="GE25" s="159"/>
      <c r="GF25" s="159"/>
      <c r="GG25" s="159"/>
      <c r="GH25" s="159"/>
      <c r="GI25" s="159"/>
      <c r="GJ25" s="159"/>
      <c r="GK25" s="159"/>
      <c r="GL25" s="159"/>
      <c r="GM25" s="159"/>
      <c r="GN25" s="159"/>
      <c r="GO25" s="159"/>
      <c r="GP25" s="159"/>
      <c r="GQ25" s="159"/>
      <c r="GR25" s="159"/>
      <c r="GS25" s="159"/>
      <c r="GT25" s="159"/>
      <c r="GU25" s="159"/>
      <c r="GV25" s="159"/>
      <c r="GW25" s="159"/>
      <c r="GX25" s="159"/>
      <c r="GY25" s="159"/>
      <c r="GZ25" s="159"/>
      <c r="HA25" s="159"/>
      <c r="HB25" s="159"/>
      <c r="HC25" s="159"/>
      <c r="HD25" s="159"/>
      <c r="HE25" s="159"/>
      <c r="HF25" s="159"/>
      <c r="HG25" s="159"/>
      <c r="HH25" s="159"/>
      <c r="HI25" s="159"/>
      <c r="HJ25" s="159"/>
      <c r="HK25" s="159"/>
      <c r="HL25" s="159"/>
      <c r="HM25" s="159"/>
      <c r="HN25" s="159"/>
      <c r="HO25" s="159"/>
      <c r="HP25" s="159"/>
      <c r="HQ25" s="159"/>
      <c r="HR25" s="159"/>
      <c r="HS25" s="159"/>
      <c r="HT25" s="159"/>
      <c r="HU25" s="159"/>
      <c r="HV25" s="159"/>
      <c r="HW25" s="159"/>
      <c r="HX25" s="159"/>
      <c r="HY25" s="159"/>
      <c r="HZ25" s="159"/>
      <c r="IA25" s="159"/>
      <c r="IB25" s="159"/>
      <c r="IC25" s="159"/>
      <c r="ID25" s="159"/>
      <c r="IE25" s="159"/>
      <c r="IF25" s="159"/>
      <c r="IG25" s="159"/>
      <c r="IH25" s="159"/>
      <c r="II25" s="159"/>
      <c r="IJ25" s="159"/>
      <c r="IK25" s="159"/>
      <c r="IL25" s="159"/>
      <c r="IM25" s="159"/>
      <c r="IN25" s="159"/>
      <c r="IO25" s="159"/>
      <c r="IP25" s="159"/>
      <c r="IQ25" s="159"/>
      <c r="IR25" s="159"/>
      <c r="IS25" s="159"/>
      <c r="IT25" s="159"/>
      <c r="IU25" s="159"/>
      <c r="IV25" s="159"/>
      <c r="IW25" s="159"/>
    </row>
    <row r="26" customFormat="false" ht="15.75" hidden="false" customHeight="false" outlineLevel="0" collapsed="false">
      <c r="A26" s="158" t="s">
        <v>188</v>
      </c>
      <c r="B26" s="159" t="n">
        <f aca="false">+B24+B25</f>
        <v>0</v>
      </c>
      <c r="C26" s="159"/>
      <c r="D26" s="159"/>
      <c r="E26" s="159" t="s">
        <v>189</v>
      </c>
      <c r="F26" s="158" t="n">
        <f aca="false">VLOOKUP(+F23+1,NotePeriod,8)</f>
        <v>36950</v>
      </c>
      <c r="G26" s="159"/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  <c r="W26" s="159"/>
      <c r="X26" s="159"/>
      <c r="Y26" s="159"/>
      <c r="Z26" s="159"/>
      <c r="AA26" s="159"/>
      <c r="AB26" s="159"/>
      <c r="AC26" s="159"/>
      <c r="AD26" s="159"/>
      <c r="AE26" s="159"/>
      <c r="AF26" s="159"/>
      <c r="AG26" s="159"/>
      <c r="AH26" s="159"/>
      <c r="AI26" s="159"/>
      <c r="AJ26" s="159"/>
      <c r="AK26" s="159"/>
      <c r="AL26" s="159"/>
      <c r="AM26" s="159"/>
      <c r="AN26" s="159"/>
      <c r="AO26" s="159"/>
      <c r="AP26" s="159"/>
      <c r="AQ26" s="159"/>
      <c r="AR26" s="159"/>
      <c r="AS26" s="159"/>
      <c r="AT26" s="159"/>
      <c r="AU26" s="159"/>
      <c r="AV26" s="159"/>
      <c r="AW26" s="159"/>
      <c r="AX26" s="159"/>
      <c r="AY26" s="159"/>
      <c r="AZ26" s="159"/>
      <c r="BA26" s="159"/>
      <c r="BB26" s="159"/>
      <c r="BC26" s="159"/>
      <c r="BD26" s="159"/>
      <c r="BE26" s="159"/>
      <c r="BF26" s="159"/>
      <c r="BG26" s="159"/>
      <c r="BH26" s="159"/>
      <c r="BI26" s="159"/>
      <c r="BJ26" s="159"/>
      <c r="BK26" s="159"/>
      <c r="BL26" s="159"/>
      <c r="BM26" s="159"/>
      <c r="BN26" s="159"/>
      <c r="BO26" s="159"/>
      <c r="BP26" s="159"/>
      <c r="BQ26" s="159"/>
      <c r="BR26" s="159"/>
      <c r="BS26" s="159"/>
      <c r="BT26" s="159"/>
      <c r="BU26" s="159"/>
      <c r="BV26" s="159"/>
      <c r="BW26" s="159"/>
      <c r="BX26" s="159"/>
      <c r="BY26" s="159"/>
      <c r="BZ26" s="159"/>
      <c r="CA26" s="159"/>
      <c r="CB26" s="159"/>
      <c r="CC26" s="159"/>
      <c r="CD26" s="159"/>
      <c r="CE26" s="159"/>
      <c r="CF26" s="159"/>
      <c r="CG26" s="159"/>
      <c r="CH26" s="159"/>
      <c r="CI26" s="159"/>
      <c r="CJ26" s="159"/>
      <c r="CK26" s="159"/>
      <c r="CL26" s="159"/>
      <c r="CM26" s="159"/>
      <c r="CN26" s="159"/>
      <c r="CO26" s="159"/>
      <c r="CP26" s="159"/>
      <c r="CQ26" s="159"/>
      <c r="CR26" s="159"/>
      <c r="CS26" s="159"/>
      <c r="CT26" s="159"/>
      <c r="CU26" s="159"/>
      <c r="CV26" s="159"/>
      <c r="CW26" s="159"/>
      <c r="CX26" s="159"/>
      <c r="CY26" s="159"/>
      <c r="CZ26" s="159"/>
      <c r="DA26" s="159"/>
      <c r="DB26" s="159"/>
      <c r="DC26" s="159"/>
      <c r="DD26" s="159"/>
      <c r="DE26" s="159"/>
      <c r="DF26" s="159"/>
      <c r="DG26" s="159"/>
      <c r="DH26" s="159"/>
      <c r="DI26" s="159"/>
      <c r="DJ26" s="159"/>
      <c r="DK26" s="159"/>
      <c r="DL26" s="159"/>
      <c r="DM26" s="159"/>
      <c r="DN26" s="159"/>
      <c r="DO26" s="159"/>
      <c r="DP26" s="159"/>
      <c r="DQ26" s="159"/>
      <c r="DR26" s="159"/>
      <c r="DS26" s="159"/>
      <c r="DT26" s="159"/>
      <c r="DU26" s="159"/>
      <c r="DV26" s="159"/>
      <c r="DW26" s="159"/>
      <c r="DX26" s="159"/>
      <c r="DY26" s="159"/>
      <c r="DZ26" s="159"/>
      <c r="EA26" s="159"/>
      <c r="EB26" s="159"/>
      <c r="EC26" s="159"/>
      <c r="ED26" s="159"/>
      <c r="EE26" s="159"/>
      <c r="EF26" s="159"/>
      <c r="EG26" s="159"/>
      <c r="EH26" s="159"/>
      <c r="EI26" s="159"/>
      <c r="EJ26" s="159"/>
      <c r="EK26" s="159"/>
      <c r="EL26" s="159"/>
      <c r="EM26" s="159"/>
      <c r="EN26" s="159"/>
      <c r="EO26" s="159"/>
      <c r="EP26" s="159"/>
      <c r="EQ26" s="159"/>
      <c r="ER26" s="159"/>
      <c r="ES26" s="159"/>
      <c r="ET26" s="159"/>
      <c r="EU26" s="159"/>
      <c r="EV26" s="159"/>
      <c r="EW26" s="159"/>
      <c r="EX26" s="159"/>
      <c r="EY26" s="159"/>
      <c r="EZ26" s="159"/>
      <c r="FA26" s="159"/>
      <c r="FB26" s="159"/>
      <c r="FC26" s="159"/>
      <c r="FD26" s="159"/>
      <c r="FE26" s="159"/>
      <c r="FF26" s="159"/>
      <c r="FG26" s="159"/>
      <c r="FH26" s="159"/>
      <c r="FI26" s="159"/>
      <c r="FJ26" s="159"/>
      <c r="FK26" s="159"/>
      <c r="FL26" s="159"/>
      <c r="FM26" s="159"/>
      <c r="FN26" s="159"/>
      <c r="FO26" s="159"/>
      <c r="FP26" s="159"/>
      <c r="FQ26" s="159"/>
      <c r="FR26" s="159"/>
      <c r="FS26" s="159"/>
      <c r="FT26" s="159"/>
      <c r="FU26" s="159"/>
      <c r="FV26" s="159"/>
      <c r="FW26" s="159"/>
      <c r="FX26" s="159"/>
      <c r="FY26" s="159"/>
      <c r="FZ26" s="159"/>
      <c r="GA26" s="159"/>
      <c r="GB26" s="159"/>
      <c r="GC26" s="159"/>
      <c r="GD26" s="159"/>
      <c r="GE26" s="159"/>
      <c r="GF26" s="159"/>
      <c r="GG26" s="159"/>
      <c r="GH26" s="159"/>
      <c r="GI26" s="159"/>
      <c r="GJ26" s="159"/>
      <c r="GK26" s="159"/>
      <c r="GL26" s="159"/>
      <c r="GM26" s="159"/>
      <c r="GN26" s="159"/>
      <c r="GO26" s="159"/>
      <c r="GP26" s="159"/>
      <c r="GQ26" s="159"/>
      <c r="GR26" s="159"/>
      <c r="GS26" s="159"/>
      <c r="GT26" s="159"/>
      <c r="GU26" s="159"/>
      <c r="GV26" s="159"/>
      <c r="GW26" s="159"/>
      <c r="GX26" s="159"/>
      <c r="GY26" s="159"/>
      <c r="GZ26" s="159"/>
      <c r="HA26" s="159"/>
      <c r="HB26" s="159"/>
      <c r="HC26" s="159"/>
      <c r="HD26" s="159"/>
      <c r="HE26" s="159"/>
      <c r="HF26" s="159"/>
      <c r="HG26" s="159"/>
      <c r="HH26" s="159"/>
      <c r="HI26" s="159"/>
      <c r="HJ26" s="159"/>
      <c r="HK26" s="159"/>
      <c r="HL26" s="159"/>
      <c r="HM26" s="159"/>
      <c r="HN26" s="159"/>
      <c r="HO26" s="159"/>
      <c r="HP26" s="159"/>
      <c r="HQ26" s="159"/>
      <c r="HR26" s="159"/>
      <c r="HS26" s="159"/>
      <c r="HT26" s="159"/>
      <c r="HU26" s="159"/>
      <c r="HV26" s="159"/>
      <c r="HW26" s="159"/>
      <c r="HX26" s="159"/>
      <c r="HY26" s="159"/>
      <c r="HZ26" s="159"/>
      <c r="IA26" s="159"/>
      <c r="IB26" s="159"/>
      <c r="IC26" s="159"/>
      <c r="ID26" s="159"/>
      <c r="IE26" s="159"/>
      <c r="IF26" s="159"/>
      <c r="IG26" s="159"/>
      <c r="IH26" s="159"/>
      <c r="II26" s="159"/>
      <c r="IJ26" s="159"/>
      <c r="IK26" s="159"/>
      <c r="IL26" s="159"/>
      <c r="IM26" s="159"/>
      <c r="IN26" s="159"/>
      <c r="IO26" s="159"/>
      <c r="IP26" s="159"/>
      <c r="IQ26" s="159"/>
      <c r="IR26" s="159"/>
      <c r="IS26" s="159"/>
      <c r="IT26" s="159"/>
      <c r="IU26" s="159"/>
      <c r="IV26" s="159"/>
      <c r="IW26" s="159"/>
    </row>
    <row r="27" customFormat="false" ht="15.75" hidden="false" customHeight="false" outlineLevel="0" collapsed="false">
      <c r="A27" s="158" t="s">
        <v>190</v>
      </c>
      <c r="B27" s="159" t="n">
        <f aca="false">A23-F24</f>
        <v>82</v>
      </c>
      <c r="C27" s="159"/>
      <c r="D27" s="159"/>
      <c r="E27" s="158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159"/>
      <c r="AG27" s="159"/>
      <c r="AH27" s="159"/>
      <c r="AI27" s="159"/>
      <c r="AJ27" s="159"/>
      <c r="AK27" s="159"/>
      <c r="AL27" s="159"/>
      <c r="AM27" s="159"/>
      <c r="AN27" s="159"/>
      <c r="AO27" s="159"/>
      <c r="AP27" s="159"/>
      <c r="AQ27" s="159"/>
      <c r="AR27" s="159"/>
      <c r="AS27" s="159"/>
      <c r="AT27" s="159"/>
      <c r="AU27" s="159"/>
      <c r="AV27" s="159"/>
      <c r="AW27" s="159"/>
      <c r="AX27" s="159"/>
      <c r="AY27" s="159"/>
      <c r="AZ27" s="159"/>
      <c r="BA27" s="159"/>
      <c r="BB27" s="159"/>
      <c r="BC27" s="159"/>
      <c r="BD27" s="159"/>
      <c r="BE27" s="159"/>
      <c r="BF27" s="159"/>
      <c r="BG27" s="159"/>
      <c r="BH27" s="159"/>
      <c r="BI27" s="159"/>
      <c r="BJ27" s="159"/>
      <c r="BK27" s="159"/>
      <c r="BL27" s="159"/>
      <c r="BM27" s="159"/>
      <c r="BN27" s="159"/>
      <c r="BO27" s="159"/>
      <c r="BP27" s="159"/>
      <c r="BQ27" s="159"/>
      <c r="BR27" s="159"/>
      <c r="BS27" s="159"/>
      <c r="BT27" s="159"/>
      <c r="BU27" s="159"/>
      <c r="BV27" s="159"/>
      <c r="BW27" s="159"/>
      <c r="BX27" s="159"/>
      <c r="BY27" s="159"/>
      <c r="BZ27" s="159"/>
      <c r="CA27" s="159"/>
      <c r="CB27" s="159"/>
      <c r="CC27" s="159"/>
      <c r="CD27" s="159"/>
      <c r="CE27" s="159"/>
      <c r="CF27" s="159"/>
      <c r="CG27" s="159"/>
      <c r="CH27" s="159"/>
      <c r="CI27" s="159"/>
      <c r="CJ27" s="159"/>
      <c r="CK27" s="159"/>
      <c r="CL27" s="159"/>
      <c r="CM27" s="159"/>
      <c r="CN27" s="159"/>
      <c r="CO27" s="159"/>
      <c r="CP27" s="159"/>
      <c r="CQ27" s="159"/>
      <c r="CR27" s="159"/>
      <c r="CS27" s="159"/>
      <c r="CT27" s="159"/>
      <c r="CU27" s="159"/>
      <c r="CV27" s="159"/>
      <c r="CW27" s="159"/>
      <c r="CX27" s="159"/>
      <c r="CY27" s="159"/>
      <c r="CZ27" s="159"/>
      <c r="DA27" s="159"/>
      <c r="DB27" s="159"/>
      <c r="DC27" s="159"/>
      <c r="DD27" s="159"/>
      <c r="DE27" s="159"/>
      <c r="DF27" s="159"/>
      <c r="DG27" s="159"/>
      <c r="DH27" s="159"/>
      <c r="DI27" s="159"/>
      <c r="DJ27" s="159"/>
      <c r="DK27" s="159"/>
      <c r="DL27" s="159"/>
      <c r="DM27" s="159"/>
      <c r="DN27" s="159"/>
      <c r="DO27" s="159"/>
      <c r="DP27" s="159"/>
      <c r="DQ27" s="159"/>
      <c r="DR27" s="159"/>
      <c r="DS27" s="159"/>
      <c r="DT27" s="159"/>
      <c r="DU27" s="159"/>
      <c r="DV27" s="159"/>
      <c r="DW27" s="159"/>
      <c r="DX27" s="159"/>
      <c r="DY27" s="159"/>
      <c r="DZ27" s="159"/>
      <c r="EA27" s="159"/>
      <c r="EB27" s="159"/>
      <c r="EC27" s="159"/>
      <c r="ED27" s="159"/>
      <c r="EE27" s="159"/>
      <c r="EF27" s="159"/>
      <c r="EG27" s="159"/>
      <c r="EH27" s="159"/>
      <c r="EI27" s="159"/>
      <c r="EJ27" s="159"/>
      <c r="EK27" s="159"/>
      <c r="EL27" s="159"/>
      <c r="EM27" s="159"/>
      <c r="EN27" s="159"/>
      <c r="EO27" s="159"/>
      <c r="EP27" s="159"/>
      <c r="EQ27" s="159"/>
      <c r="ER27" s="159"/>
      <c r="ES27" s="159"/>
      <c r="ET27" s="159"/>
      <c r="EU27" s="159"/>
      <c r="EV27" s="159"/>
      <c r="EW27" s="159"/>
      <c r="EX27" s="159"/>
      <c r="EY27" s="159"/>
      <c r="EZ27" s="159"/>
      <c r="FA27" s="159"/>
      <c r="FB27" s="159"/>
      <c r="FC27" s="159"/>
      <c r="FD27" s="159"/>
      <c r="FE27" s="159"/>
      <c r="FF27" s="159"/>
      <c r="FG27" s="159"/>
      <c r="FH27" s="159"/>
      <c r="FI27" s="159"/>
      <c r="FJ27" s="159"/>
      <c r="FK27" s="159"/>
      <c r="FL27" s="159"/>
      <c r="FM27" s="159"/>
      <c r="FN27" s="159"/>
      <c r="FO27" s="159"/>
      <c r="FP27" s="159"/>
      <c r="FQ27" s="159"/>
      <c r="FR27" s="159"/>
      <c r="FS27" s="159"/>
      <c r="FT27" s="159"/>
      <c r="FU27" s="159"/>
      <c r="FV27" s="159"/>
      <c r="FW27" s="159"/>
      <c r="FX27" s="159"/>
      <c r="FY27" s="159"/>
      <c r="FZ27" s="159"/>
      <c r="GA27" s="159"/>
      <c r="GB27" s="159"/>
      <c r="GC27" s="159"/>
      <c r="GD27" s="159"/>
      <c r="GE27" s="159"/>
      <c r="GF27" s="159"/>
      <c r="GG27" s="159"/>
      <c r="GH27" s="159"/>
      <c r="GI27" s="159"/>
      <c r="GJ27" s="159"/>
      <c r="GK27" s="159"/>
      <c r="GL27" s="159"/>
      <c r="GM27" s="159"/>
      <c r="GN27" s="159"/>
      <c r="GO27" s="159"/>
      <c r="GP27" s="159"/>
      <c r="GQ27" s="159"/>
      <c r="GR27" s="159"/>
      <c r="GS27" s="159"/>
      <c r="GT27" s="159"/>
      <c r="GU27" s="159"/>
      <c r="GV27" s="159"/>
      <c r="GW27" s="159"/>
      <c r="GX27" s="159"/>
      <c r="GY27" s="159"/>
      <c r="GZ27" s="159"/>
      <c r="HA27" s="159"/>
      <c r="HB27" s="159"/>
      <c r="HC27" s="159"/>
      <c r="HD27" s="159"/>
      <c r="HE27" s="159"/>
      <c r="HF27" s="159"/>
      <c r="HG27" s="159"/>
      <c r="HH27" s="159"/>
      <c r="HI27" s="159"/>
      <c r="HJ27" s="159"/>
      <c r="HK27" s="159"/>
      <c r="HL27" s="159"/>
      <c r="HM27" s="159"/>
      <c r="HN27" s="159"/>
      <c r="HO27" s="159"/>
      <c r="HP27" s="159"/>
      <c r="HQ27" s="159"/>
      <c r="HR27" s="159"/>
      <c r="HS27" s="159"/>
      <c r="HT27" s="159"/>
      <c r="HU27" s="159"/>
      <c r="HV27" s="159"/>
      <c r="HW27" s="159"/>
      <c r="HX27" s="159"/>
      <c r="HY27" s="159"/>
      <c r="HZ27" s="159"/>
      <c r="IA27" s="159"/>
      <c r="IB27" s="159"/>
      <c r="IC27" s="159"/>
      <c r="ID27" s="159"/>
      <c r="IE27" s="159"/>
      <c r="IF27" s="159"/>
      <c r="IG27" s="159"/>
      <c r="IH27" s="159"/>
      <c r="II27" s="159"/>
      <c r="IJ27" s="159"/>
      <c r="IK27" s="159"/>
      <c r="IL27" s="159"/>
      <c r="IM27" s="159"/>
      <c r="IN27" s="159"/>
      <c r="IO27" s="159"/>
      <c r="IP27" s="159"/>
      <c r="IQ27" s="159"/>
      <c r="IR27" s="159"/>
      <c r="IS27" s="159"/>
      <c r="IT27" s="159"/>
      <c r="IU27" s="159"/>
      <c r="IV27" s="159"/>
      <c r="IW27" s="159"/>
    </row>
    <row r="28" customFormat="false" ht="15.75" hidden="false" customHeight="false" outlineLevel="0" collapsed="false">
      <c r="A28" s="158" t="s">
        <v>191</v>
      </c>
      <c r="B28" s="159" t="n">
        <f aca="false">F25*B27/(F26-F24)</f>
        <v>797222.222222222</v>
      </c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  <c r="W28" s="159"/>
      <c r="X28" s="159"/>
      <c r="Y28" s="159"/>
      <c r="Z28" s="159"/>
      <c r="AA28" s="159"/>
      <c r="AB28" s="159"/>
      <c r="AC28" s="159"/>
      <c r="AD28" s="159"/>
      <c r="AE28" s="159"/>
      <c r="AF28" s="159"/>
      <c r="AG28" s="159"/>
      <c r="AH28" s="159"/>
      <c r="AI28" s="159"/>
      <c r="AJ28" s="159"/>
      <c r="AK28" s="159"/>
      <c r="AL28" s="159"/>
      <c r="AM28" s="159"/>
      <c r="AN28" s="159"/>
      <c r="AO28" s="159"/>
      <c r="AP28" s="159"/>
      <c r="AQ28" s="159"/>
      <c r="AR28" s="159"/>
      <c r="AS28" s="159"/>
      <c r="AT28" s="159"/>
      <c r="AU28" s="159"/>
      <c r="AV28" s="159"/>
      <c r="AW28" s="159"/>
      <c r="AX28" s="159"/>
      <c r="AY28" s="159"/>
      <c r="AZ28" s="159"/>
      <c r="BA28" s="159"/>
      <c r="BB28" s="159"/>
      <c r="BC28" s="159"/>
      <c r="BD28" s="159"/>
      <c r="BE28" s="159"/>
      <c r="BF28" s="159"/>
      <c r="BG28" s="159"/>
      <c r="BH28" s="159"/>
      <c r="BI28" s="159"/>
      <c r="BJ28" s="159"/>
      <c r="BK28" s="159"/>
      <c r="BL28" s="159"/>
      <c r="BM28" s="159"/>
      <c r="BN28" s="159"/>
      <c r="BO28" s="159"/>
      <c r="BP28" s="159"/>
      <c r="BQ28" s="159"/>
      <c r="BR28" s="159"/>
      <c r="BS28" s="159"/>
      <c r="BT28" s="159"/>
      <c r="BU28" s="159"/>
      <c r="BV28" s="159"/>
      <c r="BW28" s="159"/>
      <c r="BX28" s="159"/>
      <c r="BY28" s="159"/>
      <c r="BZ28" s="159"/>
      <c r="CA28" s="159"/>
      <c r="CB28" s="159"/>
      <c r="CC28" s="159"/>
      <c r="CD28" s="159"/>
      <c r="CE28" s="159"/>
      <c r="CF28" s="159"/>
      <c r="CG28" s="159"/>
      <c r="CH28" s="159"/>
      <c r="CI28" s="159"/>
      <c r="CJ28" s="159"/>
      <c r="CK28" s="159"/>
      <c r="CL28" s="159"/>
      <c r="CM28" s="159"/>
      <c r="CN28" s="159"/>
      <c r="CO28" s="159"/>
      <c r="CP28" s="159"/>
      <c r="CQ28" s="159"/>
      <c r="CR28" s="159"/>
      <c r="CS28" s="159"/>
      <c r="CT28" s="159"/>
      <c r="CU28" s="159"/>
      <c r="CV28" s="159"/>
      <c r="CW28" s="159"/>
      <c r="CX28" s="159"/>
      <c r="CY28" s="159"/>
      <c r="CZ28" s="159"/>
      <c r="DA28" s="159"/>
      <c r="DB28" s="159"/>
      <c r="DC28" s="159"/>
      <c r="DD28" s="159"/>
      <c r="DE28" s="159"/>
      <c r="DF28" s="159"/>
      <c r="DG28" s="159"/>
      <c r="DH28" s="159"/>
      <c r="DI28" s="159"/>
      <c r="DJ28" s="159"/>
      <c r="DK28" s="159"/>
      <c r="DL28" s="159"/>
      <c r="DM28" s="159"/>
      <c r="DN28" s="159"/>
      <c r="DO28" s="159"/>
      <c r="DP28" s="159"/>
      <c r="DQ28" s="159"/>
      <c r="DR28" s="159"/>
      <c r="DS28" s="159"/>
      <c r="DT28" s="159"/>
      <c r="DU28" s="159"/>
      <c r="DV28" s="159"/>
      <c r="DW28" s="159"/>
      <c r="DX28" s="159"/>
      <c r="DY28" s="159"/>
      <c r="DZ28" s="159"/>
      <c r="EA28" s="159"/>
      <c r="EB28" s="159"/>
      <c r="EC28" s="159"/>
      <c r="ED28" s="159"/>
      <c r="EE28" s="159"/>
      <c r="EF28" s="159"/>
      <c r="EG28" s="159"/>
      <c r="EH28" s="159"/>
      <c r="EI28" s="159"/>
      <c r="EJ28" s="159"/>
      <c r="EK28" s="159"/>
      <c r="EL28" s="159"/>
      <c r="EM28" s="159"/>
      <c r="EN28" s="159"/>
      <c r="EO28" s="159"/>
      <c r="EP28" s="159"/>
      <c r="EQ28" s="159"/>
      <c r="ER28" s="159"/>
      <c r="ES28" s="159"/>
      <c r="ET28" s="159"/>
      <c r="EU28" s="159"/>
      <c r="EV28" s="159"/>
      <c r="EW28" s="159"/>
      <c r="EX28" s="159"/>
      <c r="EY28" s="159"/>
      <c r="EZ28" s="159"/>
      <c r="FA28" s="159"/>
      <c r="FB28" s="159"/>
      <c r="FC28" s="159"/>
      <c r="FD28" s="159"/>
      <c r="FE28" s="159"/>
      <c r="FF28" s="159"/>
      <c r="FG28" s="159"/>
      <c r="FH28" s="159"/>
      <c r="FI28" s="159"/>
      <c r="FJ28" s="159"/>
      <c r="FK28" s="159"/>
      <c r="FL28" s="159"/>
      <c r="FM28" s="159"/>
      <c r="FN28" s="159"/>
      <c r="FO28" s="159"/>
      <c r="FP28" s="159"/>
      <c r="FQ28" s="159"/>
      <c r="FR28" s="159"/>
      <c r="FS28" s="159"/>
      <c r="FT28" s="159"/>
      <c r="FU28" s="159"/>
      <c r="FV28" s="159"/>
      <c r="FW28" s="159"/>
      <c r="FX28" s="159"/>
      <c r="FY28" s="159"/>
      <c r="FZ28" s="159"/>
      <c r="GA28" s="159"/>
      <c r="GB28" s="159"/>
      <c r="GC28" s="159"/>
      <c r="GD28" s="159"/>
      <c r="GE28" s="159"/>
      <c r="GF28" s="159"/>
      <c r="GG28" s="159"/>
      <c r="GH28" s="159"/>
      <c r="GI28" s="159"/>
      <c r="GJ28" s="159"/>
      <c r="GK28" s="159"/>
      <c r="GL28" s="159"/>
      <c r="GM28" s="159"/>
      <c r="GN28" s="159"/>
      <c r="GO28" s="159"/>
      <c r="GP28" s="159"/>
      <c r="GQ28" s="159"/>
      <c r="GR28" s="159"/>
      <c r="GS28" s="159"/>
      <c r="GT28" s="159"/>
      <c r="GU28" s="159"/>
      <c r="GV28" s="159"/>
      <c r="GW28" s="159"/>
      <c r="GX28" s="159"/>
      <c r="GY28" s="159"/>
      <c r="GZ28" s="159"/>
      <c r="HA28" s="159"/>
      <c r="HB28" s="159"/>
      <c r="HC28" s="159"/>
      <c r="HD28" s="159"/>
      <c r="HE28" s="159"/>
      <c r="HF28" s="159"/>
      <c r="HG28" s="159"/>
      <c r="HH28" s="159"/>
      <c r="HI28" s="159"/>
      <c r="HJ28" s="159"/>
      <c r="HK28" s="159"/>
      <c r="HL28" s="159"/>
      <c r="HM28" s="159"/>
      <c r="HN28" s="159"/>
      <c r="HO28" s="159"/>
      <c r="HP28" s="159"/>
      <c r="HQ28" s="159"/>
      <c r="HR28" s="159"/>
      <c r="HS28" s="159"/>
      <c r="HT28" s="159"/>
      <c r="HU28" s="159"/>
      <c r="HV28" s="159"/>
      <c r="HW28" s="159"/>
      <c r="HX28" s="159"/>
      <c r="HY28" s="159"/>
      <c r="HZ28" s="159"/>
      <c r="IA28" s="159"/>
      <c r="IB28" s="159"/>
      <c r="IC28" s="159"/>
      <c r="ID28" s="159"/>
      <c r="IE28" s="159"/>
      <c r="IF28" s="159"/>
      <c r="IG28" s="159"/>
      <c r="IH28" s="159"/>
      <c r="II28" s="159"/>
      <c r="IJ28" s="159"/>
      <c r="IK28" s="159"/>
      <c r="IL28" s="159"/>
      <c r="IM28" s="159"/>
      <c r="IN28" s="159"/>
      <c r="IO28" s="159"/>
      <c r="IP28" s="159"/>
      <c r="IQ28" s="159"/>
      <c r="IR28" s="159"/>
      <c r="IS28" s="159"/>
      <c r="IT28" s="159"/>
      <c r="IU28" s="159"/>
      <c r="IV28" s="159"/>
      <c r="IW28" s="159"/>
    </row>
    <row r="29" customFormat="false" ht="15.75" hidden="false" customHeight="false" outlineLevel="0" collapsed="false">
      <c r="A29" s="158" t="s">
        <v>192</v>
      </c>
      <c r="B29" s="159" t="n">
        <f aca="false">+B25+B28</f>
        <v>797222.222222222</v>
      </c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59"/>
      <c r="Z29" s="159"/>
      <c r="AA29" s="159"/>
      <c r="AB29" s="159"/>
      <c r="AC29" s="159"/>
      <c r="AD29" s="159"/>
      <c r="AE29" s="159"/>
      <c r="AF29" s="159"/>
      <c r="AG29" s="159"/>
      <c r="AH29" s="159"/>
      <c r="AI29" s="159"/>
      <c r="AJ29" s="159"/>
      <c r="AK29" s="159"/>
      <c r="AL29" s="159"/>
      <c r="AM29" s="159"/>
      <c r="AN29" s="159"/>
      <c r="AO29" s="159"/>
      <c r="AP29" s="159"/>
      <c r="AQ29" s="159"/>
      <c r="AR29" s="159"/>
      <c r="AS29" s="159"/>
      <c r="AT29" s="159"/>
      <c r="AU29" s="159"/>
      <c r="AV29" s="159"/>
      <c r="AW29" s="159"/>
      <c r="AX29" s="159"/>
      <c r="AY29" s="159"/>
      <c r="AZ29" s="159"/>
      <c r="BA29" s="159"/>
      <c r="BB29" s="159"/>
      <c r="BC29" s="159"/>
      <c r="BD29" s="159"/>
      <c r="BE29" s="159"/>
      <c r="BF29" s="159"/>
      <c r="BG29" s="159"/>
      <c r="BH29" s="159"/>
      <c r="BI29" s="159"/>
      <c r="BJ29" s="159"/>
      <c r="BK29" s="159"/>
      <c r="BL29" s="159"/>
      <c r="BM29" s="159"/>
      <c r="BN29" s="159"/>
      <c r="BO29" s="159"/>
      <c r="BP29" s="159"/>
      <c r="BQ29" s="159"/>
      <c r="BR29" s="159"/>
      <c r="BS29" s="159"/>
      <c r="BT29" s="159"/>
      <c r="BU29" s="159"/>
      <c r="BV29" s="159"/>
      <c r="BW29" s="159"/>
      <c r="BX29" s="159"/>
      <c r="BY29" s="159"/>
      <c r="BZ29" s="159"/>
      <c r="CA29" s="159"/>
      <c r="CB29" s="159"/>
      <c r="CC29" s="159"/>
      <c r="CD29" s="159"/>
      <c r="CE29" s="159"/>
      <c r="CF29" s="159"/>
      <c r="CG29" s="159"/>
      <c r="CH29" s="159"/>
      <c r="CI29" s="159"/>
      <c r="CJ29" s="159"/>
      <c r="CK29" s="159"/>
      <c r="CL29" s="159"/>
      <c r="CM29" s="159"/>
      <c r="CN29" s="159"/>
      <c r="CO29" s="159"/>
      <c r="CP29" s="159"/>
      <c r="CQ29" s="159"/>
      <c r="CR29" s="159"/>
      <c r="CS29" s="159"/>
      <c r="CT29" s="159"/>
      <c r="CU29" s="159"/>
      <c r="CV29" s="159"/>
      <c r="CW29" s="159"/>
      <c r="CX29" s="159"/>
      <c r="CY29" s="159"/>
      <c r="CZ29" s="159"/>
      <c r="DA29" s="159"/>
      <c r="DB29" s="159"/>
      <c r="DC29" s="159"/>
      <c r="DD29" s="159"/>
      <c r="DE29" s="159"/>
      <c r="DF29" s="159"/>
      <c r="DG29" s="159"/>
      <c r="DH29" s="159"/>
      <c r="DI29" s="159"/>
      <c r="DJ29" s="159"/>
      <c r="DK29" s="159"/>
      <c r="DL29" s="159"/>
      <c r="DM29" s="159"/>
      <c r="DN29" s="159"/>
      <c r="DO29" s="159"/>
      <c r="DP29" s="159"/>
      <c r="DQ29" s="159"/>
      <c r="DR29" s="159"/>
      <c r="DS29" s="159"/>
      <c r="DT29" s="159"/>
      <c r="DU29" s="159"/>
      <c r="DV29" s="159"/>
      <c r="DW29" s="159"/>
      <c r="DX29" s="159"/>
      <c r="DY29" s="159"/>
      <c r="DZ29" s="159"/>
      <c r="EA29" s="159"/>
      <c r="EB29" s="159"/>
      <c r="EC29" s="159"/>
      <c r="ED29" s="159"/>
      <c r="EE29" s="159"/>
      <c r="EF29" s="159"/>
      <c r="EG29" s="159"/>
      <c r="EH29" s="159"/>
      <c r="EI29" s="159"/>
      <c r="EJ29" s="159"/>
      <c r="EK29" s="159"/>
      <c r="EL29" s="159"/>
      <c r="EM29" s="159"/>
      <c r="EN29" s="159"/>
      <c r="EO29" s="159"/>
      <c r="EP29" s="159"/>
      <c r="EQ29" s="159"/>
      <c r="ER29" s="159"/>
      <c r="ES29" s="159"/>
      <c r="ET29" s="159"/>
      <c r="EU29" s="159"/>
      <c r="EV29" s="159"/>
      <c r="EW29" s="159"/>
      <c r="EX29" s="159"/>
      <c r="EY29" s="159"/>
      <c r="EZ29" s="159"/>
      <c r="FA29" s="159"/>
      <c r="FB29" s="159"/>
      <c r="FC29" s="159"/>
      <c r="FD29" s="159"/>
      <c r="FE29" s="159"/>
      <c r="FF29" s="159"/>
      <c r="FG29" s="159"/>
      <c r="FH29" s="159"/>
      <c r="FI29" s="159"/>
      <c r="FJ29" s="159"/>
      <c r="FK29" s="159"/>
      <c r="FL29" s="159"/>
      <c r="FM29" s="159"/>
      <c r="FN29" s="159"/>
      <c r="FO29" s="159"/>
      <c r="FP29" s="159"/>
      <c r="FQ29" s="159"/>
      <c r="FR29" s="159"/>
      <c r="FS29" s="159"/>
      <c r="FT29" s="159"/>
      <c r="FU29" s="159"/>
      <c r="FV29" s="159"/>
      <c r="FW29" s="159"/>
      <c r="FX29" s="159"/>
      <c r="FY29" s="159"/>
      <c r="FZ29" s="159"/>
      <c r="GA29" s="159"/>
      <c r="GB29" s="159"/>
      <c r="GC29" s="159"/>
      <c r="GD29" s="159"/>
      <c r="GE29" s="159"/>
      <c r="GF29" s="159"/>
      <c r="GG29" s="159"/>
      <c r="GH29" s="159"/>
      <c r="GI29" s="159"/>
      <c r="GJ29" s="159"/>
      <c r="GK29" s="159"/>
      <c r="GL29" s="159"/>
      <c r="GM29" s="159"/>
      <c r="GN29" s="159"/>
      <c r="GO29" s="159"/>
      <c r="GP29" s="159"/>
      <c r="GQ29" s="159"/>
      <c r="GR29" s="159"/>
      <c r="GS29" s="159"/>
      <c r="GT29" s="159"/>
      <c r="GU29" s="159"/>
      <c r="GV29" s="159"/>
      <c r="GW29" s="159"/>
      <c r="GX29" s="159"/>
      <c r="GY29" s="159"/>
      <c r="GZ29" s="159"/>
      <c r="HA29" s="159"/>
      <c r="HB29" s="159"/>
      <c r="HC29" s="159"/>
      <c r="HD29" s="159"/>
      <c r="HE29" s="159"/>
      <c r="HF29" s="159"/>
      <c r="HG29" s="159"/>
      <c r="HH29" s="159"/>
      <c r="HI29" s="159"/>
      <c r="HJ29" s="159"/>
      <c r="HK29" s="159"/>
      <c r="HL29" s="159"/>
      <c r="HM29" s="159"/>
      <c r="HN29" s="159"/>
      <c r="HO29" s="159"/>
      <c r="HP29" s="159"/>
      <c r="HQ29" s="159"/>
      <c r="HR29" s="159"/>
      <c r="HS29" s="159"/>
      <c r="HT29" s="159"/>
      <c r="HU29" s="159"/>
      <c r="HV29" s="159"/>
      <c r="HW29" s="159"/>
      <c r="HX29" s="159"/>
      <c r="HY29" s="159"/>
      <c r="HZ29" s="159"/>
      <c r="IA29" s="159"/>
      <c r="IB29" s="159"/>
      <c r="IC29" s="159"/>
      <c r="ID29" s="159"/>
      <c r="IE29" s="159"/>
      <c r="IF29" s="159"/>
      <c r="IG29" s="159"/>
      <c r="IH29" s="159"/>
      <c r="II29" s="159"/>
      <c r="IJ29" s="159"/>
      <c r="IK29" s="159"/>
      <c r="IL29" s="159"/>
      <c r="IM29" s="159"/>
      <c r="IN29" s="159"/>
      <c r="IO29" s="159"/>
      <c r="IP29" s="159"/>
      <c r="IQ29" s="159"/>
      <c r="IR29" s="159"/>
      <c r="IS29" s="159"/>
      <c r="IT29" s="159"/>
      <c r="IU29" s="159"/>
      <c r="IV29" s="159"/>
      <c r="IW29" s="159"/>
    </row>
    <row r="30" customFormat="false" ht="15.75" hidden="false" customHeight="false" outlineLevel="0" collapsed="false">
      <c r="A30" s="159"/>
      <c r="B30" s="159"/>
      <c r="C30" s="159"/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59"/>
      <c r="Y30" s="159"/>
      <c r="Z30" s="159"/>
      <c r="AA30" s="159"/>
      <c r="AB30" s="159"/>
      <c r="AC30" s="159"/>
      <c r="AD30" s="159"/>
      <c r="AE30" s="159"/>
      <c r="AF30" s="159"/>
      <c r="AG30" s="159"/>
      <c r="AH30" s="159"/>
      <c r="AI30" s="159"/>
      <c r="AJ30" s="159"/>
      <c r="AK30" s="159"/>
      <c r="AL30" s="159"/>
      <c r="AM30" s="159"/>
      <c r="AN30" s="159"/>
      <c r="AO30" s="159"/>
      <c r="AP30" s="159"/>
      <c r="AQ30" s="159"/>
      <c r="AR30" s="159"/>
      <c r="AS30" s="159"/>
      <c r="AT30" s="159"/>
      <c r="AU30" s="159"/>
      <c r="AV30" s="159"/>
      <c r="AW30" s="159"/>
      <c r="AX30" s="159"/>
      <c r="AY30" s="159"/>
      <c r="AZ30" s="159"/>
      <c r="BA30" s="159"/>
      <c r="BB30" s="159"/>
      <c r="BC30" s="159"/>
      <c r="BD30" s="159"/>
      <c r="BE30" s="159"/>
      <c r="BF30" s="159"/>
      <c r="BG30" s="159"/>
      <c r="BH30" s="159"/>
      <c r="BI30" s="159"/>
      <c r="BJ30" s="159"/>
      <c r="BK30" s="159"/>
      <c r="BL30" s="159"/>
      <c r="BM30" s="159"/>
      <c r="BN30" s="159"/>
      <c r="BO30" s="159"/>
      <c r="BP30" s="159"/>
      <c r="BQ30" s="159"/>
      <c r="BR30" s="159"/>
      <c r="BS30" s="159"/>
      <c r="BT30" s="159"/>
      <c r="BU30" s="159"/>
      <c r="BV30" s="159"/>
      <c r="BW30" s="159"/>
      <c r="BX30" s="159"/>
      <c r="BY30" s="159"/>
      <c r="BZ30" s="159"/>
      <c r="CA30" s="159"/>
      <c r="CB30" s="159"/>
      <c r="CC30" s="159"/>
      <c r="CD30" s="159"/>
      <c r="CE30" s="159"/>
      <c r="CF30" s="159"/>
      <c r="CG30" s="159"/>
      <c r="CH30" s="159"/>
      <c r="CI30" s="159"/>
      <c r="CJ30" s="159"/>
      <c r="CK30" s="159"/>
      <c r="CL30" s="159"/>
      <c r="CM30" s="159"/>
      <c r="CN30" s="159"/>
      <c r="CO30" s="159"/>
      <c r="CP30" s="159"/>
      <c r="CQ30" s="159"/>
      <c r="CR30" s="159"/>
      <c r="CS30" s="159"/>
      <c r="CT30" s="159"/>
      <c r="CU30" s="159"/>
      <c r="CV30" s="159"/>
      <c r="CW30" s="159"/>
      <c r="CX30" s="159"/>
      <c r="CY30" s="159"/>
      <c r="CZ30" s="159"/>
      <c r="DA30" s="159"/>
      <c r="DB30" s="159"/>
      <c r="DC30" s="159"/>
      <c r="DD30" s="159"/>
      <c r="DE30" s="159"/>
      <c r="DF30" s="159"/>
      <c r="DG30" s="159"/>
      <c r="DH30" s="159"/>
      <c r="DI30" s="159"/>
      <c r="DJ30" s="159"/>
      <c r="DK30" s="159"/>
      <c r="DL30" s="159"/>
      <c r="DM30" s="159"/>
      <c r="DN30" s="159"/>
      <c r="DO30" s="159"/>
      <c r="DP30" s="159"/>
      <c r="DQ30" s="159"/>
      <c r="DR30" s="159"/>
      <c r="DS30" s="159"/>
      <c r="DT30" s="159"/>
      <c r="DU30" s="159"/>
      <c r="DV30" s="159"/>
      <c r="DW30" s="159"/>
      <c r="DX30" s="159"/>
      <c r="DY30" s="159"/>
      <c r="DZ30" s="159"/>
      <c r="EA30" s="159"/>
      <c r="EB30" s="159"/>
      <c r="EC30" s="159"/>
      <c r="ED30" s="159"/>
      <c r="EE30" s="159"/>
      <c r="EF30" s="159"/>
      <c r="EG30" s="159"/>
      <c r="EH30" s="159"/>
      <c r="EI30" s="159"/>
      <c r="EJ30" s="159"/>
      <c r="EK30" s="159"/>
      <c r="EL30" s="159"/>
      <c r="EM30" s="159"/>
      <c r="EN30" s="159"/>
      <c r="EO30" s="159"/>
      <c r="EP30" s="159"/>
      <c r="EQ30" s="159"/>
      <c r="ER30" s="159"/>
      <c r="ES30" s="159"/>
      <c r="ET30" s="159"/>
      <c r="EU30" s="159"/>
      <c r="EV30" s="159"/>
      <c r="EW30" s="159"/>
      <c r="EX30" s="159"/>
      <c r="EY30" s="159"/>
      <c r="EZ30" s="159"/>
      <c r="FA30" s="159"/>
      <c r="FB30" s="159"/>
      <c r="FC30" s="159"/>
      <c r="FD30" s="159"/>
      <c r="FE30" s="159"/>
      <c r="FF30" s="159"/>
      <c r="FG30" s="159"/>
      <c r="FH30" s="159"/>
      <c r="FI30" s="159"/>
      <c r="FJ30" s="159"/>
      <c r="FK30" s="159"/>
      <c r="FL30" s="159"/>
      <c r="FM30" s="159"/>
      <c r="FN30" s="159"/>
      <c r="FO30" s="159"/>
      <c r="FP30" s="159"/>
      <c r="FQ30" s="159"/>
      <c r="FR30" s="159"/>
      <c r="FS30" s="159"/>
      <c r="FT30" s="159"/>
      <c r="FU30" s="159"/>
      <c r="FV30" s="159"/>
      <c r="FW30" s="159"/>
      <c r="FX30" s="159"/>
      <c r="FY30" s="159"/>
      <c r="FZ30" s="159"/>
      <c r="GA30" s="159"/>
      <c r="GB30" s="159"/>
      <c r="GC30" s="159"/>
      <c r="GD30" s="159"/>
      <c r="GE30" s="159"/>
      <c r="GF30" s="159"/>
      <c r="GG30" s="159"/>
      <c r="GH30" s="159"/>
      <c r="GI30" s="159"/>
      <c r="GJ30" s="159"/>
      <c r="GK30" s="159"/>
      <c r="GL30" s="159"/>
      <c r="GM30" s="159"/>
      <c r="GN30" s="159"/>
      <c r="GO30" s="159"/>
      <c r="GP30" s="159"/>
      <c r="GQ30" s="159"/>
      <c r="GR30" s="159"/>
      <c r="GS30" s="159"/>
      <c r="GT30" s="159"/>
      <c r="GU30" s="159"/>
      <c r="GV30" s="159"/>
      <c r="GW30" s="159"/>
      <c r="GX30" s="159"/>
      <c r="GY30" s="159"/>
      <c r="GZ30" s="159"/>
      <c r="HA30" s="159"/>
      <c r="HB30" s="159"/>
      <c r="HC30" s="159"/>
      <c r="HD30" s="159"/>
      <c r="HE30" s="159"/>
      <c r="HF30" s="159"/>
      <c r="HG30" s="159"/>
      <c r="HH30" s="159"/>
      <c r="HI30" s="159"/>
      <c r="HJ30" s="159"/>
      <c r="HK30" s="159"/>
      <c r="HL30" s="159"/>
      <c r="HM30" s="159"/>
      <c r="HN30" s="159"/>
      <c r="HO30" s="159"/>
      <c r="HP30" s="159"/>
      <c r="HQ30" s="159"/>
      <c r="HR30" s="159"/>
      <c r="HS30" s="159"/>
      <c r="HT30" s="159"/>
      <c r="HU30" s="159"/>
      <c r="HV30" s="159"/>
      <c r="HW30" s="159"/>
      <c r="HX30" s="159"/>
      <c r="HY30" s="159"/>
      <c r="HZ30" s="159"/>
      <c r="IA30" s="159"/>
      <c r="IB30" s="159"/>
      <c r="IC30" s="159"/>
      <c r="ID30" s="159"/>
      <c r="IE30" s="159"/>
      <c r="IF30" s="159"/>
      <c r="IG30" s="159"/>
      <c r="IH30" s="159"/>
      <c r="II30" s="159"/>
      <c r="IJ30" s="159"/>
      <c r="IK30" s="159"/>
      <c r="IL30" s="159"/>
      <c r="IM30" s="159"/>
      <c r="IN30" s="159"/>
      <c r="IO30" s="159"/>
      <c r="IP30" s="159"/>
      <c r="IQ30" s="159"/>
      <c r="IR30" s="159"/>
      <c r="IS30" s="159"/>
      <c r="IT30" s="159"/>
      <c r="IU30" s="159"/>
      <c r="IV30" s="159"/>
      <c r="IW30" s="159"/>
    </row>
    <row r="31" customFormat="false" ht="15.75" hidden="false" customHeight="false" outlineLevel="0" collapsed="false">
      <c r="A31" s="159"/>
      <c r="B31" s="159"/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  <c r="Y31" s="159"/>
      <c r="Z31" s="159"/>
      <c r="AA31" s="159"/>
      <c r="AB31" s="159"/>
      <c r="AC31" s="159"/>
      <c r="AD31" s="159"/>
      <c r="AE31" s="159"/>
      <c r="AF31" s="159"/>
      <c r="AG31" s="159"/>
      <c r="AH31" s="159"/>
      <c r="AI31" s="159"/>
      <c r="AJ31" s="159"/>
      <c r="AK31" s="159"/>
      <c r="AL31" s="159"/>
      <c r="AM31" s="159"/>
      <c r="AN31" s="159"/>
      <c r="AO31" s="159"/>
      <c r="AP31" s="159"/>
      <c r="AQ31" s="159"/>
      <c r="AR31" s="159"/>
      <c r="AS31" s="159"/>
      <c r="AT31" s="159"/>
      <c r="AU31" s="159"/>
      <c r="AV31" s="159"/>
      <c r="AW31" s="159"/>
      <c r="AX31" s="159"/>
      <c r="AY31" s="159"/>
      <c r="AZ31" s="159"/>
      <c r="BA31" s="159"/>
      <c r="BB31" s="159"/>
      <c r="BC31" s="159"/>
      <c r="BD31" s="159"/>
      <c r="BE31" s="159"/>
      <c r="BF31" s="159"/>
      <c r="BG31" s="159"/>
      <c r="BH31" s="159"/>
      <c r="BI31" s="159"/>
      <c r="BJ31" s="159"/>
      <c r="BK31" s="159"/>
      <c r="BL31" s="159"/>
      <c r="BM31" s="159"/>
      <c r="BN31" s="159"/>
      <c r="BO31" s="159"/>
      <c r="BP31" s="159"/>
      <c r="BQ31" s="159"/>
      <c r="BR31" s="159"/>
      <c r="BS31" s="159"/>
      <c r="BT31" s="159"/>
      <c r="BU31" s="159"/>
      <c r="BV31" s="159"/>
      <c r="BW31" s="159"/>
      <c r="BX31" s="159"/>
      <c r="BY31" s="159"/>
      <c r="BZ31" s="159"/>
      <c r="CA31" s="159"/>
      <c r="CB31" s="159"/>
      <c r="CC31" s="159"/>
      <c r="CD31" s="159"/>
      <c r="CE31" s="159"/>
      <c r="CF31" s="159"/>
      <c r="CG31" s="159"/>
      <c r="CH31" s="159"/>
      <c r="CI31" s="159"/>
      <c r="CJ31" s="159"/>
      <c r="CK31" s="159"/>
      <c r="CL31" s="159"/>
      <c r="CM31" s="159"/>
      <c r="CN31" s="159"/>
      <c r="CO31" s="159"/>
      <c r="CP31" s="159"/>
      <c r="CQ31" s="159"/>
      <c r="CR31" s="159"/>
      <c r="CS31" s="159"/>
      <c r="CT31" s="159"/>
      <c r="CU31" s="159"/>
      <c r="CV31" s="159"/>
      <c r="CW31" s="159"/>
      <c r="CX31" s="159"/>
      <c r="CY31" s="159"/>
      <c r="CZ31" s="159"/>
      <c r="DA31" s="159"/>
      <c r="DB31" s="159"/>
      <c r="DC31" s="159"/>
      <c r="DD31" s="159"/>
      <c r="DE31" s="159"/>
      <c r="DF31" s="159"/>
      <c r="DG31" s="159"/>
      <c r="DH31" s="159"/>
      <c r="DI31" s="159"/>
      <c r="DJ31" s="159"/>
      <c r="DK31" s="159"/>
      <c r="DL31" s="159"/>
      <c r="DM31" s="159"/>
      <c r="DN31" s="159"/>
      <c r="DO31" s="159"/>
      <c r="DP31" s="159"/>
      <c r="DQ31" s="159"/>
      <c r="DR31" s="159"/>
      <c r="DS31" s="159"/>
      <c r="DT31" s="159"/>
      <c r="DU31" s="159"/>
      <c r="DV31" s="159"/>
      <c r="DW31" s="159"/>
      <c r="DX31" s="159"/>
      <c r="DY31" s="159"/>
      <c r="DZ31" s="159"/>
      <c r="EA31" s="159"/>
      <c r="EB31" s="159"/>
      <c r="EC31" s="159"/>
      <c r="ED31" s="159"/>
      <c r="EE31" s="159"/>
      <c r="EF31" s="159"/>
      <c r="EG31" s="159"/>
      <c r="EH31" s="159"/>
      <c r="EI31" s="159"/>
      <c r="EJ31" s="159"/>
      <c r="EK31" s="159"/>
      <c r="EL31" s="159"/>
      <c r="EM31" s="159"/>
      <c r="EN31" s="159"/>
      <c r="EO31" s="159"/>
      <c r="EP31" s="159"/>
      <c r="EQ31" s="159"/>
      <c r="ER31" s="159"/>
      <c r="ES31" s="159"/>
      <c r="ET31" s="159"/>
      <c r="EU31" s="159"/>
      <c r="EV31" s="159"/>
      <c r="EW31" s="159"/>
      <c r="EX31" s="159"/>
      <c r="EY31" s="159"/>
      <c r="EZ31" s="159"/>
      <c r="FA31" s="159"/>
      <c r="FB31" s="159"/>
      <c r="FC31" s="159"/>
      <c r="FD31" s="159"/>
      <c r="FE31" s="159"/>
      <c r="FF31" s="159"/>
      <c r="FG31" s="159"/>
      <c r="FH31" s="159"/>
      <c r="FI31" s="159"/>
      <c r="FJ31" s="159"/>
      <c r="FK31" s="159"/>
      <c r="FL31" s="159"/>
      <c r="FM31" s="159"/>
      <c r="FN31" s="159"/>
      <c r="FO31" s="159"/>
      <c r="FP31" s="159"/>
      <c r="FQ31" s="159"/>
      <c r="FR31" s="159"/>
      <c r="FS31" s="159"/>
      <c r="FT31" s="159"/>
      <c r="FU31" s="159"/>
      <c r="FV31" s="159"/>
      <c r="FW31" s="159"/>
      <c r="FX31" s="159"/>
      <c r="FY31" s="159"/>
      <c r="FZ31" s="159"/>
      <c r="GA31" s="159"/>
      <c r="GB31" s="159"/>
      <c r="GC31" s="159"/>
      <c r="GD31" s="159"/>
      <c r="GE31" s="159"/>
      <c r="GF31" s="159"/>
      <c r="GG31" s="159"/>
      <c r="GH31" s="159"/>
      <c r="GI31" s="159"/>
      <c r="GJ31" s="159"/>
      <c r="GK31" s="159"/>
      <c r="GL31" s="159"/>
      <c r="GM31" s="159"/>
      <c r="GN31" s="159"/>
      <c r="GO31" s="159"/>
      <c r="GP31" s="159"/>
      <c r="GQ31" s="159"/>
      <c r="GR31" s="159"/>
      <c r="GS31" s="159"/>
      <c r="GT31" s="159"/>
      <c r="GU31" s="159"/>
      <c r="GV31" s="159"/>
      <c r="GW31" s="159"/>
      <c r="GX31" s="159"/>
      <c r="GY31" s="159"/>
      <c r="GZ31" s="159"/>
      <c r="HA31" s="159"/>
      <c r="HB31" s="159"/>
      <c r="HC31" s="159"/>
      <c r="HD31" s="159"/>
      <c r="HE31" s="159"/>
      <c r="HF31" s="159"/>
      <c r="HG31" s="159"/>
      <c r="HH31" s="159"/>
      <c r="HI31" s="159"/>
      <c r="HJ31" s="159"/>
      <c r="HK31" s="159"/>
      <c r="HL31" s="159"/>
      <c r="HM31" s="159"/>
      <c r="HN31" s="159"/>
      <c r="HO31" s="159"/>
      <c r="HP31" s="159"/>
      <c r="HQ31" s="159"/>
      <c r="HR31" s="159"/>
      <c r="HS31" s="159"/>
      <c r="HT31" s="159"/>
      <c r="HU31" s="159"/>
      <c r="HV31" s="159"/>
      <c r="HW31" s="159"/>
      <c r="HX31" s="159"/>
      <c r="HY31" s="159"/>
      <c r="HZ31" s="159"/>
      <c r="IA31" s="159"/>
      <c r="IB31" s="159"/>
      <c r="IC31" s="159"/>
      <c r="ID31" s="159"/>
      <c r="IE31" s="159"/>
      <c r="IF31" s="159"/>
      <c r="IG31" s="159"/>
      <c r="IH31" s="159"/>
      <c r="II31" s="159"/>
      <c r="IJ31" s="159"/>
      <c r="IK31" s="159"/>
      <c r="IL31" s="159"/>
      <c r="IM31" s="159"/>
      <c r="IN31" s="159"/>
      <c r="IO31" s="159"/>
      <c r="IP31" s="159"/>
      <c r="IQ31" s="159"/>
      <c r="IR31" s="159"/>
      <c r="IS31" s="159"/>
      <c r="IT31" s="159"/>
      <c r="IU31" s="159"/>
      <c r="IV31" s="159"/>
      <c r="IW31" s="159"/>
    </row>
    <row r="32" customFormat="false" ht="15.75" hidden="false" customHeight="false" outlineLevel="0" collapsed="false">
      <c r="A32" s="159"/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  <c r="AH32" s="159"/>
      <c r="AI32" s="159"/>
      <c r="AJ32" s="159"/>
      <c r="AK32" s="159"/>
      <c r="AL32" s="159"/>
      <c r="AM32" s="159"/>
      <c r="AN32" s="159"/>
      <c r="AO32" s="159"/>
      <c r="AP32" s="159"/>
      <c r="AQ32" s="159"/>
      <c r="AR32" s="159"/>
      <c r="AS32" s="159"/>
      <c r="AT32" s="159"/>
      <c r="AU32" s="159"/>
      <c r="AV32" s="159"/>
      <c r="AW32" s="159"/>
      <c r="AX32" s="159"/>
      <c r="AY32" s="159"/>
      <c r="AZ32" s="159"/>
      <c r="BA32" s="159"/>
      <c r="BB32" s="159"/>
      <c r="BC32" s="159"/>
      <c r="BD32" s="159"/>
      <c r="BE32" s="159"/>
      <c r="BF32" s="159"/>
      <c r="BG32" s="159"/>
      <c r="BH32" s="159"/>
      <c r="BI32" s="159"/>
      <c r="BJ32" s="159"/>
      <c r="BK32" s="159"/>
      <c r="BL32" s="159"/>
      <c r="BM32" s="159"/>
      <c r="BN32" s="159"/>
      <c r="BO32" s="159"/>
      <c r="BP32" s="159"/>
      <c r="BQ32" s="159"/>
      <c r="BR32" s="159"/>
      <c r="BS32" s="159"/>
      <c r="BT32" s="159"/>
      <c r="BU32" s="159"/>
      <c r="BV32" s="159"/>
      <c r="BW32" s="159"/>
      <c r="BX32" s="159"/>
      <c r="BY32" s="159"/>
      <c r="BZ32" s="159"/>
      <c r="CA32" s="159"/>
      <c r="CB32" s="159"/>
      <c r="CC32" s="159"/>
      <c r="CD32" s="159"/>
      <c r="CE32" s="159"/>
      <c r="CF32" s="159"/>
      <c r="CG32" s="159"/>
      <c r="CH32" s="159"/>
      <c r="CI32" s="159"/>
      <c r="CJ32" s="159"/>
      <c r="CK32" s="159"/>
      <c r="CL32" s="159"/>
      <c r="CM32" s="159"/>
      <c r="CN32" s="159"/>
      <c r="CO32" s="159"/>
      <c r="CP32" s="159"/>
      <c r="CQ32" s="159"/>
      <c r="CR32" s="159"/>
      <c r="CS32" s="159"/>
      <c r="CT32" s="159"/>
      <c r="CU32" s="159"/>
      <c r="CV32" s="159"/>
      <c r="CW32" s="159"/>
      <c r="CX32" s="159"/>
      <c r="CY32" s="159"/>
      <c r="CZ32" s="159"/>
      <c r="DA32" s="159"/>
      <c r="DB32" s="159"/>
      <c r="DC32" s="159"/>
      <c r="DD32" s="159"/>
      <c r="DE32" s="159"/>
      <c r="DF32" s="159"/>
      <c r="DG32" s="159"/>
      <c r="DH32" s="159"/>
      <c r="DI32" s="159"/>
      <c r="DJ32" s="159"/>
      <c r="DK32" s="159"/>
      <c r="DL32" s="159"/>
      <c r="DM32" s="159"/>
      <c r="DN32" s="159"/>
      <c r="DO32" s="159"/>
      <c r="DP32" s="159"/>
      <c r="DQ32" s="159"/>
      <c r="DR32" s="159"/>
      <c r="DS32" s="159"/>
      <c r="DT32" s="159"/>
      <c r="DU32" s="159"/>
      <c r="DV32" s="159"/>
      <c r="DW32" s="159"/>
      <c r="DX32" s="159"/>
      <c r="DY32" s="159"/>
      <c r="DZ32" s="159"/>
      <c r="EA32" s="159"/>
      <c r="EB32" s="159"/>
      <c r="EC32" s="159"/>
      <c r="ED32" s="159"/>
      <c r="EE32" s="159"/>
      <c r="EF32" s="159"/>
      <c r="EG32" s="159"/>
      <c r="EH32" s="159"/>
      <c r="EI32" s="159"/>
      <c r="EJ32" s="159"/>
      <c r="EK32" s="159"/>
      <c r="EL32" s="159"/>
      <c r="EM32" s="159"/>
      <c r="EN32" s="159"/>
      <c r="EO32" s="159"/>
      <c r="EP32" s="159"/>
      <c r="EQ32" s="159"/>
      <c r="ER32" s="159"/>
      <c r="ES32" s="159"/>
      <c r="ET32" s="159"/>
      <c r="EU32" s="159"/>
      <c r="EV32" s="159"/>
      <c r="EW32" s="159"/>
      <c r="EX32" s="159"/>
      <c r="EY32" s="159"/>
      <c r="EZ32" s="159"/>
      <c r="FA32" s="159"/>
      <c r="FB32" s="159"/>
      <c r="FC32" s="159"/>
      <c r="FD32" s="159"/>
      <c r="FE32" s="159"/>
      <c r="FF32" s="159"/>
      <c r="FG32" s="159"/>
      <c r="FH32" s="159"/>
      <c r="FI32" s="159"/>
      <c r="FJ32" s="159"/>
      <c r="FK32" s="159"/>
      <c r="FL32" s="159"/>
      <c r="FM32" s="159"/>
      <c r="FN32" s="159"/>
      <c r="FO32" s="159"/>
      <c r="FP32" s="159"/>
      <c r="FQ32" s="159"/>
      <c r="FR32" s="159"/>
      <c r="FS32" s="159"/>
      <c r="FT32" s="159"/>
      <c r="FU32" s="159"/>
      <c r="FV32" s="159"/>
      <c r="FW32" s="159"/>
      <c r="FX32" s="159"/>
      <c r="FY32" s="159"/>
      <c r="FZ32" s="159"/>
      <c r="GA32" s="159"/>
      <c r="GB32" s="159"/>
      <c r="GC32" s="159"/>
      <c r="GD32" s="159"/>
      <c r="GE32" s="159"/>
      <c r="GF32" s="159"/>
      <c r="GG32" s="159"/>
      <c r="GH32" s="159"/>
      <c r="GI32" s="159"/>
      <c r="GJ32" s="159"/>
      <c r="GK32" s="159"/>
      <c r="GL32" s="159"/>
      <c r="GM32" s="159"/>
      <c r="GN32" s="159"/>
      <c r="GO32" s="159"/>
      <c r="GP32" s="159"/>
      <c r="GQ32" s="159"/>
      <c r="GR32" s="159"/>
      <c r="GS32" s="159"/>
      <c r="GT32" s="159"/>
      <c r="GU32" s="159"/>
      <c r="GV32" s="159"/>
      <c r="GW32" s="159"/>
      <c r="GX32" s="159"/>
      <c r="GY32" s="159"/>
      <c r="GZ32" s="159"/>
      <c r="HA32" s="159"/>
      <c r="HB32" s="159"/>
      <c r="HC32" s="159"/>
      <c r="HD32" s="159"/>
      <c r="HE32" s="159"/>
      <c r="HF32" s="159"/>
      <c r="HG32" s="159"/>
      <c r="HH32" s="159"/>
      <c r="HI32" s="159"/>
      <c r="HJ32" s="159"/>
      <c r="HK32" s="159"/>
      <c r="HL32" s="159"/>
      <c r="HM32" s="159"/>
      <c r="HN32" s="159"/>
      <c r="HO32" s="159"/>
      <c r="HP32" s="159"/>
      <c r="HQ32" s="159"/>
      <c r="HR32" s="159"/>
      <c r="HS32" s="159"/>
      <c r="HT32" s="159"/>
      <c r="HU32" s="159"/>
      <c r="HV32" s="159"/>
      <c r="HW32" s="159"/>
      <c r="HX32" s="159"/>
      <c r="HY32" s="159"/>
      <c r="HZ32" s="159"/>
      <c r="IA32" s="159"/>
      <c r="IB32" s="159"/>
      <c r="IC32" s="159"/>
      <c r="ID32" s="159"/>
      <c r="IE32" s="159"/>
      <c r="IF32" s="159"/>
      <c r="IG32" s="159"/>
      <c r="IH32" s="159"/>
      <c r="II32" s="159"/>
      <c r="IJ32" s="159"/>
      <c r="IK32" s="159"/>
      <c r="IL32" s="159"/>
      <c r="IM32" s="159"/>
      <c r="IN32" s="159"/>
      <c r="IO32" s="159"/>
      <c r="IP32" s="159"/>
      <c r="IQ32" s="159"/>
      <c r="IR32" s="159"/>
      <c r="IS32" s="159"/>
      <c r="IT32" s="159"/>
      <c r="IU32" s="159"/>
      <c r="IV32" s="159"/>
      <c r="IW32" s="159"/>
    </row>
    <row r="33" customFormat="false" ht="15.75" hidden="false" customHeight="false" outlineLevel="0" collapsed="false">
      <c r="A33" s="159"/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59"/>
      <c r="AI33" s="159"/>
      <c r="AJ33" s="159"/>
      <c r="AK33" s="159"/>
      <c r="AL33" s="159"/>
      <c r="AM33" s="159"/>
      <c r="AN33" s="159"/>
      <c r="AO33" s="159"/>
      <c r="AP33" s="159"/>
      <c r="AQ33" s="159"/>
      <c r="AR33" s="159"/>
      <c r="AS33" s="159"/>
      <c r="AT33" s="159"/>
      <c r="AU33" s="159"/>
      <c r="AV33" s="159"/>
      <c r="AW33" s="159"/>
      <c r="AX33" s="159"/>
      <c r="AY33" s="159"/>
      <c r="AZ33" s="159"/>
      <c r="BA33" s="159"/>
      <c r="BB33" s="159"/>
      <c r="BC33" s="159"/>
      <c r="BD33" s="159"/>
      <c r="BE33" s="159"/>
      <c r="BF33" s="159"/>
      <c r="BG33" s="159"/>
      <c r="BH33" s="159"/>
      <c r="BI33" s="159"/>
      <c r="BJ33" s="159"/>
      <c r="BK33" s="159"/>
      <c r="BL33" s="159"/>
      <c r="BM33" s="159"/>
      <c r="BN33" s="159"/>
      <c r="BO33" s="159"/>
      <c r="BP33" s="159"/>
      <c r="BQ33" s="159"/>
      <c r="BR33" s="159"/>
      <c r="BS33" s="159"/>
      <c r="BT33" s="159"/>
      <c r="BU33" s="159"/>
      <c r="BV33" s="159"/>
      <c r="BW33" s="159"/>
      <c r="BX33" s="159"/>
      <c r="BY33" s="159"/>
      <c r="BZ33" s="159"/>
      <c r="CA33" s="159"/>
      <c r="CB33" s="159"/>
      <c r="CC33" s="159"/>
      <c r="CD33" s="159"/>
      <c r="CE33" s="159"/>
      <c r="CF33" s="159"/>
      <c r="CG33" s="159"/>
      <c r="CH33" s="159"/>
      <c r="CI33" s="159"/>
      <c r="CJ33" s="159"/>
      <c r="CK33" s="159"/>
      <c r="CL33" s="159"/>
      <c r="CM33" s="159"/>
      <c r="CN33" s="159"/>
      <c r="CO33" s="159"/>
      <c r="CP33" s="159"/>
      <c r="CQ33" s="159"/>
      <c r="CR33" s="159"/>
      <c r="CS33" s="159"/>
      <c r="CT33" s="159"/>
      <c r="CU33" s="159"/>
      <c r="CV33" s="159"/>
      <c r="CW33" s="159"/>
      <c r="CX33" s="159"/>
      <c r="CY33" s="159"/>
      <c r="CZ33" s="159"/>
      <c r="DA33" s="159"/>
      <c r="DB33" s="159"/>
      <c r="DC33" s="159"/>
      <c r="DD33" s="159"/>
      <c r="DE33" s="159"/>
      <c r="DF33" s="159"/>
      <c r="DG33" s="159"/>
      <c r="DH33" s="159"/>
      <c r="DI33" s="159"/>
      <c r="DJ33" s="159"/>
      <c r="DK33" s="159"/>
      <c r="DL33" s="159"/>
      <c r="DM33" s="159"/>
      <c r="DN33" s="159"/>
      <c r="DO33" s="159"/>
      <c r="DP33" s="159"/>
      <c r="DQ33" s="159"/>
      <c r="DR33" s="159"/>
      <c r="DS33" s="159"/>
      <c r="DT33" s="159"/>
      <c r="DU33" s="159"/>
      <c r="DV33" s="159"/>
      <c r="DW33" s="159"/>
      <c r="DX33" s="159"/>
      <c r="DY33" s="159"/>
      <c r="DZ33" s="159"/>
      <c r="EA33" s="159"/>
      <c r="EB33" s="159"/>
      <c r="EC33" s="159"/>
      <c r="ED33" s="159"/>
      <c r="EE33" s="159"/>
      <c r="EF33" s="159"/>
      <c r="EG33" s="159"/>
      <c r="EH33" s="159"/>
      <c r="EI33" s="159"/>
      <c r="EJ33" s="159"/>
      <c r="EK33" s="159"/>
      <c r="EL33" s="159"/>
      <c r="EM33" s="159"/>
      <c r="EN33" s="159"/>
      <c r="EO33" s="159"/>
      <c r="EP33" s="159"/>
      <c r="EQ33" s="159"/>
      <c r="ER33" s="159"/>
      <c r="ES33" s="159"/>
      <c r="ET33" s="159"/>
      <c r="EU33" s="159"/>
      <c r="EV33" s="159"/>
      <c r="EW33" s="159"/>
      <c r="EX33" s="159"/>
      <c r="EY33" s="159"/>
      <c r="EZ33" s="159"/>
      <c r="FA33" s="159"/>
      <c r="FB33" s="159"/>
      <c r="FC33" s="159"/>
      <c r="FD33" s="159"/>
      <c r="FE33" s="159"/>
      <c r="FF33" s="159"/>
      <c r="FG33" s="159"/>
      <c r="FH33" s="159"/>
      <c r="FI33" s="159"/>
      <c r="FJ33" s="159"/>
      <c r="FK33" s="159"/>
      <c r="FL33" s="159"/>
      <c r="FM33" s="159"/>
      <c r="FN33" s="159"/>
      <c r="FO33" s="159"/>
      <c r="FP33" s="159"/>
      <c r="FQ33" s="159"/>
      <c r="FR33" s="159"/>
      <c r="FS33" s="159"/>
      <c r="FT33" s="159"/>
      <c r="FU33" s="159"/>
      <c r="FV33" s="159"/>
      <c r="FW33" s="159"/>
      <c r="FX33" s="159"/>
      <c r="FY33" s="159"/>
      <c r="FZ33" s="159"/>
      <c r="GA33" s="159"/>
      <c r="GB33" s="159"/>
      <c r="GC33" s="159"/>
      <c r="GD33" s="159"/>
      <c r="GE33" s="159"/>
      <c r="GF33" s="159"/>
      <c r="GG33" s="159"/>
      <c r="GH33" s="159"/>
      <c r="GI33" s="159"/>
      <c r="GJ33" s="159"/>
      <c r="GK33" s="159"/>
      <c r="GL33" s="159"/>
      <c r="GM33" s="159"/>
      <c r="GN33" s="159"/>
      <c r="GO33" s="159"/>
      <c r="GP33" s="159"/>
      <c r="GQ33" s="159"/>
      <c r="GR33" s="159"/>
      <c r="GS33" s="159"/>
      <c r="GT33" s="159"/>
      <c r="GU33" s="159"/>
      <c r="GV33" s="159"/>
      <c r="GW33" s="159"/>
      <c r="GX33" s="159"/>
      <c r="GY33" s="159"/>
      <c r="GZ33" s="159"/>
      <c r="HA33" s="159"/>
      <c r="HB33" s="159"/>
      <c r="HC33" s="159"/>
      <c r="HD33" s="159"/>
      <c r="HE33" s="159"/>
      <c r="HF33" s="159"/>
      <c r="HG33" s="159"/>
      <c r="HH33" s="159"/>
      <c r="HI33" s="159"/>
      <c r="HJ33" s="159"/>
      <c r="HK33" s="159"/>
      <c r="HL33" s="159"/>
      <c r="HM33" s="159"/>
      <c r="HN33" s="159"/>
      <c r="HO33" s="159"/>
      <c r="HP33" s="159"/>
      <c r="HQ33" s="159"/>
      <c r="HR33" s="159"/>
      <c r="HS33" s="159"/>
      <c r="HT33" s="159"/>
      <c r="HU33" s="159"/>
      <c r="HV33" s="159"/>
      <c r="HW33" s="159"/>
      <c r="HX33" s="159"/>
      <c r="HY33" s="159"/>
      <c r="HZ33" s="159"/>
      <c r="IA33" s="159"/>
      <c r="IB33" s="159"/>
      <c r="IC33" s="159"/>
      <c r="ID33" s="159"/>
      <c r="IE33" s="159"/>
      <c r="IF33" s="159"/>
      <c r="IG33" s="159"/>
      <c r="IH33" s="159"/>
      <c r="II33" s="159"/>
      <c r="IJ33" s="159"/>
      <c r="IK33" s="159"/>
      <c r="IL33" s="159"/>
      <c r="IM33" s="159"/>
      <c r="IN33" s="159"/>
      <c r="IO33" s="159"/>
      <c r="IP33" s="159"/>
      <c r="IQ33" s="159"/>
      <c r="IR33" s="159"/>
      <c r="IS33" s="159"/>
      <c r="IT33" s="159"/>
      <c r="IU33" s="159"/>
      <c r="IV33" s="159"/>
      <c r="IW33" s="159"/>
    </row>
    <row r="34" customFormat="false" ht="15.75" hidden="false" customHeight="false" outlineLevel="0" collapsed="false">
      <c r="A34" s="159"/>
      <c r="B34" s="159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59"/>
      <c r="Y34" s="159"/>
      <c r="Z34" s="159"/>
      <c r="AA34" s="159"/>
      <c r="AB34" s="159"/>
      <c r="AC34" s="159"/>
      <c r="AD34" s="159"/>
      <c r="AE34" s="159"/>
      <c r="AF34" s="159"/>
      <c r="AG34" s="159"/>
      <c r="AH34" s="159"/>
      <c r="AI34" s="159"/>
      <c r="AJ34" s="159"/>
      <c r="AK34" s="159"/>
      <c r="AL34" s="159"/>
      <c r="AM34" s="159"/>
      <c r="AN34" s="159"/>
      <c r="AO34" s="159"/>
      <c r="AP34" s="159"/>
      <c r="AQ34" s="159"/>
      <c r="AR34" s="159"/>
      <c r="AS34" s="159"/>
      <c r="AT34" s="159"/>
      <c r="AU34" s="159"/>
      <c r="AV34" s="159"/>
      <c r="AW34" s="159"/>
      <c r="AX34" s="159"/>
      <c r="AY34" s="159"/>
      <c r="AZ34" s="159"/>
      <c r="BA34" s="159"/>
      <c r="BB34" s="159"/>
      <c r="BC34" s="159"/>
      <c r="BD34" s="159"/>
      <c r="BE34" s="159"/>
      <c r="BF34" s="159"/>
      <c r="BG34" s="159"/>
      <c r="BH34" s="159"/>
      <c r="BI34" s="159"/>
      <c r="BJ34" s="159"/>
      <c r="BK34" s="159"/>
      <c r="BL34" s="159"/>
      <c r="BM34" s="159"/>
      <c r="BN34" s="159"/>
      <c r="BO34" s="159"/>
      <c r="BP34" s="159"/>
      <c r="BQ34" s="159"/>
      <c r="BR34" s="159"/>
      <c r="BS34" s="159"/>
      <c r="BT34" s="159"/>
      <c r="BU34" s="159"/>
      <c r="BV34" s="159"/>
      <c r="BW34" s="159"/>
      <c r="BX34" s="159"/>
      <c r="BY34" s="159"/>
      <c r="BZ34" s="159"/>
      <c r="CA34" s="159"/>
      <c r="CB34" s="159"/>
      <c r="CC34" s="159"/>
      <c r="CD34" s="159"/>
      <c r="CE34" s="159"/>
      <c r="CF34" s="159"/>
      <c r="CG34" s="159"/>
      <c r="CH34" s="159"/>
      <c r="CI34" s="159"/>
      <c r="CJ34" s="159"/>
      <c r="CK34" s="159"/>
      <c r="CL34" s="159"/>
      <c r="CM34" s="159"/>
      <c r="CN34" s="159"/>
      <c r="CO34" s="159"/>
      <c r="CP34" s="159"/>
      <c r="CQ34" s="159"/>
      <c r="CR34" s="159"/>
      <c r="CS34" s="159"/>
      <c r="CT34" s="159"/>
      <c r="CU34" s="159"/>
      <c r="CV34" s="159"/>
      <c r="CW34" s="159"/>
      <c r="CX34" s="159"/>
      <c r="CY34" s="159"/>
      <c r="CZ34" s="159"/>
      <c r="DA34" s="159"/>
      <c r="DB34" s="159"/>
      <c r="DC34" s="159"/>
      <c r="DD34" s="159"/>
      <c r="DE34" s="159"/>
      <c r="DF34" s="159"/>
      <c r="DG34" s="159"/>
      <c r="DH34" s="159"/>
      <c r="DI34" s="159"/>
      <c r="DJ34" s="159"/>
      <c r="DK34" s="159"/>
      <c r="DL34" s="159"/>
      <c r="DM34" s="159"/>
      <c r="DN34" s="159"/>
      <c r="DO34" s="159"/>
      <c r="DP34" s="159"/>
      <c r="DQ34" s="159"/>
      <c r="DR34" s="159"/>
      <c r="DS34" s="159"/>
      <c r="DT34" s="159"/>
      <c r="DU34" s="159"/>
      <c r="DV34" s="159"/>
      <c r="DW34" s="159"/>
      <c r="DX34" s="159"/>
      <c r="DY34" s="159"/>
      <c r="DZ34" s="159"/>
      <c r="EA34" s="159"/>
      <c r="EB34" s="159"/>
      <c r="EC34" s="159"/>
      <c r="ED34" s="159"/>
      <c r="EE34" s="159"/>
      <c r="EF34" s="159"/>
      <c r="EG34" s="159"/>
      <c r="EH34" s="159"/>
      <c r="EI34" s="159"/>
      <c r="EJ34" s="159"/>
      <c r="EK34" s="159"/>
      <c r="EL34" s="159"/>
      <c r="EM34" s="159"/>
      <c r="EN34" s="159"/>
      <c r="EO34" s="159"/>
      <c r="EP34" s="159"/>
      <c r="EQ34" s="159"/>
      <c r="ER34" s="159"/>
      <c r="ES34" s="159"/>
      <c r="ET34" s="159"/>
      <c r="EU34" s="159"/>
      <c r="EV34" s="159"/>
      <c r="EW34" s="159"/>
      <c r="EX34" s="159"/>
      <c r="EY34" s="159"/>
      <c r="EZ34" s="159"/>
      <c r="FA34" s="159"/>
      <c r="FB34" s="159"/>
      <c r="FC34" s="159"/>
      <c r="FD34" s="159"/>
      <c r="FE34" s="159"/>
      <c r="FF34" s="159"/>
      <c r="FG34" s="159"/>
      <c r="FH34" s="159"/>
      <c r="FI34" s="159"/>
      <c r="FJ34" s="159"/>
      <c r="FK34" s="159"/>
      <c r="FL34" s="159"/>
      <c r="FM34" s="159"/>
      <c r="FN34" s="159"/>
      <c r="FO34" s="159"/>
      <c r="FP34" s="159"/>
      <c r="FQ34" s="159"/>
      <c r="FR34" s="159"/>
      <c r="FS34" s="159"/>
      <c r="FT34" s="159"/>
      <c r="FU34" s="159"/>
      <c r="FV34" s="159"/>
      <c r="FW34" s="159"/>
      <c r="FX34" s="159"/>
      <c r="FY34" s="159"/>
      <c r="FZ34" s="159"/>
      <c r="GA34" s="159"/>
      <c r="GB34" s="159"/>
      <c r="GC34" s="159"/>
      <c r="GD34" s="159"/>
      <c r="GE34" s="159"/>
      <c r="GF34" s="159"/>
      <c r="GG34" s="159"/>
      <c r="GH34" s="159"/>
      <c r="GI34" s="159"/>
      <c r="GJ34" s="159"/>
      <c r="GK34" s="159"/>
      <c r="GL34" s="159"/>
      <c r="GM34" s="159"/>
      <c r="GN34" s="159"/>
      <c r="GO34" s="159"/>
      <c r="GP34" s="159"/>
      <c r="GQ34" s="159"/>
      <c r="GR34" s="159"/>
      <c r="GS34" s="159"/>
      <c r="GT34" s="159"/>
      <c r="GU34" s="159"/>
      <c r="GV34" s="159"/>
      <c r="GW34" s="159"/>
      <c r="GX34" s="159"/>
      <c r="GY34" s="159"/>
      <c r="GZ34" s="159"/>
      <c r="HA34" s="159"/>
      <c r="HB34" s="159"/>
      <c r="HC34" s="159"/>
      <c r="HD34" s="159"/>
      <c r="HE34" s="159"/>
      <c r="HF34" s="159"/>
      <c r="HG34" s="159"/>
      <c r="HH34" s="159"/>
      <c r="HI34" s="159"/>
      <c r="HJ34" s="159"/>
      <c r="HK34" s="159"/>
      <c r="HL34" s="159"/>
      <c r="HM34" s="159"/>
      <c r="HN34" s="159"/>
      <c r="HO34" s="159"/>
      <c r="HP34" s="159"/>
      <c r="HQ34" s="159"/>
      <c r="HR34" s="159"/>
      <c r="HS34" s="159"/>
      <c r="HT34" s="159"/>
      <c r="HU34" s="159"/>
      <c r="HV34" s="159"/>
      <c r="HW34" s="159"/>
      <c r="HX34" s="159"/>
      <c r="HY34" s="159"/>
      <c r="HZ34" s="159"/>
      <c r="IA34" s="159"/>
      <c r="IB34" s="159"/>
      <c r="IC34" s="159"/>
      <c r="ID34" s="159"/>
      <c r="IE34" s="159"/>
      <c r="IF34" s="159"/>
      <c r="IG34" s="159"/>
      <c r="IH34" s="159"/>
      <c r="II34" s="159"/>
      <c r="IJ34" s="159"/>
      <c r="IK34" s="159"/>
      <c r="IL34" s="159"/>
      <c r="IM34" s="159"/>
      <c r="IN34" s="159"/>
      <c r="IO34" s="159"/>
      <c r="IP34" s="159"/>
      <c r="IQ34" s="159"/>
      <c r="IR34" s="159"/>
      <c r="IS34" s="159"/>
      <c r="IT34" s="159"/>
      <c r="IU34" s="159"/>
      <c r="IV34" s="159"/>
      <c r="IW34" s="159"/>
    </row>
    <row r="35" customFormat="false" ht="15.75" hidden="false" customHeight="false" outlineLevel="0" collapsed="false">
      <c r="A35" s="69" t="s">
        <v>193</v>
      </c>
      <c r="B35" s="69"/>
      <c r="G35" s="135"/>
      <c r="H35" s="162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59"/>
      <c r="Z35" s="159"/>
      <c r="AA35" s="159"/>
      <c r="AB35" s="159"/>
      <c r="AC35" s="159"/>
      <c r="AD35" s="159"/>
      <c r="AE35" s="159"/>
      <c r="AF35" s="159"/>
      <c r="AG35" s="159"/>
      <c r="AH35" s="159"/>
      <c r="AI35" s="159"/>
      <c r="AJ35" s="159"/>
      <c r="AK35" s="159"/>
      <c r="AL35" s="159"/>
      <c r="AM35" s="159"/>
      <c r="AN35" s="159"/>
      <c r="AO35" s="159"/>
      <c r="AP35" s="159"/>
      <c r="AQ35" s="159"/>
      <c r="AR35" s="159"/>
      <c r="AS35" s="159"/>
      <c r="AT35" s="159"/>
      <c r="AU35" s="159"/>
      <c r="AV35" s="159"/>
      <c r="AW35" s="159"/>
      <c r="AX35" s="159"/>
      <c r="AY35" s="159"/>
      <c r="AZ35" s="159"/>
      <c r="BA35" s="159"/>
      <c r="BB35" s="159"/>
      <c r="BC35" s="159"/>
      <c r="BD35" s="159"/>
      <c r="BE35" s="159"/>
      <c r="BF35" s="159"/>
      <c r="BG35" s="159"/>
      <c r="BH35" s="159"/>
      <c r="BI35" s="159"/>
      <c r="BJ35" s="159"/>
      <c r="BK35" s="159"/>
      <c r="BL35" s="159"/>
      <c r="BM35" s="159"/>
      <c r="BN35" s="159"/>
      <c r="BO35" s="159"/>
      <c r="BP35" s="159"/>
      <c r="BQ35" s="159"/>
      <c r="BR35" s="159"/>
      <c r="BS35" s="159"/>
      <c r="BT35" s="159"/>
      <c r="BU35" s="159"/>
      <c r="BV35" s="159"/>
      <c r="BW35" s="159"/>
      <c r="BX35" s="159"/>
      <c r="BY35" s="159"/>
      <c r="BZ35" s="159"/>
      <c r="CA35" s="159"/>
      <c r="CB35" s="159"/>
      <c r="CC35" s="159"/>
      <c r="CD35" s="159"/>
      <c r="CE35" s="159"/>
      <c r="CF35" s="159"/>
      <c r="CG35" s="159"/>
      <c r="CH35" s="159"/>
      <c r="CI35" s="159"/>
      <c r="CJ35" s="159"/>
      <c r="CK35" s="159"/>
      <c r="CL35" s="159"/>
      <c r="CM35" s="159"/>
      <c r="CN35" s="159"/>
      <c r="CO35" s="159"/>
      <c r="CP35" s="159"/>
      <c r="CQ35" s="159"/>
      <c r="CR35" s="159"/>
      <c r="CS35" s="159"/>
      <c r="CT35" s="159"/>
      <c r="CU35" s="159"/>
      <c r="CV35" s="159"/>
      <c r="CW35" s="159"/>
      <c r="CX35" s="159"/>
      <c r="CY35" s="159"/>
      <c r="CZ35" s="159"/>
      <c r="DA35" s="159"/>
      <c r="DB35" s="159"/>
      <c r="DC35" s="159"/>
      <c r="DD35" s="159"/>
      <c r="DE35" s="159"/>
      <c r="DF35" s="159"/>
      <c r="DG35" s="159"/>
      <c r="DH35" s="159"/>
      <c r="DI35" s="159"/>
      <c r="DJ35" s="159"/>
      <c r="DK35" s="159"/>
      <c r="DL35" s="159"/>
      <c r="DM35" s="159"/>
      <c r="DN35" s="159"/>
      <c r="DO35" s="159"/>
      <c r="DP35" s="159"/>
      <c r="DQ35" s="159"/>
      <c r="DR35" s="159"/>
      <c r="DS35" s="159"/>
      <c r="DT35" s="159"/>
      <c r="DU35" s="159"/>
      <c r="DV35" s="159"/>
      <c r="DW35" s="159"/>
      <c r="DX35" s="159"/>
      <c r="DY35" s="159"/>
      <c r="DZ35" s="159"/>
      <c r="EA35" s="159"/>
      <c r="EB35" s="159"/>
      <c r="EC35" s="159"/>
      <c r="ED35" s="159"/>
      <c r="EE35" s="159"/>
      <c r="EF35" s="159"/>
      <c r="EG35" s="159"/>
      <c r="EH35" s="159"/>
      <c r="EI35" s="159"/>
      <c r="EJ35" s="159"/>
      <c r="EK35" s="159"/>
      <c r="EL35" s="159"/>
      <c r="EM35" s="159"/>
      <c r="EN35" s="159"/>
      <c r="EO35" s="159"/>
      <c r="EP35" s="159"/>
      <c r="EQ35" s="159"/>
      <c r="ER35" s="159"/>
      <c r="ES35" s="159"/>
      <c r="ET35" s="159"/>
      <c r="EU35" s="159"/>
      <c r="EV35" s="159"/>
      <c r="EW35" s="159"/>
      <c r="EX35" s="159"/>
      <c r="EY35" s="159"/>
      <c r="EZ35" s="159"/>
      <c r="FA35" s="159"/>
      <c r="FB35" s="159"/>
      <c r="FC35" s="159"/>
      <c r="FD35" s="159"/>
      <c r="FE35" s="159"/>
      <c r="FF35" s="159"/>
      <c r="FG35" s="159"/>
      <c r="FH35" s="159"/>
      <c r="FI35" s="159"/>
      <c r="FJ35" s="159"/>
      <c r="FK35" s="159"/>
      <c r="FL35" s="159"/>
      <c r="FM35" s="159"/>
      <c r="FN35" s="159"/>
      <c r="FO35" s="159"/>
      <c r="FP35" s="159"/>
      <c r="FQ35" s="159"/>
      <c r="FR35" s="159"/>
      <c r="FS35" s="159"/>
      <c r="FT35" s="159"/>
      <c r="FU35" s="159"/>
      <c r="FV35" s="159"/>
      <c r="FW35" s="159"/>
      <c r="FX35" s="159"/>
      <c r="FY35" s="159"/>
      <c r="FZ35" s="159"/>
      <c r="GA35" s="159"/>
      <c r="GB35" s="159"/>
      <c r="GC35" s="159"/>
      <c r="GD35" s="159"/>
      <c r="GE35" s="159"/>
      <c r="GF35" s="159"/>
      <c r="GG35" s="159"/>
      <c r="GH35" s="159"/>
      <c r="GI35" s="159"/>
      <c r="GJ35" s="159"/>
      <c r="GK35" s="159"/>
      <c r="GL35" s="159"/>
      <c r="GM35" s="159"/>
      <c r="GN35" s="159"/>
      <c r="GO35" s="159"/>
      <c r="GP35" s="159"/>
      <c r="GQ35" s="159"/>
      <c r="GR35" s="159"/>
      <c r="GS35" s="159"/>
      <c r="GT35" s="159"/>
      <c r="GU35" s="159"/>
      <c r="GV35" s="159"/>
      <c r="GW35" s="159"/>
      <c r="GX35" s="159"/>
      <c r="GY35" s="159"/>
      <c r="GZ35" s="159"/>
      <c r="HA35" s="159"/>
      <c r="HB35" s="159"/>
      <c r="HC35" s="159"/>
      <c r="HD35" s="159"/>
      <c r="HE35" s="159"/>
      <c r="HF35" s="159"/>
      <c r="HG35" s="159"/>
      <c r="HH35" s="159"/>
      <c r="HI35" s="159"/>
      <c r="HJ35" s="159"/>
      <c r="HK35" s="159"/>
      <c r="HL35" s="159"/>
      <c r="HM35" s="159"/>
      <c r="HN35" s="159"/>
      <c r="HO35" s="159"/>
      <c r="HP35" s="159"/>
      <c r="HQ35" s="159"/>
      <c r="HR35" s="159"/>
      <c r="HS35" s="159"/>
      <c r="HT35" s="159"/>
      <c r="HU35" s="159"/>
      <c r="HV35" s="159"/>
      <c r="HW35" s="159"/>
      <c r="HX35" s="159"/>
      <c r="HY35" s="159"/>
      <c r="HZ35" s="159"/>
      <c r="IA35" s="159"/>
      <c r="IB35" s="159"/>
      <c r="IC35" s="159"/>
      <c r="ID35" s="159"/>
      <c r="IE35" s="159"/>
      <c r="IF35" s="159"/>
      <c r="IG35" s="159"/>
      <c r="IH35" s="159"/>
      <c r="II35" s="159"/>
      <c r="IJ35" s="159"/>
      <c r="IK35" s="159"/>
      <c r="IL35" s="159"/>
      <c r="IM35" s="159"/>
      <c r="IN35" s="159"/>
      <c r="IO35" s="159"/>
      <c r="IP35" s="159"/>
      <c r="IQ35" s="159"/>
      <c r="IR35" s="159"/>
      <c r="IS35" s="159"/>
      <c r="IT35" s="159"/>
      <c r="IU35" s="159"/>
      <c r="IV35" s="159"/>
      <c r="IW35" s="159"/>
    </row>
    <row r="36" customFormat="false" ht="15.75" hidden="false" customHeight="false" outlineLevel="0" collapsed="false">
      <c r="B36" s="149" t="s">
        <v>177</v>
      </c>
      <c r="H36" s="162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59"/>
      <c r="Z36" s="159"/>
      <c r="AA36" s="159"/>
      <c r="AB36" s="159"/>
      <c r="AC36" s="159"/>
      <c r="AD36" s="159"/>
      <c r="AE36" s="159"/>
      <c r="AF36" s="159"/>
      <c r="AG36" s="159"/>
      <c r="AH36" s="159"/>
      <c r="AI36" s="159"/>
      <c r="AJ36" s="159"/>
      <c r="AK36" s="159"/>
      <c r="AL36" s="159"/>
      <c r="AM36" s="159"/>
      <c r="AN36" s="159"/>
      <c r="AO36" s="159"/>
      <c r="AP36" s="159"/>
      <c r="AQ36" s="159"/>
      <c r="AR36" s="159"/>
      <c r="AS36" s="159"/>
      <c r="AT36" s="159"/>
      <c r="AU36" s="159"/>
      <c r="AV36" s="159"/>
      <c r="AW36" s="159"/>
      <c r="AX36" s="159"/>
      <c r="AY36" s="159"/>
      <c r="AZ36" s="159"/>
      <c r="BA36" s="159"/>
      <c r="BB36" s="159"/>
      <c r="BC36" s="159"/>
      <c r="BD36" s="159"/>
      <c r="BE36" s="159"/>
      <c r="BF36" s="159"/>
      <c r="BG36" s="159"/>
      <c r="BH36" s="159"/>
      <c r="BI36" s="159"/>
      <c r="BJ36" s="159"/>
      <c r="BK36" s="159"/>
      <c r="BL36" s="159"/>
      <c r="BM36" s="159"/>
      <c r="BN36" s="159"/>
      <c r="BO36" s="159"/>
      <c r="BP36" s="159"/>
      <c r="BQ36" s="159"/>
      <c r="BR36" s="159"/>
      <c r="BS36" s="159"/>
      <c r="BT36" s="159"/>
      <c r="BU36" s="159"/>
      <c r="BV36" s="159"/>
      <c r="BW36" s="159"/>
      <c r="BX36" s="159"/>
      <c r="BY36" s="159"/>
      <c r="BZ36" s="159"/>
      <c r="CA36" s="159"/>
      <c r="CB36" s="159"/>
      <c r="CC36" s="159"/>
      <c r="CD36" s="159"/>
      <c r="CE36" s="159"/>
      <c r="CF36" s="159"/>
      <c r="CG36" s="159"/>
      <c r="CH36" s="159"/>
      <c r="CI36" s="159"/>
      <c r="CJ36" s="159"/>
      <c r="CK36" s="159"/>
      <c r="CL36" s="159"/>
      <c r="CM36" s="159"/>
      <c r="CN36" s="159"/>
      <c r="CO36" s="159"/>
      <c r="CP36" s="159"/>
      <c r="CQ36" s="159"/>
      <c r="CR36" s="159"/>
      <c r="CS36" s="159"/>
      <c r="CT36" s="159"/>
      <c r="CU36" s="159"/>
      <c r="CV36" s="159"/>
      <c r="CW36" s="159"/>
      <c r="CX36" s="159"/>
      <c r="CY36" s="159"/>
      <c r="CZ36" s="159"/>
      <c r="DA36" s="159"/>
      <c r="DB36" s="159"/>
      <c r="DC36" s="159"/>
      <c r="DD36" s="159"/>
      <c r="DE36" s="159"/>
      <c r="DF36" s="159"/>
      <c r="DG36" s="159"/>
      <c r="DH36" s="159"/>
      <c r="DI36" s="159"/>
      <c r="DJ36" s="159"/>
      <c r="DK36" s="159"/>
      <c r="DL36" s="159"/>
      <c r="DM36" s="159"/>
      <c r="DN36" s="159"/>
      <c r="DO36" s="159"/>
      <c r="DP36" s="159"/>
      <c r="DQ36" s="159"/>
      <c r="DR36" s="159"/>
      <c r="DS36" s="159"/>
      <c r="DT36" s="159"/>
      <c r="DU36" s="159"/>
      <c r="DV36" s="159"/>
      <c r="DW36" s="159"/>
      <c r="DX36" s="159"/>
      <c r="DY36" s="159"/>
      <c r="DZ36" s="159"/>
      <c r="EA36" s="159"/>
      <c r="EB36" s="159"/>
      <c r="EC36" s="159"/>
      <c r="ED36" s="159"/>
      <c r="EE36" s="159"/>
      <c r="EF36" s="159"/>
      <c r="EG36" s="159"/>
      <c r="EH36" s="159"/>
      <c r="EI36" s="159"/>
      <c r="EJ36" s="159"/>
      <c r="EK36" s="159"/>
      <c r="EL36" s="159"/>
      <c r="EM36" s="159"/>
      <c r="EN36" s="159"/>
      <c r="EO36" s="159"/>
      <c r="EP36" s="159"/>
      <c r="EQ36" s="159"/>
      <c r="ER36" s="159"/>
      <c r="ES36" s="159"/>
      <c r="ET36" s="159"/>
      <c r="EU36" s="159"/>
      <c r="EV36" s="159"/>
      <c r="EW36" s="159"/>
      <c r="EX36" s="159"/>
      <c r="EY36" s="159"/>
      <c r="EZ36" s="159"/>
      <c r="FA36" s="159"/>
      <c r="FB36" s="159"/>
      <c r="FC36" s="159"/>
      <c r="FD36" s="159"/>
      <c r="FE36" s="159"/>
      <c r="FF36" s="159"/>
      <c r="FG36" s="159"/>
      <c r="FH36" s="159"/>
      <c r="FI36" s="159"/>
      <c r="FJ36" s="159"/>
      <c r="FK36" s="159"/>
      <c r="FL36" s="159"/>
      <c r="FM36" s="159"/>
      <c r="FN36" s="159"/>
      <c r="FO36" s="159"/>
      <c r="FP36" s="159"/>
      <c r="FQ36" s="159"/>
      <c r="FR36" s="159"/>
      <c r="FS36" s="159"/>
      <c r="FT36" s="159"/>
      <c r="FU36" s="159"/>
      <c r="FV36" s="159"/>
      <c r="FW36" s="159"/>
      <c r="FX36" s="159"/>
      <c r="FY36" s="159"/>
      <c r="FZ36" s="159"/>
      <c r="GA36" s="159"/>
      <c r="GB36" s="159"/>
      <c r="GC36" s="159"/>
      <c r="GD36" s="159"/>
      <c r="GE36" s="159"/>
      <c r="GF36" s="159"/>
      <c r="GG36" s="159"/>
      <c r="GH36" s="159"/>
      <c r="GI36" s="159"/>
      <c r="GJ36" s="159"/>
      <c r="GK36" s="159"/>
      <c r="GL36" s="159"/>
      <c r="GM36" s="159"/>
      <c r="GN36" s="159"/>
      <c r="GO36" s="159"/>
      <c r="GP36" s="159"/>
      <c r="GQ36" s="159"/>
      <c r="GR36" s="159"/>
      <c r="GS36" s="159"/>
      <c r="GT36" s="159"/>
      <c r="GU36" s="159"/>
      <c r="GV36" s="159"/>
      <c r="GW36" s="159"/>
      <c r="GX36" s="159"/>
      <c r="GY36" s="159"/>
      <c r="GZ36" s="159"/>
      <c r="HA36" s="159"/>
      <c r="HB36" s="159"/>
      <c r="HC36" s="159"/>
      <c r="HD36" s="159"/>
      <c r="HE36" s="159"/>
      <c r="HF36" s="159"/>
      <c r="HG36" s="159"/>
      <c r="HH36" s="159"/>
      <c r="HI36" s="159"/>
      <c r="HJ36" s="159"/>
      <c r="HK36" s="159"/>
      <c r="HL36" s="159"/>
      <c r="HM36" s="159"/>
      <c r="HN36" s="159"/>
      <c r="HO36" s="159"/>
      <c r="HP36" s="159"/>
      <c r="HQ36" s="159"/>
      <c r="HR36" s="159"/>
      <c r="HS36" s="159"/>
      <c r="HT36" s="159"/>
      <c r="HU36" s="159"/>
      <c r="HV36" s="159"/>
      <c r="HW36" s="159"/>
      <c r="HX36" s="159"/>
      <c r="HY36" s="159"/>
      <c r="HZ36" s="159"/>
      <c r="IA36" s="159"/>
      <c r="IB36" s="159"/>
      <c r="IC36" s="159"/>
      <c r="ID36" s="159"/>
      <c r="IE36" s="159"/>
      <c r="IF36" s="159"/>
      <c r="IG36" s="159"/>
      <c r="IH36" s="159"/>
      <c r="II36" s="159"/>
      <c r="IJ36" s="159"/>
      <c r="IK36" s="159"/>
      <c r="IL36" s="159"/>
      <c r="IM36" s="159"/>
      <c r="IN36" s="159"/>
      <c r="IO36" s="159"/>
      <c r="IP36" s="159"/>
      <c r="IQ36" s="159"/>
      <c r="IR36" s="159"/>
      <c r="IS36" s="159"/>
      <c r="IT36" s="159"/>
      <c r="IU36" s="159"/>
      <c r="IV36" s="159"/>
      <c r="IW36" s="159"/>
    </row>
    <row r="37" customFormat="false" ht="15.75" hidden="false" customHeight="false" outlineLevel="0" collapsed="false">
      <c r="A37" s="66" t="s">
        <v>178</v>
      </c>
      <c r="B37" s="150" t="n">
        <v>400000000</v>
      </c>
      <c r="H37" s="162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159"/>
      <c r="W37" s="159"/>
      <c r="X37" s="159"/>
      <c r="Y37" s="159"/>
      <c r="Z37" s="159"/>
      <c r="AA37" s="159"/>
      <c r="AB37" s="159"/>
      <c r="AC37" s="159"/>
      <c r="AD37" s="159"/>
      <c r="AE37" s="159"/>
      <c r="AF37" s="159"/>
      <c r="AG37" s="159"/>
      <c r="AH37" s="159"/>
      <c r="AI37" s="159"/>
      <c r="AJ37" s="159"/>
      <c r="AK37" s="159"/>
      <c r="AL37" s="159"/>
      <c r="AM37" s="159"/>
      <c r="AN37" s="159"/>
      <c r="AO37" s="159"/>
      <c r="AP37" s="159"/>
      <c r="AQ37" s="159"/>
      <c r="AR37" s="159"/>
      <c r="AS37" s="159"/>
      <c r="AT37" s="159"/>
      <c r="AU37" s="159"/>
      <c r="AV37" s="159"/>
      <c r="AW37" s="159"/>
      <c r="AX37" s="159"/>
      <c r="AY37" s="159"/>
      <c r="AZ37" s="159"/>
      <c r="BA37" s="159"/>
      <c r="BB37" s="159"/>
      <c r="BC37" s="159"/>
      <c r="BD37" s="159"/>
      <c r="BE37" s="159"/>
      <c r="BF37" s="159"/>
      <c r="BG37" s="159"/>
      <c r="BH37" s="159"/>
      <c r="BI37" s="159"/>
      <c r="BJ37" s="159"/>
      <c r="BK37" s="159"/>
      <c r="BL37" s="159"/>
      <c r="BM37" s="159"/>
      <c r="BN37" s="159"/>
      <c r="BO37" s="159"/>
      <c r="BP37" s="159"/>
      <c r="BQ37" s="159"/>
      <c r="BR37" s="159"/>
      <c r="BS37" s="159"/>
      <c r="BT37" s="159"/>
      <c r="BU37" s="159"/>
      <c r="BV37" s="159"/>
      <c r="BW37" s="159"/>
      <c r="BX37" s="159"/>
      <c r="BY37" s="159"/>
      <c r="BZ37" s="159"/>
      <c r="CA37" s="159"/>
      <c r="CB37" s="159"/>
      <c r="CC37" s="159"/>
      <c r="CD37" s="159"/>
      <c r="CE37" s="159"/>
      <c r="CF37" s="159"/>
      <c r="CG37" s="159"/>
      <c r="CH37" s="159"/>
      <c r="CI37" s="159"/>
      <c r="CJ37" s="159"/>
      <c r="CK37" s="159"/>
      <c r="CL37" s="159"/>
      <c r="CM37" s="159"/>
      <c r="CN37" s="159"/>
      <c r="CO37" s="159"/>
      <c r="CP37" s="159"/>
      <c r="CQ37" s="159"/>
      <c r="CR37" s="159"/>
      <c r="CS37" s="159"/>
      <c r="CT37" s="159"/>
      <c r="CU37" s="159"/>
      <c r="CV37" s="159"/>
      <c r="CW37" s="159"/>
      <c r="CX37" s="159"/>
      <c r="CY37" s="159"/>
      <c r="CZ37" s="159"/>
      <c r="DA37" s="159"/>
      <c r="DB37" s="159"/>
      <c r="DC37" s="159"/>
      <c r="DD37" s="159"/>
      <c r="DE37" s="159"/>
      <c r="DF37" s="159"/>
      <c r="DG37" s="159"/>
      <c r="DH37" s="159"/>
      <c r="DI37" s="159"/>
      <c r="DJ37" s="159"/>
      <c r="DK37" s="159"/>
      <c r="DL37" s="159"/>
      <c r="DM37" s="159"/>
      <c r="DN37" s="159"/>
      <c r="DO37" s="159"/>
      <c r="DP37" s="159"/>
      <c r="DQ37" s="159"/>
      <c r="DR37" s="159"/>
      <c r="DS37" s="159"/>
      <c r="DT37" s="159"/>
      <c r="DU37" s="159"/>
      <c r="DV37" s="159"/>
      <c r="DW37" s="159"/>
      <c r="DX37" s="159"/>
      <c r="DY37" s="159"/>
      <c r="DZ37" s="159"/>
      <c r="EA37" s="159"/>
      <c r="EB37" s="159"/>
      <c r="EC37" s="159"/>
      <c r="ED37" s="159"/>
      <c r="EE37" s="159"/>
      <c r="EF37" s="159"/>
      <c r="EG37" s="159"/>
      <c r="EH37" s="159"/>
      <c r="EI37" s="159"/>
      <c r="EJ37" s="159"/>
      <c r="EK37" s="159"/>
      <c r="EL37" s="159"/>
      <c r="EM37" s="159"/>
      <c r="EN37" s="159"/>
      <c r="EO37" s="159"/>
      <c r="EP37" s="159"/>
      <c r="EQ37" s="159"/>
      <c r="ER37" s="159"/>
      <c r="ES37" s="159"/>
      <c r="ET37" s="159"/>
      <c r="EU37" s="159"/>
      <c r="EV37" s="159"/>
      <c r="EW37" s="159"/>
      <c r="EX37" s="159"/>
      <c r="EY37" s="159"/>
      <c r="EZ37" s="159"/>
      <c r="FA37" s="159"/>
      <c r="FB37" s="159"/>
      <c r="FC37" s="159"/>
      <c r="FD37" s="159"/>
      <c r="FE37" s="159"/>
      <c r="FF37" s="159"/>
      <c r="FG37" s="159"/>
      <c r="FH37" s="159"/>
      <c r="FI37" s="159"/>
      <c r="FJ37" s="159"/>
      <c r="FK37" s="159"/>
      <c r="FL37" s="159"/>
      <c r="FM37" s="159"/>
      <c r="FN37" s="159"/>
      <c r="FO37" s="159"/>
      <c r="FP37" s="159"/>
      <c r="FQ37" s="159"/>
      <c r="FR37" s="159"/>
      <c r="FS37" s="159"/>
      <c r="FT37" s="159"/>
      <c r="FU37" s="159"/>
      <c r="FV37" s="159"/>
      <c r="FW37" s="159"/>
      <c r="FX37" s="159"/>
      <c r="FY37" s="159"/>
      <c r="FZ37" s="159"/>
      <c r="GA37" s="159"/>
      <c r="GB37" s="159"/>
      <c r="GC37" s="159"/>
      <c r="GD37" s="159"/>
      <c r="GE37" s="159"/>
      <c r="GF37" s="159"/>
      <c r="GG37" s="159"/>
      <c r="GH37" s="159"/>
      <c r="GI37" s="159"/>
      <c r="GJ37" s="159"/>
      <c r="GK37" s="159"/>
      <c r="GL37" s="159"/>
      <c r="GM37" s="159"/>
      <c r="GN37" s="159"/>
      <c r="GO37" s="159"/>
      <c r="GP37" s="159"/>
      <c r="GQ37" s="159"/>
      <c r="GR37" s="159"/>
      <c r="GS37" s="159"/>
      <c r="GT37" s="159"/>
      <c r="GU37" s="159"/>
      <c r="GV37" s="159"/>
      <c r="GW37" s="159"/>
      <c r="GX37" s="159"/>
      <c r="GY37" s="159"/>
      <c r="GZ37" s="159"/>
      <c r="HA37" s="159"/>
      <c r="HB37" s="159"/>
      <c r="HC37" s="159"/>
      <c r="HD37" s="159"/>
      <c r="HE37" s="159"/>
      <c r="HF37" s="159"/>
      <c r="HG37" s="159"/>
      <c r="HH37" s="159"/>
      <c r="HI37" s="159"/>
      <c r="HJ37" s="159"/>
      <c r="HK37" s="159"/>
      <c r="HL37" s="159"/>
      <c r="HM37" s="159"/>
      <c r="HN37" s="159"/>
      <c r="HO37" s="159"/>
      <c r="HP37" s="159"/>
      <c r="HQ37" s="159"/>
      <c r="HR37" s="159"/>
      <c r="HS37" s="159"/>
      <c r="HT37" s="159"/>
      <c r="HU37" s="159"/>
      <c r="HV37" s="159"/>
      <c r="HW37" s="159"/>
      <c r="HX37" s="159"/>
      <c r="HY37" s="159"/>
      <c r="HZ37" s="159"/>
      <c r="IA37" s="159"/>
      <c r="IB37" s="159"/>
      <c r="IC37" s="159"/>
      <c r="ID37" s="159"/>
      <c r="IE37" s="159"/>
      <c r="IF37" s="159"/>
      <c r="IG37" s="159"/>
      <c r="IH37" s="159"/>
      <c r="II37" s="159"/>
      <c r="IJ37" s="159"/>
      <c r="IK37" s="159"/>
      <c r="IL37" s="159"/>
      <c r="IM37" s="159"/>
      <c r="IN37" s="159"/>
      <c r="IO37" s="159"/>
      <c r="IP37" s="159"/>
      <c r="IQ37" s="159"/>
      <c r="IR37" s="159"/>
      <c r="IS37" s="159"/>
      <c r="IT37" s="159"/>
      <c r="IU37" s="159"/>
      <c r="IV37" s="159"/>
      <c r="IW37" s="159"/>
    </row>
    <row r="38" customFormat="false" ht="15.75" hidden="false" customHeight="false" outlineLevel="0" collapsed="false">
      <c r="A38" s="66" t="s">
        <v>179</v>
      </c>
      <c r="B38" s="151" t="n">
        <v>0.07</v>
      </c>
      <c r="H38" s="162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  <c r="W38" s="159"/>
      <c r="X38" s="159"/>
      <c r="Y38" s="159"/>
      <c r="Z38" s="159"/>
      <c r="AA38" s="159"/>
      <c r="AB38" s="159"/>
      <c r="AC38" s="159"/>
      <c r="AD38" s="159"/>
      <c r="AE38" s="159"/>
      <c r="AF38" s="159"/>
      <c r="AG38" s="159"/>
      <c r="AH38" s="159"/>
      <c r="AI38" s="159"/>
      <c r="AJ38" s="159"/>
      <c r="AK38" s="159"/>
      <c r="AL38" s="159"/>
      <c r="AM38" s="159"/>
      <c r="AN38" s="159"/>
      <c r="AO38" s="159"/>
      <c r="AP38" s="159"/>
      <c r="AQ38" s="159"/>
      <c r="AR38" s="159"/>
      <c r="AS38" s="159"/>
      <c r="AT38" s="159"/>
      <c r="AU38" s="159"/>
      <c r="AV38" s="159"/>
      <c r="AW38" s="159"/>
      <c r="AX38" s="159"/>
      <c r="AY38" s="159"/>
      <c r="AZ38" s="159"/>
      <c r="BA38" s="159"/>
      <c r="BB38" s="159"/>
      <c r="BC38" s="159"/>
      <c r="BD38" s="159"/>
      <c r="BE38" s="159"/>
      <c r="BF38" s="159"/>
      <c r="BG38" s="159"/>
      <c r="BH38" s="159"/>
      <c r="BI38" s="159"/>
      <c r="BJ38" s="159"/>
      <c r="BK38" s="159"/>
      <c r="BL38" s="159"/>
      <c r="BM38" s="159"/>
      <c r="BN38" s="159"/>
      <c r="BO38" s="159"/>
      <c r="BP38" s="159"/>
      <c r="BQ38" s="159"/>
      <c r="BR38" s="159"/>
      <c r="BS38" s="159"/>
      <c r="BT38" s="159"/>
      <c r="BU38" s="159"/>
      <c r="BV38" s="159"/>
      <c r="BW38" s="159"/>
      <c r="BX38" s="159"/>
      <c r="BY38" s="159"/>
      <c r="BZ38" s="159"/>
      <c r="CA38" s="159"/>
      <c r="CB38" s="159"/>
      <c r="CC38" s="159"/>
      <c r="CD38" s="159"/>
      <c r="CE38" s="159"/>
      <c r="CF38" s="159"/>
      <c r="CG38" s="159"/>
      <c r="CH38" s="159"/>
      <c r="CI38" s="159"/>
      <c r="CJ38" s="159"/>
      <c r="CK38" s="159"/>
      <c r="CL38" s="159"/>
      <c r="CM38" s="159"/>
      <c r="CN38" s="159"/>
      <c r="CO38" s="159"/>
      <c r="CP38" s="159"/>
      <c r="CQ38" s="159"/>
      <c r="CR38" s="159"/>
      <c r="CS38" s="159"/>
      <c r="CT38" s="159"/>
      <c r="CU38" s="159"/>
      <c r="CV38" s="159"/>
      <c r="CW38" s="159"/>
      <c r="CX38" s="159"/>
      <c r="CY38" s="159"/>
      <c r="CZ38" s="159"/>
      <c r="DA38" s="159"/>
      <c r="DB38" s="159"/>
      <c r="DC38" s="159"/>
      <c r="DD38" s="159"/>
      <c r="DE38" s="159"/>
      <c r="DF38" s="159"/>
      <c r="DG38" s="159"/>
      <c r="DH38" s="159"/>
      <c r="DI38" s="159"/>
      <c r="DJ38" s="159"/>
      <c r="DK38" s="159"/>
      <c r="DL38" s="159"/>
      <c r="DM38" s="159"/>
      <c r="DN38" s="159"/>
      <c r="DO38" s="159"/>
      <c r="DP38" s="159"/>
      <c r="DQ38" s="159"/>
      <c r="DR38" s="159"/>
      <c r="DS38" s="159"/>
      <c r="DT38" s="159"/>
      <c r="DU38" s="159"/>
      <c r="DV38" s="159"/>
      <c r="DW38" s="159"/>
      <c r="DX38" s="159"/>
      <c r="DY38" s="159"/>
      <c r="DZ38" s="159"/>
      <c r="EA38" s="159"/>
      <c r="EB38" s="159"/>
      <c r="EC38" s="159"/>
      <c r="ED38" s="159"/>
      <c r="EE38" s="159"/>
      <c r="EF38" s="159"/>
      <c r="EG38" s="159"/>
      <c r="EH38" s="159"/>
      <c r="EI38" s="159"/>
      <c r="EJ38" s="159"/>
      <c r="EK38" s="159"/>
      <c r="EL38" s="159"/>
      <c r="EM38" s="159"/>
      <c r="EN38" s="159"/>
      <c r="EO38" s="159"/>
      <c r="EP38" s="159"/>
      <c r="EQ38" s="159"/>
      <c r="ER38" s="159"/>
      <c r="ES38" s="159"/>
      <c r="ET38" s="159"/>
      <c r="EU38" s="159"/>
      <c r="EV38" s="159"/>
      <c r="EW38" s="159"/>
      <c r="EX38" s="159"/>
      <c r="EY38" s="159"/>
      <c r="EZ38" s="159"/>
      <c r="FA38" s="159"/>
      <c r="FB38" s="159"/>
      <c r="FC38" s="159"/>
      <c r="FD38" s="159"/>
      <c r="FE38" s="159"/>
      <c r="FF38" s="159"/>
      <c r="FG38" s="159"/>
      <c r="FH38" s="159"/>
      <c r="FI38" s="159"/>
      <c r="FJ38" s="159"/>
      <c r="FK38" s="159"/>
      <c r="FL38" s="159"/>
      <c r="FM38" s="159"/>
      <c r="FN38" s="159"/>
      <c r="FO38" s="159"/>
      <c r="FP38" s="159"/>
      <c r="FQ38" s="159"/>
      <c r="FR38" s="159"/>
      <c r="FS38" s="159"/>
      <c r="FT38" s="159"/>
      <c r="FU38" s="159"/>
      <c r="FV38" s="159"/>
      <c r="FW38" s="159"/>
      <c r="FX38" s="159"/>
      <c r="FY38" s="159"/>
      <c r="FZ38" s="159"/>
      <c r="GA38" s="159"/>
      <c r="GB38" s="159"/>
      <c r="GC38" s="159"/>
      <c r="GD38" s="159"/>
      <c r="GE38" s="159"/>
      <c r="GF38" s="159"/>
      <c r="GG38" s="159"/>
      <c r="GH38" s="159"/>
      <c r="GI38" s="159"/>
      <c r="GJ38" s="159"/>
      <c r="GK38" s="159"/>
      <c r="GL38" s="159"/>
      <c r="GM38" s="159"/>
      <c r="GN38" s="159"/>
      <c r="GO38" s="159"/>
      <c r="GP38" s="159"/>
      <c r="GQ38" s="159"/>
      <c r="GR38" s="159"/>
      <c r="GS38" s="159"/>
      <c r="GT38" s="159"/>
      <c r="GU38" s="159"/>
      <c r="GV38" s="159"/>
      <c r="GW38" s="159"/>
      <c r="GX38" s="159"/>
      <c r="GY38" s="159"/>
      <c r="GZ38" s="159"/>
      <c r="HA38" s="159"/>
      <c r="HB38" s="159"/>
      <c r="HC38" s="159"/>
      <c r="HD38" s="159"/>
      <c r="HE38" s="159"/>
      <c r="HF38" s="159"/>
      <c r="HG38" s="159"/>
      <c r="HH38" s="159"/>
      <c r="HI38" s="159"/>
      <c r="HJ38" s="159"/>
      <c r="HK38" s="159"/>
      <c r="HL38" s="159"/>
      <c r="HM38" s="159"/>
      <c r="HN38" s="159"/>
      <c r="HO38" s="159"/>
      <c r="HP38" s="159"/>
      <c r="HQ38" s="159"/>
      <c r="HR38" s="159"/>
      <c r="HS38" s="159"/>
      <c r="HT38" s="159"/>
      <c r="HU38" s="159"/>
      <c r="HV38" s="159"/>
      <c r="HW38" s="159"/>
      <c r="HX38" s="159"/>
      <c r="HY38" s="159"/>
      <c r="HZ38" s="159"/>
      <c r="IA38" s="159"/>
      <c r="IB38" s="159"/>
      <c r="IC38" s="159"/>
      <c r="ID38" s="159"/>
      <c r="IE38" s="159"/>
      <c r="IF38" s="159"/>
      <c r="IG38" s="159"/>
      <c r="IH38" s="159"/>
      <c r="II38" s="159"/>
      <c r="IJ38" s="159"/>
      <c r="IK38" s="159"/>
      <c r="IL38" s="159"/>
      <c r="IM38" s="159"/>
      <c r="IN38" s="159"/>
      <c r="IO38" s="159"/>
      <c r="IP38" s="159"/>
      <c r="IQ38" s="159"/>
      <c r="IR38" s="159"/>
      <c r="IS38" s="159"/>
      <c r="IT38" s="159"/>
      <c r="IU38" s="159"/>
      <c r="IV38" s="159"/>
      <c r="IW38" s="159"/>
    </row>
    <row r="39" customFormat="false" ht="15.75" hidden="false" customHeight="false" outlineLevel="0" collapsed="false">
      <c r="A39" s="66" t="s">
        <v>181</v>
      </c>
      <c r="B39" s="153" t="n">
        <v>2</v>
      </c>
      <c r="H39" s="162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59"/>
      <c r="AC39" s="159"/>
      <c r="AD39" s="159"/>
      <c r="AE39" s="159"/>
      <c r="AF39" s="159"/>
      <c r="AG39" s="159"/>
      <c r="AH39" s="159"/>
      <c r="AI39" s="159"/>
      <c r="AJ39" s="159"/>
      <c r="AK39" s="159"/>
      <c r="AL39" s="159"/>
      <c r="AM39" s="159"/>
      <c r="AN39" s="159"/>
      <c r="AO39" s="159"/>
      <c r="AP39" s="159"/>
      <c r="AQ39" s="159"/>
      <c r="AR39" s="159"/>
      <c r="AS39" s="159"/>
      <c r="AT39" s="159"/>
      <c r="AU39" s="159"/>
      <c r="AV39" s="159"/>
      <c r="AW39" s="159"/>
      <c r="AX39" s="159"/>
      <c r="AY39" s="159"/>
      <c r="AZ39" s="159"/>
      <c r="BA39" s="159"/>
      <c r="BB39" s="159"/>
      <c r="BC39" s="159"/>
      <c r="BD39" s="159"/>
      <c r="BE39" s="159"/>
      <c r="BF39" s="159"/>
      <c r="BG39" s="159"/>
      <c r="BH39" s="159"/>
      <c r="BI39" s="159"/>
      <c r="BJ39" s="159"/>
      <c r="BK39" s="159"/>
      <c r="BL39" s="159"/>
      <c r="BM39" s="159"/>
      <c r="BN39" s="159"/>
      <c r="BO39" s="159"/>
      <c r="BP39" s="159"/>
      <c r="BQ39" s="159"/>
      <c r="BR39" s="159"/>
      <c r="BS39" s="159"/>
      <c r="BT39" s="159"/>
      <c r="BU39" s="159"/>
      <c r="BV39" s="159"/>
      <c r="BW39" s="159"/>
      <c r="BX39" s="159"/>
      <c r="BY39" s="159"/>
      <c r="BZ39" s="159"/>
      <c r="CA39" s="159"/>
      <c r="CB39" s="159"/>
      <c r="CC39" s="159"/>
      <c r="CD39" s="159"/>
      <c r="CE39" s="159"/>
      <c r="CF39" s="159"/>
      <c r="CG39" s="159"/>
      <c r="CH39" s="159"/>
      <c r="CI39" s="159"/>
      <c r="CJ39" s="159"/>
      <c r="CK39" s="159"/>
      <c r="CL39" s="159"/>
      <c r="CM39" s="159"/>
      <c r="CN39" s="159"/>
      <c r="CO39" s="159"/>
      <c r="CP39" s="159"/>
      <c r="CQ39" s="159"/>
      <c r="CR39" s="159"/>
      <c r="CS39" s="159"/>
      <c r="CT39" s="159"/>
      <c r="CU39" s="159"/>
      <c r="CV39" s="159"/>
      <c r="CW39" s="159"/>
      <c r="CX39" s="159"/>
      <c r="CY39" s="159"/>
      <c r="CZ39" s="159"/>
      <c r="DA39" s="159"/>
      <c r="DB39" s="159"/>
      <c r="DC39" s="159"/>
      <c r="DD39" s="159"/>
      <c r="DE39" s="159"/>
      <c r="DF39" s="159"/>
      <c r="DG39" s="159"/>
      <c r="DH39" s="159"/>
      <c r="DI39" s="159"/>
      <c r="DJ39" s="159"/>
      <c r="DK39" s="159"/>
      <c r="DL39" s="159"/>
      <c r="DM39" s="159"/>
      <c r="DN39" s="159"/>
      <c r="DO39" s="159"/>
      <c r="DP39" s="159"/>
      <c r="DQ39" s="159"/>
      <c r="DR39" s="159"/>
      <c r="DS39" s="159"/>
      <c r="DT39" s="159"/>
      <c r="DU39" s="159"/>
      <c r="DV39" s="159"/>
      <c r="DW39" s="159"/>
      <c r="DX39" s="159"/>
      <c r="DY39" s="159"/>
      <c r="DZ39" s="159"/>
      <c r="EA39" s="159"/>
      <c r="EB39" s="159"/>
      <c r="EC39" s="159"/>
      <c r="ED39" s="159"/>
      <c r="EE39" s="159"/>
      <c r="EF39" s="159"/>
      <c r="EG39" s="159"/>
      <c r="EH39" s="159"/>
      <c r="EI39" s="159"/>
      <c r="EJ39" s="159"/>
      <c r="EK39" s="159"/>
      <c r="EL39" s="159"/>
      <c r="EM39" s="159"/>
      <c r="EN39" s="159"/>
      <c r="EO39" s="159"/>
      <c r="EP39" s="159"/>
      <c r="EQ39" s="159"/>
      <c r="ER39" s="159"/>
      <c r="ES39" s="159"/>
      <c r="ET39" s="159"/>
      <c r="EU39" s="159"/>
      <c r="EV39" s="159"/>
      <c r="EW39" s="159"/>
      <c r="EX39" s="159"/>
      <c r="EY39" s="159"/>
      <c r="EZ39" s="159"/>
      <c r="FA39" s="159"/>
      <c r="FB39" s="159"/>
      <c r="FC39" s="159"/>
      <c r="FD39" s="159"/>
      <c r="FE39" s="159"/>
      <c r="FF39" s="159"/>
      <c r="FG39" s="159"/>
      <c r="FH39" s="159"/>
      <c r="FI39" s="159"/>
      <c r="FJ39" s="159"/>
      <c r="FK39" s="159"/>
      <c r="FL39" s="159"/>
      <c r="FM39" s="159"/>
      <c r="FN39" s="159"/>
      <c r="FO39" s="159"/>
      <c r="FP39" s="159"/>
      <c r="FQ39" s="159"/>
      <c r="FR39" s="159"/>
      <c r="FS39" s="159"/>
      <c r="FT39" s="159"/>
      <c r="FU39" s="159"/>
      <c r="FV39" s="159"/>
      <c r="FW39" s="159"/>
      <c r="FX39" s="159"/>
      <c r="FY39" s="159"/>
      <c r="FZ39" s="159"/>
      <c r="GA39" s="159"/>
      <c r="GB39" s="159"/>
      <c r="GC39" s="159"/>
      <c r="GD39" s="159"/>
      <c r="GE39" s="159"/>
      <c r="GF39" s="159"/>
      <c r="GG39" s="159"/>
      <c r="GH39" s="159"/>
      <c r="GI39" s="159"/>
      <c r="GJ39" s="159"/>
      <c r="GK39" s="159"/>
      <c r="GL39" s="159"/>
      <c r="GM39" s="159"/>
      <c r="GN39" s="159"/>
      <c r="GO39" s="159"/>
      <c r="GP39" s="159"/>
      <c r="GQ39" s="159"/>
      <c r="GR39" s="159"/>
      <c r="GS39" s="159"/>
      <c r="GT39" s="159"/>
      <c r="GU39" s="159"/>
      <c r="GV39" s="159"/>
      <c r="GW39" s="159"/>
      <c r="GX39" s="159"/>
      <c r="GY39" s="159"/>
      <c r="GZ39" s="159"/>
      <c r="HA39" s="159"/>
      <c r="HB39" s="159"/>
      <c r="HC39" s="159"/>
      <c r="HD39" s="159"/>
      <c r="HE39" s="159"/>
      <c r="HF39" s="159"/>
      <c r="HG39" s="159"/>
      <c r="HH39" s="159"/>
      <c r="HI39" s="159"/>
      <c r="HJ39" s="159"/>
      <c r="HK39" s="159"/>
      <c r="HL39" s="159"/>
      <c r="HM39" s="159"/>
      <c r="HN39" s="159"/>
      <c r="HO39" s="159"/>
      <c r="HP39" s="159"/>
      <c r="HQ39" s="159"/>
      <c r="HR39" s="159"/>
      <c r="HS39" s="159"/>
      <c r="HT39" s="159"/>
      <c r="HU39" s="159"/>
      <c r="HV39" s="159"/>
      <c r="HW39" s="159"/>
      <c r="HX39" s="159"/>
      <c r="HY39" s="159"/>
      <c r="HZ39" s="159"/>
      <c r="IA39" s="159"/>
      <c r="IB39" s="159"/>
      <c r="IC39" s="159"/>
      <c r="ID39" s="159"/>
      <c r="IE39" s="159"/>
      <c r="IF39" s="159"/>
      <c r="IG39" s="159"/>
      <c r="IH39" s="159"/>
      <c r="II39" s="159"/>
      <c r="IJ39" s="159"/>
      <c r="IK39" s="159"/>
      <c r="IL39" s="159"/>
      <c r="IM39" s="159"/>
      <c r="IN39" s="159"/>
      <c r="IO39" s="159"/>
      <c r="IP39" s="159"/>
      <c r="IQ39" s="159"/>
      <c r="IR39" s="159"/>
      <c r="IS39" s="159"/>
      <c r="IT39" s="159"/>
      <c r="IU39" s="159"/>
      <c r="IV39" s="159"/>
      <c r="IW39" s="159"/>
    </row>
    <row r="40" customFormat="false" ht="15.75" hidden="false" customHeight="false" outlineLevel="0" collapsed="false">
      <c r="H40" s="162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  <c r="AK40" s="159"/>
      <c r="AL40" s="159"/>
      <c r="AM40" s="159"/>
      <c r="AN40" s="159"/>
      <c r="AO40" s="159"/>
      <c r="AP40" s="159"/>
      <c r="AQ40" s="159"/>
      <c r="AR40" s="159"/>
      <c r="AS40" s="159"/>
      <c r="AT40" s="159"/>
      <c r="AU40" s="159"/>
      <c r="AV40" s="159"/>
      <c r="AW40" s="159"/>
      <c r="AX40" s="159"/>
      <c r="AY40" s="159"/>
      <c r="AZ40" s="159"/>
      <c r="BA40" s="159"/>
      <c r="BB40" s="159"/>
      <c r="BC40" s="159"/>
      <c r="BD40" s="159"/>
      <c r="BE40" s="159"/>
      <c r="BF40" s="159"/>
      <c r="BG40" s="159"/>
      <c r="BH40" s="159"/>
      <c r="BI40" s="159"/>
      <c r="BJ40" s="159"/>
      <c r="BK40" s="159"/>
      <c r="BL40" s="159"/>
      <c r="BM40" s="159"/>
      <c r="BN40" s="159"/>
      <c r="BO40" s="159"/>
      <c r="BP40" s="159"/>
      <c r="BQ40" s="159"/>
      <c r="BR40" s="159"/>
      <c r="BS40" s="159"/>
      <c r="BT40" s="159"/>
      <c r="BU40" s="159"/>
      <c r="BV40" s="159"/>
      <c r="BW40" s="159"/>
      <c r="BX40" s="159"/>
      <c r="BY40" s="159"/>
      <c r="BZ40" s="159"/>
      <c r="CA40" s="159"/>
      <c r="CB40" s="159"/>
      <c r="CC40" s="159"/>
      <c r="CD40" s="159"/>
      <c r="CE40" s="159"/>
      <c r="CF40" s="159"/>
      <c r="CG40" s="159"/>
      <c r="CH40" s="159"/>
      <c r="CI40" s="159"/>
      <c r="CJ40" s="159"/>
      <c r="CK40" s="159"/>
      <c r="CL40" s="159"/>
      <c r="CM40" s="159"/>
      <c r="CN40" s="159"/>
      <c r="CO40" s="159"/>
      <c r="CP40" s="159"/>
      <c r="CQ40" s="159"/>
      <c r="CR40" s="159"/>
      <c r="CS40" s="159"/>
      <c r="CT40" s="159"/>
      <c r="CU40" s="159"/>
      <c r="CV40" s="159"/>
      <c r="CW40" s="159"/>
      <c r="CX40" s="159"/>
      <c r="CY40" s="159"/>
      <c r="CZ40" s="159"/>
      <c r="DA40" s="159"/>
      <c r="DB40" s="159"/>
      <c r="DC40" s="159"/>
      <c r="DD40" s="159"/>
      <c r="DE40" s="159"/>
      <c r="DF40" s="159"/>
      <c r="DG40" s="159"/>
      <c r="DH40" s="159"/>
      <c r="DI40" s="159"/>
      <c r="DJ40" s="159"/>
      <c r="DK40" s="159"/>
      <c r="DL40" s="159"/>
      <c r="DM40" s="159"/>
      <c r="DN40" s="159"/>
      <c r="DO40" s="159"/>
      <c r="DP40" s="159"/>
      <c r="DQ40" s="159"/>
      <c r="DR40" s="159"/>
      <c r="DS40" s="159"/>
      <c r="DT40" s="159"/>
      <c r="DU40" s="159"/>
      <c r="DV40" s="159"/>
      <c r="DW40" s="159"/>
      <c r="DX40" s="159"/>
      <c r="DY40" s="159"/>
      <c r="DZ40" s="159"/>
      <c r="EA40" s="159"/>
      <c r="EB40" s="159"/>
      <c r="EC40" s="159"/>
      <c r="ED40" s="159"/>
      <c r="EE40" s="159"/>
      <c r="EF40" s="159"/>
      <c r="EG40" s="159"/>
      <c r="EH40" s="159"/>
      <c r="EI40" s="159"/>
      <c r="EJ40" s="159"/>
      <c r="EK40" s="159"/>
      <c r="EL40" s="159"/>
      <c r="EM40" s="159"/>
      <c r="EN40" s="159"/>
      <c r="EO40" s="159"/>
      <c r="EP40" s="159"/>
      <c r="EQ40" s="159"/>
      <c r="ER40" s="159"/>
      <c r="ES40" s="159"/>
      <c r="ET40" s="159"/>
      <c r="EU40" s="159"/>
      <c r="EV40" s="159"/>
      <c r="EW40" s="159"/>
      <c r="EX40" s="159"/>
      <c r="EY40" s="159"/>
      <c r="EZ40" s="159"/>
      <c r="FA40" s="159"/>
      <c r="FB40" s="159"/>
      <c r="FC40" s="159"/>
      <c r="FD40" s="159"/>
      <c r="FE40" s="159"/>
      <c r="FF40" s="159"/>
      <c r="FG40" s="159"/>
      <c r="FH40" s="159"/>
      <c r="FI40" s="159"/>
      <c r="FJ40" s="159"/>
      <c r="FK40" s="159"/>
      <c r="FL40" s="159"/>
      <c r="FM40" s="159"/>
      <c r="FN40" s="159"/>
      <c r="FO40" s="159"/>
      <c r="FP40" s="159"/>
      <c r="FQ40" s="159"/>
      <c r="FR40" s="159"/>
      <c r="FS40" s="159"/>
      <c r="FT40" s="159"/>
      <c r="FU40" s="159"/>
      <c r="FV40" s="159"/>
      <c r="FW40" s="159"/>
      <c r="FX40" s="159"/>
      <c r="FY40" s="159"/>
      <c r="FZ40" s="159"/>
      <c r="GA40" s="159"/>
      <c r="GB40" s="159"/>
      <c r="GC40" s="159"/>
      <c r="GD40" s="159"/>
      <c r="GE40" s="159"/>
      <c r="GF40" s="159"/>
      <c r="GG40" s="159"/>
      <c r="GH40" s="159"/>
      <c r="GI40" s="159"/>
      <c r="GJ40" s="159"/>
      <c r="GK40" s="159"/>
      <c r="GL40" s="159"/>
      <c r="GM40" s="159"/>
      <c r="GN40" s="159"/>
      <c r="GO40" s="159"/>
      <c r="GP40" s="159"/>
      <c r="GQ40" s="159"/>
      <c r="GR40" s="159"/>
      <c r="GS40" s="159"/>
      <c r="GT40" s="159"/>
      <c r="GU40" s="159"/>
      <c r="GV40" s="159"/>
      <c r="GW40" s="159"/>
      <c r="GX40" s="159"/>
      <c r="GY40" s="159"/>
      <c r="GZ40" s="159"/>
      <c r="HA40" s="159"/>
      <c r="HB40" s="159"/>
      <c r="HC40" s="159"/>
      <c r="HD40" s="159"/>
      <c r="HE40" s="159"/>
      <c r="HF40" s="159"/>
      <c r="HG40" s="159"/>
      <c r="HH40" s="159"/>
      <c r="HI40" s="159"/>
      <c r="HJ40" s="159"/>
      <c r="HK40" s="159"/>
      <c r="HL40" s="159"/>
      <c r="HM40" s="159"/>
      <c r="HN40" s="159"/>
      <c r="HO40" s="159"/>
      <c r="HP40" s="159"/>
      <c r="HQ40" s="159"/>
      <c r="HR40" s="159"/>
      <c r="HS40" s="159"/>
      <c r="HT40" s="159"/>
      <c r="HU40" s="159"/>
      <c r="HV40" s="159"/>
      <c r="HW40" s="159"/>
      <c r="HX40" s="159"/>
      <c r="HY40" s="159"/>
      <c r="HZ40" s="159"/>
      <c r="IA40" s="159"/>
      <c r="IB40" s="159"/>
      <c r="IC40" s="159"/>
      <c r="ID40" s="159"/>
      <c r="IE40" s="159"/>
      <c r="IF40" s="159"/>
      <c r="IG40" s="159"/>
      <c r="IH40" s="159"/>
      <c r="II40" s="159"/>
      <c r="IJ40" s="159"/>
      <c r="IK40" s="159"/>
      <c r="IL40" s="159"/>
      <c r="IM40" s="159"/>
      <c r="IN40" s="159"/>
      <c r="IO40" s="159"/>
      <c r="IP40" s="159"/>
      <c r="IQ40" s="159"/>
      <c r="IR40" s="159"/>
      <c r="IS40" s="159"/>
      <c r="IT40" s="159"/>
      <c r="IU40" s="159"/>
      <c r="IV40" s="159"/>
      <c r="IW40" s="159"/>
    </row>
    <row r="41" customFormat="false" ht="26.25" hidden="false" customHeight="false" outlineLevel="0" collapsed="false">
      <c r="A41" s="154"/>
      <c r="B41" s="155" t="s">
        <v>183</v>
      </c>
      <c r="C41" s="156" t="s">
        <v>150</v>
      </c>
      <c r="D41" s="156" t="s">
        <v>194</v>
      </c>
      <c r="E41" s="156" t="s">
        <v>178</v>
      </c>
      <c r="F41" s="156" t="s">
        <v>163</v>
      </c>
      <c r="G41" s="156" t="s">
        <v>158</v>
      </c>
      <c r="H41" s="156" t="s">
        <v>184</v>
      </c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59"/>
      <c r="AB41" s="159"/>
      <c r="AC41" s="159"/>
      <c r="AD41" s="159"/>
      <c r="AE41" s="159"/>
      <c r="AF41" s="159"/>
      <c r="AG41" s="159"/>
      <c r="AH41" s="159"/>
      <c r="AI41" s="159"/>
      <c r="AJ41" s="159"/>
      <c r="AK41" s="159"/>
      <c r="AL41" s="159"/>
      <c r="AM41" s="159"/>
      <c r="AN41" s="159"/>
      <c r="AO41" s="159"/>
      <c r="AP41" s="159"/>
      <c r="AQ41" s="159"/>
      <c r="AR41" s="159"/>
      <c r="AS41" s="159"/>
      <c r="AT41" s="159"/>
      <c r="AU41" s="159"/>
      <c r="AV41" s="159"/>
      <c r="AW41" s="159"/>
      <c r="AX41" s="159"/>
      <c r="AY41" s="159"/>
      <c r="AZ41" s="159"/>
      <c r="BA41" s="159"/>
      <c r="BB41" s="159"/>
      <c r="BC41" s="159"/>
      <c r="BD41" s="159"/>
      <c r="BE41" s="159"/>
      <c r="BF41" s="159"/>
      <c r="BG41" s="159"/>
      <c r="BH41" s="159"/>
      <c r="BI41" s="159"/>
      <c r="BJ41" s="159"/>
      <c r="BK41" s="159"/>
      <c r="BL41" s="159"/>
      <c r="BM41" s="159"/>
      <c r="BN41" s="159"/>
      <c r="BO41" s="159"/>
      <c r="BP41" s="159"/>
      <c r="BQ41" s="159"/>
      <c r="BR41" s="159"/>
      <c r="BS41" s="159"/>
      <c r="BT41" s="159"/>
      <c r="BU41" s="159"/>
      <c r="BV41" s="159"/>
      <c r="BW41" s="159"/>
      <c r="BX41" s="159"/>
      <c r="BY41" s="159"/>
      <c r="BZ41" s="159"/>
      <c r="CA41" s="159"/>
      <c r="CB41" s="159"/>
      <c r="CC41" s="159"/>
      <c r="CD41" s="159"/>
      <c r="CE41" s="159"/>
      <c r="CF41" s="159"/>
      <c r="CG41" s="159"/>
      <c r="CH41" s="159"/>
      <c r="CI41" s="159"/>
      <c r="CJ41" s="159"/>
      <c r="CK41" s="159"/>
      <c r="CL41" s="159"/>
      <c r="CM41" s="159"/>
      <c r="CN41" s="159"/>
      <c r="CO41" s="159"/>
      <c r="CP41" s="159"/>
      <c r="CQ41" s="159"/>
      <c r="CR41" s="159"/>
      <c r="CS41" s="159"/>
      <c r="CT41" s="159"/>
      <c r="CU41" s="159"/>
      <c r="CV41" s="159"/>
      <c r="CW41" s="159"/>
      <c r="CX41" s="159"/>
      <c r="CY41" s="159"/>
      <c r="CZ41" s="159"/>
      <c r="DA41" s="159"/>
      <c r="DB41" s="159"/>
      <c r="DC41" s="159"/>
      <c r="DD41" s="159"/>
      <c r="DE41" s="159"/>
      <c r="DF41" s="159"/>
      <c r="DG41" s="159"/>
      <c r="DH41" s="159"/>
      <c r="DI41" s="159"/>
      <c r="DJ41" s="159"/>
      <c r="DK41" s="159"/>
      <c r="DL41" s="159"/>
      <c r="DM41" s="159"/>
      <c r="DN41" s="159"/>
      <c r="DO41" s="159"/>
      <c r="DP41" s="159"/>
      <c r="DQ41" s="159"/>
      <c r="DR41" s="159"/>
      <c r="DS41" s="159"/>
      <c r="DT41" s="159"/>
      <c r="DU41" s="159"/>
      <c r="DV41" s="159"/>
      <c r="DW41" s="159"/>
      <c r="DX41" s="159"/>
      <c r="DY41" s="159"/>
      <c r="DZ41" s="159"/>
      <c r="EA41" s="159"/>
      <c r="EB41" s="159"/>
      <c r="EC41" s="159"/>
      <c r="ED41" s="159"/>
      <c r="EE41" s="159"/>
      <c r="EF41" s="159"/>
      <c r="EG41" s="159"/>
      <c r="EH41" s="159"/>
      <c r="EI41" s="159"/>
      <c r="EJ41" s="159"/>
      <c r="EK41" s="159"/>
      <c r="EL41" s="159"/>
      <c r="EM41" s="159"/>
      <c r="EN41" s="159"/>
      <c r="EO41" s="159"/>
      <c r="EP41" s="159"/>
      <c r="EQ41" s="159"/>
      <c r="ER41" s="159"/>
      <c r="ES41" s="159"/>
      <c r="ET41" s="159"/>
      <c r="EU41" s="159"/>
      <c r="EV41" s="159"/>
      <c r="EW41" s="159"/>
      <c r="EX41" s="159"/>
      <c r="EY41" s="159"/>
      <c r="EZ41" s="159"/>
      <c r="FA41" s="159"/>
      <c r="FB41" s="159"/>
      <c r="FC41" s="159"/>
      <c r="FD41" s="159"/>
      <c r="FE41" s="159"/>
      <c r="FF41" s="159"/>
      <c r="FG41" s="159"/>
      <c r="FH41" s="159"/>
      <c r="FI41" s="159"/>
      <c r="FJ41" s="159"/>
      <c r="FK41" s="159"/>
      <c r="FL41" s="159"/>
      <c r="FM41" s="159"/>
      <c r="FN41" s="159"/>
      <c r="FO41" s="159"/>
      <c r="FP41" s="159"/>
      <c r="FQ41" s="159"/>
      <c r="FR41" s="159"/>
      <c r="FS41" s="159"/>
      <c r="FT41" s="159"/>
      <c r="FU41" s="159"/>
      <c r="FV41" s="159"/>
      <c r="FW41" s="159"/>
      <c r="FX41" s="159"/>
      <c r="FY41" s="159"/>
      <c r="FZ41" s="159"/>
      <c r="GA41" s="159"/>
      <c r="GB41" s="159"/>
      <c r="GC41" s="159"/>
      <c r="GD41" s="159"/>
      <c r="GE41" s="159"/>
      <c r="GF41" s="159"/>
      <c r="GG41" s="159"/>
      <c r="GH41" s="159"/>
      <c r="GI41" s="159"/>
      <c r="GJ41" s="159"/>
      <c r="GK41" s="159"/>
      <c r="GL41" s="159"/>
      <c r="GM41" s="159"/>
      <c r="GN41" s="159"/>
      <c r="GO41" s="159"/>
      <c r="GP41" s="159"/>
      <c r="GQ41" s="159"/>
      <c r="GR41" s="159"/>
      <c r="GS41" s="159"/>
      <c r="GT41" s="159"/>
      <c r="GU41" s="159"/>
      <c r="GV41" s="159"/>
      <c r="GW41" s="159"/>
      <c r="GX41" s="159"/>
      <c r="GY41" s="159"/>
      <c r="GZ41" s="159"/>
      <c r="HA41" s="159"/>
      <c r="HB41" s="159"/>
      <c r="HC41" s="159"/>
      <c r="HD41" s="159"/>
      <c r="HE41" s="159"/>
      <c r="HF41" s="159"/>
      <c r="HG41" s="159"/>
      <c r="HH41" s="159"/>
      <c r="HI41" s="159"/>
      <c r="HJ41" s="159"/>
      <c r="HK41" s="159"/>
      <c r="HL41" s="159"/>
      <c r="HM41" s="159"/>
      <c r="HN41" s="159"/>
      <c r="HO41" s="159"/>
      <c r="HP41" s="159"/>
      <c r="HQ41" s="159"/>
      <c r="HR41" s="159"/>
      <c r="HS41" s="159"/>
      <c r="HT41" s="159"/>
      <c r="HU41" s="159"/>
      <c r="HV41" s="159"/>
      <c r="HW41" s="159"/>
      <c r="HX41" s="159"/>
      <c r="HY41" s="159"/>
      <c r="HZ41" s="159"/>
      <c r="IA41" s="159"/>
      <c r="IB41" s="159"/>
      <c r="IC41" s="159"/>
      <c r="ID41" s="159"/>
      <c r="IE41" s="159"/>
      <c r="IF41" s="159"/>
      <c r="IG41" s="159"/>
      <c r="IH41" s="159"/>
      <c r="II41" s="159"/>
      <c r="IJ41" s="159"/>
      <c r="IK41" s="159"/>
      <c r="IL41" s="159"/>
      <c r="IM41" s="159"/>
      <c r="IN41" s="159"/>
      <c r="IO41" s="159"/>
      <c r="IP41" s="159"/>
      <c r="IQ41" s="159"/>
      <c r="IR41" s="159"/>
      <c r="IS41" s="159"/>
      <c r="IT41" s="159"/>
      <c r="IU41" s="159"/>
      <c r="IV41" s="159"/>
      <c r="IW41" s="159"/>
    </row>
    <row r="42" customFormat="false" ht="15.75" hidden="false" customHeight="false" outlineLevel="0" collapsed="false">
      <c r="A42" s="55" t="n">
        <v>36769</v>
      </c>
      <c r="B42" s="157" t="n">
        <v>0</v>
      </c>
      <c r="C42" s="66" t="n">
        <f aca="false">B37</f>
        <v>400000000</v>
      </c>
      <c r="D42" s="66" t="n">
        <v>0</v>
      </c>
      <c r="E42" s="66" t="n">
        <v>0</v>
      </c>
      <c r="F42" s="66" t="n">
        <v>0</v>
      </c>
      <c r="G42" s="66" t="n">
        <f aca="false">+C42+D42+E42+F42</f>
        <v>400000000</v>
      </c>
      <c r="H42" s="66" t="n">
        <f aca="false">+F42</f>
        <v>0</v>
      </c>
      <c r="I42" s="55" t="n">
        <f aca="false">+A42</f>
        <v>36769</v>
      </c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59"/>
      <c r="Z42" s="159"/>
      <c r="AA42" s="159"/>
      <c r="AB42" s="159"/>
      <c r="AC42" s="159"/>
      <c r="AD42" s="159"/>
      <c r="AE42" s="159"/>
      <c r="AF42" s="159"/>
      <c r="AG42" s="159"/>
      <c r="AH42" s="159"/>
      <c r="AI42" s="159"/>
      <c r="AJ42" s="159"/>
      <c r="AK42" s="159"/>
      <c r="AL42" s="159"/>
      <c r="AM42" s="159"/>
      <c r="AN42" s="159"/>
      <c r="AO42" s="159"/>
      <c r="AP42" s="159"/>
      <c r="AQ42" s="159"/>
      <c r="AR42" s="159"/>
      <c r="AS42" s="159"/>
      <c r="AT42" s="159"/>
      <c r="AU42" s="159"/>
      <c r="AV42" s="159"/>
      <c r="AW42" s="159"/>
      <c r="AX42" s="159"/>
      <c r="AY42" s="159"/>
      <c r="AZ42" s="159"/>
      <c r="BA42" s="159"/>
      <c r="BB42" s="159"/>
      <c r="BC42" s="159"/>
      <c r="BD42" s="159"/>
      <c r="BE42" s="159"/>
      <c r="BF42" s="159"/>
      <c r="BG42" s="159"/>
      <c r="BH42" s="159"/>
      <c r="BI42" s="159"/>
      <c r="BJ42" s="159"/>
      <c r="BK42" s="159"/>
      <c r="BL42" s="159"/>
      <c r="BM42" s="159"/>
      <c r="BN42" s="159"/>
      <c r="BO42" s="159"/>
      <c r="BP42" s="159"/>
      <c r="BQ42" s="159"/>
      <c r="BR42" s="159"/>
      <c r="BS42" s="159"/>
      <c r="BT42" s="159"/>
      <c r="BU42" s="159"/>
      <c r="BV42" s="159"/>
      <c r="BW42" s="159"/>
      <c r="BX42" s="159"/>
      <c r="BY42" s="159"/>
      <c r="BZ42" s="159"/>
      <c r="CA42" s="159"/>
      <c r="CB42" s="159"/>
      <c r="CC42" s="159"/>
      <c r="CD42" s="159"/>
      <c r="CE42" s="159"/>
      <c r="CF42" s="159"/>
      <c r="CG42" s="159"/>
      <c r="CH42" s="159"/>
      <c r="CI42" s="159"/>
      <c r="CJ42" s="159"/>
      <c r="CK42" s="159"/>
      <c r="CL42" s="159"/>
      <c r="CM42" s="159"/>
      <c r="CN42" s="159"/>
      <c r="CO42" s="159"/>
      <c r="CP42" s="159"/>
      <c r="CQ42" s="159"/>
      <c r="CR42" s="159"/>
      <c r="CS42" s="159"/>
      <c r="CT42" s="159"/>
      <c r="CU42" s="159"/>
      <c r="CV42" s="159"/>
      <c r="CW42" s="159"/>
      <c r="CX42" s="159"/>
      <c r="CY42" s="159"/>
      <c r="CZ42" s="159"/>
      <c r="DA42" s="159"/>
      <c r="DB42" s="159"/>
      <c r="DC42" s="159"/>
      <c r="DD42" s="159"/>
      <c r="DE42" s="159"/>
      <c r="DF42" s="159"/>
      <c r="DG42" s="159"/>
      <c r="DH42" s="159"/>
      <c r="DI42" s="159"/>
      <c r="DJ42" s="159"/>
      <c r="DK42" s="159"/>
      <c r="DL42" s="159"/>
      <c r="DM42" s="159"/>
      <c r="DN42" s="159"/>
      <c r="DO42" s="159"/>
      <c r="DP42" s="159"/>
      <c r="DQ42" s="159"/>
      <c r="DR42" s="159"/>
      <c r="DS42" s="159"/>
      <c r="DT42" s="159"/>
      <c r="DU42" s="159"/>
      <c r="DV42" s="159"/>
      <c r="DW42" s="159"/>
      <c r="DX42" s="159"/>
      <c r="DY42" s="159"/>
      <c r="DZ42" s="159"/>
      <c r="EA42" s="159"/>
      <c r="EB42" s="159"/>
      <c r="EC42" s="159"/>
      <c r="ED42" s="159"/>
      <c r="EE42" s="159"/>
      <c r="EF42" s="159"/>
      <c r="EG42" s="159"/>
      <c r="EH42" s="159"/>
      <c r="EI42" s="159"/>
      <c r="EJ42" s="159"/>
      <c r="EK42" s="159"/>
      <c r="EL42" s="159"/>
      <c r="EM42" s="159"/>
      <c r="EN42" s="159"/>
      <c r="EO42" s="159"/>
      <c r="EP42" s="159"/>
      <c r="EQ42" s="159"/>
      <c r="ER42" s="159"/>
      <c r="ES42" s="159"/>
      <c r="ET42" s="159"/>
      <c r="EU42" s="159"/>
      <c r="EV42" s="159"/>
      <c r="EW42" s="159"/>
      <c r="EX42" s="159"/>
      <c r="EY42" s="159"/>
      <c r="EZ42" s="159"/>
      <c r="FA42" s="159"/>
      <c r="FB42" s="159"/>
      <c r="FC42" s="159"/>
      <c r="FD42" s="159"/>
      <c r="FE42" s="159"/>
      <c r="FF42" s="159"/>
      <c r="FG42" s="159"/>
      <c r="FH42" s="159"/>
      <c r="FI42" s="159"/>
      <c r="FJ42" s="159"/>
      <c r="FK42" s="159"/>
      <c r="FL42" s="159"/>
      <c r="FM42" s="159"/>
      <c r="FN42" s="159"/>
      <c r="FO42" s="159"/>
      <c r="FP42" s="159"/>
      <c r="FQ42" s="159"/>
      <c r="FR42" s="159"/>
      <c r="FS42" s="159"/>
      <c r="FT42" s="159"/>
      <c r="FU42" s="159"/>
      <c r="FV42" s="159"/>
      <c r="FW42" s="159"/>
      <c r="FX42" s="159"/>
      <c r="FY42" s="159"/>
      <c r="FZ42" s="159"/>
      <c r="GA42" s="159"/>
      <c r="GB42" s="159"/>
      <c r="GC42" s="159"/>
      <c r="GD42" s="159"/>
      <c r="GE42" s="159"/>
      <c r="GF42" s="159"/>
      <c r="GG42" s="159"/>
      <c r="GH42" s="159"/>
      <c r="GI42" s="159"/>
      <c r="GJ42" s="159"/>
      <c r="GK42" s="159"/>
      <c r="GL42" s="159"/>
      <c r="GM42" s="159"/>
      <c r="GN42" s="159"/>
      <c r="GO42" s="159"/>
      <c r="GP42" s="159"/>
      <c r="GQ42" s="159"/>
      <c r="GR42" s="159"/>
      <c r="GS42" s="159"/>
      <c r="GT42" s="159"/>
      <c r="GU42" s="159"/>
      <c r="GV42" s="159"/>
      <c r="GW42" s="159"/>
      <c r="GX42" s="159"/>
      <c r="GY42" s="159"/>
      <c r="GZ42" s="159"/>
      <c r="HA42" s="159"/>
      <c r="HB42" s="159"/>
      <c r="HC42" s="159"/>
      <c r="HD42" s="159"/>
      <c r="HE42" s="159"/>
      <c r="HF42" s="159"/>
      <c r="HG42" s="159"/>
      <c r="HH42" s="159"/>
      <c r="HI42" s="159"/>
      <c r="HJ42" s="159"/>
      <c r="HK42" s="159"/>
      <c r="HL42" s="159"/>
      <c r="HM42" s="159"/>
      <c r="HN42" s="159"/>
      <c r="HO42" s="159"/>
      <c r="HP42" s="159"/>
      <c r="HQ42" s="159"/>
      <c r="HR42" s="159"/>
      <c r="HS42" s="159"/>
      <c r="HT42" s="159"/>
      <c r="HU42" s="159"/>
      <c r="HV42" s="159"/>
      <c r="HW42" s="159"/>
      <c r="HX42" s="159"/>
      <c r="HY42" s="159"/>
      <c r="HZ42" s="159"/>
      <c r="IA42" s="159"/>
      <c r="IB42" s="159"/>
      <c r="IC42" s="159"/>
      <c r="ID42" s="159"/>
      <c r="IE42" s="159"/>
      <c r="IF42" s="159"/>
      <c r="IG42" s="159"/>
      <c r="IH42" s="159"/>
      <c r="II42" s="159"/>
      <c r="IJ42" s="159"/>
      <c r="IK42" s="159"/>
      <c r="IL42" s="159"/>
      <c r="IM42" s="159"/>
      <c r="IN42" s="159"/>
      <c r="IO42" s="159"/>
      <c r="IP42" s="159"/>
      <c r="IQ42" s="159"/>
      <c r="IR42" s="159"/>
      <c r="IS42" s="159"/>
      <c r="IT42" s="159"/>
      <c r="IU42" s="159"/>
      <c r="IV42" s="159"/>
      <c r="IW42" s="159"/>
    </row>
    <row r="43" customFormat="false" ht="15.75" hidden="false" customHeight="false" outlineLevel="0" collapsed="false">
      <c r="A43" s="55" t="n">
        <f aca="false">+A42+181</f>
        <v>36950</v>
      </c>
      <c r="B43" s="157" t="n">
        <f aca="false">+B42+1</f>
        <v>1</v>
      </c>
      <c r="C43" s="66" t="n">
        <f aca="false">G42</f>
        <v>400000000</v>
      </c>
      <c r="D43" s="66" t="n">
        <v>0</v>
      </c>
      <c r="E43" s="66" t="n">
        <v>0</v>
      </c>
      <c r="F43" s="66" t="n">
        <f aca="false">C43*$B$38/360*(A43-A42)</f>
        <v>14077777.7777778</v>
      </c>
      <c r="G43" s="66" t="n">
        <f aca="false">+C43+D43+E43+F43</f>
        <v>414077777.777778</v>
      </c>
      <c r="H43" s="66" t="n">
        <f aca="false">+H42+F43</f>
        <v>14077777.7777778</v>
      </c>
      <c r="I43" s="55" t="n">
        <f aca="false">+A43</f>
        <v>36950</v>
      </c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59"/>
      <c r="Z43" s="159"/>
      <c r="AA43" s="159"/>
      <c r="AB43" s="159"/>
      <c r="AC43" s="159"/>
      <c r="AD43" s="159"/>
      <c r="AE43" s="159"/>
      <c r="AF43" s="159"/>
      <c r="AG43" s="159"/>
      <c r="AH43" s="159"/>
      <c r="AI43" s="159"/>
      <c r="AJ43" s="159"/>
      <c r="AK43" s="159"/>
      <c r="AL43" s="159"/>
      <c r="AM43" s="159"/>
      <c r="AN43" s="159"/>
      <c r="AO43" s="159"/>
      <c r="AP43" s="159"/>
      <c r="AQ43" s="159"/>
      <c r="AR43" s="159"/>
      <c r="AS43" s="159"/>
      <c r="AT43" s="159"/>
      <c r="AU43" s="159"/>
      <c r="AV43" s="159"/>
      <c r="AW43" s="159"/>
      <c r="AX43" s="159"/>
      <c r="AY43" s="159"/>
      <c r="AZ43" s="159"/>
      <c r="BA43" s="159"/>
      <c r="BB43" s="159"/>
      <c r="BC43" s="159"/>
      <c r="BD43" s="159"/>
      <c r="BE43" s="159"/>
      <c r="BF43" s="159"/>
      <c r="BG43" s="159"/>
      <c r="BH43" s="159"/>
      <c r="BI43" s="159"/>
      <c r="BJ43" s="159"/>
      <c r="BK43" s="159"/>
      <c r="BL43" s="159"/>
      <c r="BM43" s="159"/>
      <c r="BN43" s="159"/>
      <c r="BO43" s="159"/>
      <c r="BP43" s="159"/>
      <c r="BQ43" s="159"/>
      <c r="BR43" s="159"/>
      <c r="BS43" s="159"/>
      <c r="BT43" s="159"/>
      <c r="BU43" s="159"/>
      <c r="BV43" s="159"/>
      <c r="BW43" s="159"/>
      <c r="BX43" s="159"/>
      <c r="BY43" s="159"/>
      <c r="BZ43" s="159"/>
      <c r="CA43" s="159"/>
      <c r="CB43" s="159"/>
      <c r="CC43" s="159"/>
      <c r="CD43" s="159"/>
      <c r="CE43" s="159"/>
      <c r="CF43" s="159"/>
      <c r="CG43" s="159"/>
      <c r="CH43" s="159"/>
      <c r="CI43" s="159"/>
      <c r="CJ43" s="159"/>
      <c r="CK43" s="159"/>
      <c r="CL43" s="159"/>
      <c r="CM43" s="159"/>
      <c r="CN43" s="159"/>
      <c r="CO43" s="159"/>
      <c r="CP43" s="159"/>
      <c r="CQ43" s="159"/>
      <c r="CR43" s="159"/>
      <c r="CS43" s="159"/>
      <c r="CT43" s="159"/>
      <c r="CU43" s="159"/>
      <c r="CV43" s="159"/>
      <c r="CW43" s="159"/>
      <c r="CX43" s="159"/>
      <c r="CY43" s="159"/>
      <c r="CZ43" s="159"/>
      <c r="DA43" s="159"/>
      <c r="DB43" s="159"/>
      <c r="DC43" s="159"/>
      <c r="DD43" s="159"/>
      <c r="DE43" s="159"/>
      <c r="DF43" s="159"/>
      <c r="DG43" s="159"/>
      <c r="DH43" s="159"/>
      <c r="DI43" s="159"/>
      <c r="DJ43" s="159"/>
      <c r="DK43" s="159"/>
      <c r="DL43" s="159"/>
      <c r="DM43" s="159"/>
      <c r="DN43" s="159"/>
      <c r="DO43" s="159"/>
      <c r="DP43" s="159"/>
      <c r="DQ43" s="159"/>
      <c r="DR43" s="159"/>
      <c r="DS43" s="159"/>
      <c r="DT43" s="159"/>
      <c r="DU43" s="159"/>
      <c r="DV43" s="159"/>
      <c r="DW43" s="159"/>
      <c r="DX43" s="159"/>
      <c r="DY43" s="159"/>
      <c r="DZ43" s="159"/>
      <c r="EA43" s="159"/>
      <c r="EB43" s="159"/>
      <c r="EC43" s="159"/>
      <c r="ED43" s="159"/>
      <c r="EE43" s="159"/>
      <c r="EF43" s="159"/>
      <c r="EG43" s="159"/>
      <c r="EH43" s="159"/>
      <c r="EI43" s="159"/>
      <c r="EJ43" s="159"/>
      <c r="EK43" s="159"/>
      <c r="EL43" s="159"/>
      <c r="EM43" s="159"/>
      <c r="EN43" s="159"/>
      <c r="EO43" s="159"/>
      <c r="EP43" s="159"/>
      <c r="EQ43" s="159"/>
      <c r="ER43" s="159"/>
      <c r="ES43" s="159"/>
      <c r="ET43" s="159"/>
      <c r="EU43" s="159"/>
      <c r="EV43" s="159"/>
      <c r="EW43" s="159"/>
      <c r="EX43" s="159"/>
      <c r="EY43" s="159"/>
      <c r="EZ43" s="159"/>
      <c r="FA43" s="159"/>
      <c r="FB43" s="159"/>
      <c r="FC43" s="159"/>
      <c r="FD43" s="159"/>
      <c r="FE43" s="159"/>
      <c r="FF43" s="159"/>
      <c r="FG43" s="159"/>
      <c r="FH43" s="159"/>
      <c r="FI43" s="159"/>
      <c r="FJ43" s="159"/>
      <c r="FK43" s="159"/>
      <c r="FL43" s="159"/>
      <c r="FM43" s="159"/>
      <c r="FN43" s="159"/>
      <c r="FO43" s="159"/>
      <c r="FP43" s="159"/>
      <c r="FQ43" s="159"/>
      <c r="FR43" s="159"/>
      <c r="FS43" s="159"/>
      <c r="FT43" s="159"/>
      <c r="FU43" s="159"/>
      <c r="FV43" s="159"/>
      <c r="FW43" s="159"/>
      <c r="FX43" s="159"/>
      <c r="FY43" s="159"/>
      <c r="FZ43" s="159"/>
      <c r="GA43" s="159"/>
      <c r="GB43" s="159"/>
      <c r="GC43" s="159"/>
      <c r="GD43" s="159"/>
      <c r="GE43" s="159"/>
      <c r="GF43" s="159"/>
      <c r="GG43" s="159"/>
      <c r="GH43" s="159"/>
      <c r="GI43" s="159"/>
      <c r="GJ43" s="159"/>
      <c r="GK43" s="159"/>
      <c r="GL43" s="159"/>
      <c r="GM43" s="159"/>
      <c r="GN43" s="159"/>
      <c r="GO43" s="159"/>
      <c r="GP43" s="159"/>
      <c r="GQ43" s="159"/>
      <c r="GR43" s="159"/>
      <c r="GS43" s="159"/>
      <c r="GT43" s="159"/>
      <c r="GU43" s="159"/>
      <c r="GV43" s="159"/>
      <c r="GW43" s="159"/>
      <c r="GX43" s="159"/>
      <c r="GY43" s="159"/>
      <c r="GZ43" s="159"/>
      <c r="HA43" s="159"/>
      <c r="HB43" s="159"/>
      <c r="HC43" s="159"/>
      <c r="HD43" s="159"/>
      <c r="HE43" s="159"/>
      <c r="HF43" s="159"/>
      <c r="HG43" s="159"/>
      <c r="HH43" s="159"/>
      <c r="HI43" s="159"/>
      <c r="HJ43" s="159"/>
      <c r="HK43" s="159"/>
      <c r="HL43" s="159"/>
      <c r="HM43" s="159"/>
      <c r="HN43" s="159"/>
      <c r="HO43" s="159"/>
      <c r="HP43" s="159"/>
      <c r="HQ43" s="159"/>
      <c r="HR43" s="159"/>
      <c r="HS43" s="159"/>
      <c r="HT43" s="159"/>
      <c r="HU43" s="159"/>
      <c r="HV43" s="159"/>
      <c r="HW43" s="159"/>
      <c r="HX43" s="159"/>
      <c r="HY43" s="159"/>
      <c r="HZ43" s="159"/>
      <c r="IA43" s="159"/>
      <c r="IB43" s="159"/>
      <c r="IC43" s="159"/>
      <c r="ID43" s="159"/>
      <c r="IE43" s="159"/>
      <c r="IF43" s="159"/>
      <c r="IG43" s="159"/>
      <c r="IH43" s="159"/>
      <c r="II43" s="159"/>
      <c r="IJ43" s="159"/>
      <c r="IK43" s="159"/>
      <c r="IL43" s="159"/>
      <c r="IM43" s="159"/>
      <c r="IN43" s="159"/>
      <c r="IO43" s="159"/>
      <c r="IP43" s="159"/>
      <c r="IQ43" s="159"/>
      <c r="IR43" s="159"/>
      <c r="IS43" s="159"/>
      <c r="IT43" s="159"/>
      <c r="IU43" s="159"/>
      <c r="IV43" s="159"/>
      <c r="IW43" s="159"/>
    </row>
    <row r="44" customFormat="false" ht="15.75" hidden="false" customHeight="false" outlineLevel="0" collapsed="false">
      <c r="A44" s="55" t="n">
        <f aca="false">+A43+184</f>
        <v>37134</v>
      </c>
      <c r="B44" s="157" t="n">
        <f aca="false">+B43+1</f>
        <v>2</v>
      </c>
      <c r="C44" s="66" t="n">
        <f aca="false">G43</f>
        <v>414077777.777778</v>
      </c>
      <c r="D44" s="66" t="n">
        <v>0</v>
      </c>
      <c r="E44" s="66" t="n">
        <v>0</v>
      </c>
      <c r="F44" s="66" t="n">
        <f aca="false">C44*$B$38/360*(A44-A43)</f>
        <v>14814782.7160494</v>
      </c>
      <c r="G44" s="66" t="n">
        <f aca="false">+C44+D44+E44+F44</f>
        <v>428892560.493827</v>
      </c>
      <c r="H44" s="66" t="n">
        <f aca="false">+H43+F44</f>
        <v>28892560.4938272</v>
      </c>
      <c r="I44" s="55" t="n">
        <f aca="false">+A44</f>
        <v>37134</v>
      </c>
      <c r="J44" s="159"/>
      <c r="K44" s="159"/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59"/>
      <c r="X44" s="159"/>
      <c r="Y44" s="159"/>
      <c r="Z44" s="159"/>
      <c r="AA44" s="159"/>
      <c r="AB44" s="159"/>
      <c r="AC44" s="159"/>
      <c r="AD44" s="159"/>
      <c r="AE44" s="159"/>
      <c r="AF44" s="159"/>
      <c r="AG44" s="159"/>
      <c r="AH44" s="159"/>
      <c r="AI44" s="159"/>
      <c r="AJ44" s="159"/>
      <c r="AK44" s="159"/>
      <c r="AL44" s="159"/>
      <c r="AM44" s="159"/>
      <c r="AN44" s="159"/>
      <c r="AO44" s="159"/>
      <c r="AP44" s="159"/>
      <c r="AQ44" s="159"/>
      <c r="AR44" s="159"/>
      <c r="AS44" s="159"/>
      <c r="AT44" s="159"/>
      <c r="AU44" s="159"/>
      <c r="AV44" s="159"/>
      <c r="AW44" s="159"/>
      <c r="AX44" s="159"/>
      <c r="AY44" s="159"/>
      <c r="AZ44" s="159"/>
      <c r="BA44" s="159"/>
      <c r="BB44" s="159"/>
      <c r="BC44" s="159"/>
      <c r="BD44" s="159"/>
      <c r="BE44" s="159"/>
      <c r="BF44" s="159"/>
      <c r="BG44" s="159"/>
      <c r="BH44" s="159"/>
      <c r="BI44" s="159"/>
      <c r="BJ44" s="159"/>
      <c r="BK44" s="159"/>
      <c r="BL44" s="159"/>
      <c r="BM44" s="159"/>
      <c r="BN44" s="159"/>
      <c r="BO44" s="159"/>
      <c r="BP44" s="159"/>
      <c r="BQ44" s="159"/>
      <c r="BR44" s="159"/>
      <c r="BS44" s="159"/>
      <c r="BT44" s="159"/>
      <c r="BU44" s="159"/>
      <c r="BV44" s="159"/>
      <c r="BW44" s="159"/>
      <c r="BX44" s="159"/>
      <c r="BY44" s="159"/>
      <c r="BZ44" s="159"/>
      <c r="CA44" s="159"/>
      <c r="CB44" s="159"/>
      <c r="CC44" s="159"/>
      <c r="CD44" s="159"/>
      <c r="CE44" s="159"/>
      <c r="CF44" s="159"/>
      <c r="CG44" s="159"/>
      <c r="CH44" s="159"/>
      <c r="CI44" s="159"/>
      <c r="CJ44" s="159"/>
      <c r="CK44" s="159"/>
      <c r="CL44" s="159"/>
      <c r="CM44" s="159"/>
      <c r="CN44" s="159"/>
      <c r="CO44" s="159"/>
      <c r="CP44" s="159"/>
      <c r="CQ44" s="159"/>
      <c r="CR44" s="159"/>
      <c r="CS44" s="159"/>
      <c r="CT44" s="159"/>
      <c r="CU44" s="159"/>
      <c r="CV44" s="159"/>
      <c r="CW44" s="159"/>
      <c r="CX44" s="159"/>
      <c r="CY44" s="159"/>
      <c r="CZ44" s="159"/>
      <c r="DA44" s="159"/>
      <c r="DB44" s="159"/>
      <c r="DC44" s="159"/>
      <c r="DD44" s="159"/>
      <c r="DE44" s="159"/>
      <c r="DF44" s="159"/>
      <c r="DG44" s="159"/>
      <c r="DH44" s="159"/>
      <c r="DI44" s="159"/>
      <c r="DJ44" s="159"/>
      <c r="DK44" s="159"/>
      <c r="DL44" s="159"/>
      <c r="DM44" s="159"/>
      <c r="DN44" s="159"/>
      <c r="DO44" s="159"/>
      <c r="DP44" s="159"/>
      <c r="DQ44" s="159"/>
      <c r="DR44" s="159"/>
      <c r="DS44" s="159"/>
      <c r="DT44" s="159"/>
      <c r="DU44" s="159"/>
      <c r="DV44" s="159"/>
      <c r="DW44" s="159"/>
      <c r="DX44" s="159"/>
      <c r="DY44" s="159"/>
      <c r="DZ44" s="159"/>
      <c r="EA44" s="159"/>
      <c r="EB44" s="159"/>
      <c r="EC44" s="159"/>
      <c r="ED44" s="159"/>
      <c r="EE44" s="159"/>
      <c r="EF44" s="159"/>
      <c r="EG44" s="159"/>
      <c r="EH44" s="159"/>
      <c r="EI44" s="159"/>
      <c r="EJ44" s="159"/>
      <c r="EK44" s="159"/>
      <c r="EL44" s="159"/>
      <c r="EM44" s="159"/>
      <c r="EN44" s="159"/>
      <c r="EO44" s="159"/>
      <c r="EP44" s="159"/>
      <c r="EQ44" s="159"/>
      <c r="ER44" s="159"/>
      <c r="ES44" s="159"/>
      <c r="ET44" s="159"/>
      <c r="EU44" s="159"/>
      <c r="EV44" s="159"/>
      <c r="EW44" s="159"/>
      <c r="EX44" s="159"/>
      <c r="EY44" s="159"/>
      <c r="EZ44" s="159"/>
      <c r="FA44" s="159"/>
      <c r="FB44" s="159"/>
      <c r="FC44" s="159"/>
      <c r="FD44" s="159"/>
      <c r="FE44" s="159"/>
      <c r="FF44" s="159"/>
      <c r="FG44" s="159"/>
      <c r="FH44" s="159"/>
      <c r="FI44" s="159"/>
      <c r="FJ44" s="159"/>
      <c r="FK44" s="159"/>
      <c r="FL44" s="159"/>
      <c r="FM44" s="159"/>
      <c r="FN44" s="159"/>
      <c r="FO44" s="159"/>
      <c r="FP44" s="159"/>
      <c r="FQ44" s="159"/>
      <c r="FR44" s="159"/>
      <c r="FS44" s="159"/>
      <c r="FT44" s="159"/>
      <c r="FU44" s="159"/>
      <c r="FV44" s="159"/>
      <c r="FW44" s="159"/>
      <c r="FX44" s="159"/>
      <c r="FY44" s="159"/>
      <c r="FZ44" s="159"/>
      <c r="GA44" s="159"/>
      <c r="GB44" s="159"/>
      <c r="GC44" s="159"/>
      <c r="GD44" s="159"/>
      <c r="GE44" s="159"/>
      <c r="GF44" s="159"/>
      <c r="GG44" s="159"/>
      <c r="GH44" s="159"/>
      <c r="GI44" s="159"/>
      <c r="GJ44" s="159"/>
      <c r="GK44" s="159"/>
      <c r="GL44" s="159"/>
      <c r="GM44" s="159"/>
      <c r="GN44" s="159"/>
      <c r="GO44" s="159"/>
      <c r="GP44" s="159"/>
      <c r="GQ44" s="159"/>
      <c r="GR44" s="159"/>
      <c r="GS44" s="159"/>
      <c r="GT44" s="159"/>
      <c r="GU44" s="159"/>
      <c r="GV44" s="159"/>
      <c r="GW44" s="159"/>
      <c r="GX44" s="159"/>
      <c r="GY44" s="159"/>
      <c r="GZ44" s="159"/>
      <c r="HA44" s="159"/>
      <c r="HB44" s="159"/>
      <c r="HC44" s="159"/>
      <c r="HD44" s="159"/>
      <c r="HE44" s="159"/>
      <c r="HF44" s="159"/>
      <c r="HG44" s="159"/>
      <c r="HH44" s="159"/>
      <c r="HI44" s="159"/>
      <c r="HJ44" s="159"/>
      <c r="HK44" s="159"/>
      <c r="HL44" s="159"/>
      <c r="HM44" s="159"/>
      <c r="HN44" s="159"/>
      <c r="HO44" s="159"/>
      <c r="HP44" s="159"/>
      <c r="HQ44" s="159"/>
      <c r="HR44" s="159"/>
      <c r="HS44" s="159"/>
      <c r="HT44" s="159"/>
      <c r="HU44" s="159"/>
      <c r="HV44" s="159"/>
      <c r="HW44" s="159"/>
      <c r="HX44" s="159"/>
      <c r="HY44" s="159"/>
      <c r="HZ44" s="159"/>
      <c r="IA44" s="159"/>
      <c r="IB44" s="159"/>
      <c r="IC44" s="159"/>
      <c r="ID44" s="159"/>
      <c r="IE44" s="159"/>
      <c r="IF44" s="159"/>
      <c r="IG44" s="159"/>
      <c r="IH44" s="159"/>
      <c r="II44" s="159"/>
      <c r="IJ44" s="159"/>
      <c r="IK44" s="159"/>
      <c r="IL44" s="159"/>
      <c r="IM44" s="159"/>
      <c r="IN44" s="159"/>
      <c r="IO44" s="159"/>
      <c r="IP44" s="159"/>
      <c r="IQ44" s="159"/>
      <c r="IR44" s="159"/>
      <c r="IS44" s="159"/>
      <c r="IT44" s="159"/>
      <c r="IU44" s="159"/>
      <c r="IV44" s="159"/>
      <c r="IW44" s="159"/>
    </row>
    <row r="45" customFormat="false" ht="15.75" hidden="false" customHeight="false" outlineLevel="0" collapsed="false">
      <c r="A45" s="55" t="n">
        <f aca="false">+A44+181</f>
        <v>37315</v>
      </c>
      <c r="B45" s="157" t="n">
        <f aca="false">+B44+1</f>
        <v>3</v>
      </c>
      <c r="C45" s="66" t="n">
        <f aca="false">G44</f>
        <v>428892560.493827</v>
      </c>
      <c r="D45" s="66" t="n">
        <v>0</v>
      </c>
      <c r="E45" s="66" t="n">
        <v>0</v>
      </c>
      <c r="F45" s="66" t="n">
        <f aca="false">C45*$B$38/360*(A45-A44)</f>
        <v>15094635.3929355</v>
      </c>
      <c r="G45" s="66" t="n">
        <f aca="false">+C45+D45+E45+F45</f>
        <v>443987195.886763</v>
      </c>
      <c r="H45" s="66" t="n">
        <f aca="false">+H44+F45</f>
        <v>43987195.8867627</v>
      </c>
      <c r="I45" s="55" t="n">
        <f aca="false">+A45</f>
        <v>37315</v>
      </c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59"/>
      <c r="X45" s="159"/>
      <c r="Y45" s="159"/>
      <c r="Z45" s="159"/>
      <c r="AA45" s="159"/>
      <c r="AB45" s="159"/>
      <c r="AC45" s="159"/>
      <c r="AD45" s="159"/>
      <c r="AE45" s="159"/>
      <c r="AF45" s="159"/>
      <c r="AG45" s="159"/>
      <c r="AH45" s="159"/>
      <c r="AI45" s="159"/>
      <c r="AJ45" s="159"/>
      <c r="AK45" s="159"/>
      <c r="AL45" s="159"/>
      <c r="AM45" s="159"/>
      <c r="AN45" s="159"/>
      <c r="AO45" s="159"/>
      <c r="AP45" s="159"/>
      <c r="AQ45" s="159"/>
      <c r="AR45" s="159"/>
      <c r="AS45" s="159"/>
      <c r="AT45" s="159"/>
      <c r="AU45" s="159"/>
      <c r="AV45" s="159"/>
      <c r="AW45" s="159"/>
      <c r="AX45" s="159"/>
      <c r="AY45" s="159"/>
      <c r="AZ45" s="159"/>
      <c r="BA45" s="159"/>
      <c r="BB45" s="159"/>
      <c r="BC45" s="159"/>
      <c r="BD45" s="159"/>
      <c r="BE45" s="159"/>
      <c r="BF45" s="159"/>
      <c r="BG45" s="159"/>
      <c r="BH45" s="159"/>
      <c r="BI45" s="159"/>
      <c r="BJ45" s="159"/>
      <c r="BK45" s="159"/>
      <c r="BL45" s="159"/>
      <c r="BM45" s="159"/>
      <c r="BN45" s="159"/>
      <c r="BO45" s="159"/>
      <c r="BP45" s="159"/>
      <c r="BQ45" s="159"/>
      <c r="BR45" s="159"/>
      <c r="BS45" s="159"/>
      <c r="BT45" s="159"/>
      <c r="BU45" s="159"/>
      <c r="BV45" s="159"/>
      <c r="BW45" s="159"/>
      <c r="BX45" s="159"/>
      <c r="BY45" s="159"/>
      <c r="BZ45" s="159"/>
      <c r="CA45" s="159"/>
      <c r="CB45" s="159"/>
      <c r="CC45" s="159"/>
      <c r="CD45" s="159"/>
      <c r="CE45" s="159"/>
      <c r="CF45" s="159"/>
      <c r="CG45" s="159"/>
      <c r="CH45" s="159"/>
      <c r="CI45" s="159"/>
      <c r="CJ45" s="159"/>
      <c r="CK45" s="159"/>
      <c r="CL45" s="159"/>
      <c r="CM45" s="159"/>
      <c r="CN45" s="159"/>
      <c r="CO45" s="159"/>
      <c r="CP45" s="159"/>
      <c r="CQ45" s="159"/>
      <c r="CR45" s="159"/>
      <c r="CS45" s="159"/>
      <c r="CT45" s="159"/>
      <c r="CU45" s="159"/>
      <c r="CV45" s="159"/>
      <c r="CW45" s="159"/>
      <c r="CX45" s="159"/>
      <c r="CY45" s="159"/>
      <c r="CZ45" s="159"/>
      <c r="DA45" s="159"/>
      <c r="DB45" s="159"/>
      <c r="DC45" s="159"/>
      <c r="DD45" s="159"/>
      <c r="DE45" s="159"/>
      <c r="DF45" s="159"/>
      <c r="DG45" s="159"/>
      <c r="DH45" s="159"/>
      <c r="DI45" s="159"/>
      <c r="DJ45" s="159"/>
      <c r="DK45" s="159"/>
      <c r="DL45" s="159"/>
      <c r="DM45" s="159"/>
      <c r="DN45" s="159"/>
      <c r="DO45" s="159"/>
      <c r="DP45" s="159"/>
      <c r="DQ45" s="159"/>
      <c r="DR45" s="159"/>
      <c r="DS45" s="159"/>
      <c r="DT45" s="159"/>
      <c r="DU45" s="159"/>
      <c r="DV45" s="159"/>
      <c r="DW45" s="159"/>
      <c r="DX45" s="159"/>
      <c r="DY45" s="159"/>
      <c r="DZ45" s="159"/>
      <c r="EA45" s="159"/>
      <c r="EB45" s="159"/>
      <c r="EC45" s="159"/>
      <c r="ED45" s="159"/>
      <c r="EE45" s="159"/>
      <c r="EF45" s="159"/>
      <c r="EG45" s="159"/>
      <c r="EH45" s="159"/>
      <c r="EI45" s="159"/>
      <c r="EJ45" s="159"/>
      <c r="EK45" s="159"/>
      <c r="EL45" s="159"/>
      <c r="EM45" s="159"/>
      <c r="EN45" s="159"/>
      <c r="EO45" s="159"/>
      <c r="EP45" s="159"/>
      <c r="EQ45" s="159"/>
      <c r="ER45" s="159"/>
      <c r="ES45" s="159"/>
      <c r="ET45" s="159"/>
      <c r="EU45" s="159"/>
      <c r="EV45" s="159"/>
      <c r="EW45" s="159"/>
      <c r="EX45" s="159"/>
      <c r="EY45" s="159"/>
      <c r="EZ45" s="159"/>
      <c r="FA45" s="159"/>
      <c r="FB45" s="159"/>
      <c r="FC45" s="159"/>
      <c r="FD45" s="159"/>
      <c r="FE45" s="159"/>
      <c r="FF45" s="159"/>
      <c r="FG45" s="159"/>
      <c r="FH45" s="159"/>
      <c r="FI45" s="159"/>
      <c r="FJ45" s="159"/>
      <c r="FK45" s="159"/>
      <c r="FL45" s="159"/>
      <c r="FM45" s="159"/>
      <c r="FN45" s="159"/>
      <c r="FO45" s="159"/>
      <c r="FP45" s="159"/>
      <c r="FQ45" s="159"/>
      <c r="FR45" s="159"/>
      <c r="FS45" s="159"/>
      <c r="FT45" s="159"/>
      <c r="FU45" s="159"/>
      <c r="FV45" s="159"/>
      <c r="FW45" s="159"/>
      <c r="FX45" s="159"/>
      <c r="FY45" s="159"/>
      <c r="FZ45" s="159"/>
      <c r="GA45" s="159"/>
      <c r="GB45" s="159"/>
      <c r="GC45" s="159"/>
      <c r="GD45" s="159"/>
      <c r="GE45" s="159"/>
      <c r="GF45" s="159"/>
      <c r="GG45" s="159"/>
      <c r="GH45" s="159"/>
      <c r="GI45" s="159"/>
      <c r="GJ45" s="159"/>
      <c r="GK45" s="159"/>
      <c r="GL45" s="159"/>
      <c r="GM45" s="159"/>
      <c r="GN45" s="159"/>
      <c r="GO45" s="159"/>
      <c r="GP45" s="159"/>
      <c r="GQ45" s="159"/>
      <c r="GR45" s="159"/>
      <c r="GS45" s="159"/>
      <c r="GT45" s="159"/>
      <c r="GU45" s="159"/>
      <c r="GV45" s="159"/>
      <c r="GW45" s="159"/>
      <c r="GX45" s="159"/>
      <c r="GY45" s="159"/>
      <c r="GZ45" s="159"/>
      <c r="HA45" s="159"/>
      <c r="HB45" s="159"/>
      <c r="HC45" s="159"/>
      <c r="HD45" s="159"/>
      <c r="HE45" s="159"/>
      <c r="HF45" s="159"/>
      <c r="HG45" s="159"/>
      <c r="HH45" s="159"/>
      <c r="HI45" s="159"/>
      <c r="HJ45" s="159"/>
      <c r="HK45" s="159"/>
      <c r="HL45" s="159"/>
      <c r="HM45" s="159"/>
      <c r="HN45" s="159"/>
      <c r="HO45" s="159"/>
      <c r="HP45" s="159"/>
      <c r="HQ45" s="159"/>
      <c r="HR45" s="159"/>
      <c r="HS45" s="159"/>
      <c r="HT45" s="159"/>
      <c r="HU45" s="159"/>
      <c r="HV45" s="159"/>
      <c r="HW45" s="159"/>
      <c r="HX45" s="159"/>
      <c r="HY45" s="159"/>
      <c r="HZ45" s="159"/>
      <c r="IA45" s="159"/>
      <c r="IB45" s="159"/>
      <c r="IC45" s="159"/>
      <c r="ID45" s="159"/>
      <c r="IE45" s="159"/>
      <c r="IF45" s="159"/>
      <c r="IG45" s="159"/>
      <c r="IH45" s="159"/>
      <c r="II45" s="159"/>
      <c r="IJ45" s="159"/>
      <c r="IK45" s="159"/>
      <c r="IL45" s="159"/>
      <c r="IM45" s="159"/>
      <c r="IN45" s="159"/>
      <c r="IO45" s="159"/>
      <c r="IP45" s="159"/>
      <c r="IQ45" s="159"/>
      <c r="IR45" s="159"/>
      <c r="IS45" s="159"/>
      <c r="IT45" s="159"/>
      <c r="IU45" s="159"/>
      <c r="IV45" s="159"/>
      <c r="IW45" s="159"/>
    </row>
    <row r="46" customFormat="false" ht="15.75" hidden="false" customHeight="false" outlineLevel="0" collapsed="false">
      <c r="A46" s="55" t="n">
        <f aca="false">+A45+184</f>
        <v>37499</v>
      </c>
      <c r="B46" s="157" t="n">
        <f aca="false">+B45+1</f>
        <v>4</v>
      </c>
      <c r="C46" s="66" t="n">
        <f aca="false">G45</f>
        <v>443987195.886763</v>
      </c>
      <c r="D46" s="66" t="n">
        <v>0</v>
      </c>
      <c r="E46" s="66" t="n">
        <v>0</v>
      </c>
      <c r="F46" s="66" t="n">
        <f aca="false">C46*$B$38/360*(A46-A45)</f>
        <v>15884875.2306153</v>
      </c>
      <c r="G46" s="66" t="n">
        <f aca="false">+C46+D46+E46+F46</f>
        <v>459872071.117378</v>
      </c>
      <c r="H46" s="66" t="n">
        <f aca="false">+H45+F46</f>
        <v>59872071.117378</v>
      </c>
      <c r="I46" s="55" t="n">
        <f aca="false">+A46</f>
        <v>37499</v>
      </c>
      <c r="J46" s="159"/>
      <c r="K46" s="159"/>
      <c r="L46" s="159"/>
      <c r="M46" s="159"/>
      <c r="N46" s="159"/>
      <c r="O46" s="159"/>
      <c r="P46" s="159"/>
      <c r="Q46" s="159"/>
      <c r="R46" s="159"/>
      <c r="S46" s="159"/>
      <c r="T46" s="159"/>
      <c r="U46" s="159"/>
      <c r="V46" s="159"/>
      <c r="W46" s="159"/>
      <c r="X46" s="159"/>
      <c r="Y46" s="159"/>
      <c r="Z46" s="159"/>
      <c r="AA46" s="159"/>
      <c r="AB46" s="159"/>
      <c r="AC46" s="159"/>
      <c r="AD46" s="159"/>
      <c r="AE46" s="159"/>
      <c r="AF46" s="159"/>
      <c r="AG46" s="159"/>
      <c r="AH46" s="159"/>
      <c r="AI46" s="159"/>
      <c r="AJ46" s="159"/>
      <c r="AK46" s="159"/>
      <c r="AL46" s="159"/>
      <c r="AM46" s="159"/>
      <c r="AN46" s="159"/>
      <c r="AO46" s="159"/>
      <c r="AP46" s="159"/>
      <c r="AQ46" s="159"/>
      <c r="AR46" s="159"/>
      <c r="AS46" s="159"/>
      <c r="AT46" s="159"/>
      <c r="AU46" s="159"/>
      <c r="AV46" s="159"/>
      <c r="AW46" s="159"/>
      <c r="AX46" s="159"/>
      <c r="AY46" s="159"/>
      <c r="AZ46" s="159"/>
      <c r="BA46" s="159"/>
      <c r="BB46" s="159"/>
      <c r="BC46" s="159"/>
      <c r="BD46" s="159"/>
      <c r="BE46" s="159"/>
      <c r="BF46" s="159"/>
      <c r="BG46" s="159"/>
      <c r="BH46" s="159"/>
      <c r="BI46" s="159"/>
      <c r="BJ46" s="159"/>
      <c r="BK46" s="159"/>
      <c r="BL46" s="159"/>
      <c r="BM46" s="159"/>
      <c r="BN46" s="159"/>
      <c r="BO46" s="159"/>
      <c r="BP46" s="159"/>
      <c r="BQ46" s="159"/>
      <c r="BR46" s="159"/>
      <c r="BS46" s="159"/>
      <c r="BT46" s="159"/>
      <c r="BU46" s="159"/>
      <c r="BV46" s="159"/>
      <c r="BW46" s="159"/>
      <c r="BX46" s="159"/>
      <c r="BY46" s="159"/>
      <c r="BZ46" s="159"/>
      <c r="CA46" s="159"/>
      <c r="CB46" s="159"/>
      <c r="CC46" s="159"/>
      <c r="CD46" s="159"/>
      <c r="CE46" s="159"/>
      <c r="CF46" s="159"/>
      <c r="CG46" s="159"/>
      <c r="CH46" s="159"/>
      <c r="CI46" s="159"/>
      <c r="CJ46" s="159"/>
      <c r="CK46" s="159"/>
      <c r="CL46" s="159"/>
      <c r="CM46" s="159"/>
      <c r="CN46" s="159"/>
      <c r="CO46" s="159"/>
      <c r="CP46" s="159"/>
      <c r="CQ46" s="159"/>
      <c r="CR46" s="159"/>
      <c r="CS46" s="159"/>
      <c r="CT46" s="159"/>
      <c r="CU46" s="159"/>
      <c r="CV46" s="159"/>
      <c r="CW46" s="159"/>
      <c r="CX46" s="159"/>
      <c r="CY46" s="159"/>
      <c r="CZ46" s="159"/>
      <c r="DA46" s="159"/>
      <c r="DB46" s="159"/>
      <c r="DC46" s="159"/>
      <c r="DD46" s="159"/>
      <c r="DE46" s="159"/>
      <c r="DF46" s="159"/>
      <c r="DG46" s="159"/>
      <c r="DH46" s="159"/>
      <c r="DI46" s="159"/>
      <c r="DJ46" s="159"/>
      <c r="DK46" s="159"/>
      <c r="DL46" s="159"/>
      <c r="DM46" s="159"/>
      <c r="DN46" s="159"/>
      <c r="DO46" s="159"/>
      <c r="DP46" s="159"/>
      <c r="DQ46" s="159"/>
      <c r="DR46" s="159"/>
      <c r="DS46" s="159"/>
      <c r="DT46" s="159"/>
      <c r="DU46" s="159"/>
      <c r="DV46" s="159"/>
      <c r="DW46" s="159"/>
      <c r="DX46" s="159"/>
      <c r="DY46" s="159"/>
      <c r="DZ46" s="159"/>
      <c r="EA46" s="159"/>
      <c r="EB46" s="159"/>
      <c r="EC46" s="159"/>
      <c r="ED46" s="159"/>
      <c r="EE46" s="159"/>
      <c r="EF46" s="159"/>
      <c r="EG46" s="159"/>
      <c r="EH46" s="159"/>
      <c r="EI46" s="159"/>
      <c r="EJ46" s="159"/>
      <c r="EK46" s="159"/>
      <c r="EL46" s="159"/>
      <c r="EM46" s="159"/>
      <c r="EN46" s="159"/>
      <c r="EO46" s="159"/>
      <c r="EP46" s="159"/>
      <c r="EQ46" s="159"/>
      <c r="ER46" s="159"/>
      <c r="ES46" s="159"/>
      <c r="ET46" s="159"/>
      <c r="EU46" s="159"/>
      <c r="EV46" s="159"/>
      <c r="EW46" s="159"/>
      <c r="EX46" s="159"/>
      <c r="EY46" s="159"/>
      <c r="EZ46" s="159"/>
      <c r="FA46" s="159"/>
      <c r="FB46" s="159"/>
      <c r="FC46" s="159"/>
      <c r="FD46" s="159"/>
      <c r="FE46" s="159"/>
      <c r="FF46" s="159"/>
      <c r="FG46" s="159"/>
      <c r="FH46" s="159"/>
      <c r="FI46" s="159"/>
      <c r="FJ46" s="159"/>
      <c r="FK46" s="159"/>
      <c r="FL46" s="159"/>
      <c r="FM46" s="159"/>
      <c r="FN46" s="159"/>
      <c r="FO46" s="159"/>
      <c r="FP46" s="159"/>
      <c r="FQ46" s="159"/>
      <c r="FR46" s="159"/>
      <c r="FS46" s="159"/>
      <c r="FT46" s="159"/>
      <c r="FU46" s="159"/>
      <c r="FV46" s="159"/>
      <c r="FW46" s="159"/>
      <c r="FX46" s="159"/>
      <c r="FY46" s="159"/>
      <c r="FZ46" s="159"/>
      <c r="GA46" s="159"/>
      <c r="GB46" s="159"/>
      <c r="GC46" s="159"/>
      <c r="GD46" s="159"/>
      <c r="GE46" s="159"/>
      <c r="GF46" s="159"/>
      <c r="GG46" s="159"/>
      <c r="GH46" s="159"/>
      <c r="GI46" s="159"/>
      <c r="GJ46" s="159"/>
      <c r="GK46" s="159"/>
      <c r="GL46" s="159"/>
      <c r="GM46" s="159"/>
      <c r="GN46" s="159"/>
      <c r="GO46" s="159"/>
      <c r="GP46" s="159"/>
      <c r="GQ46" s="159"/>
      <c r="GR46" s="159"/>
      <c r="GS46" s="159"/>
      <c r="GT46" s="159"/>
      <c r="GU46" s="159"/>
      <c r="GV46" s="159"/>
      <c r="GW46" s="159"/>
      <c r="GX46" s="159"/>
      <c r="GY46" s="159"/>
      <c r="GZ46" s="159"/>
      <c r="HA46" s="159"/>
      <c r="HB46" s="159"/>
      <c r="HC46" s="159"/>
      <c r="HD46" s="159"/>
      <c r="HE46" s="159"/>
      <c r="HF46" s="159"/>
      <c r="HG46" s="159"/>
      <c r="HH46" s="159"/>
      <c r="HI46" s="159"/>
      <c r="HJ46" s="159"/>
      <c r="HK46" s="159"/>
      <c r="HL46" s="159"/>
      <c r="HM46" s="159"/>
      <c r="HN46" s="159"/>
      <c r="HO46" s="159"/>
      <c r="HP46" s="159"/>
      <c r="HQ46" s="159"/>
      <c r="HR46" s="159"/>
      <c r="HS46" s="159"/>
      <c r="HT46" s="159"/>
      <c r="HU46" s="159"/>
      <c r="HV46" s="159"/>
      <c r="HW46" s="159"/>
      <c r="HX46" s="159"/>
      <c r="HY46" s="159"/>
      <c r="HZ46" s="159"/>
      <c r="IA46" s="159"/>
      <c r="IB46" s="159"/>
      <c r="IC46" s="159"/>
      <c r="ID46" s="159"/>
      <c r="IE46" s="159"/>
      <c r="IF46" s="159"/>
      <c r="IG46" s="159"/>
      <c r="IH46" s="159"/>
      <c r="II46" s="159"/>
      <c r="IJ46" s="159"/>
      <c r="IK46" s="159"/>
      <c r="IL46" s="159"/>
      <c r="IM46" s="159"/>
      <c r="IN46" s="159"/>
      <c r="IO46" s="159"/>
      <c r="IP46" s="159"/>
      <c r="IQ46" s="159"/>
      <c r="IR46" s="159"/>
      <c r="IS46" s="159"/>
      <c r="IT46" s="159"/>
      <c r="IU46" s="159"/>
      <c r="IV46" s="159"/>
      <c r="IW46" s="159"/>
    </row>
    <row r="47" customFormat="false" ht="15.75" hidden="false" customHeight="false" outlineLevel="0" collapsed="false">
      <c r="A47" s="55" t="n">
        <f aca="false">+A46+181</f>
        <v>37680</v>
      </c>
      <c r="B47" s="157" t="n">
        <f aca="false">+B46+1</f>
        <v>5</v>
      </c>
      <c r="C47" s="66" t="n">
        <f aca="false">G46</f>
        <v>459872071.117378</v>
      </c>
      <c r="D47" s="66" t="n">
        <v>0</v>
      </c>
      <c r="E47" s="66" t="n">
        <v>0</v>
      </c>
      <c r="F47" s="66" t="n">
        <f aca="false">C47*$B$38/360*(A47-A46)</f>
        <v>16184942.0584922</v>
      </c>
      <c r="G47" s="66" t="n">
        <f aca="false">+C47+D47+E47+F47</f>
        <v>476057013.17587</v>
      </c>
      <c r="H47" s="66" t="n">
        <f aca="false">+H46+F47</f>
        <v>76057013.1758702</v>
      </c>
      <c r="I47" s="55" t="n">
        <f aca="false">+A47</f>
        <v>37680</v>
      </c>
      <c r="J47" s="159"/>
      <c r="K47" s="159"/>
      <c r="L47" s="159"/>
      <c r="M47" s="159"/>
      <c r="N47" s="159"/>
      <c r="O47" s="159"/>
      <c r="P47" s="159"/>
      <c r="Q47" s="159"/>
      <c r="R47" s="159"/>
      <c r="S47" s="159"/>
      <c r="T47" s="159"/>
      <c r="U47" s="159"/>
      <c r="V47" s="159"/>
      <c r="W47" s="159"/>
      <c r="X47" s="159"/>
      <c r="Y47" s="159"/>
      <c r="Z47" s="159"/>
      <c r="AA47" s="159"/>
      <c r="AB47" s="159"/>
      <c r="AC47" s="159"/>
      <c r="AD47" s="159"/>
      <c r="AE47" s="159"/>
      <c r="AF47" s="159"/>
      <c r="AG47" s="159"/>
      <c r="AH47" s="159"/>
      <c r="AI47" s="159"/>
      <c r="AJ47" s="159"/>
      <c r="AK47" s="159"/>
      <c r="AL47" s="159"/>
      <c r="AM47" s="159"/>
      <c r="AN47" s="159"/>
      <c r="AO47" s="159"/>
      <c r="AP47" s="159"/>
      <c r="AQ47" s="159"/>
      <c r="AR47" s="159"/>
      <c r="AS47" s="159"/>
      <c r="AT47" s="159"/>
      <c r="AU47" s="159"/>
      <c r="AV47" s="159"/>
      <c r="AW47" s="159"/>
      <c r="AX47" s="159"/>
      <c r="AY47" s="159"/>
      <c r="AZ47" s="159"/>
      <c r="BA47" s="159"/>
      <c r="BB47" s="159"/>
      <c r="BC47" s="159"/>
      <c r="BD47" s="159"/>
      <c r="BE47" s="159"/>
      <c r="BF47" s="159"/>
      <c r="BG47" s="159"/>
      <c r="BH47" s="159"/>
      <c r="BI47" s="159"/>
      <c r="BJ47" s="159"/>
      <c r="BK47" s="159"/>
      <c r="BL47" s="159"/>
      <c r="BM47" s="159"/>
      <c r="BN47" s="159"/>
      <c r="BO47" s="159"/>
      <c r="BP47" s="159"/>
      <c r="BQ47" s="159"/>
      <c r="BR47" s="159"/>
      <c r="BS47" s="159"/>
      <c r="BT47" s="159"/>
      <c r="BU47" s="159"/>
      <c r="BV47" s="159"/>
      <c r="BW47" s="159"/>
      <c r="BX47" s="159"/>
      <c r="BY47" s="159"/>
      <c r="BZ47" s="159"/>
      <c r="CA47" s="159"/>
      <c r="CB47" s="159"/>
      <c r="CC47" s="159"/>
      <c r="CD47" s="159"/>
      <c r="CE47" s="159"/>
      <c r="CF47" s="159"/>
      <c r="CG47" s="159"/>
      <c r="CH47" s="159"/>
      <c r="CI47" s="159"/>
      <c r="CJ47" s="159"/>
      <c r="CK47" s="159"/>
      <c r="CL47" s="159"/>
      <c r="CM47" s="159"/>
      <c r="CN47" s="159"/>
      <c r="CO47" s="159"/>
      <c r="CP47" s="159"/>
      <c r="CQ47" s="159"/>
      <c r="CR47" s="159"/>
      <c r="CS47" s="159"/>
      <c r="CT47" s="159"/>
      <c r="CU47" s="159"/>
      <c r="CV47" s="159"/>
      <c r="CW47" s="159"/>
      <c r="CX47" s="159"/>
      <c r="CY47" s="159"/>
      <c r="CZ47" s="159"/>
      <c r="DA47" s="159"/>
      <c r="DB47" s="159"/>
      <c r="DC47" s="159"/>
      <c r="DD47" s="159"/>
      <c r="DE47" s="159"/>
      <c r="DF47" s="159"/>
      <c r="DG47" s="159"/>
      <c r="DH47" s="159"/>
      <c r="DI47" s="159"/>
      <c r="DJ47" s="159"/>
      <c r="DK47" s="159"/>
      <c r="DL47" s="159"/>
      <c r="DM47" s="159"/>
      <c r="DN47" s="159"/>
      <c r="DO47" s="159"/>
      <c r="DP47" s="159"/>
      <c r="DQ47" s="159"/>
      <c r="DR47" s="159"/>
      <c r="DS47" s="159"/>
      <c r="DT47" s="159"/>
      <c r="DU47" s="159"/>
      <c r="DV47" s="159"/>
      <c r="DW47" s="159"/>
      <c r="DX47" s="159"/>
      <c r="DY47" s="159"/>
      <c r="DZ47" s="159"/>
      <c r="EA47" s="159"/>
      <c r="EB47" s="159"/>
      <c r="EC47" s="159"/>
      <c r="ED47" s="159"/>
      <c r="EE47" s="159"/>
      <c r="EF47" s="159"/>
      <c r="EG47" s="159"/>
      <c r="EH47" s="159"/>
      <c r="EI47" s="159"/>
      <c r="EJ47" s="159"/>
      <c r="EK47" s="159"/>
      <c r="EL47" s="159"/>
      <c r="EM47" s="159"/>
      <c r="EN47" s="159"/>
      <c r="EO47" s="159"/>
      <c r="EP47" s="159"/>
      <c r="EQ47" s="159"/>
      <c r="ER47" s="159"/>
      <c r="ES47" s="159"/>
      <c r="ET47" s="159"/>
      <c r="EU47" s="159"/>
      <c r="EV47" s="159"/>
      <c r="EW47" s="159"/>
      <c r="EX47" s="159"/>
      <c r="EY47" s="159"/>
      <c r="EZ47" s="159"/>
      <c r="FA47" s="159"/>
      <c r="FB47" s="159"/>
      <c r="FC47" s="159"/>
      <c r="FD47" s="159"/>
      <c r="FE47" s="159"/>
      <c r="FF47" s="159"/>
      <c r="FG47" s="159"/>
      <c r="FH47" s="159"/>
      <c r="FI47" s="159"/>
      <c r="FJ47" s="159"/>
      <c r="FK47" s="159"/>
      <c r="FL47" s="159"/>
      <c r="FM47" s="159"/>
      <c r="FN47" s="159"/>
      <c r="FO47" s="159"/>
      <c r="FP47" s="159"/>
      <c r="FQ47" s="159"/>
      <c r="FR47" s="159"/>
      <c r="FS47" s="159"/>
      <c r="FT47" s="159"/>
      <c r="FU47" s="159"/>
      <c r="FV47" s="159"/>
      <c r="FW47" s="159"/>
      <c r="FX47" s="159"/>
      <c r="FY47" s="159"/>
      <c r="FZ47" s="159"/>
      <c r="GA47" s="159"/>
      <c r="GB47" s="159"/>
      <c r="GC47" s="159"/>
      <c r="GD47" s="159"/>
      <c r="GE47" s="159"/>
      <c r="GF47" s="159"/>
      <c r="GG47" s="159"/>
      <c r="GH47" s="159"/>
      <c r="GI47" s="159"/>
      <c r="GJ47" s="159"/>
      <c r="GK47" s="159"/>
      <c r="GL47" s="159"/>
      <c r="GM47" s="159"/>
      <c r="GN47" s="159"/>
      <c r="GO47" s="159"/>
      <c r="GP47" s="159"/>
      <c r="GQ47" s="159"/>
      <c r="GR47" s="159"/>
      <c r="GS47" s="159"/>
      <c r="GT47" s="159"/>
      <c r="GU47" s="159"/>
      <c r="GV47" s="159"/>
      <c r="GW47" s="159"/>
      <c r="GX47" s="159"/>
      <c r="GY47" s="159"/>
      <c r="GZ47" s="159"/>
      <c r="HA47" s="159"/>
      <c r="HB47" s="159"/>
      <c r="HC47" s="159"/>
      <c r="HD47" s="159"/>
      <c r="HE47" s="159"/>
      <c r="HF47" s="159"/>
      <c r="HG47" s="159"/>
      <c r="HH47" s="159"/>
      <c r="HI47" s="159"/>
      <c r="HJ47" s="159"/>
      <c r="HK47" s="159"/>
      <c r="HL47" s="159"/>
      <c r="HM47" s="159"/>
      <c r="HN47" s="159"/>
      <c r="HO47" s="159"/>
      <c r="HP47" s="159"/>
      <c r="HQ47" s="159"/>
      <c r="HR47" s="159"/>
      <c r="HS47" s="159"/>
      <c r="HT47" s="159"/>
      <c r="HU47" s="159"/>
      <c r="HV47" s="159"/>
      <c r="HW47" s="159"/>
      <c r="HX47" s="159"/>
      <c r="HY47" s="159"/>
      <c r="HZ47" s="159"/>
      <c r="IA47" s="159"/>
      <c r="IB47" s="159"/>
      <c r="IC47" s="159"/>
      <c r="ID47" s="159"/>
      <c r="IE47" s="159"/>
      <c r="IF47" s="159"/>
      <c r="IG47" s="159"/>
      <c r="IH47" s="159"/>
      <c r="II47" s="159"/>
      <c r="IJ47" s="159"/>
      <c r="IK47" s="159"/>
      <c r="IL47" s="159"/>
      <c r="IM47" s="159"/>
      <c r="IN47" s="159"/>
      <c r="IO47" s="159"/>
      <c r="IP47" s="159"/>
      <c r="IQ47" s="159"/>
      <c r="IR47" s="159"/>
      <c r="IS47" s="159"/>
      <c r="IT47" s="159"/>
      <c r="IU47" s="159"/>
      <c r="IV47" s="159"/>
      <c r="IW47" s="159"/>
    </row>
    <row r="48" customFormat="false" ht="15.75" hidden="false" customHeight="false" outlineLevel="0" collapsed="false">
      <c r="A48" s="55" t="n">
        <f aca="false">+A47+184</f>
        <v>37864</v>
      </c>
      <c r="B48" s="157" t="n">
        <f aca="false">+B47+1</f>
        <v>6</v>
      </c>
      <c r="C48" s="66" t="n">
        <f aca="false">G47</f>
        <v>476057013.17587</v>
      </c>
      <c r="D48" s="66" t="n">
        <v>0</v>
      </c>
      <c r="E48" s="66" t="n">
        <v>0</v>
      </c>
      <c r="F48" s="66" t="n">
        <f aca="false">C48*$B$38/360*(A48-A47)</f>
        <v>17032262.0269589</v>
      </c>
      <c r="G48" s="66" t="n">
        <f aca="false">+C48+D48+E48+F48</f>
        <v>493089275.202829</v>
      </c>
      <c r="H48" s="66" t="n">
        <f aca="false">+H47+F48</f>
        <v>93089275.2028291</v>
      </c>
      <c r="I48" s="55" t="n">
        <f aca="false">+A48</f>
        <v>37864</v>
      </c>
      <c r="J48" s="159"/>
      <c r="K48" s="159"/>
      <c r="L48" s="159"/>
      <c r="M48" s="159"/>
      <c r="N48" s="159"/>
      <c r="O48" s="159"/>
      <c r="P48" s="159"/>
      <c r="Q48" s="159"/>
      <c r="R48" s="159"/>
      <c r="S48" s="159"/>
      <c r="T48" s="159"/>
      <c r="U48" s="159"/>
      <c r="V48" s="159"/>
      <c r="W48" s="159"/>
      <c r="X48" s="159"/>
      <c r="Y48" s="159"/>
      <c r="Z48" s="159"/>
      <c r="AA48" s="159"/>
      <c r="AB48" s="159"/>
      <c r="AC48" s="159"/>
      <c r="AD48" s="159"/>
      <c r="AE48" s="159"/>
      <c r="AF48" s="159"/>
      <c r="AG48" s="159"/>
      <c r="AH48" s="159"/>
      <c r="AI48" s="159"/>
      <c r="AJ48" s="159"/>
      <c r="AK48" s="159"/>
      <c r="AL48" s="159"/>
      <c r="AM48" s="159"/>
      <c r="AN48" s="159"/>
      <c r="AO48" s="159"/>
      <c r="AP48" s="159"/>
      <c r="AQ48" s="159"/>
      <c r="AR48" s="159"/>
      <c r="AS48" s="159"/>
      <c r="AT48" s="159"/>
      <c r="AU48" s="159"/>
      <c r="AV48" s="159"/>
      <c r="AW48" s="159"/>
      <c r="AX48" s="159"/>
      <c r="AY48" s="159"/>
      <c r="AZ48" s="159"/>
      <c r="BA48" s="159"/>
      <c r="BB48" s="159"/>
      <c r="BC48" s="159"/>
      <c r="BD48" s="159"/>
      <c r="BE48" s="159"/>
      <c r="BF48" s="159"/>
      <c r="BG48" s="159"/>
      <c r="BH48" s="159"/>
      <c r="BI48" s="159"/>
      <c r="BJ48" s="159"/>
      <c r="BK48" s="159"/>
      <c r="BL48" s="159"/>
      <c r="BM48" s="159"/>
      <c r="BN48" s="159"/>
      <c r="BO48" s="159"/>
      <c r="BP48" s="159"/>
      <c r="BQ48" s="159"/>
      <c r="BR48" s="159"/>
      <c r="BS48" s="159"/>
      <c r="BT48" s="159"/>
      <c r="BU48" s="159"/>
      <c r="BV48" s="159"/>
      <c r="BW48" s="159"/>
      <c r="BX48" s="159"/>
      <c r="BY48" s="159"/>
      <c r="BZ48" s="159"/>
      <c r="CA48" s="159"/>
      <c r="CB48" s="159"/>
      <c r="CC48" s="159"/>
      <c r="CD48" s="159"/>
      <c r="CE48" s="159"/>
      <c r="CF48" s="159"/>
      <c r="CG48" s="159"/>
      <c r="CH48" s="159"/>
      <c r="CI48" s="159"/>
      <c r="CJ48" s="159"/>
      <c r="CK48" s="159"/>
      <c r="CL48" s="159"/>
      <c r="CM48" s="159"/>
      <c r="CN48" s="159"/>
      <c r="CO48" s="159"/>
      <c r="CP48" s="159"/>
      <c r="CQ48" s="159"/>
      <c r="CR48" s="159"/>
      <c r="CS48" s="159"/>
      <c r="CT48" s="159"/>
      <c r="CU48" s="159"/>
      <c r="CV48" s="159"/>
      <c r="CW48" s="159"/>
      <c r="CX48" s="159"/>
      <c r="CY48" s="159"/>
      <c r="CZ48" s="159"/>
      <c r="DA48" s="159"/>
      <c r="DB48" s="159"/>
      <c r="DC48" s="159"/>
      <c r="DD48" s="159"/>
      <c r="DE48" s="159"/>
      <c r="DF48" s="159"/>
      <c r="DG48" s="159"/>
      <c r="DH48" s="159"/>
      <c r="DI48" s="159"/>
      <c r="DJ48" s="159"/>
      <c r="DK48" s="159"/>
      <c r="DL48" s="159"/>
      <c r="DM48" s="159"/>
      <c r="DN48" s="159"/>
      <c r="DO48" s="159"/>
      <c r="DP48" s="159"/>
      <c r="DQ48" s="159"/>
      <c r="DR48" s="159"/>
      <c r="DS48" s="159"/>
      <c r="DT48" s="159"/>
      <c r="DU48" s="159"/>
      <c r="DV48" s="159"/>
      <c r="DW48" s="159"/>
      <c r="DX48" s="159"/>
      <c r="DY48" s="159"/>
      <c r="DZ48" s="159"/>
      <c r="EA48" s="159"/>
      <c r="EB48" s="159"/>
      <c r="EC48" s="159"/>
      <c r="ED48" s="159"/>
      <c r="EE48" s="159"/>
      <c r="EF48" s="159"/>
      <c r="EG48" s="159"/>
      <c r="EH48" s="159"/>
      <c r="EI48" s="159"/>
      <c r="EJ48" s="159"/>
      <c r="EK48" s="159"/>
      <c r="EL48" s="159"/>
      <c r="EM48" s="159"/>
      <c r="EN48" s="159"/>
      <c r="EO48" s="159"/>
      <c r="EP48" s="159"/>
      <c r="EQ48" s="159"/>
      <c r="ER48" s="159"/>
      <c r="ES48" s="159"/>
      <c r="ET48" s="159"/>
      <c r="EU48" s="159"/>
      <c r="EV48" s="159"/>
      <c r="EW48" s="159"/>
      <c r="EX48" s="159"/>
      <c r="EY48" s="159"/>
      <c r="EZ48" s="159"/>
      <c r="FA48" s="159"/>
      <c r="FB48" s="159"/>
      <c r="FC48" s="159"/>
      <c r="FD48" s="159"/>
      <c r="FE48" s="159"/>
      <c r="FF48" s="159"/>
      <c r="FG48" s="159"/>
      <c r="FH48" s="159"/>
      <c r="FI48" s="159"/>
      <c r="FJ48" s="159"/>
      <c r="FK48" s="159"/>
      <c r="FL48" s="159"/>
      <c r="FM48" s="159"/>
      <c r="FN48" s="159"/>
      <c r="FO48" s="159"/>
      <c r="FP48" s="159"/>
      <c r="FQ48" s="159"/>
      <c r="FR48" s="159"/>
      <c r="FS48" s="159"/>
      <c r="FT48" s="159"/>
      <c r="FU48" s="159"/>
      <c r="FV48" s="159"/>
      <c r="FW48" s="159"/>
      <c r="FX48" s="159"/>
      <c r="FY48" s="159"/>
      <c r="FZ48" s="159"/>
      <c r="GA48" s="159"/>
      <c r="GB48" s="159"/>
      <c r="GC48" s="159"/>
      <c r="GD48" s="159"/>
      <c r="GE48" s="159"/>
      <c r="GF48" s="159"/>
      <c r="GG48" s="159"/>
      <c r="GH48" s="159"/>
      <c r="GI48" s="159"/>
      <c r="GJ48" s="159"/>
      <c r="GK48" s="159"/>
      <c r="GL48" s="159"/>
      <c r="GM48" s="159"/>
      <c r="GN48" s="159"/>
      <c r="GO48" s="159"/>
      <c r="GP48" s="159"/>
      <c r="GQ48" s="159"/>
      <c r="GR48" s="159"/>
      <c r="GS48" s="159"/>
      <c r="GT48" s="159"/>
      <c r="GU48" s="159"/>
      <c r="GV48" s="159"/>
      <c r="GW48" s="159"/>
      <c r="GX48" s="159"/>
      <c r="GY48" s="159"/>
      <c r="GZ48" s="159"/>
      <c r="HA48" s="159"/>
      <c r="HB48" s="159"/>
      <c r="HC48" s="159"/>
      <c r="HD48" s="159"/>
      <c r="HE48" s="159"/>
      <c r="HF48" s="159"/>
      <c r="HG48" s="159"/>
      <c r="HH48" s="159"/>
      <c r="HI48" s="159"/>
      <c r="HJ48" s="159"/>
      <c r="HK48" s="159"/>
      <c r="HL48" s="159"/>
      <c r="HM48" s="159"/>
      <c r="HN48" s="159"/>
      <c r="HO48" s="159"/>
      <c r="HP48" s="159"/>
      <c r="HQ48" s="159"/>
      <c r="HR48" s="159"/>
      <c r="HS48" s="159"/>
      <c r="HT48" s="159"/>
      <c r="HU48" s="159"/>
      <c r="HV48" s="159"/>
      <c r="HW48" s="159"/>
      <c r="HX48" s="159"/>
      <c r="HY48" s="159"/>
      <c r="HZ48" s="159"/>
      <c r="IA48" s="159"/>
      <c r="IB48" s="159"/>
      <c r="IC48" s="159"/>
      <c r="ID48" s="159"/>
      <c r="IE48" s="159"/>
      <c r="IF48" s="159"/>
      <c r="IG48" s="159"/>
      <c r="IH48" s="159"/>
      <c r="II48" s="159"/>
      <c r="IJ48" s="159"/>
      <c r="IK48" s="159"/>
      <c r="IL48" s="159"/>
      <c r="IM48" s="159"/>
      <c r="IN48" s="159"/>
      <c r="IO48" s="159"/>
      <c r="IP48" s="159"/>
      <c r="IQ48" s="159"/>
      <c r="IR48" s="159"/>
      <c r="IS48" s="159"/>
      <c r="IT48" s="159"/>
      <c r="IU48" s="159"/>
      <c r="IV48" s="159"/>
      <c r="IW48" s="159"/>
    </row>
    <row r="49" customFormat="false" ht="15.75" hidden="false" customHeight="false" outlineLevel="0" collapsed="false">
      <c r="A49" s="55" t="n">
        <f aca="false">+A48+182</f>
        <v>38046</v>
      </c>
      <c r="B49" s="157" t="n">
        <f aca="false">+B48+1</f>
        <v>7</v>
      </c>
      <c r="C49" s="66" t="n">
        <f aca="false">G48</f>
        <v>493089275.202829</v>
      </c>
      <c r="D49" s="66" t="n">
        <v>0</v>
      </c>
      <c r="E49" s="66" t="n">
        <v>0</v>
      </c>
      <c r="F49" s="66" t="n">
        <f aca="false">C49*$B$38/360*(A49-A48)</f>
        <v>17449881.5724557</v>
      </c>
      <c r="G49" s="66" t="n">
        <f aca="false">+C49+D49+E49+F49</f>
        <v>510539156.775285</v>
      </c>
      <c r="H49" s="66" t="n">
        <f aca="false">+H48+F49</f>
        <v>110539156.775285</v>
      </c>
      <c r="I49" s="55" t="n">
        <f aca="false">+A49</f>
        <v>38046</v>
      </c>
      <c r="J49" s="159"/>
      <c r="K49" s="159"/>
      <c r="L49" s="159"/>
      <c r="M49" s="159"/>
      <c r="N49" s="159"/>
      <c r="O49" s="159"/>
      <c r="P49" s="159"/>
      <c r="Q49" s="159"/>
      <c r="R49" s="159"/>
      <c r="S49" s="159"/>
      <c r="T49" s="159"/>
      <c r="U49" s="159"/>
      <c r="V49" s="159"/>
      <c r="W49" s="159"/>
      <c r="X49" s="159"/>
      <c r="Y49" s="159"/>
      <c r="Z49" s="159"/>
      <c r="AA49" s="159"/>
      <c r="AB49" s="159"/>
      <c r="AC49" s="159"/>
      <c r="AD49" s="159"/>
      <c r="AE49" s="159"/>
      <c r="AF49" s="159"/>
      <c r="AG49" s="159"/>
      <c r="AH49" s="159"/>
      <c r="AI49" s="159"/>
      <c r="AJ49" s="159"/>
      <c r="AK49" s="159"/>
      <c r="AL49" s="159"/>
      <c r="AM49" s="159"/>
      <c r="AN49" s="159"/>
      <c r="AO49" s="159"/>
      <c r="AP49" s="159"/>
      <c r="AQ49" s="159"/>
      <c r="AR49" s="159"/>
      <c r="AS49" s="159"/>
      <c r="AT49" s="159"/>
      <c r="AU49" s="159"/>
      <c r="AV49" s="159"/>
      <c r="AW49" s="159"/>
      <c r="AX49" s="159"/>
      <c r="AY49" s="159"/>
      <c r="AZ49" s="159"/>
      <c r="BA49" s="159"/>
      <c r="BB49" s="159"/>
      <c r="BC49" s="159"/>
      <c r="BD49" s="159"/>
      <c r="BE49" s="159"/>
      <c r="BF49" s="159"/>
      <c r="BG49" s="159"/>
      <c r="BH49" s="159"/>
      <c r="BI49" s="159"/>
      <c r="BJ49" s="159"/>
      <c r="BK49" s="159"/>
      <c r="BL49" s="159"/>
      <c r="BM49" s="159"/>
      <c r="BN49" s="159"/>
      <c r="BO49" s="159"/>
      <c r="BP49" s="159"/>
      <c r="BQ49" s="159"/>
      <c r="BR49" s="159"/>
      <c r="BS49" s="159"/>
      <c r="BT49" s="159"/>
      <c r="BU49" s="159"/>
      <c r="BV49" s="159"/>
      <c r="BW49" s="159"/>
      <c r="BX49" s="159"/>
      <c r="BY49" s="159"/>
      <c r="BZ49" s="159"/>
      <c r="CA49" s="159"/>
      <c r="CB49" s="159"/>
      <c r="CC49" s="159"/>
      <c r="CD49" s="159"/>
      <c r="CE49" s="159"/>
      <c r="CF49" s="159"/>
      <c r="CG49" s="159"/>
      <c r="CH49" s="159"/>
      <c r="CI49" s="159"/>
      <c r="CJ49" s="159"/>
      <c r="CK49" s="159"/>
      <c r="CL49" s="159"/>
      <c r="CM49" s="159"/>
      <c r="CN49" s="159"/>
      <c r="CO49" s="159"/>
      <c r="CP49" s="159"/>
      <c r="CQ49" s="159"/>
      <c r="CR49" s="159"/>
      <c r="CS49" s="159"/>
      <c r="CT49" s="159"/>
      <c r="CU49" s="159"/>
      <c r="CV49" s="159"/>
      <c r="CW49" s="159"/>
      <c r="CX49" s="159"/>
      <c r="CY49" s="159"/>
      <c r="CZ49" s="159"/>
      <c r="DA49" s="159"/>
      <c r="DB49" s="159"/>
      <c r="DC49" s="159"/>
      <c r="DD49" s="159"/>
      <c r="DE49" s="159"/>
      <c r="DF49" s="159"/>
      <c r="DG49" s="159"/>
      <c r="DH49" s="159"/>
      <c r="DI49" s="159"/>
      <c r="DJ49" s="159"/>
      <c r="DK49" s="159"/>
      <c r="DL49" s="159"/>
      <c r="DM49" s="159"/>
      <c r="DN49" s="159"/>
      <c r="DO49" s="159"/>
      <c r="DP49" s="159"/>
      <c r="DQ49" s="159"/>
      <c r="DR49" s="159"/>
      <c r="DS49" s="159"/>
      <c r="DT49" s="159"/>
      <c r="DU49" s="159"/>
      <c r="DV49" s="159"/>
      <c r="DW49" s="159"/>
      <c r="DX49" s="159"/>
      <c r="DY49" s="159"/>
      <c r="DZ49" s="159"/>
      <c r="EA49" s="159"/>
      <c r="EB49" s="159"/>
      <c r="EC49" s="159"/>
      <c r="ED49" s="159"/>
      <c r="EE49" s="159"/>
      <c r="EF49" s="159"/>
      <c r="EG49" s="159"/>
      <c r="EH49" s="159"/>
      <c r="EI49" s="159"/>
      <c r="EJ49" s="159"/>
      <c r="EK49" s="159"/>
      <c r="EL49" s="159"/>
      <c r="EM49" s="159"/>
      <c r="EN49" s="159"/>
      <c r="EO49" s="159"/>
      <c r="EP49" s="159"/>
      <c r="EQ49" s="159"/>
      <c r="ER49" s="159"/>
      <c r="ES49" s="159"/>
      <c r="ET49" s="159"/>
      <c r="EU49" s="159"/>
      <c r="EV49" s="159"/>
      <c r="EW49" s="159"/>
      <c r="EX49" s="159"/>
      <c r="EY49" s="159"/>
      <c r="EZ49" s="159"/>
      <c r="FA49" s="159"/>
      <c r="FB49" s="159"/>
      <c r="FC49" s="159"/>
      <c r="FD49" s="159"/>
      <c r="FE49" s="159"/>
      <c r="FF49" s="159"/>
      <c r="FG49" s="159"/>
      <c r="FH49" s="159"/>
      <c r="FI49" s="159"/>
      <c r="FJ49" s="159"/>
      <c r="FK49" s="159"/>
      <c r="FL49" s="159"/>
      <c r="FM49" s="159"/>
      <c r="FN49" s="159"/>
      <c r="FO49" s="159"/>
      <c r="FP49" s="159"/>
      <c r="FQ49" s="159"/>
      <c r="FR49" s="159"/>
      <c r="FS49" s="159"/>
      <c r="FT49" s="159"/>
      <c r="FU49" s="159"/>
      <c r="FV49" s="159"/>
      <c r="FW49" s="159"/>
      <c r="FX49" s="159"/>
      <c r="FY49" s="159"/>
      <c r="FZ49" s="159"/>
      <c r="GA49" s="159"/>
      <c r="GB49" s="159"/>
      <c r="GC49" s="159"/>
      <c r="GD49" s="159"/>
      <c r="GE49" s="159"/>
      <c r="GF49" s="159"/>
      <c r="GG49" s="159"/>
      <c r="GH49" s="159"/>
      <c r="GI49" s="159"/>
      <c r="GJ49" s="159"/>
      <c r="GK49" s="159"/>
      <c r="GL49" s="159"/>
      <c r="GM49" s="159"/>
      <c r="GN49" s="159"/>
      <c r="GO49" s="159"/>
      <c r="GP49" s="159"/>
      <c r="GQ49" s="159"/>
      <c r="GR49" s="159"/>
      <c r="GS49" s="159"/>
      <c r="GT49" s="159"/>
      <c r="GU49" s="159"/>
      <c r="GV49" s="159"/>
      <c r="GW49" s="159"/>
      <c r="GX49" s="159"/>
      <c r="GY49" s="159"/>
      <c r="GZ49" s="159"/>
      <c r="HA49" s="159"/>
      <c r="HB49" s="159"/>
      <c r="HC49" s="159"/>
      <c r="HD49" s="159"/>
      <c r="HE49" s="159"/>
      <c r="HF49" s="159"/>
      <c r="HG49" s="159"/>
      <c r="HH49" s="159"/>
      <c r="HI49" s="159"/>
      <c r="HJ49" s="159"/>
      <c r="HK49" s="159"/>
      <c r="HL49" s="159"/>
      <c r="HM49" s="159"/>
      <c r="HN49" s="159"/>
      <c r="HO49" s="159"/>
      <c r="HP49" s="159"/>
      <c r="HQ49" s="159"/>
      <c r="HR49" s="159"/>
      <c r="HS49" s="159"/>
      <c r="HT49" s="159"/>
      <c r="HU49" s="159"/>
      <c r="HV49" s="159"/>
      <c r="HW49" s="159"/>
      <c r="HX49" s="159"/>
      <c r="HY49" s="159"/>
      <c r="HZ49" s="159"/>
      <c r="IA49" s="159"/>
      <c r="IB49" s="159"/>
      <c r="IC49" s="159"/>
      <c r="ID49" s="159"/>
      <c r="IE49" s="159"/>
      <c r="IF49" s="159"/>
      <c r="IG49" s="159"/>
      <c r="IH49" s="159"/>
      <c r="II49" s="159"/>
      <c r="IJ49" s="159"/>
      <c r="IK49" s="159"/>
      <c r="IL49" s="159"/>
      <c r="IM49" s="159"/>
      <c r="IN49" s="159"/>
      <c r="IO49" s="159"/>
      <c r="IP49" s="159"/>
      <c r="IQ49" s="159"/>
      <c r="IR49" s="159"/>
      <c r="IS49" s="159"/>
      <c r="IT49" s="159"/>
      <c r="IU49" s="159"/>
      <c r="IV49" s="159"/>
      <c r="IW49" s="159"/>
    </row>
    <row r="50" customFormat="false" ht="15.75" hidden="false" customHeight="false" outlineLevel="0" collapsed="false">
      <c r="A50" s="55" t="n">
        <f aca="false">+A49+184</f>
        <v>38230</v>
      </c>
      <c r="B50" s="157" t="n">
        <f aca="false">+B49+1</f>
        <v>8</v>
      </c>
      <c r="C50" s="66" t="n">
        <f aca="false">G49</f>
        <v>510539156.775285</v>
      </c>
      <c r="D50" s="66" t="n">
        <v>0</v>
      </c>
      <c r="E50" s="66" t="n">
        <v>0</v>
      </c>
      <c r="F50" s="66" t="n">
        <f aca="false">C50*$B$38/360*(A50-A49)</f>
        <v>18265956.4979602</v>
      </c>
      <c r="G50" s="66" t="n">
        <f aca="false">+C50+D50+E50+F50</f>
        <v>528805113.273245</v>
      </c>
      <c r="H50" s="66" t="n">
        <f aca="false">+H49+F50</f>
        <v>128805113.273245</v>
      </c>
      <c r="I50" s="55" t="n">
        <f aca="false">+A50</f>
        <v>38230</v>
      </c>
      <c r="J50" s="159"/>
      <c r="K50" s="159"/>
      <c r="L50" s="159"/>
      <c r="M50" s="159"/>
      <c r="N50" s="159"/>
      <c r="O50" s="159"/>
      <c r="P50" s="159"/>
      <c r="Q50" s="159"/>
      <c r="R50" s="159"/>
      <c r="S50" s="159"/>
      <c r="T50" s="159"/>
      <c r="U50" s="159"/>
      <c r="V50" s="159"/>
      <c r="W50" s="159"/>
      <c r="X50" s="159"/>
      <c r="Y50" s="159"/>
      <c r="Z50" s="159"/>
      <c r="AA50" s="159"/>
      <c r="AB50" s="159"/>
      <c r="AC50" s="159"/>
      <c r="AD50" s="159"/>
      <c r="AE50" s="159"/>
      <c r="AF50" s="159"/>
      <c r="AG50" s="159"/>
      <c r="AH50" s="159"/>
      <c r="AI50" s="159"/>
      <c r="AJ50" s="159"/>
      <c r="AK50" s="159"/>
      <c r="AL50" s="159"/>
      <c r="AM50" s="159"/>
      <c r="AN50" s="159"/>
      <c r="AO50" s="159"/>
      <c r="AP50" s="159"/>
      <c r="AQ50" s="159"/>
      <c r="AR50" s="159"/>
      <c r="AS50" s="159"/>
      <c r="AT50" s="159"/>
      <c r="AU50" s="159"/>
      <c r="AV50" s="159"/>
      <c r="AW50" s="159"/>
      <c r="AX50" s="159"/>
      <c r="AY50" s="159"/>
      <c r="AZ50" s="159"/>
      <c r="BA50" s="159"/>
      <c r="BB50" s="159"/>
      <c r="BC50" s="159"/>
      <c r="BD50" s="159"/>
      <c r="BE50" s="159"/>
      <c r="BF50" s="159"/>
      <c r="BG50" s="159"/>
      <c r="BH50" s="159"/>
      <c r="BI50" s="159"/>
      <c r="BJ50" s="159"/>
      <c r="BK50" s="159"/>
      <c r="BL50" s="159"/>
      <c r="BM50" s="159"/>
      <c r="BN50" s="159"/>
      <c r="BO50" s="159"/>
      <c r="BP50" s="159"/>
      <c r="BQ50" s="159"/>
      <c r="BR50" s="159"/>
      <c r="BS50" s="159"/>
      <c r="BT50" s="159"/>
      <c r="BU50" s="159"/>
      <c r="BV50" s="159"/>
      <c r="BW50" s="159"/>
      <c r="BX50" s="159"/>
      <c r="BY50" s="159"/>
      <c r="BZ50" s="159"/>
      <c r="CA50" s="159"/>
      <c r="CB50" s="159"/>
      <c r="CC50" s="159"/>
      <c r="CD50" s="159"/>
      <c r="CE50" s="159"/>
      <c r="CF50" s="159"/>
      <c r="CG50" s="159"/>
      <c r="CH50" s="159"/>
      <c r="CI50" s="159"/>
      <c r="CJ50" s="159"/>
      <c r="CK50" s="159"/>
      <c r="CL50" s="159"/>
      <c r="CM50" s="159"/>
      <c r="CN50" s="159"/>
      <c r="CO50" s="159"/>
      <c r="CP50" s="159"/>
      <c r="CQ50" s="159"/>
      <c r="CR50" s="159"/>
      <c r="CS50" s="159"/>
      <c r="CT50" s="159"/>
      <c r="CU50" s="159"/>
      <c r="CV50" s="159"/>
      <c r="CW50" s="159"/>
      <c r="CX50" s="159"/>
      <c r="CY50" s="159"/>
      <c r="CZ50" s="159"/>
      <c r="DA50" s="159"/>
      <c r="DB50" s="159"/>
      <c r="DC50" s="159"/>
      <c r="DD50" s="159"/>
      <c r="DE50" s="159"/>
      <c r="DF50" s="159"/>
      <c r="DG50" s="159"/>
      <c r="DH50" s="159"/>
      <c r="DI50" s="159"/>
      <c r="DJ50" s="159"/>
      <c r="DK50" s="159"/>
      <c r="DL50" s="159"/>
      <c r="DM50" s="159"/>
      <c r="DN50" s="159"/>
      <c r="DO50" s="159"/>
      <c r="DP50" s="159"/>
      <c r="DQ50" s="159"/>
      <c r="DR50" s="159"/>
      <c r="DS50" s="159"/>
      <c r="DT50" s="159"/>
      <c r="DU50" s="159"/>
      <c r="DV50" s="159"/>
      <c r="DW50" s="159"/>
      <c r="DX50" s="159"/>
      <c r="DY50" s="159"/>
      <c r="DZ50" s="159"/>
      <c r="EA50" s="159"/>
      <c r="EB50" s="159"/>
      <c r="EC50" s="159"/>
      <c r="ED50" s="159"/>
      <c r="EE50" s="159"/>
      <c r="EF50" s="159"/>
      <c r="EG50" s="159"/>
      <c r="EH50" s="159"/>
      <c r="EI50" s="159"/>
      <c r="EJ50" s="159"/>
      <c r="EK50" s="159"/>
      <c r="EL50" s="159"/>
      <c r="EM50" s="159"/>
      <c r="EN50" s="159"/>
      <c r="EO50" s="159"/>
      <c r="EP50" s="159"/>
      <c r="EQ50" s="159"/>
      <c r="ER50" s="159"/>
      <c r="ES50" s="159"/>
      <c r="ET50" s="159"/>
      <c r="EU50" s="159"/>
      <c r="EV50" s="159"/>
      <c r="EW50" s="159"/>
      <c r="EX50" s="159"/>
      <c r="EY50" s="159"/>
      <c r="EZ50" s="159"/>
      <c r="FA50" s="159"/>
      <c r="FB50" s="159"/>
      <c r="FC50" s="159"/>
      <c r="FD50" s="159"/>
      <c r="FE50" s="159"/>
      <c r="FF50" s="159"/>
      <c r="FG50" s="159"/>
      <c r="FH50" s="159"/>
      <c r="FI50" s="159"/>
      <c r="FJ50" s="159"/>
      <c r="FK50" s="159"/>
      <c r="FL50" s="159"/>
      <c r="FM50" s="159"/>
      <c r="FN50" s="159"/>
      <c r="FO50" s="159"/>
      <c r="FP50" s="159"/>
      <c r="FQ50" s="159"/>
      <c r="FR50" s="159"/>
      <c r="FS50" s="159"/>
      <c r="FT50" s="159"/>
      <c r="FU50" s="159"/>
      <c r="FV50" s="159"/>
      <c r="FW50" s="159"/>
      <c r="FX50" s="159"/>
      <c r="FY50" s="159"/>
      <c r="FZ50" s="159"/>
      <c r="GA50" s="159"/>
      <c r="GB50" s="159"/>
      <c r="GC50" s="159"/>
      <c r="GD50" s="159"/>
      <c r="GE50" s="159"/>
      <c r="GF50" s="159"/>
      <c r="GG50" s="159"/>
      <c r="GH50" s="159"/>
      <c r="GI50" s="159"/>
      <c r="GJ50" s="159"/>
      <c r="GK50" s="159"/>
      <c r="GL50" s="159"/>
      <c r="GM50" s="159"/>
      <c r="GN50" s="159"/>
      <c r="GO50" s="159"/>
      <c r="GP50" s="159"/>
      <c r="GQ50" s="159"/>
      <c r="GR50" s="159"/>
      <c r="GS50" s="159"/>
      <c r="GT50" s="159"/>
      <c r="GU50" s="159"/>
      <c r="GV50" s="159"/>
      <c r="GW50" s="159"/>
      <c r="GX50" s="159"/>
      <c r="GY50" s="159"/>
      <c r="GZ50" s="159"/>
      <c r="HA50" s="159"/>
      <c r="HB50" s="159"/>
      <c r="HC50" s="159"/>
      <c r="HD50" s="159"/>
      <c r="HE50" s="159"/>
      <c r="HF50" s="159"/>
      <c r="HG50" s="159"/>
      <c r="HH50" s="159"/>
      <c r="HI50" s="159"/>
      <c r="HJ50" s="159"/>
      <c r="HK50" s="159"/>
      <c r="HL50" s="159"/>
      <c r="HM50" s="159"/>
      <c r="HN50" s="159"/>
      <c r="HO50" s="159"/>
      <c r="HP50" s="159"/>
      <c r="HQ50" s="159"/>
      <c r="HR50" s="159"/>
      <c r="HS50" s="159"/>
      <c r="HT50" s="159"/>
      <c r="HU50" s="159"/>
      <c r="HV50" s="159"/>
      <c r="HW50" s="159"/>
      <c r="HX50" s="159"/>
      <c r="HY50" s="159"/>
      <c r="HZ50" s="159"/>
      <c r="IA50" s="159"/>
      <c r="IB50" s="159"/>
      <c r="IC50" s="159"/>
      <c r="ID50" s="159"/>
      <c r="IE50" s="159"/>
      <c r="IF50" s="159"/>
      <c r="IG50" s="159"/>
      <c r="IH50" s="159"/>
      <c r="II50" s="159"/>
      <c r="IJ50" s="159"/>
      <c r="IK50" s="159"/>
      <c r="IL50" s="159"/>
      <c r="IM50" s="159"/>
      <c r="IN50" s="159"/>
      <c r="IO50" s="159"/>
      <c r="IP50" s="159"/>
      <c r="IQ50" s="159"/>
      <c r="IR50" s="159"/>
      <c r="IS50" s="159"/>
      <c r="IT50" s="159"/>
      <c r="IU50" s="159"/>
      <c r="IV50" s="159"/>
      <c r="IW50" s="159"/>
    </row>
    <row r="51" customFormat="false" ht="15.75" hidden="false" customHeight="false" outlineLevel="0" collapsed="false">
      <c r="A51" s="55" t="n">
        <f aca="false">+A50+181</f>
        <v>38411</v>
      </c>
      <c r="B51" s="157" t="n">
        <f aca="false">+B50+1</f>
        <v>9</v>
      </c>
      <c r="C51" s="66" t="n">
        <f aca="false">G50</f>
        <v>528805113.273245</v>
      </c>
      <c r="D51" s="66" t="n">
        <v>0</v>
      </c>
      <c r="E51" s="66" t="n">
        <v>0</v>
      </c>
      <c r="F51" s="66" t="n">
        <f aca="false">C51*$B$38/360*(A51-A50)</f>
        <v>18611002.1810334</v>
      </c>
      <c r="G51" s="66" t="n">
        <f aca="false">+C51+D51+E51+F51</f>
        <v>547416115.454279</v>
      </c>
      <c r="H51" s="66" t="n">
        <f aca="false">+H50+F51</f>
        <v>147416115.454278</v>
      </c>
      <c r="I51" s="55" t="n">
        <f aca="false">+A51</f>
        <v>38411</v>
      </c>
      <c r="J51" s="159"/>
      <c r="K51" s="159"/>
      <c r="L51" s="159"/>
      <c r="M51" s="159"/>
      <c r="N51" s="159"/>
      <c r="O51" s="159"/>
      <c r="P51" s="159"/>
      <c r="Q51" s="159"/>
      <c r="R51" s="159"/>
      <c r="S51" s="159"/>
      <c r="T51" s="159"/>
      <c r="U51" s="159"/>
      <c r="V51" s="159"/>
      <c r="W51" s="159"/>
      <c r="X51" s="159"/>
      <c r="Y51" s="159"/>
      <c r="Z51" s="159"/>
      <c r="AA51" s="159"/>
      <c r="AB51" s="159"/>
      <c r="AC51" s="159"/>
      <c r="AD51" s="159"/>
      <c r="AE51" s="159"/>
      <c r="AF51" s="159"/>
      <c r="AG51" s="159"/>
      <c r="AH51" s="159"/>
      <c r="AI51" s="159"/>
      <c r="AJ51" s="159"/>
      <c r="AK51" s="159"/>
      <c r="AL51" s="159"/>
      <c r="AM51" s="159"/>
      <c r="AN51" s="159"/>
      <c r="AO51" s="159"/>
      <c r="AP51" s="159"/>
      <c r="AQ51" s="159"/>
      <c r="AR51" s="159"/>
      <c r="AS51" s="159"/>
      <c r="AT51" s="159"/>
      <c r="AU51" s="159"/>
      <c r="AV51" s="159"/>
      <c r="AW51" s="159"/>
      <c r="AX51" s="159"/>
      <c r="AY51" s="159"/>
      <c r="AZ51" s="159"/>
      <c r="BA51" s="159"/>
      <c r="BB51" s="159"/>
      <c r="BC51" s="159"/>
      <c r="BD51" s="159"/>
      <c r="BE51" s="159"/>
      <c r="BF51" s="159"/>
      <c r="BG51" s="159"/>
      <c r="BH51" s="159"/>
      <c r="BI51" s="159"/>
      <c r="BJ51" s="159"/>
      <c r="BK51" s="159"/>
      <c r="BL51" s="159"/>
      <c r="BM51" s="159"/>
      <c r="BN51" s="159"/>
      <c r="BO51" s="159"/>
      <c r="BP51" s="159"/>
      <c r="BQ51" s="159"/>
      <c r="BR51" s="159"/>
      <c r="BS51" s="159"/>
      <c r="BT51" s="159"/>
      <c r="BU51" s="159"/>
      <c r="BV51" s="159"/>
      <c r="BW51" s="159"/>
      <c r="BX51" s="159"/>
      <c r="BY51" s="159"/>
      <c r="BZ51" s="159"/>
      <c r="CA51" s="159"/>
      <c r="CB51" s="159"/>
      <c r="CC51" s="159"/>
      <c r="CD51" s="159"/>
      <c r="CE51" s="159"/>
      <c r="CF51" s="159"/>
      <c r="CG51" s="159"/>
      <c r="CH51" s="159"/>
      <c r="CI51" s="159"/>
      <c r="CJ51" s="159"/>
      <c r="CK51" s="159"/>
      <c r="CL51" s="159"/>
      <c r="CM51" s="159"/>
      <c r="CN51" s="159"/>
      <c r="CO51" s="159"/>
      <c r="CP51" s="159"/>
      <c r="CQ51" s="159"/>
      <c r="CR51" s="159"/>
      <c r="CS51" s="159"/>
      <c r="CT51" s="159"/>
      <c r="CU51" s="159"/>
      <c r="CV51" s="159"/>
      <c r="CW51" s="159"/>
      <c r="CX51" s="159"/>
      <c r="CY51" s="159"/>
      <c r="CZ51" s="159"/>
      <c r="DA51" s="159"/>
      <c r="DB51" s="159"/>
      <c r="DC51" s="159"/>
      <c r="DD51" s="159"/>
      <c r="DE51" s="159"/>
      <c r="DF51" s="159"/>
      <c r="DG51" s="159"/>
      <c r="DH51" s="159"/>
      <c r="DI51" s="159"/>
      <c r="DJ51" s="159"/>
      <c r="DK51" s="159"/>
      <c r="DL51" s="159"/>
      <c r="DM51" s="159"/>
      <c r="DN51" s="159"/>
      <c r="DO51" s="159"/>
      <c r="DP51" s="159"/>
      <c r="DQ51" s="159"/>
      <c r="DR51" s="159"/>
      <c r="DS51" s="159"/>
      <c r="DT51" s="159"/>
      <c r="DU51" s="159"/>
      <c r="DV51" s="159"/>
      <c r="DW51" s="159"/>
      <c r="DX51" s="159"/>
      <c r="DY51" s="159"/>
      <c r="DZ51" s="159"/>
      <c r="EA51" s="159"/>
      <c r="EB51" s="159"/>
      <c r="EC51" s="159"/>
      <c r="ED51" s="159"/>
      <c r="EE51" s="159"/>
      <c r="EF51" s="159"/>
      <c r="EG51" s="159"/>
      <c r="EH51" s="159"/>
      <c r="EI51" s="159"/>
      <c r="EJ51" s="159"/>
      <c r="EK51" s="159"/>
      <c r="EL51" s="159"/>
      <c r="EM51" s="159"/>
      <c r="EN51" s="159"/>
      <c r="EO51" s="159"/>
      <c r="EP51" s="159"/>
      <c r="EQ51" s="159"/>
      <c r="ER51" s="159"/>
      <c r="ES51" s="159"/>
      <c r="ET51" s="159"/>
      <c r="EU51" s="159"/>
      <c r="EV51" s="159"/>
      <c r="EW51" s="159"/>
      <c r="EX51" s="159"/>
      <c r="EY51" s="159"/>
      <c r="EZ51" s="159"/>
      <c r="FA51" s="159"/>
      <c r="FB51" s="159"/>
      <c r="FC51" s="159"/>
      <c r="FD51" s="159"/>
      <c r="FE51" s="159"/>
      <c r="FF51" s="159"/>
      <c r="FG51" s="159"/>
      <c r="FH51" s="159"/>
      <c r="FI51" s="159"/>
      <c r="FJ51" s="159"/>
      <c r="FK51" s="159"/>
      <c r="FL51" s="159"/>
      <c r="FM51" s="159"/>
      <c r="FN51" s="159"/>
      <c r="FO51" s="159"/>
      <c r="FP51" s="159"/>
      <c r="FQ51" s="159"/>
      <c r="FR51" s="159"/>
      <c r="FS51" s="159"/>
      <c r="FT51" s="159"/>
      <c r="FU51" s="159"/>
      <c r="FV51" s="159"/>
      <c r="FW51" s="159"/>
      <c r="FX51" s="159"/>
      <c r="FY51" s="159"/>
      <c r="FZ51" s="159"/>
      <c r="GA51" s="159"/>
      <c r="GB51" s="159"/>
      <c r="GC51" s="159"/>
      <c r="GD51" s="159"/>
      <c r="GE51" s="159"/>
      <c r="GF51" s="159"/>
      <c r="GG51" s="159"/>
      <c r="GH51" s="159"/>
      <c r="GI51" s="159"/>
      <c r="GJ51" s="159"/>
      <c r="GK51" s="159"/>
      <c r="GL51" s="159"/>
      <c r="GM51" s="159"/>
      <c r="GN51" s="159"/>
      <c r="GO51" s="159"/>
      <c r="GP51" s="159"/>
      <c r="GQ51" s="159"/>
      <c r="GR51" s="159"/>
      <c r="GS51" s="159"/>
      <c r="GT51" s="159"/>
      <c r="GU51" s="159"/>
      <c r="GV51" s="159"/>
      <c r="GW51" s="159"/>
      <c r="GX51" s="159"/>
      <c r="GY51" s="159"/>
      <c r="GZ51" s="159"/>
      <c r="HA51" s="159"/>
      <c r="HB51" s="159"/>
      <c r="HC51" s="159"/>
      <c r="HD51" s="159"/>
      <c r="HE51" s="159"/>
      <c r="HF51" s="159"/>
      <c r="HG51" s="159"/>
      <c r="HH51" s="159"/>
      <c r="HI51" s="159"/>
      <c r="HJ51" s="159"/>
      <c r="HK51" s="159"/>
      <c r="HL51" s="159"/>
      <c r="HM51" s="159"/>
      <c r="HN51" s="159"/>
      <c r="HO51" s="159"/>
      <c r="HP51" s="159"/>
      <c r="HQ51" s="159"/>
      <c r="HR51" s="159"/>
      <c r="HS51" s="159"/>
      <c r="HT51" s="159"/>
      <c r="HU51" s="159"/>
      <c r="HV51" s="159"/>
      <c r="HW51" s="159"/>
      <c r="HX51" s="159"/>
      <c r="HY51" s="159"/>
      <c r="HZ51" s="159"/>
      <c r="IA51" s="159"/>
      <c r="IB51" s="159"/>
      <c r="IC51" s="159"/>
      <c r="ID51" s="159"/>
      <c r="IE51" s="159"/>
      <c r="IF51" s="159"/>
      <c r="IG51" s="159"/>
      <c r="IH51" s="159"/>
      <c r="II51" s="159"/>
      <c r="IJ51" s="159"/>
      <c r="IK51" s="159"/>
      <c r="IL51" s="159"/>
      <c r="IM51" s="159"/>
      <c r="IN51" s="159"/>
      <c r="IO51" s="159"/>
      <c r="IP51" s="159"/>
      <c r="IQ51" s="159"/>
      <c r="IR51" s="159"/>
      <c r="IS51" s="159"/>
      <c r="IT51" s="159"/>
      <c r="IU51" s="159"/>
      <c r="IV51" s="159"/>
      <c r="IW51" s="159"/>
    </row>
    <row r="52" customFormat="false" ht="15.75" hidden="false" customHeight="false" outlineLevel="0" collapsed="false">
      <c r="A52" s="55" t="n">
        <f aca="false">+A51+184</f>
        <v>38595</v>
      </c>
      <c r="B52" s="157" t="n">
        <f aca="false">+B51+1</f>
        <v>10</v>
      </c>
      <c r="C52" s="66" t="n">
        <f aca="false">G51</f>
        <v>547416115.454279</v>
      </c>
      <c r="D52" s="66" t="n">
        <v>0</v>
      </c>
      <c r="E52" s="66" t="n">
        <v>0</v>
      </c>
      <c r="F52" s="66" t="n">
        <f aca="false">C52*$B$38/360*(A52-A51)</f>
        <v>19585332.1306975</v>
      </c>
      <c r="G52" s="66" t="n">
        <f aca="false">+C52+D52+E52+F52</f>
        <v>567001447.584976</v>
      </c>
      <c r="H52" s="66" t="n">
        <f aca="false">+H51+F52</f>
        <v>167001447.584976</v>
      </c>
      <c r="I52" s="55" t="n">
        <f aca="false">+A52</f>
        <v>38595</v>
      </c>
      <c r="J52" s="159"/>
      <c r="K52" s="159"/>
      <c r="L52" s="159"/>
      <c r="M52" s="159"/>
      <c r="N52" s="159"/>
      <c r="O52" s="159"/>
      <c r="P52" s="159"/>
      <c r="Q52" s="159"/>
      <c r="R52" s="159"/>
      <c r="S52" s="159"/>
      <c r="T52" s="159"/>
      <c r="U52" s="159"/>
      <c r="V52" s="159"/>
      <c r="W52" s="159"/>
      <c r="X52" s="159"/>
      <c r="Y52" s="159"/>
      <c r="Z52" s="159"/>
      <c r="AA52" s="159"/>
      <c r="AB52" s="159"/>
      <c r="AC52" s="159"/>
      <c r="AD52" s="159"/>
      <c r="AE52" s="159"/>
      <c r="AF52" s="159"/>
      <c r="AG52" s="159"/>
      <c r="AH52" s="159"/>
      <c r="AI52" s="159"/>
      <c r="AJ52" s="159"/>
      <c r="AK52" s="159"/>
      <c r="AL52" s="159"/>
      <c r="AM52" s="159"/>
      <c r="AN52" s="159"/>
      <c r="AO52" s="159"/>
      <c r="AP52" s="159"/>
      <c r="AQ52" s="159"/>
      <c r="AR52" s="159"/>
      <c r="AS52" s="159"/>
      <c r="AT52" s="159"/>
      <c r="AU52" s="159"/>
      <c r="AV52" s="159"/>
      <c r="AW52" s="159"/>
      <c r="AX52" s="159"/>
      <c r="AY52" s="159"/>
      <c r="AZ52" s="159"/>
      <c r="BA52" s="159"/>
      <c r="BB52" s="159"/>
      <c r="BC52" s="159"/>
      <c r="BD52" s="159"/>
      <c r="BE52" s="159"/>
      <c r="BF52" s="159"/>
      <c r="BG52" s="159"/>
      <c r="BH52" s="159"/>
      <c r="BI52" s="159"/>
      <c r="BJ52" s="159"/>
      <c r="BK52" s="159"/>
      <c r="BL52" s="159"/>
      <c r="BM52" s="159"/>
      <c r="BN52" s="159"/>
      <c r="BO52" s="159"/>
      <c r="BP52" s="159"/>
      <c r="BQ52" s="159"/>
      <c r="BR52" s="159"/>
      <c r="BS52" s="159"/>
      <c r="BT52" s="159"/>
      <c r="BU52" s="159"/>
      <c r="BV52" s="159"/>
      <c r="BW52" s="159"/>
      <c r="BX52" s="159"/>
      <c r="BY52" s="159"/>
      <c r="BZ52" s="159"/>
      <c r="CA52" s="159"/>
      <c r="CB52" s="159"/>
      <c r="CC52" s="159"/>
      <c r="CD52" s="159"/>
      <c r="CE52" s="159"/>
      <c r="CF52" s="159"/>
      <c r="CG52" s="159"/>
      <c r="CH52" s="159"/>
      <c r="CI52" s="159"/>
      <c r="CJ52" s="159"/>
      <c r="CK52" s="159"/>
      <c r="CL52" s="159"/>
      <c r="CM52" s="159"/>
      <c r="CN52" s="159"/>
      <c r="CO52" s="159"/>
      <c r="CP52" s="159"/>
      <c r="CQ52" s="159"/>
      <c r="CR52" s="159"/>
      <c r="CS52" s="159"/>
      <c r="CT52" s="159"/>
      <c r="CU52" s="159"/>
      <c r="CV52" s="159"/>
      <c r="CW52" s="159"/>
      <c r="CX52" s="159"/>
      <c r="CY52" s="159"/>
      <c r="CZ52" s="159"/>
      <c r="DA52" s="159"/>
      <c r="DB52" s="159"/>
      <c r="DC52" s="159"/>
      <c r="DD52" s="159"/>
      <c r="DE52" s="159"/>
      <c r="DF52" s="159"/>
      <c r="DG52" s="159"/>
      <c r="DH52" s="159"/>
      <c r="DI52" s="159"/>
      <c r="DJ52" s="159"/>
      <c r="DK52" s="159"/>
      <c r="DL52" s="159"/>
      <c r="DM52" s="159"/>
      <c r="DN52" s="159"/>
      <c r="DO52" s="159"/>
      <c r="DP52" s="159"/>
      <c r="DQ52" s="159"/>
      <c r="DR52" s="159"/>
      <c r="DS52" s="159"/>
      <c r="DT52" s="159"/>
      <c r="DU52" s="159"/>
      <c r="DV52" s="159"/>
      <c r="DW52" s="159"/>
      <c r="DX52" s="159"/>
      <c r="DY52" s="159"/>
      <c r="DZ52" s="159"/>
      <c r="EA52" s="159"/>
      <c r="EB52" s="159"/>
      <c r="EC52" s="159"/>
      <c r="ED52" s="159"/>
      <c r="EE52" s="159"/>
      <c r="EF52" s="159"/>
      <c r="EG52" s="159"/>
      <c r="EH52" s="159"/>
      <c r="EI52" s="159"/>
      <c r="EJ52" s="159"/>
      <c r="EK52" s="159"/>
      <c r="EL52" s="159"/>
      <c r="EM52" s="159"/>
      <c r="EN52" s="159"/>
      <c r="EO52" s="159"/>
      <c r="EP52" s="159"/>
      <c r="EQ52" s="159"/>
      <c r="ER52" s="159"/>
      <c r="ES52" s="159"/>
      <c r="ET52" s="159"/>
      <c r="EU52" s="159"/>
      <c r="EV52" s="159"/>
      <c r="EW52" s="159"/>
      <c r="EX52" s="159"/>
      <c r="EY52" s="159"/>
      <c r="EZ52" s="159"/>
      <c r="FA52" s="159"/>
      <c r="FB52" s="159"/>
      <c r="FC52" s="159"/>
      <c r="FD52" s="159"/>
      <c r="FE52" s="159"/>
      <c r="FF52" s="159"/>
      <c r="FG52" s="159"/>
      <c r="FH52" s="159"/>
      <c r="FI52" s="159"/>
      <c r="FJ52" s="159"/>
      <c r="FK52" s="159"/>
      <c r="FL52" s="159"/>
      <c r="FM52" s="159"/>
      <c r="FN52" s="159"/>
      <c r="FO52" s="159"/>
      <c r="FP52" s="159"/>
      <c r="FQ52" s="159"/>
      <c r="FR52" s="159"/>
      <c r="FS52" s="159"/>
      <c r="FT52" s="159"/>
      <c r="FU52" s="159"/>
      <c r="FV52" s="159"/>
      <c r="FW52" s="159"/>
      <c r="FX52" s="159"/>
      <c r="FY52" s="159"/>
      <c r="FZ52" s="159"/>
      <c r="GA52" s="159"/>
      <c r="GB52" s="159"/>
      <c r="GC52" s="159"/>
      <c r="GD52" s="159"/>
      <c r="GE52" s="159"/>
      <c r="GF52" s="159"/>
      <c r="GG52" s="159"/>
      <c r="GH52" s="159"/>
      <c r="GI52" s="159"/>
      <c r="GJ52" s="159"/>
      <c r="GK52" s="159"/>
      <c r="GL52" s="159"/>
      <c r="GM52" s="159"/>
      <c r="GN52" s="159"/>
      <c r="GO52" s="159"/>
      <c r="GP52" s="159"/>
      <c r="GQ52" s="159"/>
      <c r="GR52" s="159"/>
      <c r="GS52" s="159"/>
      <c r="GT52" s="159"/>
      <c r="GU52" s="159"/>
      <c r="GV52" s="159"/>
      <c r="GW52" s="159"/>
      <c r="GX52" s="159"/>
      <c r="GY52" s="159"/>
      <c r="GZ52" s="159"/>
      <c r="HA52" s="159"/>
      <c r="HB52" s="159"/>
      <c r="HC52" s="159"/>
      <c r="HD52" s="159"/>
      <c r="HE52" s="159"/>
      <c r="HF52" s="159"/>
      <c r="HG52" s="159"/>
      <c r="HH52" s="159"/>
      <c r="HI52" s="159"/>
      <c r="HJ52" s="159"/>
      <c r="HK52" s="159"/>
      <c r="HL52" s="159"/>
      <c r="HM52" s="159"/>
      <c r="HN52" s="159"/>
      <c r="HO52" s="159"/>
      <c r="HP52" s="159"/>
      <c r="HQ52" s="159"/>
      <c r="HR52" s="159"/>
      <c r="HS52" s="159"/>
      <c r="HT52" s="159"/>
      <c r="HU52" s="159"/>
      <c r="HV52" s="159"/>
      <c r="HW52" s="159"/>
      <c r="HX52" s="159"/>
      <c r="HY52" s="159"/>
      <c r="HZ52" s="159"/>
      <c r="IA52" s="159"/>
      <c r="IB52" s="159"/>
      <c r="IC52" s="159"/>
      <c r="ID52" s="159"/>
      <c r="IE52" s="159"/>
      <c r="IF52" s="159"/>
      <c r="IG52" s="159"/>
      <c r="IH52" s="159"/>
      <c r="II52" s="159"/>
      <c r="IJ52" s="159"/>
      <c r="IK52" s="159"/>
      <c r="IL52" s="159"/>
      <c r="IM52" s="159"/>
      <c r="IN52" s="159"/>
      <c r="IO52" s="159"/>
      <c r="IP52" s="159"/>
      <c r="IQ52" s="159"/>
      <c r="IR52" s="159"/>
      <c r="IS52" s="159"/>
      <c r="IT52" s="159"/>
      <c r="IU52" s="159"/>
      <c r="IV52" s="159"/>
      <c r="IW52" s="159"/>
    </row>
    <row r="53" customFormat="false" ht="16.5" hidden="false" customHeight="false" outlineLevel="0" collapsed="false">
      <c r="A53" s="55"/>
      <c r="B53" s="55"/>
      <c r="D53" s="95" t="n">
        <f aca="false">SUM(D43:D52)</f>
        <v>0</v>
      </c>
      <c r="E53" s="95" t="n">
        <f aca="false">SUM(E43:E52)</f>
        <v>0</v>
      </c>
      <c r="F53" s="95" t="n">
        <f aca="false">SUM(F43:F52)</f>
        <v>167001447.584976</v>
      </c>
      <c r="H53" s="67"/>
      <c r="I53" s="159"/>
      <c r="J53" s="159"/>
      <c r="K53" s="159"/>
      <c r="L53" s="159"/>
      <c r="M53" s="159"/>
      <c r="N53" s="159"/>
      <c r="O53" s="159"/>
      <c r="P53" s="159"/>
      <c r="Q53" s="159"/>
      <c r="R53" s="159"/>
      <c r="S53" s="159"/>
      <c r="T53" s="159"/>
      <c r="U53" s="159"/>
      <c r="V53" s="159"/>
      <c r="W53" s="159"/>
      <c r="X53" s="159"/>
      <c r="Y53" s="159"/>
      <c r="Z53" s="159"/>
      <c r="AA53" s="159"/>
      <c r="AB53" s="159"/>
      <c r="AC53" s="159"/>
      <c r="AD53" s="159"/>
      <c r="AE53" s="159"/>
      <c r="AF53" s="159"/>
      <c r="AG53" s="159"/>
      <c r="AH53" s="159"/>
      <c r="AI53" s="159"/>
      <c r="AJ53" s="159"/>
      <c r="AK53" s="159"/>
      <c r="AL53" s="159"/>
      <c r="AM53" s="159"/>
      <c r="AN53" s="159"/>
      <c r="AO53" s="159"/>
      <c r="AP53" s="159"/>
      <c r="AQ53" s="159"/>
      <c r="AR53" s="159"/>
      <c r="AS53" s="159"/>
      <c r="AT53" s="159"/>
      <c r="AU53" s="159"/>
      <c r="AV53" s="159"/>
      <c r="AW53" s="159"/>
      <c r="AX53" s="159"/>
      <c r="AY53" s="159"/>
      <c r="AZ53" s="159"/>
      <c r="BA53" s="159"/>
      <c r="BB53" s="159"/>
      <c r="BC53" s="159"/>
      <c r="BD53" s="159"/>
      <c r="BE53" s="159"/>
      <c r="BF53" s="159"/>
      <c r="BG53" s="159"/>
      <c r="BH53" s="159"/>
      <c r="BI53" s="159"/>
      <c r="BJ53" s="159"/>
      <c r="BK53" s="159"/>
      <c r="BL53" s="159"/>
      <c r="BM53" s="159"/>
      <c r="BN53" s="159"/>
      <c r="BO53" s="159"/>
      <c r="BP53" s="159"/>
      <c r="BQ53" s="159"/>
      <c r="BR53" s="159"/>
      <c r="BS53" s="159"/>
      <c r="BT53" s="159"/>
      <c r="BU53" s="159"/>
      <c r="BV53" s="159"/>
      <c r="BW53" s="159"/>
      <c r="BX53" s="159"/>
      <c r="BY53" s="159"/>
      <c r="BZ53" s="159"/>
      <c r="CA53" s="159"/>
      <c r="CB53" s="159"/>
      <c r="CC53" s="159"/>
      <c r="CD53" s="159"/>
      <c r="CE53" s="159"/>
      <c r="CF53" s="159"/>
      <c r="CG53" s="159"/>
      <c r="CH53" s="159"/>
      <c r="CI53" s="159"/>
      <c r="CJ53" s="159"/>
      <c r="CK53" s="159"/>
      <c r="CL53" s="159"/>
      <c r="CM53" s="159"/>
      <c r="CN53" s="159"/>
      <c r="CO53" s="159"/>
      <c r="CP53" s="159"/>
      <c r="CQ53" s="159"/>
      <c r="CR53" s="159"/>
      <c r="CS53" s="159"/>
      <c r="CT53" s="159"/>
      <c r="CU53" s="159"/>
      <c r="CV53" s="159"/>
      <c r="CW53" s="159"/>
      <c r="CX53" s="159"/>
      <c r="CY53" s="159"/>
      <c r="CZ53" s="159"/>
      <c r="DA53" s="159"/>
      <c r="DB53" s="159"/>
      <c r="DC53" s="159"/>
      <c r="DD53" s="159"/>
      <c r="DE53" s="159"/>
      <c r="DF53" s="159"/>
      <c r="DG53" s="159"/>
      <c r="DH53" s="159"/>
      <c r="DI53" s="159"/>
      <c r="DJ53" s="159"/>
      <c r="DK53" s="159"/>
      <c r="DL53" s="159"/>
      <c r="DM53" s="159"/>
      <c r="DN53" s="159"/>
      <c r="DO53" s="159"/>
      <c r="DP53" s="159"/>
      <c r="DQ53" s="159"/>
      <c r="DR53" s="159"/>
      <c r="DS53" s="159"/>
      <c r="DT53" s="159"/>
      <c r="DU53" s="159"/>
      <c r="DV53" s="159"/>
      <c r="DW53" s="159"/>
      <c r="DX53" s="159"/>
      <c r="DY53" s="159"/>
      <c r="DZ53" s="159"/>
      <c r="EA53" s="159"/>
      <c r="EB53" s="159"/>
      <c r="EC53" s="159"/>
      <c r="ED53" s="159"/>
      <c r="EE53" s="159"/>
      <c r="EF53" s="159"/>
      <c r="EG53" s="159"/>
      <c r="EH53" s="159"/>
      <c r="EI53" s="159"/>
      <c r="EJ53" s="159"/>
      <c r="EK53" s="159"/>
      <c r="EL53" s="159"/>
      <c r="EM53" s="159"/>
      <c r="EN53" s="159"/>
      <c r="EO53" s="159"/>
      <c r="EP53" s="159"/>
      <c r="EQ53" s="159"/>
      <c r="ER53" s="159"/>
      <c r="ES53" s="159"/>
      <c r="ET53" s="159"/>
      <c r="EU53" s="159"/>
      <c r="EV53" s="159"/>
      <c r="EW53" s="159"/>
      <c r="EX53" s="159"/>
      <c r="EY53" s="159"/>
      <c r="EZ53" s="159"/>
      <c r="FA53" s="159"/>
      <c r="FB53" s="159"/>
      <c r="FC53" s="159"/>
      <c r="FD53" s="159"/>
      <c r="FE53" s="159"/>
      <c r="FF53" s="159"/>
      <c r="FG53" s="159"/>
      <c r="FH53" s="159"/>
      <c r="FI53" s="159"/>
      <c r="FJ53" s="159"/>
      <c r="FK53" s="159"/>
      <c r="FL53" s="159"/>
      <c r="FM53" s="159"/>
      <c r="FN53" s="159"/>
      <c r="FO53" s="159"/>
      <c r="FP53" s="159"/>
      <c r="FQ53" s="159"/>
      <c r="FR53" s="159"/>
      <c r="FS53" s="159"/>
      <c r="FT53" s="159"/>
      <c r="FU53" s="159"/>
      <c r="FV53" s="159"/>
      <c r="FW53" s="159"/>
      <c r="FX53" s="159"/>
      <c r="FY53" s="159"/>
      <c r="FZ53" s="159"/>
      <c r="GA53" s="159"/>
      <c r="GB53" s="159"/>
      <c r="GC53" s="159"/>
      <c r="GD53" s="159"/>
      <c r="GE53" s="159"/>
      <c r="GF53" s="159"/>
      <c r="GG53" s="159"/>
      <c r="GH53" s="159"/>
      <c r="GI53" s="159"/>
      <c r="GJ53" s="159"/>
      <c r="GK53" s="159"/>
      <c r="GL53" s="159"/>
      <c r="GM53" s="159"/>
      <c r="GN53" s="159"/>
      <c r="GO53" s="159"/>
      <c r="GP53" s="159"/>
      <c r="GQ53" s="159"/>
      <c r="GR53" s="159"/>
      <c r="GS53" s="159"/>
      <c r="GT53" s="159"/>
      <c r="GU53" s="159"/>
      <c r="GV53" s="159"/>
      <c r="GW53" s="159"/>
      <c r="GX53" s="159"/>
      <c r="GY53" s="159"/>
      <c r="GZ53" s="159"/>
      <c r="HA53" s="159"/>
      <c r="HB53" s="159"/>
      <c r="HC53" s="159"/>
      <c r="HD53" s="159"/>
      <c r="HE53" s="159"/>
      <c r="HF53" s="159"/>
      <c r="HG53" s="159"/>
      <c r="HH53" s="159"/>
      <c r="HI53" s="159"/>
      <c r="HJ53" s="159"/>
      <c r="HK53" s="159"/>
      <c r="HL53" s="159"/>
      <c r="HM53" s="159"/>
      <c r="HN53" s="159"/>
      <c r="HO53" s="159"/>
      <c r="HP53" s="159"/>
      <c r="HQ53" s="159"/>
      <c r="HR53" s="159"/>
      <c r="HS53" s="159"/>
      <c r="HT53" s="159"/>
      <c r="HU53" s="159"/>
      <c r="HV53" s="159"/>
      <c r="HW53" s="159"/>
      <c r="HX53" s="159"/>
      <c r="HY53" s="159"/>
      <c r="HZ53" s="159"/>
      <c r="IA53" s="159"/>
      <c r="IB53" s="159"/>
      <c r="IC53" s="159"/>
      <c r="ID53" s="159"/>
      <c r="IE53" s="159"/>
      <c r="IF53" s="159"/>
      <c r="IG53" s="159"/>
      <c r="IH53" s="159"/>
      <c r="II53" s="159"/>
      <c r="IJ53" s="159"/>
      <c r="IK53" s="159"/>
      <c r="IL53" s="159"/>
      <c r="IM53" s="159"/>
      <c r="IN53" s="159"/>
      <c r="IO53" s="159"/>
      <c r="IP53" s="159"/>
      <c r="IQ53" s="159"/>
      <c r="IR53" s="159"/>
      <c r="IS53" s="159"/>
      <c r="IT53" s="159"/>
      <c r="IU53" s="159"/>
      <c r="IV53" s="159"/>
      <c r="IW53" s="159"/>
    </row>
    <row r="54" customFormat="false" ht="16.5" hidden="false" customHeight="false" outlineLevel="0" collapsed="false">
      <c r="A54" s="158"/>
      <c r="B54" s="158"/>
      <c r="C54" s="159"/>
      <c r="D54" s="159"/>
      <c r="E54" s="159"/>
      <c r="F54" s="159"/>
      <c r="G54" s="159"/>
      <c r="H54" s="159"/>
      <c r="I54" s="159"/>
      <c r="J54" s="159"/>
      <c r="K54" s="159"/>
      <c r="L54" s="159"/>
      <c r="M54" s="159"/>
      <c r="N54" s="159"/>
      <c r="O54" s="159"/>
      <c r="P54" s="159"/>
      <c r="Q54" s="159"/>
      <c r="R54" s="159"/>
      <c r="S54" s="159"/>
      <c r="T54" s="159"/>
      <c r="U54" s="159"/>
      <c r="V54" s="159"/>
      <c r="W54" s="159"/>
      <c r="X54" s="159"/>
      <c r="Y54" s="159"/>
      <c r="Z54" s="159"/>
      <c r="AA54" s="159"/>
      <c r="AB54" s="159"/>
      <c r="AC54" s="159"/>
      <c r="AD54" s="159"/>
      <c r="AE54" s="159"/>
      <c r="AF54" s="159"/>
      <c r="AG54" s="159"/>
      <c r="AH54" s="159"/>
      <c r="AI54" s="159"/>
      <c r="AJ54" s="159"/>
      <c r="AK54" s="159"/>
      <c r="AL54" s="159"/>
      <c r="AM54" s="159"/>
      <c r="AN54" s="159"/>
      <c r="AO54" s="159"/>
      <c r="AP54" s="159"/>
      <c r="AQ54" s="159"/>
      <c r="AR54" s="159"/>
      <c r="AS54" s="159"/>
      <c r="AT54" s="159"/>
      <c r="AU54" s="159"/>
      <c r="AV54" s="159"/>
      <c r="AW54" s="159"/>
      <c r="AX54" s="159"/>
      <c r="AY54" s="159"/>
      <c r="AZ54" s="159"/>
      <c r="BA54" s="159"/>
      <c r="BB54" s="159"/>
      <c r="BC54" s="159"/>
      <c r="BD54" s="159"/>
      <c r="BE54" s="159"/>
      <c r="BF54" s="159"/>
      <c r="BG54" s="159"/>
      <c r="BH54" s="159"/>
      <c r="BI54" s="159"/>
      <c r="BJ54" s="159"/>
      <c r="BK54" s="159"/>
      <c r="BL54" s="159"/>
      <c r="BM54" s="159"/>
      <c r="BN54" s="159"/>
      <c r="BO54" s="159"/>
      <c r="BP54" s="159"/>
      <c r="BQ54" s="159"/>
      <c r="BR54" s="159"/>
      <c r="BS54" s="159"/>
      <c r="BT54" s="159"/>
      <c r="BU54" s="159"/>
      <c r="BV54" s="159"/>
      <c r="BW54" s="159"/>
      <c r="BX54" s="159"/>
      <c r="BY54" s="159"/>
      <c r="BZ54" s="159"/>
      <c r="CA54" s="159"/>
      <c r="CB54" s="159"/>
      <c r="CC54" s="159"/>
      <c r="CD54" s="159"/>
      <c r="CE54" s="159"/>
      <c r="CF54" s="159"/>
      <c r="CG54" s="159"/>
      <c r="CH54" s="159"/>
      <c r="CI54" s="159"/>
      <c r="CJ54" s="159"/>
      <c r="CK54" s="159"/>
      <c r="CL54" s="159"/>
      <c r="CM54" s="159"/>
      <c r="CN54" s="159"/>
      <c r="CO54" s="159"/>
      <c r="CP54" s="159"/>
      <c r="CQ54" s="159"/>
      <c r="CR54" s="159"/>
      <c r="CS54" s="159"/>
      <c r="CT54" s="159"/>
      <c r="CU54" s="159"/>
      <c r="CV54" s="159"/>
      <c r="CW54" s="159"/>
      <c r="CX54" s="159"/>
      <c r="CY54" s="159"/>
      <c r="CZ54" s="159"/>
      <c r="DA54" s="159"/>
      <c r="DB54" s="159"/>
      <c r="DC54" s="159"/>
      <c r="DD54" s="159"/>
      <c r="DE54" s="159"/>
      <c r="DF54" s="159"/>
      <c r="DG54" s="159"/>
      <c r="DH54" s="159"/>
      <c r="DI54" s="159"/>
      <c r="DJ54" s="159"/>
      <c r="DK54" s="159"/>
      <c r="DL54" s="159"/>
      <c r="DM54" s="159"/>
      <c r="DN54" s="159"/>
      <c r="DO54" s="159"/>
      <c r="DP54" s="159"/>
      <c r="DQ54" s="159"/>
      <c r="DR54" s="159"/>
      <c r="DS54" s="159"/>
      <c r="DT54" s="159"/>
      <c r="DU54" s="159"/>
      <c r="DV54" s="159"/>
      <c r="DW54" s="159"/>
      <c r="DX54" s="159"/>
      <c r="DY54" s="159"/>
      <c r="DZ54" s="159"/>
      <c r="EA54" s="159"/>
      <c r="EB54" s="159"/>
      <c r="EC54" s="159"/>
      <c r="ED54" s="159"/>
      <c r="EE54" s="159"/>
      <c r="EF54" s="159"/>
      <c r="EG54" s="159"/>
      <c r="EH54" s="159"/>
      <c r="EI54" s="159"/>
      <c r="EJ54" s="159"/>
      <c r="EK54" s="159"/>
      <c r="EL54" s="159"/>
      <c r="EM54" s="159"/>
      <c r="EN54" s="159"/>
      <c r="EO54" s="159"/>
      <c r="EP54" s="159"/>
      <c r="EQ54" s="159"/>
      <c r="ER54" s="159"/>
      <c r="ES54" s="159"/>
      <c r="ET54" s="159"/>
      <c r="EU54" s="159"/>
      <c r="EV54" s="159"/>
      <c r="EW54" s="159"/>
      <c r="EX54" s="159"/>
      <c r="EY54" s="159"/>
      <c r="EZ54" s="159"/>
      <c r="FA54" s="159"/>
      <c r="FB54" s="159"/>
      <c r="FC54" s="159"/>
      <c r="FD54" s="159"/>
      <c r="FE54" s="159"/>
      <c r="FF54" s="159"/>
      <c r="FG54" s="159"/>
      <c r="FH54" s="159"/>
      <c r="FI54" s="159"/>
      <c r="FJ54" s="159"/>
      <c r="FK54" s="159"/>
      <c r="FL54" s="159"/>
      <c r="FM54" s="159"/>
      <c r="FN54" s="159"/>
      <c r="FO54" s="159"/>
      <c r="FP54" s="159"/>
      <c r="FQ54" s="159"/>
      <c r="FR54" s="159"/>
      <c r="FS54" s="159"/>
      <c r="FT54" s="159"/>
      <c r="FU54" s="159"/>
      <c r="FV54" s="159"/>
      <c r="FW54" s="159"/>
      <c r="FX54" s="159"/>
      <c r="FY54" s="159"/>
      <c r="FZ54" s="159"/>
      <c r="GA54" s="159"/>
      <c r="GB54" s="159"/>
      <c r="GC54" s="159"/>
      <c r="GD54" s="159"/>
      <c r="GE54" s="159"/>
      <c r="GF54" s="159"/>
      <c r="GG54" s="159"/>
      <c r="GH54" s="159"/>
      <c r="GI54" s="159"/>
      <c r="GJ54" s="159"/>
      <c r="GK54" s="159"/>
      <c r="GL54" s="159"/>
      <c r="GM54" s="159"/>
      <c r="GN54" s="159"/>
      <c r="GO54" s="159"/>
      <c r="GP54" s="159"/>
      <c r="GQ54" s="159"/>
      <c r="GR54" s="159"/>
      <c r="GS54" s="159"/>
      <c r="GT54" s="159"/>
      <c r="GU54" s="159"/>
      <c r="GV54" s="159"/>
      <c r="GW54" s="159"/>
      <c r="GX54" s="159"/>
      <c r="GY54" s="159"/>
      <c r="GZ54" s="159"/>
      <c r="HA54" s="159"/>
      <c r="HB54" s="159"/>
      <c r="HC54" s="159"/>
      <c r="HD54" s="159"/>
      <c r="HE54" s="159"/>
      <c r="HF54" s="159"/>
      <c r="HG54" s="159"/>
      <c r="HH54" s="159"/>
      <c r="HI54" s="159"/>
      <c r="HJ54" s="159"/>
      <c r="HK54" s="159"/>
      <c r="HL54" s="159"/>
      <c r="HM54" s="159"/>
      <c r="HN54" s="159"/>
      <c r="HO54" s="159"/>
      <c r="HP54" s="159"/>
      <c r="HQ54" s="159"/>
      <c r="HR54" s="159"/>
      <c r="HS54" s="159"/>
      <c r="HT54" s="159"/>
      <c r="HU54" s="159"/>
      <c r="HV54" s="159"/>
      <c r="HW54" s="159"/>
      <c r="HX54" s="159"/>
      <c r="HY54" s="159"/>
      <c r="HZ54" s="159"/>
      <c r="IA54" s="159"/>
      <c r="IB54" s="159"/>
      <c r="IC54" s="159"/>
      <c r="ID54" s="159"/>
      <c r="IE54" s="159"/>
      <c r="IF54" s="159"/>
      <c r="IG54" s="159"/>
      <c r="IH54" s="159"/>
      <c r="II54" s="159"/>
      <c r="IJ54" s="159"/>
      <c r="IK54" s="159"/>
      <c r="IL54" s="159"/>
      <c r="IM54" s="159"/>
      <c r="IN54" s="159"/>
      <c r="IO54" s="159"/>
      <c r="IP54" s="159"/>
      <c r="IQ54" s="159"/>
      <c r="IR54" s="159"/>
      <c r="IS54" s="159"/>
      <c r="IT54" s="159"/>
      <c r="IU54" s="159"/>
      <c r="IV54" s="159"/>
      <c r="IW54" s="159"/>
    </row>
    <row r="55" customFormat="false" ht="15.75" hidden="false" customHeight="false" outlineLevel="0" collapsed="false">
      <c r="A55" s="160" t="n">
        <f aca="false">+Summary!C5</f>
        <v>36851</v>
      </c>
      <c r="B55" s="160"/>
      <c r="C55" s="159"/>
      <c r="D55" s="159"/>
      <c r="E55" s="159" t="s">
        <v>183</v>
      </c>
      <c r="F55" s="159" t="n">
        <f aca="false">VLOOKUP(+A55,Note,2)</f>
        <v>0</v>
      </c>
      <c r="G55" s="159"/>
      <c r="H55" s="159"/>
      <c r="I55" s="159"/>
      <c r="J55" s="159"/>
      <c r="K55" s="159"/>
      <c r="L55" s="159"/>
      <c r="M55" s="159"/>
      <c r="N55" s="159"/>
      <c r="O55" s="159"/>
      <c r="P55" s="159"/>
      <c r="Q55" s="159"/>
      <c r="R55" s="159"/>
      <c r="S55" s="159"/>
      <c r="T55" s="159"/>
      <c r="U55" s="159"/>
      <c r="V55" s="159"/>
      <c r="W55" s="159"/>
      <c r="X55" s="159"/>
      <c r="Y55" s="159"/>
      <c r="Z55" s="159"/>
      <c r="AA55" s="159"/>
      <c r="AB55" s="159"/>
      <c r="AC55" s="159"/>
      <c r="AD55" s="159"/>
      <c r="AE55" s="159"/>
      <c r="AF55" s="159"/>
      <c r="AG55" s="159"/>
      <c r="AH55" s="159"/>
      <c r="AI55" s="159"/>
      <c r="AJ55" s="159"/>
      <c r="AK55" s="159"/>
      <c r="AL55" s="159"/>
      <c r="AM55" s="159"/>
      <c r="AN55" s="159"/>
      <c r="AO55" s="159"/>
      <c r="AP55" s="159"/>
      <c r="AQ55" s="159"/>
      <c r="AR55" s="159"/>
      <c r="AS55" s="159"/>
      <c r="AT55" s="159"/>
      <c r="AU55" s="159"/>
      <c r="AV55" s="159"/>
      <c r="AW55" s="159"/>
      <c r="AX55" s="159"/>
      <c r="AY55" s="159"/>
      <c r="AZ55" s="159"/>
      <c r="BA55" s="159"/>
      <c r="BB55" s="159"/>
      <c r="BC55" s="159"/>
      <c r="BD55" s="159"/>
      <c r="BE55" s="159"/>
      <c r="BF55" s="159"/>
      <c r="BG55" s="159"/>
      <c r="BH55" s="159"/>
      <c r="BI55" s="159"/>
      <c r="BJ55" s="159"/>
      <c r="BK55" s="159"/>
      <c r="BL55" s="159"/>
      <c r="BM55" s="159"/>
      <c r="BN55" s="159"/>
      <c r="BO55" s="159"/>
      <c r="BP55" s="159"/>
      <c r="BQ55" s="159"/>
      <c r="BR55" s="159"/>
      <c r="BS55" s="159"/>
      <c r="BT55" s="159"/>
      <c r="BU55" s="159"/>
      <c r="BV55" s="159"/>
      <c r="BW55" s="159"/>
      <c r="BX55" s="159"/>
      <c r="BY55" s="159"/>
      <c r="BZ55" s="159"/>
      <c r="CA55" s="159"/>
      <c r="CB55" s="159"/>
      <c r="CC55" s="159"/>
      <c r="CD55" s="159"/>
      <c r="CE55" s="159"/>
      <c r="CF55" s="159"/>
      <c r="CG55" s="159"/>
      <c r="CH55" s="159"/>
      <c r="CI55" s="159"/>
      <c r="CJ55" s="159"/>
      <c r="CK55" s="159"/>
      <c r="CL55" s="159"/>
      <c r="CM55" s="159"/>
      <c r="CN55" s="159"/>
      <c r="CO55" s="159"/>
      <c r="CP55" s="159"/>
      <c r="CQ55" s="159"/>
      <c r="CR55" s="159"/>
      <c r="CS55" s="159"/>
      <c r="CT55" s="159"/>
      <c r="CU55" s="159"/>
      <c r="CV55" s="159"/>
      <c r="CW55" s="159"/>
      <c r="CX55" s="159"/>
      <c r="CY55" s="159"/>
      <c r="CZ55" s="159"/>
      <c r="DA55" s="159"/>
      <c r="DB55" s="159"/>
      <c r="DC55" s="159"/>
      <c r="DD55" s="159"/>
      <c r="DE55" s="159"/>
      <c r="DF55" s="159"/>
      <c r="DG55" s="159"/>
      <c r="DH55" s="159"/>
      <c r="DI55" s="159"/>
      <c r="DJ55" s="159"/>
      <c r="DK55" s="159"/>
      <c r="DL55" s="159"/>
      <c r="DM55" s="159"/>
      <c r="DN55" s="159"/>
      <c r="DO55" s="159"/>
      <c r="DP55" s="159"/>
      <c r="DQ55" s="159"/>
      <c r="DR55" s="159"/>
      <c r="DS55" s="159"/>
      <c r="DT55" s="159"/>
      <c r="DU55" s="159"/>
      <c r="DV55" s="159"/>
      <c r="DW55" s="159"/>
      <c r="DX55" s="159"/>
      <c r="DY55" s="159"/>
      <c r="DZ55" s="159"/>
      <c r="EA55" s="159"/>
      <c r="EB55" s="159"/>
      <c r="EC55" s="159"/>
      <c r="ED55" s="159"/>
      <c r="EE55" s="159"/>
      <c r="EF55" s="159"/>
      <c r="EG55" s="159"/>
      <c r="EH55" s="159"/>
      <c r="EI55" s="159"/>
      <c r="EJ55" s="159"/>
      <c r="EK55" s="159"/>
      <c r="EL55" s="159"/>
      <c r="EM55" s="159"/>
      <c r="EN55" s="159"/>
      <c r="EO55" s="159"/>
      <c r="EP55" s="159"/>
      <c r="EQ55" s="159"/>
      <c r="ER55" s="159"/>
      <c r="ES55" s="159"/>
      <c r="ET55" s="159"/>
      <c r="EU55" s="159"/>
      <c r="EV55" s="159"/>
      <c r="EW55" s="159"/>
      <c r="EX55" s="159"/>
      <c r="EY55" s="159"/>
      <c r="EZ55" s="159"/>
      <c r="FA55" s="159"/>
      <c r="FB55" s="159"/>
      <c r="FC55" s="159"/>
      <c r="FD55" s="159"/>
      <c r="FE55" s="159"/>
      <c r="FF55" s="159"/>
      <c r="FG55" s="159"/>
      <c r="FH55" s="159"/>
      <c r="FI55" s="159"/>
      <c r="FJ55" s="159"/>
      <c r="FK55" s="159"/>
      <c r="FL55" s="159"/>
      <c r="FM55" s="159"/>
      <c r="FN55" s="159"/>
      <c r="FO55" s="159"/>
      <c r="FP55" s="159"/>
      <c r="FQ55" s="159"/>
      <c r="FR55" s="159"/>
      <c r="FS55" s="159"/>
      <c r="FT55" s="159"/>
      <c r="FU55" s="159"/>
      <c r="FV55" s="159"/>
      <c r="FW55" s="159"/>
      <c r="FX55" s="159"/>
      <c r="FY55" s="159"/>
      <c r="FZ55" s="159"/>
      <c r="GA55" s="159"/>
      <c r="GB55" s="159"/>
      <c r="GC55" s="159"/>
      <c r="GD55" s="159"/>
      <c r="GE55" s="159"/>
      <c r="GF55" s="159"/>
      <c r="GG55" s="159"/>
      <c r="GH55" s="159"/>
      <c r="GI55" s="159"/>
      <c r="GJ55" s="159"/>
      <c r="GK55" s="159"/>
      <c r="GL55" s="159"/>
      <c r="GM55" s="159"/>
      <c r="GN55" s="159"/>
      <c r="GO55" s="159"/>
      <c r="GP55" s="159"/>
      <c r="GQ55" s="159"/>
      <c r="GR55" s="159"/>
      <c r="GS55" s="159"/>
      <c r="GT55" s="159"/>
      <c r="GU55" s="159"/>
      <c r="GV55" s="159"/>
      <c r="GW55" s="159"/>
      <c r="GX55" s="159"/>
      <c r="GY55" s="159"/>
      <c r="GZ55" s="159"/>
      <c r="HA55" s="159"/>
      <c r="HB55" s="159"/>
      <c r="HC55" s="159"/>
      <c r="HD55" s="159"/>
      <c r="HE55" s="159"/>
      <c r="HF55" s="159"/>
      <c r="HG55" s="159"/>
      <c r="HH55" s="159"/>
      <c r="HI55" s="159"/>
      <c r="HJ55" s="159"/>
      <c r="HK55" s="159"/>
      <c r="HL55" s="159"/>
      <c r="HM55" s="159"/>
      <c r="HN55" s="159"/>
      <c r="HO55" s="159"/>
      <c r="HP55" s="159"/>
      <c r="HQ55" s="159"/>
      <c r="HR55" s="159"/>
      <c r="HS55" s="159"/>
      <c r="HT55" s="159"/>
      <c r="HU55" s="159"/>
      <c r="HV55" s="159"/>
      <c r="HW55" s="159"/>
      <c r="HX55" s="159"/>
      <c r="HY55" s="159"/>
      <c r="HZ55" s="159"/>
      <c r="IA55" s="159"/>
      <c r="IB55" s="159"/>
      <c r="IC55" s="159"/>
      <c r="ID55" s="159"/>
      <c r="IE55" s="159"/>
      <c r="IF55" s="159"/>
      <c r="IG55" s="159"/>
      <c r="IH55" s="159"/>
      <c r="II55" s="159"/>
      <c r="IJ55" s="159"/>
      <c r="IK55" s="159"/>
      <c r="IL55" s="159"/>
      <c r="IM55" s="159"/>
      <c r="IN55" s="159"/>
      <c r="IO55" s="159"/>
      <c r="IP55" s="159"/>
      <c r="IQ55" s="159"/>
      <c r="IR55" s="159"/>
      <c r="IS55" s="159"/>
      <c r="IT55" s="159"/>
      <c r="IU55" s="159"/>
      <c r="IV55" s="159"/>
      <c r="IW55" s="159"/>
    </row>
    <row r="56" customFormat="false" ht="15.75" hidden="false" customHeight="false" outlineLevel="0" collapsed="false">
      <c r="A56" s="159"/>
      <c r="B56" s="159"/>
      <c r="C56" s="159"/>
      <c r="D56" s="159"/>
      <c r="E56" s="159" t="s">
        <v>28</v>
      </c>
      <c r="F56" s="158" t="n">
        <f aca="false">VLOOKUP(+A55,Note,1)</f>
        <v>36769</v>
      </c>
      <c r="G56" s="159"/>
    </row>
    <row r="57" customFormat="false" ht="15.75" hidden="false" customHeight="false" outlineLevel="0" collapsed="false">
      <c r="A57" s="159" t="s">
        <v>195</v>
      </c>
      <c r="B57" s="161" t="n">
        <f aca="false">VLOOKUP(+A55,Loan,8)</f>
        <v>0</v>
      </c>
      <c r="C57" s="159"/>
      <c r="D57" s="159"/>
      <c r="E57" s="159" t="s">
        <v>187</v>
      </c>
      <c r="F57" s="159" t="n">
        <f aca="false">VLOOKUP(+F55+1,LoanPeriod,5)</f>
        <v>14077777.7777778</v>
      </c>
      <c r="G57" s="159"/>
    </row>
    <row r="58" customFormat="false" ht="15.75" hidden="false" customHeight="false" outlineLevel="0" collapsed="false">
      <c r="A58" s="158" t="s">
        <v>6</v>
      </c>
      <c r="B58" s="159" t="n">
        <f aca="false">+B56+B57</f>
        <v>0</v>
      </c>
      <c r="C58" s="159"/>
      <c r="D58" s="159"/>
      <c r="E58" s="159" t="s">
        <v>189</v>
      </c>
      <c r="F58" s="158" t="n">
        <f aca="false">VLOOKUP(+F55+1,NotePeriod,8)</f>
        <v>36950</v>
      </c>
      <c r="G58" s="159"/>
    </row>
    <row r="59" customFormat="false" ht="15.75" hidden="false" customHeight="false" outlineLevel="0" collapsed="false">
      <c r="A59" s="158" t="s">
        <v>190</v>
      </c>
      <c r="B59" s="159" t="n">
        <f aca="false">A55-F56</f>
        <v>82</v>
      </c>
      <c r="C59" s="159"/>
      <c r="D59" s="159"/>
      <c r="E59" s="158"/>
      <c r="F59" s="159"/>
      <c r="G59" s="159"/>
    </row>
    <row r="60" customFormat="false" ht="15.75" hidden="false" customHeight="false" outlineLevel="0" collapsed="false">
      <c r="A60" s="158" t="s">
        <v>196</v>
      </c>
      <c r="B60" s="159" t="n">
        <f aca="false">F57*B59/(F58-F56)</f>
        <v>6377777.77777778</v>
      </c>
      <c r="C60" s="159"/>
      <c r="D60" s="159"/>
      <c r="E60" s="159"/>
      <c r="F60" s="159"/>
      <c r="G60" s="159"/>
    </row>
    <row r="61" customFormat="false" ht="15.75" hidden="false" customHeight="false" outlineLevel="0" collapsed="false">
      <c r="A61" s="158" t="s">
        <v>165</v>
      </c>
      <c r="B61" s="159" t="n">
        <f aca="false">+B57+B60</f>
        <v>6377777.77777778</v>
      </c>
      <c r="C61" s="159"/>
      <c r="D61" s="159"/>
      <c r="E61" s="159"/>
      <c r="F61" s="159"/>
      <c r="G61" s="159"/>
    </row>
    <row r="63" customFormat="false" ht="15.75" hidden="false" customHeight="false" outlineLevel="0" collapsed="false">
      <c r="A63" s="66" t="s">
        <v>197</v>
      </c>
    </row>
    <row r="64" customFormat="false" ht="15.75" hidden="false" customHeight="false" outlineLevel="0" collapsed="false">
      <c r="A64" s="55"/>
    </row>
    <row r="65" customFormat="false" ht="15.75" hidden="false" customHeight="false" outlineLevel="0" collapsed="false">
      <c r="A65" s="55"/>
      <c r="C65" s="55"/>
      <c r="D65" s="55"/>
      <c r="E65" s="159"/>
    </row>
    <row r="66" customFormat="false" ht="15.75" hidden="false" customHeight="false" outlineLevel="0" collapsed="false">
      <c r="A66" s="55"/>
      <c r="E66" s="159"/>
    </row>
    <row r="67" customFormat="false" ht="15.75" hidden="false" customHeight="false" outlineLevel="0" collapsed="false">
      <c r="A67" s="55"/>
      <c r="C67" s="55"/>
      <c r="D67" s="55"/>
      <c r="E67" s="163"/>
    </row>
    <row r="70" customFormat="false" ht="15.75" hidden="false" customHeight="false" outlineLevel="0" collapsed="false">
      <c r="A70" s="55"/>
      <c r="D70" s="55"/>
    </row>
  </sheetData>
  <mergeCells count="2">
    <mergeCell ref="A23:B23"/>
    <mergeCell ref="A55:B5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4" man="true" max="16383" min="0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L92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pane xSplit="5" ySplit="0" topLeftCell="U5" activePane="topRight" state="frozen"/>
      <selection pane="topLeft" activeCell="E1" activeCellId="0" sqref="E1"/>
      <selection pane="topRight" activeCell="AD13" activeCellId="0" sqref="AD13"/>
    </sheetView>
  </sheetViews>
  <sheetFormatPr defaultColWidth="8.90234375" defaultRowHeight="15.75" customHeight="true" zeroHeight="false" outlineLevelRow="3" outlineLevelCol="0"/>
  <cols>
    <col collapsed="false" customWidth="true" hidden="false" outlineLevel="0" max="1" min="1" style="0" width="45.99"/>
    <col collapsed="false" customWidth="true" hidden="false" outlineLevel="0" max="2" min="2" style="0" width="36.24"/>
    <col collapsed="false" customWidth="true" hidden="false" outlineLevel="0" max="3" min="3" style="0" width="13.24"/>
    <col collapsed="false" customWidth="true" hidden="true" outlineLevel="0" max="4" min="4" style="0" width="20.87"/>
    <col collapsed="false" customWidth="true" hidden="false" outlineLevel="0" max="5" min="5" style="0" width="35.74"/>
    <col collapsed="false" customWidth="true" hidden="false" outlineLevel="0" max="6" min="6" style="0" width="8.62"/>
    <col collapsed="false" customWidth="true" hidden="false" outlineLevel="0" max="7" min="7" style="0" width="24.49"/>
    <col collapsed="false" customWidth="true" hidden="true" outlineLevel="0" max="8" min="8" style="0" width="8.74"/>
    <col collapsed="false" customWidth="true" hidden="true" outlineLevel="0" max="9" min="9" style="0" width="15.74"/>
    <col collapsed="false" customWidth="true" hidden="false" outlineLevel="0" max="10" min="10" style="0" width="11.74"/>
    <col collapsed="false" customWidth="true" hidden="true" outlineLevel="0" max="11" min="11" style="0" width="12.99"/>
    <col collapsed="false" customWidth="true" hidden="true" outlineLevel="0" max="13" min="12" style="0" width="7.11"/>
    <col collapsed="false" customWidth="true" hidden="false" outlineLevel="0" max="14" min="14" style="0" width="6.12"/>
    <col collapsed="false" customWidth="true" hidden="true" outlineLevel="0" max="15" min="15" style="0" width="12.99"/>
    <col collapsed="false" customWidth="true" hidden="true" outlineLevel="0" max="16" min="16" style="0" width="12.12"/>
    <col collapsed="false" customWidth="true" hidden="true" outlineLevel="0" max="17" min="17" style="0" width="10.99"/>
    <col collapsed="false" customWidth="true" hidden="true" outlineLevel="0" max="18" min="18" style="0" width="12.24"/>
    <col collapsed="false" customWidth="true" hidden="true" outlineLevel="0" max="20" min="19" style="0" width="11.49"/>
    <col collapsed="false" customWidth="true" hidden="false" outlineLevel="0" max="21" min="21" style="0" width="14.37"/>
    <col collapsed="false" customWidth="true" hidden="true" outlineLevel="0" max="22" min="22" style="0" width="15.37"/>
    <col collapsed="false" customWidth="true" hidden="true" outlineLevel="0" max="23" min="23" style="0" width="13.49"/>
    <col collapsed="false" customWidth="true" hidden="true" outlineLevel="0" max="24" min="24" style="0" width="5.99"/>
    <col collapsed="false" customWidth="true" hidden="true" outlineLevel="0" max="25" min="25" style="0" width="13.49"/>
    <col collapsed="false" customWidth="true" hidden="true" outlineLevel="0" max="26" min="26" style="0" width="12.62"/>
    <col collapsed="false" customWidth="true" hidden="true" outlineLevel="0" max="27" min="27" style="0" width="5.99"/>
    <col collapsed="false" customWidth="true" hidden="true" outlineLevel="0" max="28" min="28" style="0" width="12.62"/>
    <col collapsed="false" customWidth="true" hidden="false" outlineLevel="0" max="29" min="29" style="0" width="14.37"/>
    <col collapsed="false" customWidth="true" hidden="false" outlineLevel="0" max="30" min="30" style="0" width="13.11"/>
    <col collapsed="false" customWidth="true" hidden="false" outlineLevel="0" max="31" min="31" style="0" width="10.62"/>
    <col collapsed="false" customWidth="true" hidden="false" outlineLevel="0" max="32" min="32" style="0" width="12.74"/>
    <col collapsed="false" customWidth="true" hidden="false" outlineLevel="0" max="33" min="33" style="0" width="13.11"/>
    <col collapsed="false" customWidth="true" hidden="false" outlineLevel="0" max="34" min="34" style="0" width="13.99"/>
    <col collapsed="false" customWidth="true" hidden="false" outlineLevel="0" max="35" min="35" style="0" width="10.62"/>
    <col collapsed="false" customWidth="true" hidden="false" outlineLevel="0" max="36" min="36" style="0" width="12.74"/>
    <col collapsed="false" customWidth="true" hidden="false" outlineLevel="0" max="37" min="37" style="0" width="13.99"/>
    <col collapsed="false" customWidth="true" hidden="true" outlineLevel="0" max="38" min="38" style="0" width="11.12"/>
    <col collapsed="false" customWidth="true" hidden="false" outlineLevel="0" max="39" min="39" style="0" width="14.37"/>
    <col collapsed="false" customWidth="true" hidden="true" outlineLevel="0" max="40" min="40" style="0" width="4.62"/>
    <col collapsed="false" customWidth="true" hidden="true" outlineLevel="0" max="41" min="41" style="0" width="7.24"/>
    <col collapsed="false" customWidth="true" hidden="true" outlineLevel="0" max="42" min="42" style="0" width="14.37"/>
    <col collapsed="false" customWidth="true" hidden="true" outlineLevel="0" max="43" min="43" style="0" width="12.74"/>
    <col collapsed="false" customWidth="true" hidden="true" outlineLevel="0" max="44" min="44" style="0" width="13.87"/>
    <col collapsed="false" customWidth="true" hidden="true" outlineLevel="0" max="45" min="45" style="0" width="16.62"/>
    <col collapsed="false" customWidth="true" hidden="true" outlineLevel="0" max="46" min="46" style="0" width="13.99"/>
    <col collapsed="false" customWidth="true" hidden="true" outlineLevel="0" max="47" min="47" style="0" width="10.62"/>
    <col collapsed="false" customWidth="true" hidden="true" outlineLevel="0" max="48" min="48" style="0" width="12.74"/>
    <col collapsed="false" customWidth="true" hidden="true" outlineLevel="0" max="49" min="49" style="0" width="13.99"/>
    <col collapsed="false" customWidth="true" hidden="true" outlineLevel="0" max="50" min="50" style="0" width="14.87"/>
    <col collapsed="false" customWidth="true" hidden="true" outlineLevel="0" max="51" min="51" style="0" width="10.62"/>
    <col collapsed="false" customWidth="true" hidden="true" outlineLevel="0" max="52" min="52" style="0" width="12.74"/>
    <col collapsed="false" customWidth="true" hidden="true" outlineLevel="0" max="53" min="53" style="0" width="14.87"/>
    <col collapsed="false" customWidth="true" hidden="false" outlineLevel="0" max="55" min="55" style="0" width="11.99"/>
    <col collapsed="false" customWidth="true" hidden="true" outlineLevel="0" max="56" min="56" style="0" width="13.49"/>
    <col collapsed="false" customWidth="true" hidden="true" outlineLevel="0" max="57" min="57" style="0" width="10.62"/>
    <col collapsed="false" customWidth="true" hidden="true" outlineLevel="0" max="58" min="58" style="0" width="12.74"/>
    <col collapsed="false" customWidth="true" hidden="true" outlineLevel="0" max="60" min="59" style="0" width="13.49"/>
    <col collapsed="false" customWidth="true" hidden="true" outlineLevel="0" max="61" min="61" style="0" width="10.62"/>
    <col collapsed="false" customWidth="true" hidden="true" outlineLevel="0" max="62" min="62" style="0" width="12.74"/>
    <col collapsed="false" customWidth="true" hidden="true" outlineLevel="0" max="63" min="63" style="0" width="13.49"/>
    <col collapsed="false" customWidth="true" hidden="true" outlineLevel="0" max="64" min="64" style="0" width="13.87"/>
    <col collapsed="false" customWidth="true" hidden="true" outlineLevel="0" max="65" min="65" style="0" width="9.86"/>
    <col collapsed="false" customWidth="true" hidden="true" outlineLevel="0" max="66" min="66" style="0" width="15.62"/>
    <col collapsed="false" customWidth="true" hidden="true" outlineLevel="0" max="67" min="67" style="0" width="11.87"/>
    <col collapsed="false" customWidth="true" hidden="true" outlineLevel="0" max="68" min="68" style="0" width="12.74"/>
    <col collapsed="false" customWidth="true" hidden="true" outlineLevel="0" max="69" min="69" style="0" width="9.37"/>
    <col collapsed="false" customWidth="true" hidden="true" outlineLevel="0" max="70" min="70" style="0" width="12.12"/>
    <col collapsed="false" customWidth="true" hidden="true" outlineLevel="0" max="71" min="71" style="0" width="9.12"/>
    <col collapsed="false" customWidth="true" hidden="true" outlineLevel="0" max="72" min="72" style="0" width="8.99"/>
    <col collapsed="false" customWidth="true" hidden="false" outlineLevel="0" max="73" min="73" style="0" width="15.49"/>
    <col collapsed="false" customWidth="true" hidden="true" outlineLevel="0" max="74" min="74" style="0" width="9.62"/>
    <col collapsed="false" customWidth="true" hidden="true" outlineLevel="0" max="76" min="75" style="0" width="9.24"/>
    <col collapsed="false" customWidth="true" hidden="true" outlineLevel="0" max="77" min="77" style="0" width="7.11"/>
    <col collapsed="false" customWidth="true" hidden="true" outlineLevel="0" max="78" min="78" style="0" width="12.62"/>
    <col collapsed="false" customWidth="true" hidden="false" outlineLevel="0" max="79" min="79" style="0" width="13.11"/>
    <col collapsed="false" customWidth="true" hidden="true" outlineLevel="0" max="80" min="80" style="0" width="13.87"/>
    <col collapsed="false" customWidth="true" hidden="true" outlineLevel="0" max="84" min="81" style="0" width="11.49"/>
    <col collapsed="false" customWidth="true" hidden="true" outlineLevel="0" max="85" min="85" style="0" width="13.49"/>
    <col collapsed="false" customWidth="true" hidden="true" outlineLevel="0" max="86" min="86" style="0" width="10.62"/>
    <col collapsed="false" customWidth="true" hidden="true" outlineLevel="0" max="87" min="87" style="0" width="12.74"/>
    <col collapsed="false" customWidth="true" hidden="true" outlineLevel="0" max="88" min="88" style="0" width="13.49"/>
    <col collapsed="false" customWidth="true" hidden="true" outlineLevel="0" max="89" min="89" style="0" width="9.74"/>
    <col collapsed="false" customWidth="true" hidden="true" outlineLevel="0" max="90" min="90" style="0" width="9.99"/>
  </cols>
  <sheetData>
    <row r="1" customFormat="false" ht="16.5" hidden="false" customHeight="false" outlineLevel="0" collapsed="false">
      <c r="A1" s="164"/>
      <c r="B1" s="164"/>
      <c r="C1" s="164"/>
      <c r="D1" s="164"/>
      <c r="E1" s="164" t="s">
        <v>198</v>
      </c>
      <c r="F1" s="164"/>
      <c r="G1" s="164"/>
      <c r="H1" s="164"/>
      <c r="I1" s="165"/>
      <c r="J1" s="166" t="s">
        <v>199</v>
      </c>
      <c r="K1" s="166" t="s">
        <v>200</v>
      </c>
      <c r="L1" s="167"/>
      <c r="M1" s="166"/>
      <c r="N1" s="168"/>
      <c r="O1" s="167" t="s">
        <v>201</v>
      </c>
      <c r="P1" s="167" t="s">
        <v>202</v>
      </c>
      <c r="Q1" s="167" t="s">
        <v>203</v>
      </c>
      <c r="R1" s="167" t="s">
        <v>204</v>
      </c>
      <c r="S1" s="167"/>
      <c r="T1" s="167"/>
      <c r="U1" s="169" t="s">
        <v>201</v>
      </c>
      <c r="V1" s="167" t="s">
        <v>43</v>
      </c>
      <c r="W1" s="167"/>
      <c r="X1" s="170"/>
      <c r="Y1" s="167"/>
      <c r="Z1" s="170"/>
      <c r="AA1" s="170"/>
      <c r="AB1" s="170"/>
      <c r="AC1" s="169" t="s">
        <v>205</v>
      </c>
      <c r="AD1" s="168" t="s">
        <v>206</v>
      </c>
      <c r="AE1" s="168"/>
      <c r="AF1" s="168"/>
      <c r="AG1" s="168"/>
      <c r="AH1" s="168"/>
      <c r="AI1" s="168"/>
      <c r="AJ1" s="168"/>
      <c r="AK1" s="168"/>
      <c r="AL1" s="171"/>
      <c r="AM1" s="170"/>
      <c r="AN1" s="171"/>
      <c r="AO1" s="170"/>
      <c r="AP1" s="170"/>
      <c r="AQ1" s="170" t="s">
        <v>207</v>
      </c>
      <c r="AR1" s="168"/>
      <c r="AS1" s="167" t="s">
        <v>201</v>
      </c>
      <c r="AT1" s="168" t="s">
        <v>208</v>
      </c>
      <c r="AU1" s="168"/>
      <c r="AV1" s="168"/>
      <c r="AW1" s="168"/>
      <c r="AX1" s="168"/>
      <c r="AY1" s="168"/>
      <c r="AZ1" s="168"/>
      <c r="BA1" s="168"/>
      <c r="BB1" s="170" t="s">
        <v>199</v>
      </c>
      <c r="BC1" s="170" t="s">
        <v>200</v>
      </c>
      <c r="BD1" s="168" t="s">
        <v>209</v>
      </c>
      <c r="BE1" s="168"/>
      <c r="BF1" s="168"/>
      <c r="BG1" s="168"/>
      <c r="BH1" s="168"/>
      <c r="BI1" s="168"/>
      <c r="BJ1" s="168"/>
      <c r="BK1" s="168"/>
      <c r="BL1" s="170" t="s">
        <v>200</v>
      </c>
      <c r="BM1" s="170" t="s">
        <v>210</v>
      </c>
      <c r="BN1" s="170" t="s">
        <v>211</v>
      </c>
      <c r="BO1" s="170" t="s">
        <v>212</v>
      </c>
      <c r="BP1" s="170"/>
      <c r="BQ1" s="167"/>
      <c r="BR1" s="166"/>
      <c r="BS1" s="170"/>
      <c r="BT1" s="170" t="s">
        <v>213</v>
      </c>
      <c r="BU1" s="172" t="s">
        <v>214</v>
      </c>
      <c r="BV1" s="170"/>
      <c r="BW1" s="170" t="s">
        <v>213</v>
      </c>
      <c r="BX1" s="170" t="s">
        <v>215</v>
      </c>
      <c r="BY1" s="167"/>
      <c r="BZ1" s="167"/>
      <c r="CA1" s="167"/>
      <c r="CB1" s="167"/>
      <c r="CC1" s="167"/>
      <c r="CD1" s="167"/>
      <c r="CE1" s="167"/>
      <c r="CF1" s="167"/>
      <c r="CG1" s="170" t="s">
        <v>216</v>
      </c>
      <c r="CH1" s="170"/>
      <c r="CI1" s="170"/>
      <c r="CJ1" s="170"/>
      <c r="CK1" s="166" t="s">
        <v>217</v>
      </c>
      <c r="CL1" s="166" t="s">
        <v>218</v>
      </c>
    </row>
    <row r="2" customFormat="false" ht="15.75" hidden="false" customHeight="false" outlineLevel="0" collapsed="false">
      <c r="A2" s="173"/>
      <c r="B2" s="173"/>
      <c r="C2" s="173" t="s">
        <v>219</v>
      </c>
      <c r="D2" s="173"/>
      <c r="E2" s="173"/>
      <c r="F2" s="173"/>
      <c r="G2" s="173"/>
      <c r="H2" s="173" t="s">
        <v>220</v>
      </c>
      <c r="I2" s="174"/>
      <c r="J2" s="175" t="s">
        <v>221</v>
      </c>
      <c r="K2" s="175" t="s">
        <v>221</v>
      </c>
      <c r="L2" s="176"/>
      <c r="M2" s="175" t="s">
        <v>222</v>
      </c>
      <c r="N2" s="177"/>
      <c r="O2" s="176" t="s">
        <v>34</v>
      </c>
      <c r="P2" s="176" t="s">
        <v>223</v>
      </c>
      <c r="Q2" s="176" t="s">
        <v>223</v>
      </c>
      <c r="R2" s="176"/>
      <c r="S2" s="176"/>
      <c r="T2" s="176"/>
      <c r="U2" s="178" t="s">
        <v>34</v>
      </c>
      <c r="V2" s="176" t="s">
        <v>224</v>
      </c>
      <c r="W2" s="176" t="s">
        <v>225</v>
      </c>
      <c r="X2" s="176" t="s">
        <v>226</v>
      </c>
      <c r="Y2" s="176" t="s">
        <v>93</v>
      </c>
      <c r="Z2" s="176" t="s">
        <v>225</v>
      </c>
      <c r="AA2" s="176" t="s">
        <v>226</v>
      </c>
      <c r="AB2" s="176" t="s">
        <v>93</v>
      </c>
      <c r="AC2" s="178" t="s">
        <v>201</v>
      </c>
      <c r="AD2" s="177" t="s">
        <v>227</v>
      </c>
      <c r="AE2" s="177"/>
      <c r="AF2" s="177"/>
      <c r="AG2" s="177"/>
      <c r="AH2" s="179" t="s">
        <v>228</v>
      </c>
      <c r="AI2" s="179"/>
      <c r="AJ2" s="179"/>
      <c r="AK2" s="179"/>
      <c r="AL2" s="180" t="n">
        <v>36525</v>
      </c>
      <c r="AM2" s="176" t="s">
        <v>229</v>
      </c>
      <c r="AN2" s="176" t="s">
        <v>230</v>
      </c>
      <c r="AO2" s="176" t="s">
        <v>231</v>
      </c>
      <c r="AP2" s="176" t="s">
        <v>232</v>
      </c>
      <c r="AQ2" s="176" t="s">
        <v>233</v>
      </c>
      <c r="AR2" s="177" t="s">
        <v>234</v>
      </c>
      <c r="AS2" s="176" t="s">
        <v>34</v>
      </c>
      <c r="AT2" s="177" t="s">
        <v>235</v>
      </c>
      <c r="AU2" s="177"/>
      <c r="AV2" s="177"/>
      <c r="AW2" s="177"/>
      <c r="AX2" s="177" t="s">
        <v>230</v>
      </c>
      <c r="AY2" s="177"/>
      <c r="AZ2" s="177"/>
      <c r="BA2" s="177"/>
      <c r="BB2" s="176" t="s">
        <v>233</v>
      </c>
      <c r="BC2" s="176" t="s">
        <v>233</v>
      </c>
      <c r="BD2" s="177" t="s">
        <v>235</v>
      </c>
      <c r="BE2" s="177"/>
      <c r="BF2" s="177"/>
      <c r="BG2" s="177"/>
      <c r="BH2" s="177" t="s">
        <v>230</v>
      </c>
      <c r="BI2" s="177"/>
      <c r="BJ2" s="177"/>
      <c r="BK2" s="177"/>
      <c r="BL2" s="176" t="s">
        <v>232</v>
      </c>
      <c r="BM2" s="176" t="s">
        <v>236</v>
      </c>
      <c r="BN2" s="176" t="s">
        <v>237</v>
      </c>
      <c r="BO2" s="176" t="s">
        <v>238</v>
      </c>
      <c r="BP2" s="181" t="s">
        <v>200</v>
      </c>
      <c r="BQ2" s="176" t="s">
        <v>239</v>
      </c>
      <c r="BR2" s="175" t="s">
        <v>30</v>
      </c>
      <c r="BS2" s="176" t="s">
        <v>240</v>
      </c>
      <c r="BT2" s="176" t="s">
        <v>218</v>
      </c>
      <c r="BU2" s="182" t="s">
        <v>241</v>
      </c>
      <c r="BV2" s="181" t="s">
        <v>242</v>
      </c>
      <c r="BW2" s="176" t="s">
        <v>233</v>
      </c>
      <c r="BX2" s="176" t="s">
        <v>233</v>
      </c>
      <c r="BY2" s="176" t="s">
        <v>227</v>
      </c>
      <c r="BZ2" s="176" t="s">
        <v>235</v>
      </c>
      <c r="CA2" s="176" t="s">
        <v>228</v>
      </c>
      <c r="CB2" s="176" t="s">
        <v>230</v>
      </c>
      <c r="CC2" s="176" t="s">
        <v>227</v>
      </c>
      <c r="CD2" s="176" t="s">
        <v>235</v>
      </c>
      <c r="CE2" s="176" t="s">
        <v>228</v>
      </c>
      <c r="CF2" s="176" t="s">
        <v>230</v>
      </c>
      <c r="CG2" s="177" t="s">
        <v>243</v>
      </c>
      <c r="CH2" s="177"/>
      <c r="CI2" s="177"/>
      <c r="CJ2" s="177"/>
      <c r="CK2" s="175" t="s">
        <v>244</v>
      </c>
      <c r="CL2" s="175" t="s">
        <v>217</v>
      </c>
    </row>
    <row r="3" customFormat="false" ht="15.75" hidden="false" customHeight="false" outlineLevel="0" collapsed="false">
      <c r="A3" s="183" t="s">
        <v>245</v>
      </c>
      <c r="B3" s="183" t="s">
        <v>246</v>
      </c>
      <c r="C3" s="183" t="s">
        <v>247</v>
      </c>
      <c r="D3" s="183" t="s">
        <v>248</v>
      </c>
      <c r="E3" s="183" t="s">
        <v>225</v>
      </c>
      <c r="F3" s="183" t="s">
        <v>27</v>
      </c>
      <c r="G3" s="183" t="s">
        <v>222</v>
      </c>
      <c r="H3" s="183" t="s">
        <v>249</v>
      </c>
      <c r="I3" s="184" t="s">
        <v>240</v>
      </c>
      <c r="J3" s="185" t="s">
        <v>250</v>
      </c>
      <c r="K3" s="185" t="s">
        <v>250</v>
      </c>
      <c r="L3" s="186" t="s">
        <v>231</v>
      </c>
      <c r="M3" s="185" t="s">
        <v>251</v>
      </c>
      <c r="N3" s="185" t="s">
        <v>234</v>
      </c>
      <c r="O3" s="186" t="s">
        <v>252</v>
      </c>
      <c r="P3" s="186" t="s">
        <v>252</v>
      </c>
      <c r="Q3" s="186" t="s">
        <v>252</v>
      </c>
      <c r="R3" s="187" t="s">
        <v>253</v>
      </c>
      <c r="S3" s="187" t="s">
        <v>253</v>
      </c>
      <c r="T3" s="187" t="s">
        <v>253</v>
      </c>
      <c r="U3" s="188" t="n">
        <v>36819</v>
      </c>
      <c r="V3" s="187" t="s">
        <v>254</v>
      </c>
      <c r="W3" s="187" t="s">
        <v>6</v>
      </c>
      <c r="X3" s="187" t="s">
        <v>6</v>
      </c>
      <c r="Y3" s="187" t="s">
        <v>6</v>
      </c>
      <c r="Z3" s="187" t="s">
        <v>255</v>
      </c>
      <c r="AA3" s="187" t="s">
        <v>255</v>
      </c>
      <c r="AB3" s="187" t="s">
        <v>255</v>
      </c>
      <c r="AC3" s="188" t="s">
        <v>34</v>
      </c>
      <c r="AD3" s="189" t="s">
        <v>256</v>
      </c>
      <c r="AE3" s="189" t="s">
        <v>257</v>
      </c>
      <c r="AF3" s="189" t="s">
        <v>258</v>
      </c>
      <c r="AG3" s="189" t="s">
        <v>259</v>
      </c>
      <c r="AH3" s="190" t="s">
        <v>256</v>
      </c>
      <c r="AI3" s="189" t="s">
        <v>257</v>
      </c>
      <c r="AJ3" s="189" t="s">
        <v>258</v>
      </c>
      <c r="AK3" s="191" t="s">
        <v>259</v>
      </c>
      <c r="AL3" s="189" t="s">
        <v>260</v>
      </c>
      <c r="AM3" s="187" t="s">
        <v>261</v>
      </c>
      <c r="AN3" s="187" t="s">
        <v>262</v>
      </c>
      <c r="AO3" s="187" t="s">
        <v>263</v>
      </c>
      <c r="AP3" s="187" t="s">
        <v>261</v>
      </c>
      <c r="AQ3" s="187" t="s">
        <v>264</v>
      </c>
      <c r="AR3" s="192" t="s">
        <v>263</v>
      </c>
      <c r="AS3" s="186" t="s">
        <v>265</v>
      </c>
      <c r="AT3" s="189" t="s">
        <v>256</v>
      </c>
      <c r="AU3" s="189" t="s">
        <v>257</v>
      </c>
      <c r="AV3" s="189" t="s">
        <v>258</v>
      </c>
      <c r="AW3" s="189" t="s">
        <v>259</v>
      </c>
      <c r="AX3" s="189" t="s">
        <v>256</v>
      </c>
      <c r="AY3" s="189" t="s">
        <v>257</v>
      </c>
      <c r="AZ3" s="189" t="s">
        <v>258</v>
      </c>
      <c r="BA3" s="189" t="s">
        <v>259</v>
      </c>
      <c r="BB3" s="186" t="s">
        <v>252</v>
      </c>
      <c r="BC3" s="186" t="s">
        <v>252</v>
      </c>
      <c r="BD3" s="189" t="s">
        <v>256</v>
      </c>
      <c r="BE3" s="189" t="s">
        <v>257</v>
      </c>
      <c r="BF3" s="189" t="s">
        <v>258</v>
      </c>
      <c r="BG3" s="189" t="s">
        <v>259</v>
      </c>
      <c r="BH3" s="189" t="s">
        <v>256</v>
      </c>
      <c r="BI3" s="189" t="s">
        <v>257</v>
      </c>
      <c r="BJ3" s="189" t="s">
        <v>258</v>
      </c>
      <c r="BK3" s="189" t="s">
        <v>259</v>
      </c>
      <c r="BL3" s="187" t="s">
        <v>261</v>
      </c>
      <c r="BM3" s="187" t="s">
        <v>266</v>
      </c>
      <c r="BN3" s="187" t="s">
        <v>267</v>
      </c>
      <c r="BO3" s="187" t="s">
        <v>268</v>
      </c>
      <c r="BP3" s="189" t="s">
        <v>258</v>
      </c>
      <c r="BQ3" s="186" t="s">
        <v>252</v>
      </c>
      <c r="BR3" s="185" t="s">
        <v>269</v>
      </c>
      <c r="BS3" s="186" t="s">
        <v>249</v>
      </c>
      <c r="BT3" s="186" t="s">
        <v>262</v>
      </c>
      <c r="BU3" s="193" t="s">
        <v>270</v>
      </c>
      <c r="BV3" s="189" t="s">
        <v>271</v>
      </c>
      <c r="BW3" s="186" t="s">
        <v>272</v>
      </c>
      <c r="BX3" s="186" t="s">
        <v>272</v>
      </c>
      <c r="BY3" s="186" t="s">
        <v>273</v>
      </c>
      <c r="BZ3" s="186" t="s">
        <v>273</v>
      </c>
      <c r="CA3" s="186" t="s">
        <v>273</v>
      </c>
      <c r="CB3" s="186" t="s">
        <v>273</v>
      </c>
      <c r="CC3" s="186" t="s">
        <v>274</v>
      </c>
      <c r="CD3" s="186" t="s">
        <v>274</v>
      </c>
      <c r="CE3" s="186" t="s">
        <v>274</v>
      </c>
      <c r="CF3" s="186" t="s">
        <v>274</v>
      </c>
      <c r="CG3" s="189" t="s">
        <v>256</v>
      </c>
      <c r="CH3" s="189" t="s">
        <v>257</v>
      </c>
      <c r="CI3" s="189" t="s">
        <v>258</v>
      </c>
      <c r="CJ3" s="189" t="s">
        <v>259</v>
      </c>
      <c r="CK3" s="185" t="s">
        <v>251</v>
      </c>
      <c r="CL3" s="185" t="s">
        <v>251</v>
      </c>
    </row>
    <row r="4" customFormat="false" ht="15.75" hidden="false" customHeight="false" outlineLevel="3" collapsed="false">
      <c r="A4" s="45" t="s">
        <v>275</v>
      </c>
      <c r="B4" s="45" t="s">
        <v>276</v>
      </c>
      <c r="C4" s="45" t="s">
        <v>277</v>
      </c>
      <c r="D4" s="45" t="s">
        <v>278</v>
      </c>
      <c r="E4" s="45" t="s">
        <v>279</v>
      </c>
      <c r="F4" s="45" t="s">
        <v>198</v>
      </c>
      <c r="G4" s="45" t="s">
        <v>280</v>
      </c>
      <c r="H4" s="45" t="s">
        <v>281</v>
      </c>
      <c r="I4" s="194" t="s">
        <v>282</v>
      </c>
      <c r="J4" s="195" t="n">
        <v>1</v>
      </c>
      <c r="K4" s="196" t="n">
        <v>1</v>
      </c>
      <c r="L4" s="197" t="n">
        <v>0</v>
      </c>
      <c r="M4" s="198" t="n">
        <v>0</v>
      </c>
      <c r="N4" s="198" t="n">
        <v>1</v>
      </c>
      <c r="O4" s="197" t="n">
        <v>5523881.89</v>
      </c>
      <c r="P4" s="199" t="n">
        <v>5523881.89</v>
      </c>
      <c r="Q4" s="200" t="n">
        <v>0</v>
      </c>
      <c r="R4" s="200" t="s">
        <v>283</v>
      </c>
      <c r="S4" s="200" t="n">
        <v>0</v>
      </c>
      <c r="T4" s="200" t="n">
        <v>0</v>
      </c>
      <c r="U4" s="201" t="n">
        <v>5523881.89</v>
      </c>
      <c r="V4" s="197" t="s">
        <v>284</v>
      </c>
      <c r="W4" s="197" t="n">
        <v>0</v>
      </c>
      <c r="X4" s="197" t="n">
        <v>0</v>
      </c>
      <c r="Y4" s="197" t="n">
        <v>0</v>
      </c>
      <c r="Z4" s="197" t="n">
        <v>0</v>
      </c>
      <c r="AA4" s="197" t="n">
        <v>0</v>
      </c>
      <c r="AB4" s="197" t="n">
        <v>0</v>
      </c>
      <c r="AC4" s="201" t="n">
        <v>5523881.89</v>
      </c>
      <c r="AD4" s="197" t="n">
        <v>0</v>
      </c>
      <c r="AE4" s="197" t="n">
        <v>0</v>
      </c>
      <c r="AF4" s="197" t="n">
        <v>0</v>
      </c>
      <c r="AG4" s="197" t="n">
        <v>0</v>
      </c>
      <c r="AH4" s="202" t="n">
        <v>0</v>
      </c>
      <c r="AI4" s="197" t="n">
        <v>0</v>
      </c>
      <c r="AJ4" s="197" t="n">
        <v>0</v>
      </c>
      <c r="AK4" s="203" t="n">
        <v>0</v>
      </c>
      <c r="AL4" s="204" t="n">
        <v>0</v>
      </c>
      <c r="AM4" s="197" t="n">
        <v>5644007</v>
      </c>
      <c r="AN4" s="198" t="n">
        <v>0</v>
      </c>
      <c r="AO4" s="204" t="n">
        <v>0</v>
      </c>
      <c r="AP4" s="197" t="n">
        <v>5644007</v>
      </c>
      <c r="AQ4" s="205" t="n">
        <v>1</v>
      </c>
      <c r="AR4" s="197" t="n">
        <v>5523881.89</v>
      </c>
      <c r="AS4" s="197" t="n">
        <v>5523881.89</v>
      </c>
      <c r="AT4" s="197" t="n">
        <v>0</v>
      </c>
      <c r="AU4" s="197" t="n">
        <v>0</v>
      </c>
      <c r="AV4" s="197" t="n">
        <v>0</v>
      </c>
      <c r="AW4" s="197" t="n">
        <v>0</v>
      </c>
      <c r="AX4" s="197" t="n">
        <v>0</v>
      </c>
      <c r="AY4" s="197" t="n">
        <v>0</v>
      </c>
      <c r="AZ4" s="197" t="n">
        <v>0</v>
      </c>
      <c r="BA4" s="197" t="n">
        <v>0</v>
      </c>
      <c r="BB4" s="197" t="s">
        <v>198</v>
      </c>
      <c r="BC4" s="197" t="s">
        <v>198</v>
      </c>
      <c r="BD4" s="197" t="n">
        <v>0</v>
      </c>
      <c r="BE4" s="197" t="n">
        <v>0</v>
      </c>
      <c r="BF4" s="197" t="n">
        <v>0</v>
      </c>
      <c r="BG4" s="197" t="n">
        <v>0</v>
      </c>
      <c r="BH4" s="197" t="n">
        <v>0</v>
      </c>
      <c r="BI4" s="197" t="n">
        <v>0</v>
      </c>
      <c r="BJ4" s="197" t="n">
        <v>0</v>
      </c>
      <c r="BK4" s="197" t="n">
        <v>0</v>
      </c>
      <c r="BL4" s="197" t="n">
        <v>5644007</v>
      </c>
      <c r="BM4" s="197" t="s">
        <v>285</v>
      </c>
      <c r="BN4" s="197" t="n">
        <v>0</v>
      </c>
      <c r="BO4" s="206" t="b">
        <f aca="false">FALSE()</f>
        <v>0</v>
      </c>
      <c r="BP4" s="206" t="n">
        <v>0</v>
      </c>
      <c r="BQ4" s="207" t="n">
        <v>0</v>
      </c>
      <c r="BR4" s="198" t="n">
        <v>0</v>
      </c>
      <c r="BS4" s="208" t="n">
        <v>69</v>
      </c>
      <c r="BT4" s="198" t="n">
        <v>0</v>
      </c>
      <c r="BU4" s="209" t="n">
        <v>0</v>
      </c>
      <c r="BV4" s="198" t="n">
        <v>152</v>
      </c>
      <c r="BW4" s="210" t="n">
        <v>0</v>
      </c>
      <c r="BX4" s="210" t="n">
        <v>0</v>
      </c>
      <c r="BY4" s="206" t="n">
        <v>0</v>
      </c>
      <c r="BZ4" s="206" t="n">
        <v>-120125.11</v>
      </c>
      <c r="CA4" s="206" t="n">
        <v>-120125.11</v>
      </c>
      <c r="CB4" s="206" t="n">
        <v>5523881.89</v>
      </c>
      <c r="CC4" s="206" t="n">
        <v>0</v>
      </c>
      <c r="CD4" s="206" t="n">
        <v>0</v>
      </c>
      <c r="CE4" s="206" t="n">
        <v>0</v>
      </c>
      <c r="CF4" s="206" t="n">
        <v>0</v>
      </c>
      <c r="CG4" s="206" t="n">
        <v>0</v>
      </c>
      <c r="CH4" s="206" t="n">
        <v>0</v>
      </c>
      <c r="CI4" s="206" t="n">
        <v>0</v>
      </c>
      <c r="CJ4" s="206" t="n">
        <v>0</v>
      </c>
      <c r="CK4" s="198" t="n">
        <v>0</v>
      </c>
      <c r="CL4" s="198" t="n">
        <v>0</v>
      </c>
    </row>
    <row r="5" customFormat="false" ht="20.1" hidden="false" customHeight="true" outlineLevel="2" collapsed="false">
      <c r="A5" s="211" t="s">
        <v>286</v>
      </c>
      <c r="B5" s="212"/>
      <c r="C5" s="212"/>
      <c r="D5" s="212"/>
      <c r="E5" s="212"/>
      <c r="F5" s="212"/>
      <c r="G5" s="212"/>
      <c r="H5" s="212"/>
      <c r="I5" s="213"/>
      <c r="J5" s="214"/>
      <c r="K5" s="215"/>
      <c r="L5" s="216"/>
      <c r="M5" s="217"/>
      <c r="N5" s="217"/>
      <c r="O5" s="216"/>
      <c r="P5" s="218"/>
      <c r="Q5" s="219"/>
      <c r="R5" s="219" t="n">
        <v>0</v>
      </c>
      <c r="S5" s="219" t="n">
        <v>0</v>
      </c>
      <c r="T5" s="219" t="n">
        <v>0</v>
      </c>
      <c r="U5" s="220" t="n">
        <v>5523881.89</v>
      </c>
      <c r="V5" s="216"/>
      <c r="W5" s="216" t="n">
        <v>0</v>
      </c>
      <c r="X5" s="216" t="n">
        <v>0</v>
      </c>
      <c r="Y5" s="216" t="n">
        <v>0</v>
      </c>
      <c r="Z5" s="216" t="n">
        <v>0</v>
      </c>
      <c r="AA5" s="216" t="n">
        <v>0</v>
      </c>
      <c r="AB5" s="216" t="n">
        <v>0</v>
      </c>
      <c r="AC5" s="220" t="n">
        <v>5523881.89</v>
      </c>
      <c r="AD5" s="216" t="n">
        <v>0</v>
      </c>
      <c r="AE5" s="216" t="n">
        <v>0</v>
      </c>
      <c r="AF5" s="216" t="n">
        <v>0</v>
      </c>
      <c r="AG5" s="216" t="n">
        <v>0</v>
      </c>
      <c r="AH5" s="221" t="n">
        <v>0</v>
      </c>
      <c r="AI5" s="216" t="n">
        <v>0</v>
      </c>
      <c r="AJ5" s="216" t="n">
        <v>0</v>
      </c>
      <c r="AK5" s="222" t="n">
        <v>0</v>
      </c>
      <c r="AL5" s="223"/>
      <c r="AM5" s="216" t="n">
        <v>5644007</v>
      </c>
      <c r="AN5" s="217"/>
      <c r="AO5" s="223"/>
      <c r="AP5" s="216" t="n">
        <v>5644007</v>
      </c>
      <c r="AQ5" s="224"/>
      <c r="AR5" s="216"/>
      <c r="AS5" s="216"/>
      <c r="AT5" s="216" t="n">
        <v>0</v>
      </c>
      <c r="AU5" s="216" t="n">
        <v>0</v>
      </c>
      <c r="AV5" s="216" t="n">
        <v>0</v>
      </c>
      <c r="AW5" s="216" t="n">
        <v>0</v>
      </c>
      <c r="AX5" s="216" t="n">
        <v>0</v>
      </c>
      <c r="AY5" s="216" t="n">
        <v>0</v>
      </c>
      <c r="AZ5" s="216" t="n">
        <v>0</v>
      </c>
      <c r="BA5" s="216" t="n">
        <v>0</v>
      </c>
      <c r="BB5" s="216"/>
      <c r="BC5" s="216"/>
      <c r="BD5" s="216"/>
      <c r="BE5" s="216"/>
      <c r="BF5" s="216"/>
      <c r="BG5" s="216"/>
      <c r="BH5" s="216"/>
      <c r="BI5" s="216"/>
      <c r="BJ5" s="216"/>
      <c r="BK5" s="216"/>
      <c r="BL5" s="216"/>
      <c r="BM5" s="216"/>
      <c r="BN5" s="216"/>
      <c r="BO5" s="216"/>
      <c r="BP5" s="216"/>
      <c r="BQ5" s="225"/>
      <c r="BR5" s="217"/>
      <c r="BS5" s="226"/>
      <c r="BT5" s="217"/>
      <c r="BU5" s="227"/>
      <c r="BV5" s="217"/>
      <c r="BW5" s="228"/>
      <c r="BX5" s="228"/>
      <c r="BY5" s="216"/>
      <c r="BZ5" s="216"/>
      <c r="CA5" s="216" t="n">
        <v>-120125.11</v>
      </c>
      <c r="CB5" s="216"/>
      <c r="CC5" s="216"/>
      <c r="CD5" s="216"/>
      <c r="CE5" s="216"/>
      <c r="CF5" s="216"/>
      <c r="CG5" s="216"/>
      <c r="CH5" s="216"/>
      <c r="CI5" s="216"/>
      <c r="CJ5" s="216"/>
      <c r="CK5" s="217"/>
      <c r="CL5" s="217"/>
    </row>
    <row r="6" customFormat="false" ht="15.75" hidden="false" customHeight="false" outlineLevel="3" collapsed="false">
      <c r="A6" s="45" t="s">
        <v>287</v>
      </c>
      <c r="B6" s="45" t="s">
        <v>276</v>
      </c>
      <c r="C6" s="45" t="s">
        <v>277</v>
      </c>
      <c r="D6" s="45" t="s">
        <v>278</v>
      </c>
      <c r="E6" s="45" t="s">
        <v>288</v>
      </c>
      <c r="F6" s="45" t="s">
        <v>289</v>
      </c>
      <c r="G6" s="45" t="s">
        <v>290</v>
      </c>
      <c r="H6" s="45" t="s">
        <v>291</v>
      </c>
      <c r="I6" s="194" t="s">
        <v>282</v>
      </c>
      <c r="J6" s="196" t="n">
        <v>0</v>
      </c>
      <c r="K6" s="196" t="n">
        <v>0</v>
      </c>
      <c r="L6" s="197" t="n">
        <v>0</v>
      </c>
      <c r="M6" s="198" t="n">
        <v>0</v>
      </c>
      <c r="N6" s="198" t="n">
        <v>1</v>
      </c>
      <c r="O6" s="197" t="n">
        <v>1.40193096151303</v>
      </c>
      <c r="P6" s="199" t="n">
        <v>1.40285865537321</v>
      </c>
      <c r="Q6" s="199" t="n">
        <v>-0.000927693860185874</v>
      </c>
      <c r="R6" s="200" t="s">
        <v>292</v>
      </c>
      <c r="S6" s="200" t="n">
        <v>0</v>
      </c>
      <c r="T6" s="200" t="n">
        <v>0</v>
      </c>
      <c r="U6" s="201" t="n">
        <v>0</v>
      </c>
      <c r="V6" s="197" t="s">
        <v>284</v>
      </c>
      <c r="W6" s="197" t="n">
        <v>0</v>
      </c>
      <c r="X6" s="197" t="n">
        <v>0</v>
      </c>
      <c r="Y6" s="197" t="n">
        <v>0</v>
      </c>
      <c r="Z6" s="197" t="n">
        <v>0</v>
      </c>
      <c r="AA6" s="197" t="n">
        <v>0</v>
      </c>
      <c r="AB6" s="197" t="n">
        <v>0</v>
      </c>
      <c r="AC6" s="201" t="n">
        <v>0</v>
      </c>
      <c r="AD6" s="197" t="n">
        <v>0</v>
      </c>
      <c r="AE6" s="197" t="n">
        <v>0</v>
      </c>
      <c r="AF6" s="197" t="n">
        <v>0</v>
      </c>
      <c r="AG6" s="197" t="n">
        <v>0</v>
      </c>
      <c r="AH6" s="202" t="n">
        <v>0</v>
      </c>
      <c r="AI6" s="197" t="n">
        <v>0</v>
      </c>
      <c r="AJ6" s="197" t="n">
        <v>0</v>
      </c>
      <c r="AK6" s="203" t="n">
        <v>0</v>
      </c>
      <c r="AL6" s="204" t="n">
        <v>0</v>
      </c>
      <c r="AM6" s="197" t="n">
        <v>0</v>
      </c>
      <c r="AN6" s="198" t="n">
        <v>0</v>
      </c>
      <c r="AO6" s="204" t="n">
        <v>0</v>
      </c>
      <c r="AP6" s="197" t="n">
        <v>0</v>
      </c>
      <c r="AQ6" s="205" t="n">
        <v>1</v>
      </c>
      <c r="AR6" s="197" t="n">
        <v>0</v>
      </c>
      <c r="AS6" s="197" t="n">
        <v>1.40193096151303</v>
      </c>
      <c r="AT6" s="197" t="n">
        <v>0</v>
      </c>
      <c r="AU6" s="197" t="n">
        <v>0</v>
      </c>
      <c r="AV6" s="197" t="n">
        <v>0</v>
      </c>
      <c r="AW6" s="197" t="n">
        <v>0</v>
      </c>
      <c r="AX6" s="197" t="n">
        <v>0</v>
      </c>
      <c r="AY6" s="197" t="n">
        <v>0</v>
      </c>
      <c r="AZ6" s="197" t="n">
        <v>0</v>
      </c>
      <c r="BA6" s="197" t="n">
        <v>0</v>
      </c>
      <c r="BB6" s="197" t="n">
        <v>1.40193096151303</v>
      </c>
      <c r="BC6" s="197" t="n">
        <v>1.40285865537321</v>
      </c>
      <c r="BD6" s="197" t="n">
        <v>0</v>
      </c>
      <c r="BE6" s="197" t="n">
        <v>0</v>
      </c>
      <c r="BF6" s="197" t="n">
        <v>0</v>
      </c>
      <c r="BG6" s="197" t="n">
        <v>0</v>
      </c>
      <c r="BH6" s="197" t="n">
        <v>0</v>
      </c>
      <c r="BI6" s="197" t="n">
        <v>0</v>
      </c>
      <c r="BJ6" s="197" t="n">
        <v>0</v>
      </c>
      <c r="BK6" s="197" t="n">
        <v>0</v>
      </c>
      <c r="BL6" s="197" t="n">
        <v>0</v>
      </c>
      <c r="BM6" s="197" t="s">
        <v>293</v>
      </c>
      <c r="BN6" s="197" t="n">
        <v>0</v>
      </c>
      <c r="BO6" s="206" t="b">
        <f aca="false">FALSE()</f>
        <v>0</v>
      </c>
      <c r="BP6" s="206" t="n">
        <v>0</v>
      </c>
      <c r="BQ6" s="207" t="n">
        <v>1.19</v>
      </c>
      <c r="BR6" s="198" t="n">
        <v>0</v>
      </c>
      <c r="BS6" s="208" t="n">
        <v>70</v>
      </c>
      <c r="BT6" s="198" t="n">
        <v>0</v>
      </c>
      <c r="BU6" s="209" t="n">
        <v>0</v>
      </c>
      <c r="BV6" s="198" t="n">
        <v>142</v>
      </c>
      <c r="BW6" s="210" t="n">
        <v>1.40193096151303</v>
      </c>
      <c r="BX6" s="210" t="n">
        <v>0</v>
      </c>
      <c r="BY6" s="206" t="n">
        <v>0</v>
      </c>
      <c r="BZ6" s="206" t="n">
        <v>0</v>
      </c>
      <c r="CA6" s="206" t="n">
        <v>0</v>
      </c>
      <c r="CB6" s="206" t="n">
        <v>0</v>
      </c>
      <c r="CC6" s="206" t="n">
        <v>0</v>
      </c>
      <c r="CD6" s="206" t="n">
        <v>0</v>
      </c>
      <c r="CE6" s="206" t="n">
        <v>0</v>
      </c>
      <c r="CF6" s="206" t="n">
        <v>0</v>
      </c>
      <c r="CG6" s="206" t="n">
        <v>0</v>
      </c>
      <c r="CH6" s="206" t="n">
        <v>0</v>
      </c>
      <c r="CI6" s="206" t="n">
        <v>0</v>
      </c>
      <c r="CJ6" s="206" t="n">
        <v>0</v>
      </c>
      <c r="CK6" s="198" t="n">
        <v>0</v>
      </c>
      <c r="CL6" s="198" t="n">
        <v>0</v>
      </c>
    </row>
    <row r="7" customFormat="false" ht="15.75" hidden="false" customHeight="false" outlineLevel="3" collapsed="false">
      <c r="A7" s="45" t="s">
        <v>287</v>
      </c>
      <c r="B7" s="45" t="s">
        <v>276</v>
      </c>
      <c r="C7" s="45" t="s">
        <v>277</v>
      </c>
      <c r="D7" s="45" t="s">
        <v>278</v>
      </c>
      <c r="E7" s="45" t="s">
        <v>294</v>
      </c>
      <c r="F7" s="45" t="s">
        <v>295</v>
      </c>
      <c r="G7" s="45" t="s">
        <v>290</v>
      </c>
      <c r="H7" s="45" t="s">
        <v>291</v>
      </c>
      <c r="I7" s="194" t="s">
        <v>282</v>
      </c>
      <c r="J7" s="196" t="n">
        <v>735000</v>
      </c>
      <c r="K7" s="196" t="n">
        <v>735000</v>
      </c>
      <c r="L7" s="197" t="n">
        <v>0</v>
      </c>
      <c r="M7" s="198" t="n">
        <v>0</v>
      </c>
      <c r="N7" s="198" t="n">
        <v>1</v>
      </c>
      <c r="O7" s="197" t="n">
        <v>1.97725168628488</v>
      </c>
      <c r="P7" s="199" t="n">
        <v>1.9785600847009</v>
      </c>
      <c r="Q7" s="199" t="n">
        <v>-0.00130839841601693</v>
      </c>
      <c r="R7" s="200" t="s">
        <v>296</v>
      </c>
      <c r="S7" s="200" t="n">
        <v>0</v>
      </c>
      <c r="T7" s="200" t="n">
        <v>0</v>
      </c>
      <c r="U7" s="201" t="n">
        <v>1453279.98941939</v>
      </c>
      <c r="V7" s="197" t="s">
        <v>284</v>
      </c>
      <c r="W7" s="197" t="n">
        <v>0</v>
      </c>
      <c r="X7" s="197" t="n">
        <v>0</v>
      </c>
      <c r="Y7" s="197" t="n">
        <v>0</v>
      </c>
      <c r="Z7" s="197" t="n">
        <v>0</v>
      </c>
      <c r="AA7" s="197" t="n">
        <v>0</v>
      </c>
      <c r="AB7" s="197" t="n">
        <v>0</v>
      </c>
      <c r="AC7" s="201" t="n">
        <v>1454241.66225516</v>
      </c>
      <c r="AD7" s="197" t="n">
        <v>-961.672835772391</v>
      </c>
      <c r="AE7" s="197" t="n">
        <v>0</v>
      </c>
      <c r="AF7" s="197" t="n">
        <v>0</v>
      </c>
      <c r="AG7" s="197" t="n">
        <v>-961.672835772391</v>
      </c>
      <c r="AH7" s="202" t="n">
        <v>340542.807344298</v>
      </c>
      <c r="AI7" s="197" t="n">
        <v>0</v>
      </c>
      <c r="AJ7" s="197" t="n">
        <v>0</v>
      </c>
      <c r="AK7" s="203" t="n">
        <v>340542.807344298</v>
      </c>
      <c r="AL7" s="204" t="n">
        <v>0</v>
      </c>
      <c r="AM7" s="197" t="n">
        <v>1112737.18207509</v>
      </c>
      <c r="AN7" s="198" t="n">
        <v>0</v>
      </c>
      <c r="AO7" s="204" t="n">
        <v>0</v>
      </c>
      <c r="AP7" s="197" t="n">
        <v>1112737.18207509</v>
      </c>
      <c r="AQ7" s="205" t="n">
        <v>1</v>
      </c>
      <c r="AR7" s="197" t="n">
        <v>1453279.98941939</v>
      </c>
      <c r="AS7" s="197" t="n">
        <v>1.97725168628488</v>
      </c>
      <c r="AT7" s="197" t="n">
        <v>340542.807344298</v>
      </c>
      <c r="AU7" s="197" t="n">
        <v>0</v>
      </c>
      <c r="AV7" s="197" t="n">
        <v>0</v>
      </c>
      <c r="AW7" s="197" t="n">
        <v>340542.807344298</v>
      </c>
      <c r="AX7" s="197" t="n">
        <v>215572.862920669</v>
      </c>
      <c r="AY7" s="197" t="n">
        <v>-1372.67075641186</v>
      </c>
      <c r="AZ7" s="197" t="n">
        <v>0</v>
      </c>
      <c r="BA7" s="197" t="n">
        <v>214200.192164257</v>
      </c>
      <c r="BB7" s="197" t="n">
        <v>1.97725168628488</v>
      </c>
      <c r="BC7" s="197" t="n">
        <v>1.9785600847009</v>
      </c>
      <c r="BD7" s="197" t="n">
        <v>341504.480180071</v>
      </c>
      <c r="BE7" s="197" t="n">
        <v>0</v>
      </c>
      <c r="BF7" s="197" t="n">
        <v>0</v>
      </c>
      <c r="BG7" s="197" t="n">
        <v>341504.480180071</v>
      </c>
      <c r="BH7" s="197" t="n">
        <v>216534.535756441</v>
      </c>
      <c r="BI7" s="197" t="n">
        <v>-1372.67075641186</v>
      </c>
      <c r="BJ7" s="197" t="n">
        <v>0</v>
      </c>
      <c r="BK7" s="197" t="n">
        <v>215161.865000029</v>
      </c>
      <c r="BL7" s="197" t="n">
        <v>1112737.18207509</v>
      </c>
      <c r="BM7" s="197" t="s">
        <v>293</v>
      </c>
      <c r="BN7" s="197" t="n">
        <v>0</v>
      </c>
      <c r="BO7" s="206" t="b">
        <f aca="false">FALSE()</f>
        <v>0</v>
      </c>
      <c r="BP7" s="206" t="n">
        <v>0</v>
      </c>
      <c r="BQ7" s="207" t="n">
        <v>1.34</v>
      </c>
      <c r="BR7" s="198" t="n">
        <v>984900</v>
      </c>
      <c r="BS7" s="208" t="n">
        <v>70</v>
      </c>
      <c r="BT7" s="198" t="n">
        <v>-961.672835772391</v>
      </c>
      <c r="BU7" s="209" t="n">
        <v>0</v>
      </c>
      <c r="BV7" s="198" t="n">
        <v>144</v>
      </c>
      <c r="BW7" s="210" t="n">
        <v>1.97725168628488</v>
      </c>
      <c r="BX7" s="210" t="n">
        <v>0</v>
      </c>
      <c r="BY7" s="206" t="n">
        <v>0</v>
      </c>
      <c r="BZ7" s="206" t="n">
        <v>0</v>
      </c>
      <c r="CA7" s="206" t="n">
        <v>0</v>
      </c>
      <c r="CB7" s="206" t="n">
        <v>1237707.12649872</v>
      </c>
      <c r="CC7" s="206" t="n">
        <v>0</v>
      </c>
      <c r="CD7" s="206" t="n">
        <v>0</v>
      </c>
      <c r="CE7" s="206" t="n">
        <v>0</v>
      </c>
      <c r="CF7" s="206" t="n">
        <v>0</v>
      </c>
      <c r="CG7" s="206" t="n">
        <v>341504.480180071</v>
      </c>
      <c r="CH7" s="206" t="n">
        <v>0</v>
      </c>
      <c r="CI7" s="206" t="n">
        <v>0</v>
      </c>
      <c r="CJ7" s="206" t="n">
        <v>341504.480180071</v>
      </c>
      <c r="CK7" s="198" t="n">
        <v>0</v>
      </c>
      <c r="CL7" s="198" t="n">
        <v>0</v>
      </c>
    </row>
    <row r="8" customFormat="false" ht="20.1" hidden="false" customHeight="true" outlineLevel="2" collapsed="false">
      <c r="A8" s="212" t="s">
        <v>297</v>
      </c>
      <c r="B8" s="212"/>
      <c r="C8" s="212"/>
      <c r="D8" s="212"/>
      <c r="E8" s="212"/>
      <c r="F8" s="212"/>
      <c r="G8" s="212"/>
      <c r="H8" s="212"/>
      <c r="I8" s="213"/>
      <c r="J8" s="215"/>
      <c r="K8" s="215"/>
      <c r="L8" s="216"/>
      <c r="M8" s="217"/>
      <c r="N8" s="217"/>
      <c r="O8" s="216"/>
      <c r="P8" s="218"/>
      <c r="Q8" s="218"/>
      <c r="R8" s="219" t="n">
        <v>0</v>
      </c>
      <c r="S8" s="219" t="n">
        <v>0</v>
      </c>
      <c r="T8" s="219" t="n">
        <v>0</v>
      </c>
      <c r="U8" s="220" t="n">
        <v>1453279.98941939</v>
      </c>
      <c r="V8" s="216"/>
      <c r="W8" s="216" t="n">
        <v>0</v>
      </c>
      <c r="X8" s="216" t="n">
        <v>0</v>
      </c>
      <c r="Y8" s="216" t="n">
        <v>0</v>
      </c>
      <c r="Z8" s="216" t="n">
        <v>0</v>
      </c>
      <c r="AA8" s="216" t="n">
        <v>0</v>
      </c>
      <c r="AB8" s="216" t="n">
        <v>0</v>
      </c>
      <c r="AC8" s="220" t="n">
        <v>1454241.66225516</v>
      </c>
      <c r="AD8" s="216" t="n">
        <v>-961.672835772391</v>
      </c>
      <c r="AE8" s="216" t="n">
        <v>0</v>
      </c>
      <c r="AF8" s="216" t="n">
        <v>0</v>
      </c>
      <c r="AG8" s="216" t="n">
        <v>-961.672835772391</v>
      </c>
      <c r="AH8" s="221" t="n">
        <v>340542.807344298</v>
      </c>
      <c r="AI8" s="216" t="n">
        <v>0</v>
      </c>
      <c r="AJ8" s="216" t="n">
        <v>0</v>
      </c>
      <c r="AK8" s="222" t="n">
        <v>340542.807344298</v>
      </c>
      <c r="AL8" s="223"/>
      <c r="AM8" s="216" t="n">
        <v>1112737.18207509</v>
      </c>
      <c r="AN8" s="217"/>
      <c r="AO8" s="223"/>
      <c r="AP8" s="216" t="n">
        <v>1112737.18207509</v>
      </c>
      <c r="AQ8" s="224"/>
      <c r="AR8" s="216"/>
      <c r="AS8" s="216"/>
      <c r="AT8" s="216" t="n">
        <v>340542.807344298</v>
      </c>
      <c r="AU8" s="216" t="n">
        <v>0</v>
      </c>
      <c r="AV8" s="216" t="n">
        <v>0</v>
      </c>
      <c r="AW8" s="216" t="n">
        <v>340542.807344298</v>
      </c>
      <c r="AX8" s="216" t="n">
        <v>215572.862920669</v>
      </c>
      <c r="AY8" s="216" t="n">
        <v>-1372.67075641186</v>
      </c>
      <c r="AZ8" s="216" t="n">
        <v>0</v>
      </c>
      <c r="BA8" s="216" t="n">
        <v>214200.192164257</v>
      </c>
      <c r="BB8" s="216"/>
      <c r="BC8" s="216"/>
      <c r="BD8" s="216"/>
      <c r="BE8" s="216"/>
      <c r="BF8" s="216"/>
      <c r="BG8" s="216"/>
      <c r="BH8" s="216"/>
      <c r="BI8" s="216"/>
      <c r="BJ8" s="216"/>
      <c r="BK8" s="216"/>
      <c r="BL8" s="216"/>
      <c r="BM8" s="216"/>
      <c r="BN8" s="216"/>
      <c r="BO8" s="216"/>
      <c r="BP8" s="216"/>
      <c r="BQ8" s="225"/>
      <c r="BR8" s="217"/>
      <c r="BS8" s="226"/>
      <c r="BT8" s="217"/>
      <c r="BU8" s="227"/>
      <c r="BV8" s="217"/>
      <c r="BW8" s="228"/>
      <c r="BX8" s="228"/>
      <c r="BY8" s="216"/>
      <c r="BZ8" s="216"/>
      <c r="CA8" s="216" t="n">
        <v>0</v>
      </c>
      <c r="CB8" s="216"/>
      <c r="CC8" s="216"/>
      <c r="CD8" s="216"/>
      <c r="CE8" s="216"/>
      <c r="CF8" s="216"/>
      <c r="CG8" s="216"/>
      <c r="CH8" s="216"/>
      <c r="CI8" s="216"/>
      <c r="CJ8" s="216"/>
      <c r="CK8" s="217"/>
      <c r="CL8" s="217"/>
    </row>
    <row r="9" customFormat="false" ht="30" hidden="false" customHeight="true" outlineLevel="1" collapsed="false">
      <c r="A9" s="212"/>
      <c r="B9" s="211" t="s">
        <v>298</v>
      </c>
      <c r="C9" s="212"/>
      <c r="D9" s="212"/>
      <c r="E9" s="212"/>
      <c r="F9" s="212"/>
      <c r="G9" s="212"/>
      <c r="H9" s="212"/>
      <c r="I9" s="213"/>
      <c r="J9" s="229"/>
      <c r="K9" s="229"/>
      <c r="L9" s="230"/>
      <c r="M9" s="231"/>
      <c r="N9" s="231"/>
      <c r="O9" s="230"/>
      <c r="P9" s="232"/>
      <c r="Q9" s="232"/>
      <c r="R9" s="233" t="n">
        <v>0</v>
      </c>
      <c r="S9" s="233" t="n">
        <v>0</v>
      </c>
      <c r="T9" s="233" t="n">
        <v>0</v>
      </c>
      <c r="U9" s="234" t="n">
        <v>6977161.87941939</v>
      </c>
      <c r="V9" s="230"/>
      <c r="W9" s="230" t="n">
        <v>0</v>
      </c>
      <c r="X9" s="230" t="n">
        <v>0</v>
      </c>
      <c r="Y9" s="230" t="n">
        <v>0</v>
      </c>
      <c r="Z9" s="230" t="n">
        <v>0</v>
      </c>
      <c r="AA9" s="230" t="n">
        <v>0</v>
      </c>
      <c r="AB9" s="230" t="n">
        <v>0</v>
      </c>
      <c r="AC9" s="234" t="n">
        <v>6978123.55225516</v>
      </c>
      <c r="AD9" s="230" t="n">
        <v>-961.672835772391</v>
      </c>
      <c r="AE9" s="230" t="n">
        <v>0</v>
      </c>
      <c r="AF9" s="230" t="n">
        <v>0</v>
      </c>
      <c r="AG9" s="230" t="n">
        <v>-961.672835772391</v>
      </c>
      <c r="AH9" s="235" t="n">
        <v>340542.807344298</v>
      </c>
      <c r="AI9" s="230" t="n">
        <v>0</v>
      </c>
      <c r="AJ9" s="230" t="n">
        <v>0</v>
      </c>
      <c r="AK9" s="236" t="n">
        <v>340542.807344298</v>
      </c>
      <c r="AL9" s="237"/>
      <c r="AM9" s="230" t="n">
        <v>6756744.18207509</v>
      </c>
      <c r="AN9" s="231"/>
      <c r="AO9" s="237"/>
      <c r="AP9" s="230" t="n">
        <v>6756744.18207509</v>
      </c>
      <c r="AQ9" s="238"/>
      <c r="AR9" s="230"/>
      <c r="AS9" s="230"/>
      <c r="AT9" s="230" t="n">
        <v>340542.807344298</v>
      </c>
      <c r="AU9" s="230" t="n">
        <v>0</v>
      </c>
      <c r="AV9" s="230" t="n">
        <v>0</v>
      </c>
      <c r="AW9" s="230" t="n">
        <v>340542.807344298</v>
      </c>
      <c r="AX9" s="230" t="n">
        <v>215572.862920669</v>
      </c>
      <c r="AY9" s="230" t="n">
        <v>-1372.67075641186</v>
      </c>
      <c r="AZ9" s="230" t="n">
        <v>0</v>
      </c>
      <c r="BA9" s="230" t="n">
        <v>214200.192164257</v>
      </c>
      <c r="BB9" s="230"/>
      <c r="BC9" s="230"/>
      <c r="BD9" s="230"/>
      <c r="BE9" s="230"/>
      <c r="BF9" s="230"/>
      <c r="BG9" s="230"/>
      <c r="BH9" s="230"/>
      <c r="BI9" s="230"/>
      <c r="BJ9" s="230"/>
      <c r="BK9" s="230"/>
      <c r="BL9" s="230"/>
      <c r="BM9" s="230"/>
      <c r="BN9" s="230"/>
      <c r="BO9" s="230"/>
      <c r="BP9" s="230"/>
      <c r="BQ9" s="239"/>
      <c r="BR9" s="231"/>
      <c r="BS9" s="240"/>
      <c r="BT9" s="231"/>
      <c r="BU9" s="241"/>
      <c r="BV9" s="231"/>
      <c r="BW9" s="242"/>
      <c r="BX9" s="242"/>
      <c r="BY9" s="230"/>
      <c r="BZ9" s="230"/>
      <c r="CA9" s="230" t="n">
        <v>-120125.11</v>
      </c>
      <c r="CB9" s="230"/>
      <c r="CC9" s="230"/>
      <c r="CD9" s="230"/>
      <c r="CE9" s="230"/>
      <c r="CF9" s="230"/>
      <c r="CG9" s="230"/>
      <c r="CH9" s="230"/>
      <c r="CI9" s="230"/>
      <c r="CJ9" s="230"/>
      <c r="CK9" s="231"/>
      <c r="CL9" s="231"/>
    </row>
    <row r="10" customFormat="false" ht="15.75" hidden="false" customHeight="false" outlineLevel="3" collapsed="false">
      <c r="A10" s="45" t="s">
        <v>299</v>
      </c>
      <c r="B10" s="45" t="s">
        <v>300</v>
      </c>
      <c r="C10" s="45" t="s">
        <v>301</v>
      </c>
      <c r="D10" s="45" t="s">
        <v>302</v>
      </c>
      <c r="E10" s="45" t="s">
        <v>303</v>
      </c>
      <c r="F10" s="45" t="s">
        <v>304</v>
      </c>
      <c r="G10" s="45" t="s">
        <v>305</v>
      </c>
      <c r="H10" s="45" t="s">
        <v>291</v>
      </c>
      <c r="I10" s="194" t="s">
        <v>282</v>
      </c>
      <c r="J10" s="196" t="n">
        <v>1093426</v>
      </c>
      <c r="K10" s="196" t="n">
        <v>1093426</v>
      </c>
      <c r="L10" s="198" t="n">
        <v>0</v>
      </c>
      <c r="M10" s="198" t="n">
        <v>0</v>
      </c>
      <c r="N10" s="198" t="n">
        <v>1</v>
      </c>
      <c r="O10" s="197" t="n">
        <v>67.25</v>
      </c>
      <c r="P10" s="199" t="n">
        <v>65.25</v>
      </c>
      <c r="Q10" s="199" t="n">
        <v>2</v>
      </c>
      <c r="R10" s="200" t="n">
        <v>0</v>
      </c>
      <c r="S10" s="200" t="n">
        <v>0</v>
      </c>
      <c r="T10" s="200" t="n">
        <v>0</v>
      </c>
      <c r="U10" s="201" t="n">
        <v>73532898.5</v>
      </c>
      <c r="V10" s="197" t="s">
        <v>284</v>
      </c>
      <c r="W10" s="197" t="n">
        <v>0</v>
      </c>
      <c r="X10" s="197" t="n">
        <v>0</v>
      </c>
      <c r="Y10" s="197" t="n">
        <v>0</v>
      </c>
      <c r="Z10" s="197" t="n">
        <v>0</v>
      </c>
      <c r="AA10" s="197" t="n">
        <v>0</v>
      </c>
      <c r="AB10" s="197" t="n">
        <v>0</v>
      </c>
      <c r="AC10" s="201" t="n">
        <v>71346046.5</v>
      </c>
      <c r="AD10" s="197" t="n">
        <v>2186852</v>
      </c>
      <c r="AE10" s="197" t="n">
        <v>0</v>
      </c>
      <c r="AF10" s="197" t="n">
        <v>0</v>
      </c>
      <c r="AG10" s="197" t="n">
        <v>2186852</v>
      </c>
      <c r="AH10" s="202" t="n">
        <v>-30479249.75</v>
      </c>
      <c r="AI10" s="197" t="n">
        <v>0</v>
      </c>
      <c r="AJ10" s="197" t="n">
        <v>0</v>
      </c>
      <c r="AK10" s="203" t="n">
        <v>-30479249.75</v>
      </c>
      <c r="AL10" s="204" t="n">
        <v>0</v>
      </c>
      <c r="AM10" s="197" t="n">
        <v>104012148.25</v>
      </c>
      <c r="AN10" s="198" t="n">
        <v>0</v>
      </c>
      <c r="AO10" s="204" t="n">
        <v>0</v>
      </c>
      <c r="AP10" s="197" t="n">
        <v>104012148.25</v>
      </c>
      <c r="AQ10" s="205" t="n">
        <v>1</v>
      </c>
      <c r="AR10" s="197" t="n">
        <v>73532898.5</v>
      </c>
      <c r="AS10" s="197" t="n">
        <v>67.25</v>
      </c>
      <c r="AT10" s="197" t="n">
        <v>-30479249.75</v>
      </c>
      <c r="AU10" s="197" t="n">
        <v>0</v>
      </c>
      <c r="AV10" s="197" t="n">
        <v>0</v>
      </c>
      <c r="AW10" s="197" t="n">
        <v>-30479249.75</v>
      </c>
      <c r="AX10" s="197" t="n">
        <v>-104148826.5</v>
      </c>
      <c r="AY10" s="197" t="n">
        <v>0</v>
      </c>
      <c r="AZ10" s="197" t="n">
        <v>0</v>
      </c>
      <c r="BA10" s="197" t="n">
        <v>-104148826.5</v>
      </c>
      <c r="BB10" s="197" t="n">
        <v>67.25</v>
      </c>
      <c r="BC10" s="197" t="n">
        <v>65.25</v>
      </c>
      <c r="BD10" s="197" t="n">
        <v>-32666101.75</v>
      </c>
      <c r="BE10" s="197" t="n">
        <v>0</v>
      </c>
      <c r="BF10" s="197" t="n">
        <v>0</v>
      </c>
      <c r="BG10" s="197" t="n">
        <v>-32666101.75</v>
      </c>
      <c r="BH10" s="197" t="n">
        <v>-106335678.5</v>
      </c>
      <c r="BI10" s="197" t="n">
        <v>0</v>
      </c>
      <c r="BJ10" s="197" t="n">
        <v>0</v>
      </c>
      <c r="BK10" s="197" t="n">
        <v>-106335678.5</v>
      </c>
      <c r="BL10" s="197" t="n">
        <v>104012148.25</v>
      </c>
      <c r="BM10" s="197" t="s">
        <v>293</v>
      </c>
      <c r="BN10" s="197" t="n">
        <v>0</v>
      </c>
      <c r="BO10" s="206" t="b">
        <f aca="false">FALSE()</f>
        <v>0</v>
      </c>
      <c r="BP10" s="206" t="n">
        <v>0</v>
      </c>
      <c r="BQ10" s="199" t="n">
        <v>3</v>
      </c>
      <c r="BR10" s="198" t="n">
        <v>3280278</v>
      </c>
      <c r="BS10" s="208" t="n">
        <v>57</v>
      </c>
      <c r="BT10" s="198" t="n">
        <v>2186852</v>
      </c>
      <c r="BU10" s="209" t="n">
        <v>0</v>
      </c>
      <c r="BV10" s="198" t="n">
        <v>69</v>
      </c>
      <c r="BW10" s="210" t="n">
        <v>67.25</v>
      </c>
      <c r="BX10" s="210" t="n">
        <v>0</v>
      </c>
      <c r="BY10" s="206" t="n">
        <v>0</v>
      </c>
      <c r="BZ10" s="206" t="n">
        <v>0</v>
      </c>
      <c r="CA10" s="206" t="n">
        <v>0</v>
      </c>
      <c r="CB10" s="206" t="n">
        <v>177681725</v>
      </c>
      <c r="CC10" s="206" t="n">
        <v>0</v>
      </c>
      <c r="CD10" s="206" t="n">
        <v>0</v>
      </c>
      <c r="CE10" s="206" t="n">
        <v>0</v>
      </c>
      <c r="CF10" s="206" t="n">
        <v>0</v>
      </c>
      <c r="CG10" s="206" t="n">
        <v>-32666101.75</v>
      </c>
      <c r="CH10" s="206" t="n">
        <v>0</v>
      </c>
      <c r="CI10" s="206" t="n">
        <v>0</v>
      </c>
      <c r="CJ10" s="206" t="n">
        <v>-32666101.75</v>
      </c>
      <c r="CK10" s="198" t="n">
        <v>0</v>
      </c>
      <c r="CL10" s="198" t="n">
        <v>0</v>
      </c>
    </row>
    <row r="11" customFormat="false" ht="20.1" hidden="false" customHeight="true" outlineLevel="2" collapsed="false">
      <c r="A11" s="212" t="s">
        <v>306</v>
      </c>
      <c r="B11" s="212"/>
      <c r="C11" s="212"/>
      <c r="D11" s="212"/>
      <c r="E11" s="212"/>
      <c r="F11" s="212"/>
      <c r="G11" s="212"/>
      <c r="H11" s="212"/>
      <c r="I11" s="213"/>
      <c r="J11" s="215"/>
      <c r="K11" s="215"/>
      <c r="L11" s="217"/>
      <c r="M11" s="217"/>
      <c r="N11" s="217"/>
      <c r="O11" s="216"/>
      <c r="P11" s="218"/>
      <c r="Q11" s="218"/>
      <c r="R11" s="219" t="n">
        <v>0</v>
      </c>
      <c r="S11" s="219" t="n">
        <v>0</v>
      </c>
      <c r="T11" s="219" t="n">
        <v>0</v>
      </c>
      <c r="U11" s="220" t="n">
        <v>73532898.5</v>
      </c>
      <c r="V11" s="216"/>
      <c r="W11" s="216" t="n">
        <v>0</v>
      </c>
      <c r="X11" s="216" t="n">
        <v>0</v>
      </c>
      <c r="Y11" s="216" t="n">
        <v>0</v>
      </c>
      <c r="Z11" s="216" t="n">
        <v>0</v>
      </c>
      <c r="AA11" s="216" t="n">
        <v>0</v>
      </c>
      <c r="AB11" s="216" t="n">
        <v>0</v>
      </c>
      <c r="AC11" s="220" t="n">
        <v>71346046.5</v>
      </c>
      <c r="AD11" s="216" t="n">
        <v>2186852</v>
      </c>
      <c r="AE11" s="216" t="n">
        <v>0</v>
      </c>
      <c r="AF11" s="216" t="n">
        <v>0</v>
      </c>
      <c r="AG11" s="216" t="n">
        <v>2186852</v>
      </c>
      <c r="AH11" s="221" t="n">
        <v>-30479249.75</v>
      </c>
      <c r="AI11" s="216" t="n">
        <v>0</v>
      </c>
      <c r="AJ11" s="216" t="n">
        <v>0</v>
      </c>
      <c r="AK11" s="222" t="n">
        <v>-30479249.75</v>
      </c>
      <c r="AL11" s="223"/>
      <c r="AM11" s="216" t="n">
        <v>104012148.25</v>
      </c>
      <c r="AN11" s="217"/>
      <c r="AO11" s="223"/>
      <c r="AP11" s="216" t="n">
        <v>104012148.25</v>
      </c>
      <c r="AQ11" s="224"/>
      <c r="AR11" s="216"/>
      <c r="AS11" s="216"/>
      <c r="AT11" s="216" t="n">
        <v>-30479249.75</v>
      </c>
      <c r="AU11" s="216" t="n">
        <v>0</v>
      </c>
      <c r="AV11" s="216" t="n">
        <v>0</v>
      </c>
      <c r="AW11" s="216" t="n">
        <v>-30479249.75</v>
      </c>
      <c r="AX11" s="216" t="n">
        <v>-104148826.5</v>
      </c>
      <c r="AY11" s="216" t="n">
        <v>0</v>
      </c>
      <c r="AZ11" s="216" t="n">
        <v>0</v>
      </c>
      <c r="BA11" s="216" t="n">
        <v>-104148826.5</v>
      </c>
      <c r="BB11" s="216"/>
      <c r="BC11" s="216"/>
      <c r="BD11" s="216"/>
      <c r="BE11" s="216"/>
      <c r="BF11" s="216"/>
      <c r="BG11" s="216"/>
      <c r="BH11" s="216"/>
      <c r="BI11" s="216"/>
      <c r="BJ11" s="216"/>
      <c r="BK11" s="216"/>
      <c r="BL11" s="216"/>
      <c r="BM11" s="216"/>
      <c r="BN11" s="216"/>
      <c r="BO11" s="216"/>
      <c r="BP11" s="216"/>
      <c r="BQ11" s="218"/>
      <c r="BR11" s="217"/>
      <c r="BS11" s="226"/>
      <c r="BT11" s="217"/>
      <c r="BU11" s="227"/>
      <c r="BV11" s="217"/>
      <c r="BW11" s="228"/>
      <c r="BX11" s="228"/>
      <c r="BY11" s="216"/>
      <c r="BZ11" s="216"/>
      <c r="CA11" s="216" t="n">
        <v>0</v>
      </c>
      <c r="CB11" s="216"/>
      <c r="CC11" s="216"/>
      <c r="CD11" s="216"/>
      <c r="CE11" s="216"/>
      <c r="CF11" s="216"/>
      <c r="CG11" s="216"/>
      <c r="CH11" s="216"/>
      <c r="CI11" s="216"/>
      <c r="CJ11" s="216"/>
      <c r="CK11" s="217"/>
      <c r="CL11" s="217"/>
    </row>
    <row r="12" customFormat="false" ht="30" hidden="false" customHeight="true" outlineLevel="1" collapsed="false">
      <c r="A12" s="212"/>
      <c r="B12" s="212" t="s">
        <v>307</v>
      </c>
      <c r="C12" s="212"/>
      <c r="D12" s="212"/>
      <c r="E12" s="212"/>
      <c r="F12" s="212"/>
      <c r="G12" s="212"/>
      <c r="H12" s="212"/>
      <c r="I12" s="213"/>
      <c r="J12" s="229"/>
      <c r="K12" s="229"/>
      <c r="L12" s="231"/>
      <c r="M12" s="231"/>
      <c r="N12" s="231"/>
      <c r="O12" s="230"/>
      <c r="P12" s="232"/>
      <c r="Q12" s="232"/>
      <c r="R12" s="233" t="n">
        <v>0</v>
      </c>
      <c r="S12" s="233" t="n">
        <v>0</v>
      </c>
      <c r="T12" s="233" t="n">
        <v>0</v>
      </c>
      <c r="U12" s="234" t="n">
        <v>73532898.5</v>
      </c>
      <c r="V12" s="230"/>
      <c r="W12" s="230" t="n">
        <v>0</v>
      </c>
      <c r="X12" s="230" t="n">
        <v>0</v>
      </c>
      <c r="Y12" s="230" t="n">
        <v>0</v>
      </c>
      <c r="Z12" s="230" t="n">
        <v>0</v>
      </c>
      <c r="AA12" s="230" t="n">
        <v>0</v>
      </c>
      <c r="AB12" s="230" t="n">
        <v>0</v>
      </c>
      <c r="AC12" s="234" t="n">
        <v>71346046.5</v>
      </c>
      <c r="AD12" s="230" t="n">
        <v>2186852</v>
      </c>
      <c r="AE12" s="230" t="n">
        <v>0</v>
      </c>
      <c r="AF12" s="230" t="n">
        <v>0</v>
      </c>
      <c r="AG12" s="230" t="n">
        <v>2186852</v>
      </c>
      <c r="AH12" s="235" t="n">
        <v>-30479249.75</v>
      </c>
      <c r="AI12" s="230" t="n">
        <v>0</v>
      </c>
      <c r="AJ12" s="230" t="n">
        <v>0</v>
      </c>
      <c r="AK12" s="236" t="n">
        <v>-30479249.75</v>
      </c>
      <c r="AL12" s="237"/>
      <c r="AM12" s="230" t="n">
        <v>104012148.25</v>
      </c>
      <c r="AN12" s="231"/>
      <c r="AO12" s="237"/>
      <c r="AP12" s="230" t="n">
        <v>104012148.25</v>
      </c>
      <c r="AQ12" s="238"/>
      <c r="AR12" s="230"/>
      <c r="AS12" s="230"/>
      <c r="AT12" s="230" t="n">
        <v>-30479249.75</v>
      </c>
      <c r="AU12" s="230" t="n">
        <v>0</v>
      </c>
      <c r="AV12" s="230" t="n">
        <v>0</v>
      </c>
      <c r="AW12" s="230" t="n">
        <v>-30479249.75</v>
      </c>
      <c r="AX12" s="230" t="n">
        <v>-104148826.5</v>
      </c>
      <c r="AY12" s="230" t="n">
        <v>0</v>
      </c>
      <c r="AZ12" s="230" t="n">
        <v>0</v>
      </c>
      <c r="BA12" s="230" t="n">
        <v>-104148826.5</v>
      </c>
      <c r="BB12" s="230"/>
      <c r="BC12" s="230"/>
      <c r="BD12" s="230"/>
      <c r="BE12" s="230"/>
      <c r="BF12" s="230"/>
      <c r="BG12" s="230"/>
      <c r="BH12" s="230"/>
      <c r="BI12" s="230"/>
      <c r="BJ12" s="230"/>
      <c r="BK12" s="230"/>
      <c r="BL12" s="230"/>
      <c r="BM12" s="230"/>
      <c r="BN12" s="230"/>
      <c r="BO12" s="230"/>
      <c r="BP12" s="230"/>
      <c r="BQ12" s="232"/>
      <c r="BR12" s="231"/>
      <c r="BS12" s="240"/>
      <c r="BT12" s="231"/>
      <c r="BU12" s="241"/>
      <c r="BV12" s="231"/>
      <c r="BW12" s="242"/>
      <c r="BX12" s="242"/>
      <c r="BY12" s="230"/>
      <c r="BZ12" s="230"/>
      <c r="CA12" s="230" t="n">
        <v>0</v>
      </c>
      <c r="CB12" s="230"/>
      <c r="CC12" s="230"/>
      <c r="CD12" s="230"/>
      <c r="CE12" s="230"/>
      <c r="CF12" s="230"/>
      <c r="CG12" s="230"/>
      <c r="CH12" s="230"/>
      <c r="CI12" s="230"/>
      <c r="CJ12" s="230"/>
      <c r="CK12" s="231"/>
      <c r="CL12" s="231"/>
    </row>
    <row r="13" customFormat="false" ht="15.75" hidden="false" customHeight="false" outlineLevel="3" collapsed="false">
      <c r="A13" s="45" t="s">
        <v>308</v>
      </c>
      <c r="B13" s="45" t="s">
        <v>309</v>
      </c>
      <c r="C13" s="45" t="s">
        <v>310</v>
      </c>
      <c r="D13" s="45" t="s">
        <v>311</v>
      </c>
      <c r="E13" s="45" t="s">
        <v>312</v>
      </c>
      <c r="F13" s="45" t="s">
        <v>198</v>
      </c>
      <c r="G13" s="45" t="s">
        <v>313</v>
      </c>
      <c r="H13" s="45" t="s">
        <v>281</v>
      </c>
      <c r="I13" s="194" t="s">
        <v>314</v>
      </c>
      <c r="J13" s="196" t="n">
        <v>1</v>
      </c>
      <c r="K13" s="196" t="n">
        <v>1</v>
      </c>
      <c r="L13" s="198" t="n">
        <v>0</v>
      </c>
      <c r="M13" s="198" t="n">
        <v>0</v>
      </c>
      <c r="N13" s="198" t="n">
        <v>0</v>
      </c>
      <c r="O13" s="197" t="n">
        <v>4803055.89</v>
      </c>
      <c r="P13" s="198" t="n">
        <v>4803055.89</v>
      </c>
      <c r="Q13" s="198" t="n">
        <v>0</v>
      </c>
      <c r="R13" s="200" t="s">
        <v>315</v>
      </c>
      <c r="S13" s="200" t="n">
        <v>0</v>
      </c>
      <c r="T13" s="200" t="n">
        <v>0</v>
      </c>
      <c r="U13" s="201" t="n">
        <v>4803055.89</v>
      </c>
      <c r="V13" s="197" t="s">
        <v>284</v>
      </c>
      <c r="W13" s="197" t="n">
        <v>0</v>
      </c>
      <c r="X13" s="197" t="n">
        <v>0</v>
      </c>
      <c r="Y13" s="197" t="n">
        <v>0</v>
      </c>
      <c r="Z13" s="197" t="n">
        <v>0</v>
      </c>
      <c r="AA13" s="197" t="n">
        <v>0</v>
      </c>
      <c r="AB13" s="197" t="n">
        <v>0</v>
      </c>
      <c r="AC13" s="201" t="n">
        <v>4803055.89</v>
      </c>
      <c r="AD13" s="197" t="n">
        <v>0</v>
      </c>
      <c r="AE13" s="197" t="n">
        <v>0</v>
      </c>
      <c r="AF13" s="197" t="n">
        <v>0</v>
      </c>
      <c r="AG13" s="197" t="n">
        <v>0</v>
      </c>
      <c r="AH13" s="202" t="n">
        <v>0</v>
      </c>
      <c r="AI13" s="197" t="n">
        <v>0</v>
      </c>
      <c r="AJ13" s="197" t="n">
        <v>0</v>
      </c>
      <c r="AK13" s="203" t="n">
        <v>0</v>
      </c>
      <c r="AL13" s="204" t="n">
        <v>0</v>
      </c>
      <c r="AM13" s="197" t="n">
        <v>4572700.07</v>
      </c>
      <c r="AN13" s="198" t="n">
        <v>0</v>
      </c>
      <c r="AO13" s="204" t="n">
        <v>0</v>
      </c>
      <c r="AP13" s="197" t="n">
        <v>4572700.07</v>
      </c>
      <c r="AQ13" s="205" t="n">
        <v>1</v>
      </c>
      <c r="AR13" s="197" t="n">
        <v>0</v>
      </c>
      <c r="AS13" s="197" t="n">
        <v>4803055.89</v>
      </c>
      <c r="AT13" s="197" t="n">
        <v>0</v>
      </c>
      <c r="AU13" s="197" t="n">
        <v>0</v>
      </c>
      <c r="AV13" s="197" t="n">
        <v>0</v>
      </c>
      <c r="AW13" s="197" t="n">
        <v>0</v>
      </c>
      <c r="AX13" s="197" t="n">
        <v>0</v>
      </c>
      <c r="AY13" s="197" t="n">
        <v>0</v>
      </c>
      <c r="AZ13" s="197" t="n">
        <v>0</v>
      </c>
      <c r="BA13" s="197" t="n">
        <v>0</v>
      </c>
      <c r="BB13" s="197" t="s">
        <v>198</v>
      </c>
      <c r="BC13" s="197" t="s">
        <v>198</v>
      </c>
      <c r="BD13" s="197" t="n">
        <v>0</v>
      </c>
      <c r="BE13" s="197" t="n">
        <v>0</v>
      </c>
      <c r="BF13" s="197" t="n">
        <v>0</v>
      </c>
      <c r="BG13" s="197" t="n">
        <v>0</v>
      </c>
      <c r="BH13" s="197" t="n">
        <v>0</v>
      </c>
      <c r="BI13" s="197" t="n">
        <v>0</v>
      </c>
      <c r="BJ13" s="197" t="n">
        <v>0</v>
      </c>
      <c r="BK13" s="197" t="n">
        <v>0</v>
      </c>
      <c r="BL13" s="197" t="n">
        <v>4572700.07</v>
      </c>
      <c r="BM13" s="197" t="s">
        <v>285</v>
      </c>
      <c r="BN13" s="197" t="n">
        <v>0</v>
      </c>
      <c r="BO13" s="206" t="b">
        <f aca="false">FALSE()</f>
        <v>0</v>
      </c>
      <c r="BP13" s="206" t="n">
        <v>0</v>
      </c>
      <c r="BQ13" s="199" t="n">
        <v>0</v>
      </c>
      <c r="BR13" s="198" t="n">
        <v>0</v>
      </c>
      <c r="BS13" s="208" t="n">
        <v>71</v>
      </c>
      <c r="BT13" s="198" t="n">
        <v>0</v>
      </c>
      <c r="BU13" s="209" t="n">
        <v>0</v>
      </c>
      <c r="BV13" s="198" t="n">
        <v>185</v>
      </c>
      <c r="BW13" s="210" t="n">
        <v>0</v>
      </c>
      <c r="BX13" s="210" t="n">
        <v>0</v>
      </c>
      <c r="BY13" s="206" t="n">
        <v>0</v>
      </c>
      <c r="BZ13" s="206" t="n">
        <v>230355.82</v>
      </c>
      <c r="CA13" s="206" t="n">
        <v>230355.82</v>
      </c>
      <c r="CB13" s="206" t="n">
        <v>4803055.89</v>
      </c>
      <c r="CC13" s="206" t="n">
        <v>0</v>
      </c>
      <c r="CD13" s="206" t="n">
        <v>0</v>
      </c>
      <c r="CE13" s="206" t="n">
        <v>0</v>
      </c>
      <c r="CF13" s="206" t="n">
        <v>0</v>
      </c>
      <c r="CG13" s="206" t="n">
        <v>0</v>
      </c>
      <c r="CH13" s="206" t="n">
        <v>0</v>
      </c>
      <c r="CI13" s="206" t="n">
        <v>0</v>
      </c>
      <c r="CJ13" s="206" t="n">
        <v>0</v>
      </c>
      <c r="CK13" s="198" t="n">
        <v>0</v>
      </c>
      <c r="CL13" s="198" t="n">
        <v>0</v>
      </c>
    </row>
    <row r="14" customFormat="false" ht="15.75" hidden="false" customHeight="false" outlineLevel="3" collapsed="false">
      <c r="A14" s="45" t="s">
        <v>308</v>
      </c>
      <c r="B14" s="45" t="s">
        <v>309</v>
      </c>
      <c r="C14" s="45" t="s">
        <v>310</v>
      </c>
      <c r="D14" s="45" t="s">
        <v>311</v>
      </c>
      <c r="E14" s="45" t="s">
        <v>316</v>
      </c>
      <c r="F14" s="45" t="s">
        <v>198</v>
      </c>
      <c r="G14" s="45" t="s">
        <v>313</v>
      </c>
      <c r="H14" s="45" t="s">
        <v>281</v>
      </c>
      <c r="I14" s="194" t="s">
        <v>314</v>
      </c>
      <c r="J14" s="196" t="n">
        <v>1</v>
      </c>
      <c r="K14" s="196" t="n">
        <v>1</v>
      </c>
      <c r="L14" s="198" t="n">
        <v>0</v>
      </c>
      <c r="M14" s="198" t="n">
        <v>0</v>
      </c>
      <c r="N14" s="198" t="n">
        <v>0</v>
      </c>
      <c r="O14" s="197" t="n">
        <v>21146814.41</v>
      </c>
      <c r="P14" s="198" t="n">
        <v>21146814.41</v>
      </c>
      <c r="Q14" s="198" t="n">
        <v>0</v>
      </c>
      <c r="R14" s="200" t="s">
        <v>317</v>
      </c>
      <c r="S14" s="200" t="n">
        <v>0</v>
      </c>
      <c r="T14" s="200" t="n">
        <v>0</v>
      </c>
      <c r="U14" s="201" t="n">
        <v>21146814.41</v>
      </c>
      <c r="V14" s="197" t="s">
        <v>284</v>
      </c>
      <c r="W14" s="197" t="n">
        <v>0</v>
      </c>
      <c r="X14" s="197" t="n">
        <v>0</v>
      </c>
      <c r="Y14" s="197" t="n">
        <v>0</v>
      </c>
      <c r="Z14" s="197" t="n">
        <v>0</v>
      </c>
      <c r="AA14" s="197" t="n">
        <v>0</v>
      </c>
      <c r="AB14" s="197" t="n">
        <v>0</v>
      </c>
      <c r="AC14" s="201" t="n">
        <v>21146814.41</v>
      </c>
      <c r="AD14" s="197" t="n">
        <v>0</v>
      </c>
      <c r="AE14" s="197" t="n">
        <v>0</v>
      </c>
      <c r="AF14" s="197" t="n">
        <v>0</v>
      </c>
      <c r="AG14" s="197" t="n">
        <v>0</v>
      </c>
      <c r="AH14" s="202" t="n">
        <v>0</v>
      </c>
      <c r="AI14" s="197" t="n">
        <v>0</v>
      </c>
      <c r="AJ14" s="197" t="n">
        <v>0</v>
      </c>
      <c r="AK14" s="203" t="n">
        <v>0</v>
      </c>
      <c r="AL14" s="204" t="n">
        <v>0</v>
      </c>
      <c r="AM14" s="197" t="n">
        <v>20916875</v>
      </c>
      <c r="AN14" s="198" t="n">
        <v>0</v>
      </c>
      <c r="AO14" s="204" t="n">
        <v>0</v>
      </c>
      <c r="AP14" s="197" t="n">
        <v>20916875</v>
      </c>
      <c r="AQ14" s="205" t="n">
        <v>1</v>
      </c>
      <c r="AR14" s="197" t="n">
        <v>0</v>
      </c>
      <c r="AS14" s="197" t="n">
        <v>21146814.41</v>
      </c>
      <c r="AT14" s="197" t="n">
        <v>0</v>
      </c>
      <c r="AU14" s="197" t="n">
        <v>0</v>
      </c>
      <c r="AV14" s="197" t="n">
        <v>0</v>
      </c>
      <c r="AW14" s="197" t="n">
        <v>0</v>
      </c>
      <c r="AX14" s="197" t="n">
        <v>0</v>
      </c>
      <c r="AY14" s="197" t="n">
        <v>0</v>
      </c>
      <c r="AZ14" s="197" t="n">
        <v>0</v>
      </c>
      <c r="BA14" s="197" t="n">
        <v>0</v>
      </c>
      <c r="BB14" s="197" t="s">
        <v>198</v>
      </c>
      <c r="BC14" s="197" t="s">
        <v>198</v>
      </c>
      <c r="BD14" s="197" t="n">
        <v>0</v>
      </c>
      <c r="BE14" s="197" t="n">
        <v>0</v>
      </c>
      <c r="BF14" s="197" t="n">
        <v>0</v>
      </c>
      <c r="BG14" s="197" t="n">
        <v>0</v>
      </c>
      <c r="BH14" s="197" t="n">
        <v>0</v>
      </c>
      <c r="BI14" s="197" t="n">
        <v>0</v>
      </c>
      <c r="BJ14" s="197" t="n">
        <v>0</v>
      </c>
      <c r="BK14" s="197" t="n">
        <v>0</v>
      </c>
      <c r="BL14" s="197" t="n">
        <v>20916875</v>
      </c>
      <c r="BM14" s="197" t="s">
        <v>285</v>
      </c>
      <c r="BN14" s="197" t="n">
        <v>0</v>
      </c>
      <c r="BO14" s="206" t="b">
        <f aca="false">FALSE()</f>
        <v>0</v>
      </c>
      <c r="BP14" s="206" t="n">
        <v>0</v>
      </c>
      <c r="BQ14" s="199" t="n">
        <v>0</v>
      </c>
      <c r="BR14" s="198" t="n">
        <v>0</v>
      </c>
      <c r="BS14" s="208" t="n">
        <v>71</v>
      </c>
      <c r="BT14" s="198" t="n">
        <v>0</v>
      </c>
      <c r="BU14" s="209" t="n">
        <v>0</v>
      </c>
      <c r="BV14" s="198" t="n">
        <v>218</v>
      </c>
      <c r="BW14" s="210" t="n">
        <v>0</v>
      </c>
      <c r="BX14" s="210" t="n">
        <v>0</v>
      </c>
      <c r="BY14" s="206" t="n">
        <v>0</v>
      </c>
      <c r="BZ14" s="206" t="n">
        <v>229939.41</v>
      </c>
      <c r="CA14" s="206" t="n">
        <v>229939.41</v>
      </c>
      <c r="CB14" s="206" t="n">
        <v>21146814.41</v>
      </c>
      <c r="CC14" s="206" t="n">
        <v>0</v>
      </c>
      <c r="CD14" s="206" t="n">
        <v>0</v>
      </c>
      <c r="CE14" s="206" t="n">
        <v>0</v>
      </c>
      <c r="CF14" s="206" t="n">
        <v>0</v>
      </c>
      <c r="CG14" s="206" t="n">
        <v>0</v>
      </c>
      <c r="CH14" s="206" t="n">
        <v>0</v>
      </c>
      <c r="CI14" s="206" t="n">
        <v>0</v>
      </c>
      <c r="CJ14" s="206" t="n">
        <v>0</v>
      </c>
      <c r="CK14" s="198" t="n">
        <v>0</v>
      </c>
      <c r="CL14" s="198" t="n">
        <v>0</v>
      </c>
    </row>
    <row r="15" customFormat="false" ht="15.75" hidden="false" customHeight="false" outlineLevel="3" collapsed="false">
      <c r="A15" s="45" t="s">
        <v>308</v>
      </c>
      <c r="B15" s="45" t="s">
        <v>309</v>
      </c>
      <c r="C15" s="45" t="s">
        <v>310</v>
      </c>
      <c r="D15" s="45" t="s">
        <v>311</v>
      </c>
      <c r="E15" s="45" t="s">
        <v>318</v>
      </c>
      <c r="F15" s="45" t="s">
        <v>198</v>
      </c>
      <c r="G15" s="45" t="s">
        <v>313</v>
      </c>
      <c r="H15" s="45" t="s">
        <v>281</v>
      </c>
      <c r="I15" s="194" t="s">
        <v>314</v>
      </c>
      <c r="J15" s="196" t="n">
        <v>1</v>
      </c>
      <c r="K15" s="196" t="n">
        <v>1</v>
      </c>
      <c r="L15" s="198" t="n">
        <v>0</v>
      </c>
      <c r="M15" s="198" t="n">
        <v>0</v>
      </c>
      <c r="N15" s="198" t="n">
        <v>0</v>
      </c>
      <c r="O15" s="197" t="n">
        <v>2560525</v>
      </c>
      <c r="P15" s="198" t="n">
        <v>2560525</v>
      </c>
      <c r="Q15" s="198" t="n">
        <v>0</v>
      </c>
      <c r="R15" s="200" t="s">
        <v>317</v>
      </c>
      <c r="S15" s="200" t="n">
        <v>0</v>
      </c>
      <c r="T15" s="200" t="n">
        <v>0</v>
      </c>
      <c r="U15" s="201" t="n">
        <v>2560525</v>
      </c>
      <c r="V15" s="197" t="s">
        <v>284</v>
      </c>
      <c r="W15" s="197" t="n">
        <v>0</v>
      </c>
      <c r="X15" s="197" t="n">
        <v>0</v>
      </c>
      <c r="Y15" s="197" t="n">
        <v>0</v>
      </c>
      <c r="Z15" s="197" t="n">
        <v>0</v>
      </c>
      <c r="AA15" s="197" t="n">
        <v>0</v>
      </c>
      <c r="AB15" s="197" t="n">
        <v>0</v>
      </c>
      <c r="AC15" s="201" t="n">
        <v>2560525</v>
      </c>
      <c r="AD15" s="197" t="n">
        <v>0</v>
      </c>
      <c r="AE15" s="197" t="n">
        <v>0</v>
      </c>
      <c r="AF15" s="197" t="n">
        <v>0</v>
      </c>
      <c r="AG15" s="197" t="n">
        <v>0</v>
      </c>
      <c r="AH15" s="202" t="n">
        <v>0</v>
      </c>
      <c r="AI15" s="197" t="n">
        <v>0</v>
      </c>
      <c r="AJ15" s="197" t="n">
        <v>0</v>
      </c>
      <c r="AK15" s="203" t="n">
        <v>0</v>
      </c>
      <c r="AL15" s="204" t="n">
        <v>0</v>
      </c>
      <c r="AM15" s="197" t="n">
        <v>2560525</v>
      </c>
      <c r="AN15" s="198" t="n">
        <v>0</v>
      </c>
      <c r="AO15" s="204" t="n">
        <v>0</v>
      </c>
      <c r="AP15" s="197" t="n">
        <v>2560525</v>
      </c>
      <c r="AQ15" s="205" t="n">
        <v>1</v>
      </c>
      <c r="AR15" s="197" t="n">
        <v>0</v>
      </c>
      <c r="AS15" s="197" t="n">
        <v>2560525</v>
      </c>
      <c r="AT15" s="197" t="n">
        <v>0</v>
      </c>
      <c r="AU15" s="197" t="n">
        <v>0</v>
      </c>
      <c r="AV15" s="197" t="n">
        <v>0</v>
      </c>
      <c r="AW15" s="197" t="n">
        <v>0</v>
      </c>
      <c r="AX15" s="197" t="n">
        <v>0</v>
      </c>
      <c r="AY15" s="197" t="n">
        <v>0</v>
      </c>
      <c r="AZ15" s="197" t="n">
        <v>0</v>
      </c>
      <c r="BA15" s="197" t="n">
        <v>0</v>
      </c>
      <c r="BB15" s="197" t="s">
        <v>198</v>
      </c>
      <c r="BC15" s="197" t="s">
        <v>198</v>
      </c>
      <c r="BD15" s="197" t="n">
        <v>0</v>
      </c>
      <c r="BE15" s="197" t="n">
        <v>0</v>
      </c>
      <c r="BF15" s="197" t="n">
        <v>0</v>
      </c>
      <c r="BG15" s="197" t="n">
        <v>0</v>
      </c>
      <c r="BH15" s="197" t="n">
        <v>0</v>
      </c>
      <c r="BI15" s="197" t="n">
        <v>0</v>
      </c>
      <c r="BJ15" s="197" t="n">
        <v>0</v>
      </c>
      <c r="BK15" s="197" t="n">
        <v>0</v>
      </c>
      <c r="BL15" s="197" t="n">
        <v>2560525</v>
      </c>
      <c r="BM15" s="197" t="s">
        <v>285</v>
      </c>
      <c r="BN15" s="197" t="n">
        <v>0</v>
      </c>
      <c r="BO15" s="206" t="b">
        <f aca="false">FALSE()</f>
        <v>0</v>
      </c>
      <c r="BP15" s="206" t="n">
        <v>0</v>
      </c>
      <c r="BQ15" s="199" t="n">
        <v>0</v>
      </c>
      <c r="BR15" s="198" t="n">
        <v>0</v>
      </c>
      <c r="BS15" s="208" t="n">
        <v>71</v>
      </c>
      <c r="BT15" s="198" t="n">
        <v>0</v>
      </c>
      <c r="BU15" s="209" t="n">
        <v>0</v>
      </c>
      <c r="BV15" s="198" t="n">
        <v>219</v>
      </c>
      <c r="BW15" s="210" t="n">
        <v>0</v>
      </c>
      <c r="BX15" s="210" t="n">
        <v>0</v>
      </c>
      <c r="BY15" s="206" t="n">
        <v>0</v>
      </c>
      <c r="BZ15" s="206" t="n">
        <v>0</v>
      </c>
      <c r="CA15" s="206" t="n">
        <v>0</v>
      </c>
      <c r="CB15" s="206" t="n">
        <v>2560525</v>
      </c>
      <c r="CC15" s="206" t="n">
        <v>0</v>
      </c>
      <c r="CD15" s="206" t="n">
        <v>0</v>
      </c>
      <c r="CE15" s="206" t="n">
        <v>0</v>
      </c>
      <c r="CF15" s="206" t="n">
        <v>0</v>
      </c>
      <c r="CG15" s="206" t="n">
        <v>0</v>
      </c>
      <c r="CH15" s="206" t="n">
        <v>0</v>
      </c>
      <c r="CI15" s="206" t="n">
        <v>0</v>
      </c>
      <c r="CJ15" s="206" t="n">
        <v>0</v>
      </c>
      <c r="CK15" s="198" t="n">
        <v>0</v>
      </c>
      <c r="CL15" s="198" t="n">
        <v>0</v>
      </c>
    </row>
    <row r="16" customFormat="false" ht="15.75" hidden="false" customHeight="false" outlineLevel="3" collapsed="false">
      <c r="A16" s="45" t="s">
        <v>308</v>
      </c>
      <c r="B16" s="45" t="s">
        <v>309</v>
      </c>
      <c r="C16" s="45" t="s">
        <v>310</v>
      </c>
      <c r="D16" s="45" t="s">
        <v>311</v>
      </c>
      <c r="E16" s="45" t="s">
        <v>319</v>
      </c>
      <c r="F16" s="45" t="s">
        <v>198</v>
      </c>
      <c r="G16" s="45" t="s">
        <v>313</v>
      </c>
      <c r="H16" s="45" t="s">
        <v>281</v>
      </c>
      <c r="I16" s="194" t="s">
        <v>314</v>
      </c>
      <c r="J16" s="196" t="n">
        <v>1</v>
      </c>
      <c r="K16" s="196" t="n">
        <v>1</v>
      </c>
      <c r="L16" s="198" t="n">
        <v>0</v>
      </c>
      <c r="M16" s="198" t="n">
        <v>0</v>
      </c>
      <c r="N16" s="198" t="n">
        <v>0</v>
      </c>
      <c r="O16" s="197" t="n">
        <v>7483750</v>
      </c>
      <c r="P16" s="198" t="n">
        <v>7483750</v>
      </c>
      <c r="Q16" s="198" t="n">
        <v>0</v>
      </c>
      <c r="R16" s="200" t="s">
        <v>320</v>
      </c>
      <c r="S16" s="200" t="n">
        <v>0</v>
      </c>
      <c r="T16" s="200" t="n">
        <v>0</v>
      </c>
      <c r="U16" s="201" t="n">
        <v>7483750</v>
      </c>
      <c r="V16" s="197" t="s">
        <v>284</v>
      </c>
      <c r="W16" s="197" t="n">
        <v>0</v>
      </c>
      <c r="X16" s="197" t="n">
        <v>0</v>
      </c>
      <c r="Y16" s="197" t="n">
        <v>0</v>
      </c>
      <c r="Z16" s="197" t="n">
        <v>0</v>
      </c>
      <c r="AA16" s="197" t="n">
        <v>0</v>
      </c>
      <c r="AB16" s="197" t="n">
        <v>0</v>
      </c>
      <c r="AC16" s="201" t="n">
        <v>7483750</v>
      </c>
      <c r="AD16" s="197" t="n">
        <v>0</v>
      </c>
      <c r="AE16" s="197" t="n">
        <v>0</v>
      </c>
      <c r="AF16" s="197" t="n">
        <v>0</v>
      </c>
      <c r="AG16" s="197" t="n">
        <v>0</v>
      </c>
      <c r="AH16" s="202" t="n">
        <v>0</v>
      </c>
      <c r="AI16" s="197" t="n">
        <v>0</v>
      </c>
      <c r="AJ16" s="197" t="n">
        <v>0</v>
      </c>
      <c r="AK16" s="203" t="n">
        <v>0</v>
      </c>
      <c r="AL16" s="204" t="n">
        <v>0</v>
      </c>
      <c r="AM16" s="197" t="n">
        <v>7483750</v>
      </c>
      <c r="AN16" s="198" t="n">
        <v>0</v>
      </c>
      <c r="AO16" s="204" t="n">
        <v>0</v>
      </c>
      <c r="AP16" s="197" t="n">
        <v>7483750</v>
      </c>
      <c r="AQ16" s="205" t="n">
        <v>1</v>
      </c>
      <c r="AR16" s="197" t="n">
        <v>0</v>
      </c>
      <c r="AS16" s="197" t="n">
        <v>7483750</v>
      </c>
      <c r="AT16" s="197" t="n">
        <v>0</v>
      </c>
      <c r="AU16" s="197" t="n">
        <v>0</v>
      </c>
      <c r="AV16" s="197" t="n">
        <v>0</v>
      </c>
      <c r="AW16" s="197" t="n">
        <v>0</v>
      </c>
      <c r="AX16" s="197" t="n">
        <v>0</v>
      </c>
      <c r="AY16" s="197" t="n">
        <v>0</v>
      </c>
      <c r="AZ16" s="197" t="n">
        <v>0</v>
      </c>
      <c r="BA16" s="197" t="n">
        <v>0</v>
      </c>
      <c r="BB16" s="197" t="s">
        <v>198</v>
      </c>
      <c r="BC16" s="197" t="s">
        <v>198</v>
      </c>
      <c r="BD16" s="197" t="n">
        <v>0</v>
      </c>
      <c r="BE16" s="197" t="n">
        <v>0</v>
      </c>
      <c r="BF16" s="197" t="n">
        <v>0</v>
      </c>
      <c r="BG16" s="197" t="n">
        <v>0</v>
      </c>
      <c r="BH16" s="197" t="n">
        <v>0</v>
      </c>
      <c r="BI16" s="197" t="n">
        <v>0</v>
      </c>
      <c r="BJ16" s="197" t="n">
        <v>0</v>
      </c>
      <c r="BK16" s="197" t="n">
        <v>0</v>
      </c>
      <c r="BL16" s="197" t="n">
        <v>7483750</v>
      </c>
      <c r="BM16" s="197" t="s">
        <v>285</v>
      </c>
      <c r="BN16" s="197" t="n">
        <v>0</v>
      </c>
      <c r="BO16" s="206" t="b">
        <f aca="false">FALSE()</f>
        <v>0</v>
      </c>
      <c r="BP16" s="206" t="n">
        <v>0</v>
      </c>
      <c r="BQ16" s="199" t="n">
        <v>0</v>
      </c>
      <c r="BR16" s="198" t="n">
        <v>0</v>
      </c>
      <c r="BS16" s="208" t="n">
        <v>71</v>
      </c>
      <c r="BT16" s="198" t="n">
        <v>0</v>
      </c>
      <c r="BU16" s="209" t="n">
        <v>0</v>
      </c>
      <c r="BV16" s="198" t="n">
        <v>240</v>
      </c>
      <c r="BW16" s="210" t="n">
        <v>0</v>
      </c>
      <c r="BX16" s="210" t="n">
        <v>0</v>
      </c>
      <c r="BY16" s="206" t="n">
        <v>0</v>
      </c>
      <c r="BZ16" s="206" t="n">
        <v>0</v>
      </c>
      <c r="CA16" s="206" t="n">
        <v>0</v>
      </c>
      <c r="CB16" s="206" t="n">
        <v>7483750</v>
      </c>
      <c r="CC16" s="206" t="n">
        <v>0</v>
      </c>
      <c r="CD16" s="206" t="n">
        <v>0</v>
      </c>
      <c r="CE16" s="206" t="n">
        <v>0</v>
      </c>
      <c r="CF16" s="206" t="n">
        <v>0</v>
      </c>
      <c r="CG16" s="206" t="n">
        <v>0</v>
      </c>
      <c r="CH16" s="206" t="n">
        <v>0</v>
      </c>
      <c r="CI16" s="206" t="n">
        <v>0</v>
      </c>
      <c r="CJ16" s="206" t="n">
        <v>0</v>
      </c>
      <c r="CK16" s="198" t="n">
        <v>0</v>
      </c>
      <c r="CL16" s="198" t="n">
        <v>0</v>
      </c>
    </row>
    <row r="17" customFormat="false" ht="15.75" hidden="false" customHeight="false" outlineLevel="3" collapsed="false">
      <c r="A17" s="45" t="s">
        <v>308</v>
      </c>
      <c r="B17" s="45" t="s">
        <v>309</v>
      </c>
      <c r="C17" s="45" t="s">
        <v>310</v>
      </c>
      <c r="D17" s="45" t="s">
        <v>311</v>
      </c>
      <c r="E17" s="45" t="s">
        <v>321</v>
      </c>
      <c r="F17" s="45" t="s">
        <v>198</v>
      </c>
      <c r="G17" s="45" t="s">
        <v>313</v>
      </c>
      <c r="H17" s="45" t="s">
        <v>281</v>
      </c>
      <c r="I17" s="194" t="s">
        <v>314</v>
      </c>
      <c r="J17" s="196" t="n">
        <v>1</v>
      </c>
      <c r="K17" s="196" t="n">
        <v>1</v>
      </c>
      <c r="L17" s="198" t="n">
        <v>0</v>
      </c>
      <c r="M17" s="198" t="n">
        <v>0</v>
      </c>
      <c r="N17" s="198" t="n">
        <v>0</v>
      </c>
      <c r="O17" s="197" t="n">
        <v>2343750</v>
      </c>
      <c r="P17" s="198" t="n">
        <v>2343750</v>
      </c>
      <c r="Q17" s="198" t="n">
        <v>0</v>
      </c>
      <c r="R17" s="200" t="s">
        <v>320</v>
      </c>
      <c r="S17" s="200" t="n">
        <v>0</v>
      </c>
      <c r="T17" s="200" t="n">
        <v>0</v>
      </c>
      <c r="U17" s="201" t="n">
        <v>2343750</v>
      </c>
      <c r="V17" s="197" t="s">
        <v>284</v>
      </c>
      <c r="W17" s="197" t="n">
        <v>0</v>
      </c>
      <c r="X17" s="197" t="n">
        <v>0</v>
      </c>
      <c r="Y17" s="197" t="n">
        <v>0</v>
      </c>
      <c r="Z17" s="197" t="n">
        <v>0</v>
      </c>
      <c r="AA17" s="197" t="n">
        <v>0</v>
      </c>
      <c r="AB17" s="197" t="n">
        <v>0</v>
      </c>
      <c r="AC17" s="201" t="n">
        <v>2343750</v>
      </c>
      <c r="AD17" s="197" t="n">
        <v>0</v>
      </c>
      <c r="AE17" s="197" t="n">
        <v>0</v>
      </c>
      <c r="AF17" s="197" t="n">
        <v>0</v>
      </c>
      <c r="AG17" s="197" t="n">
        <v>0</v>
      </c>
      <c r="AH17" s="202" t="n">
        <v>0</v>
      </c>
      <c r="AI17" s="197" t="n">
        <v>0</v>
      </c>
      <c r="AJ17" s="197" t="n">
        <v>0</v>
      </c>
      <c r="AK17" s="203" t="n">
        <v>0</v>
      </c>
      <c r="AL17" s="204" t="n">
        <v>0</v>
      </c>
      <c r="AM17" s="197" t="n">
        <v>2343750</v>
      </c>
      <c r="AN17" s="198" t="n">
        <v>0</v>
      </c>
      <c r="AO17" s="204" t="n">
        <v>0</v>
      </c>
      <c r="AP17" s="197" t="n">
        <v>2343750</v>
      </c>
      <c r="AQ17" s="205" t="n">
        <v>1</v>
      </c>
      <c r="AR17" s="197" t="n">
        <v>0</v>
      </c>
      <c r="AS17" s="197" t="n">
        <v>2343750</v>
      </c>
      <c r="AT17" s="197" t="n">
        <v>0</v>
      </c>
      <c r="AU17" s="197" t="n">
        <v>0</v>
      </c>
      <c r="AV17" s="197" t="n">
        <v>0</v>
      </c>
      <c r="AW17" s="197" t="n">
        <v>0</v>
      </c>
      <c r="AX17" s="197" t="n">
        <v>0</v>
      </c>
      <c r="AY17" s="197" t="n">
        <v>0</v>
      </c>
      <c r="AZ17" s="197" t="n">
        <v>0</v>
      </c>
      <c r="BA17" s="197" t="n">
        <v>0</v>
      </c>
      <c r="BB17" s="197" t="s">
        <v>198</v>
      </c>
      <c r="BC17" s="197" t="s">
        <v>198</v>
      </c>
      <c r="BD17" s="197" t="n">
        <v>0</v>
      </c>
      <c r="BE17" s="197" t="n">
        <v>0</v>
      </c>
      <c r="BF17" s="197" t="n">
        <v>0</v>
      </c>
      <c r="BG17" s="197" t="n">
        <v>0</v>
      </c>
      <c r="BH17" s="197" t="n">
        <v>0</v>
      </c>
      <c r="BI17" s="197" t="n">
        <v>0</v>
      </c>
      <c r="BJ17" s="197" t="n">
        <v>0</v>
      </c>
      <c r="BK17" s="197" t="n">
        <v>0</v>
      </c>
      <c r="BL17" s="197" t="n">
        <v>2343750</v>
      </c>
      <c r="BM17" s="197" t="s">
        <v>285</v>
      </c>
      <c r="BN17" s="197" t="n">
        <v>0</v>
      </c>
      <c r="BO17" s="206" t="b">
        <f aca="false">FALSE()</f>
        <v>0</v>
      </c>
      <c r="BP17" s="206" t="n">
        <v>0</v>
      </c>
      <c r="BQ17" s="199" t="n">
        <v>0</v>
      </c>
      <c r="BR17" s="198" t="n">
        <v>0</v>
      </c>
      <c r="BS17" s="208" t="n">
        <v>71</v>
      </c>
      <c r="BT17" s="198" t="n">
        <v>0</v>
      </c>
      <c r="BU17" s="209" t="n">
        <v>0</v>
      </c>
      <c r="BV17" s="198" t="n">
        <v>241</v>
      </c>
      <c r="BW17" s="210" t="n">
        <v>0</v>
      </c>
      <c r="BX17" s="210" t="n">
        <v>0</v>
      </c>
      <c r="BY17" s="206" t="n">
        <v>0</v>
      </c>
      <c r="BZ17" s="206" t="n">
        <v>0</v>
      </c>
      <c r="CA17" s="206" t="n">
        <v>0</v>
      </c>
      <c r="CB17" s="206" t="n">
        <v>2343750</v>
      </c>
      <c r="CC17" s="206" t="n">
        <v>0</v>
      </c>
      <c r="CD17" s="206" t="n">
        <v>0</v>
      </c>
      <c r="CE17" s="206" t="n">
        <v>0</v>
      </c>
      <c r="CF17" s="206" t="n">
        <v>0</v>
      </c>
      <c r="CG17" s="206" t="n">
        <v>0</v>
      </c>
      <c r="CH17" s="206" t="n">
        <v>0</v>
      </c>
      <c r="CI17" s="206" t="n">
        <v>0</v>
      </c>
      <c r="CJ17" s="206" t="n">
        <v>0</v>
      </c>
      <c r="CK17" s="198" t="n">
        <v>0</v>
      </c>
      <c r="CL17" s="198" t="n">
        <v>0</v>
      </c>
    </row>
    <row r="18" customFormat="false" ht="15.75" hidden="false" customHeight="false" outlineLevel="3" collapsed="false">
      <c r="A18" s="45" t="s">
        <v>308</v>
      </c>
      <c r="B18" s="45" t="s">
        <v>309</v>
      </c>
      <c r="C18" s="45" t="s">
        <v>322</v>
      </c>
      <c r="D18" s="45" t="s">
        <v>323</v>
      </c>
      <c r="E18" s="45" t="s">
        <v>324</v>
      </c>
      <c r="F18" s="45" t="s">
        <v>198</v>
      </c>
      <c r="G18" s="45" t="s">
        <v>313</v>
      </c>
      <c r="H18" s="45" t="s">
        <v>281</v>
      </c>
      <c r="I18" s="194" t="s">
        <v>314</v>
      </c>
      <c r="J18" s="196" t="n">
        <v>1</v>
      </c>
      <c r="K18" s="196" t="n">
        <v>1</v>
      </c>
      <c r="L18" s="198" t="n">
        <v>0</v>
      </c>
      <c r="M18" s="198" t="n">
        <v>0</v>
      </c>
      <c r="N18" s="198" t="n">
        <v>0</v>
      </c>
      <c r="O18" s="197" t="n">
        <v>14411755.76</v>
      </c>
      <c r="P18" s="198" t="n">
        <v>14411755.76</v>
      </c>
      <c r="Q18" s="198" t="n">
        <v>0</v>
      </c>
      <c r="R18" s="200" t="s">
        <v>325</v>
      </c>
      <c r="S18" s="200" t="n">
        <v>0</v>
      </c>
      <c r="T18" s="200" t="n">
        <v>0</v>
      </c>
      <c r="U18" s="201" t="n">
        <v>14411755.76</v>
      </c>
      <c r="V18" s="197" t="s">
        <v>284</v>
      </c>
      <c r="W18" s="197" t="n">
        <v>0</v>
      </c>
      <c r="X18" s="197" t="n">
        <v>0</v>
      </c>
      <c r="Y18" s="197" t="n">
        <v>0</v>
      </c>
      <c r="Z18" s="197" t="n">
        <v>0</v>
      </c>
      <c r="AA18" s="197" t="n">
        <v>0</v>
      </c>
      <c r="AB18" s="197" t="n">
        <v>0</v>
      </c>
      <c r="AC18" s="201" t="n">
        <v>14411755.76</v>
      </c>
      <c r="AD18" s="197" t="n">
        <v>0</v>
      </c>
      <c r="AE18" s="197" t="n">
        <v>0</v>
      </c>
      <c r="AF18" s="197" t="n">
        <v>0</v>
      </c>
      <c r="AG18" s="197" t="n">
        <v>0</v>
      </c>
      <c r="AH18" s="202" t="n">
        <v>0</v>
      </c>
      <c r="AI18" s="197" t="n">
        <v>0</v>
      </c>
      <c r="AJ18" s="197" t="n">
        <v>0</v>
      </c>
      <c r="AK18" s="203" t="n">
        <v>0</v>
      </c>
      <c r="AL18" s="204" t="n">
        <v>0</v>
      </c>
      <c r="AM18" s="197" t="n">
        <v>14411755.76</v>
      </c>
      <c r="AN18" s="198" t="n">
        <v>0</v>
      </c>
      <c r="AO18" s="204" t="n">
        <v>0</v>
      </c>
      <c r="AP18" s="197" t="n">
        <v>14411755.76</v>
      </c>
      <c r="AQ18" s="205" t="n">
        <v>1</v>
      </c>
      <c r="AR18" s="197" t="n">
        <v>0</v>
      </c>
      <c r="AS18" s="197" t="n">
        <v>14411755.76</v>
      </c>
      <c r="AT18" s="197" t="n">
        <v>0</v>
      </c>
      <c r="AU18" s="197" t="n">
        <v>0</v>
      </c>
      <c r="AV18" s="197" t="n">
        <v>0</v>
      </c>
      <c r="AW18" s="197" t="n">
        <v>0</v>
      </c>
      <c r="AX18" s="197" t="n">
        <v>0</v>
      </c>
      <c r="AY18" s="197" t="n">
        <v>0</v>
      </c>
      <c r="AZ18" s="197" t="n">
        <v>0</v>
      </c>
      <c r="BA18" s="197" t="n">
        <v>0</v>
      </c>
      <c r="BB18" s="197" t="s">
        <v>198</v>
      </c>
      <c r="BC18" s="197" t="s">
        <v>198</v>
      </c>
      <c r="BD18" s="197" t="n">
        <v>0</v>
      </c>
      <c r="BE18" s="197" t="n">
        <v>0</v>
      </c>
      <c r="BF18" s="197" t="n">
        <v>0</v>
      </c>
      <c r="BG18" s="197" t="n">
        <v>0</v>
      </c>
      <c r="BH18" s="197" t="n">
        <v>0</v>
      </c>
      <c r="BI18" s="197" t="n">
        <v>0</v>
      </c>
      <c r="BJ18" s="197" t="n">
        <v>0</v>
      </c>
      <c r="BK18" s="197" t="n">
        <v>0</v>
      </c>
      <c r="BL18" s="197" t="n">
        <v>14411755.76</v>
      </c>
      <c r="BM18" s="197" t="s">
        <v>285</v>
      </c>
      <c r="BN18" s="197" t="n">
        <v>0</v>
      </c>
      <c r="BO18" s="206" t="b">
        <f aca="false">FALSE()</f>
        <v>0</v>
      </c>
      <c r="BP18" s="206" t="n">
        <v>0</v>
      </c>
      <c r="BQ18" s="199" t="n">
        <v>0</v>
      </c>
      <c r="BR18" s="198" t="n">
        <v>0</v>
      </c>
      <c r="BS18" s="208" t="n">
        <v>71</v>
      </c>
      <c r="BT18" s="198" t="n">
        <v>0</v>
      </c>
      <c r="BU18" s="209" t="n">
        <v>0</v>
      </c>
      <c r="BV18" s="198" t="n">
        <v>244</v>
      </c>
      <c r="BW18" s="210" t="n">
        <v>0</v>
      </c>
      <c r="BX18" s="210" t="n">
        <v>0</v>
      </c>
      <c r="BY18" s="206" t="n">
        <v>0</v>
      </c>
      <c r="BZ18" s="206" t="n">
        <v>0</v>
      </c>
      <c r="CA18" s="206" t="n">
        <v>0</v>
      </c>
      <c r="CB18" s="206" t="n">
        <v>14411755.76</v>
      </c>
      <c r="CC18" s="206" t="n">
        <v>0</v>
      </c>
      <c r="CD18" s="206" t="n">
        <v>0</v>
      </c>
      <c r="CE18" s="206" t="n">
        <v>0</v>
      </c>
      <c r="CF18" s="206" t="n">
        <v>0</v>
      </c>
      <c r="CG18" s="206" t="n">
        <v>0</v>
      </c>
      <c r="CH18" s="206" t="n">
        <v>0</v>
      </c>
      <c r="CI18" s="206" t="n">
        <v>0</v>
      </c>
      <c r="CJ18" s="206" t="n">
        <v>0</v>
      </c>
      <c r="CK18" s="198" t="n">
        <v>0</v>
      </c>
      <c r="CL18" s="198" t="n">
        <v>0</v>
      </c>
    </row>
    <row r="19" customFormat="false" ht="15.75" hidden="false" customHeight="false" outlineLevel="3" collapsed="false">
      <c r="A19" s="45" t="s">
        <v>308</v>
      </c>
      <c r="B19" s="45" t="s">
        <v>309</v>
      </c>
      <c r="C19" s="45" t="s">
        <v>322</v>
      </c>
      <c r="D19" s="45" t="s">
        <v>323</v>
      </c>
      <c r="E19" s="45" t="s">
        <v>326</v>
      </c>
      <c r="F19" s="45" t="s">
        <v>198</v>
      </c>
      <c r="G19" s="45" t="s">
        <v>313</v>
      </c>
      <c r="H19" s="45" t="s">
        <v>281</v>
      </c>
      <c r="I19" s="194" t="s">
        <v>314</v>
      </c>
      <c r="J19" s="196" t="n">
        <v>1</v>
      </c>
      <c r="K19" s="196" t="n">
        <v>1</v>
      </c>
      <c r="L19" s="198" t="n">
        <v>0</v>
      </c>
      <c r="M19" s="198" t="n">
        <v>0</v>
      </c>
      <c r="N19" s="198" t="n">
        <v>0</v>
      </c>
      <c r="O19" s="197" t="n">
        <v>1050000</v>
      </c>
      <c r="P19" s="198" t="n">
        <v>1050000</v>
      </c>
      <c r="Q19" s="198" t="n">
        <v>0</v>
      </c>
      <c r="R19" s="200" t="s">
        <v>325</v>
      </c>
      <c r="S19" s="200" t="n">
        <v>0</v>
      </c>
      <c r="T19" s="200" t="n">
        <v>0</v>
      </c>
      <c r="U19" s="201" t="n">
        <v>1050000</v>
      </c>
      <c r="V19" s="197" t="s">
        <v>284</v>
      </c>
      <c r="W19" s="197" t="n">
        <v>0</v>
      </c>
      <c r="X19" s="197" t="n">
        <v>0</v>
      </c>
      <c r="Y19" s="197" t="n">
        <v>0</v>
      </c>
      <c r="Z19" s="197" t="n">
        <v>0</v>
      </c>
      <c r="AA19" s="197" t="n">
        <v>0</v>
      </c>
      <c r="AB19" s="197" t="n">
        <v>0</v>
      </c>
      <c r="AC19" s="201" t="n">
        <v>1050000</v>
      </c>
      <c r="AD19" s="197" t="n">
        <v>0</v>
      </c>
      <c r="AE19" s="197" t="n">
        <v>0</v>
      </c>
      <c r="AF19" s="197" t="n">
        <v>0</v>
      </c>
      <c r="AG19" s="197" t="n">
        <v>0</v>
      </c>
      <c r="AH19" s="202" t="n">
        <v>0</v>
      </c>
      <c r="AI19" s="197" t="n">
        <v>0</v>
      </c>
      <c r="AJ19" s="197" t="n">
        <v>0</v>
      </c>
      <c r="AK19" s="203" t="n">
        <v>0</v>
      </c>
      <c r="AL19" s="204" t="n">
        <v>0</v>
      </c>
      <c r="AM19" s="197" t="n">
        <v>1050000</v>
      </c>
      <c r="AN19" s="198" t="n">
        <v>0</v>
      </c>
      <c r="AO19" s="204" t="n">
        <v>0</v>
      </c>
      <c r="AP19" s="197" t="n">
        <v>1050000</v>
      </c>
      <c r="AQ19" s="205" t="n">
        <v>1</v>
      </c>
      <c r="AR19" s="197" t="n">
        <v>0</v>
      </c>
      <c r="AS19" s="197" t="n">
        <v>1050000</v>
      </c>
      <c r="AT19" s="197" t="n">
        <v>0</v>
      </c>
      <c r="AU19" s="197" t="n">
        <v>0</v>
      </c>
      <c r="AV19" s="197" t="n">
        <v>0</v>
      </c>
      <c r="AW19" s="197" t="n">
        <v>0</v>
      </c>
      <c r="AX19" s="197" t="n">
        <v>0</v>
      </c>
      <c r="AY19" s="197" t="n">
        <v>0</v>
      </c>
      <c r="AZ19" s="197" t="n">
        <v>0</v>
      </c>
      <c r="BA19" s="197" t="n">
        <v>0</v>
      </c>
      <c r="BB19" s="197" t="s">
        <v>198</v>
      </c>
      <c r="BC19" s="197" t="s">
        <v>198</v>
      </c>
      <c r="BD19" s="197" t="n">
        <v>0</v>
      </c>
      <c r="BE19" s="197" t="n">
        <v>0</v>
      </c>
      <c r="BF19" s="197" t="n">
        <v>0</v>
      </c>
      <c r="BG19" s="197" t="n">
        <v>0</v>
      </c>
      <c r="BH19" s="197" t="n">
        <v>0</v>
      </c>
      <c r="BI19" s="197" t="n">
        <v>0</v>
      </c>
      <c r="BJ19" s="197" t="n">
        <v>0</v>
      </c>
      <c r="BK19" s="197" t="n">
        <v>0</v>
      </c>
      <c r="BL19" s="197" t="n">
        <v>1050000</v>
      </c>
      <c r="BM19" s="197" t="s">
        <v>285</v>
      </c>
      <c r="BN19" s="197" t="n">
        <v>0</v>
      </c>
      <c r="BO19" s="206" t="b">
        <f aca="false">FALSE()</f>
        <v>0</v>
      </c>
      <c r="BP19" s="206" t="n">
        <v>0</v>
      </c>
      <c r="BQ19" s="199" t="n">
        <v>0</v>
      </c>
      <c r="BR19" s="198" t="n">
        <v>0</v>
      </c>
      <c r="BS19" s="208" t="n">
        <v>71</v>
      </c>
      <c r="BT19" s="198" t="n">
        <v>0</v>
      </c>
      <c r="BU19" s="209" t="n">
        <v>0</v>
      </c>
      <c r="BV19" s="198" t="n">
        <v>245</v>
      </c>
      <c r="BW19" s="210" t="n">
        <v>0</v>
      </c>
      <c r="BX19" s="210" t="n">
        <v>0</v>
      </c>
      <c r="BY19" s="206" t="n">
        <v>0</v>
      </c>
      <c r="BZ19" s="206" t="n">
        <v>0</v>
      </c>
      <c r="CA19" s="206" t="n">
        <v>0</v>
      </c>
      <c r="CB19" s="206" t="n">
        <v>1050000</v>
      </c>
      <c r="CC19" s="206" t="n">
        <v>0</v>
      </c>
      <c r="CD19" s="206" t="n">
        <v>0</v>
      </c>
      <c r="CE19" s="206" t="n">
        <v>0</v>
      </c>
      <c r="CF19" s="206" t="n">
        <v>0</v>
      </c>
      <c r="CG19" s="206" t="n">
        <v>0</v>
      </c>
      <c r="CH19" s="206" t="n">
        <v>0</v>
      </c>
      <c r="CI19" s="206" t="n">
        <v>0</v>
      </c>
      <c r="CJ19" s="206" t="n">
        <v>0</v>
      </c>
      <c r="CK19" s="198" t="n">
        <v>0</v>
      </c>
      <c r="CL19" s="198" t="n">
        <v>0</v>
      </c>
    </row>
    <row r="20" customFormat="false" ht="20.1" hidden="false" customHeight="true" outlineLevel="2" collapsed="false">
      <c r="A20" s="212" t="s">
        <v>327</v>
      </c>
      <c r="B20" s="212"/>
      <c r="C20" s="212"/>
      <c r="D20" s="212"/>
      <c r="E20" s="212"/>
      <c r="F20" s="212"/>
      <c r="G20" s="212"/>
      <c r="H20" s="212"/>
      <c r="I20" s="213"/>
      <c r="J20" s="215"/>
      <c r="K20" s="215"/>
      <c r="L20" s="217"/>
      <c r="M20" s="217"/>
      <c r="N20" s="217"/>
      <c r="O20" s="216"/>
      <c r="P20" s="217"/>
      <c r="Q20" s="217"/>
      <c r="R20" s="219" t="n">
        <v>0</v>
      </c>
      <c r="S20" s="219" t="n">
        <v>0</v>
      </c>
      <c r="T20" s="219" t="n">
        <v>0</v>
      </c>
      <c r="U20" s="220" t="n">
        <v>53799651.06</v>
      </c>
      <c r="V20" s="216"/>
      <c r="W20" s="216" t="n">
        <v>0</v>
      </c>
      <c r="X20" s="216" t="n">
        <v>0</v>
      </c>
      <c r="Y20" s="216" t="n">
        <v>0</v>
      </c>
      <c r="Z20" s="216" t="n">
        <v>0</v>
      </c>
      <c r="AA20" s="216" t="n">
        <v>0</v>
      </c>
      <c r="AB20" s="216" t="n">
        <v>0</v>
      </c>
      <c r="AC20" s="220" t="n">
        <v>53799651.06</v>
      </c>
      <c r="AD20" s="216" t="n">
        <v>0</v>
      </c>
      <c r="AE20" s="216" t="n">
        <v>0</v>
      </c>
      <c r="AF20" s="216" t="n">
        <v>0</v>
      </c>
      <c r="AG20" s="216" t="n">
        <v>0</v>
      </c>
      <c r="AH20" s="221" t="n">
        <v>0</v>
      </c>
      <c r="AI20" s="216" t="n">
        <v>0</v>
      </c>
      <c r="AJ20" s="216" t="n">
        <v>0</v>
      </c>
      <c r="AK20" s="222" t="n">
        <v>0</v>
      </c>
      <c r="AL20" s="223"/>
      <c r="AM20" s="216" t="n">
        <v>53339355.83</v>
      </c>
      <c r="AN20" s="217"/>
      <c r="AO20" s="223"/>
      <c r="AP20" s="216" t="n">
        <v>53339355.83</v>
      </c>
      <c r="AQ20" s="224"/>
      <c r="AR20" s="216"/>
      <c r="AS20" s="216"/>
      <c r="AT20" s="216" t="n">
        <v>0</v>
      </c>
      <c r="AU20" s="216" t="n">
        <v>0</v>
      </c>
      <c r="AV20" s="216" t="n">
        <v>0</v>
      </c>
      <c r="AW20" s="216" t="n">
        <v>0</v>
      </c>
      <c r="AX20" s="216" t="n">
        <v>0</v>
      </c>
      <c r="AY20" s="216" t="n">
        <v>0</v>
      </c>
      <c r="AZ20" s="216" t="n">
        <v>0</v>
      </c>
      <c r="BA20" s="216" t="n">
        <v>0</v>
      </c>
      <c r="BB20" s="216"/>
      <c r="BC20" s="216"/>
      <c r="BD20" s="216"/>
      <c r="BE20" s="216"/>
      <c r="BF20" s="216"/>
      <c r="BG20" s="216"/>
      <c r="BH20" s="216"/>
      <c r="BI20" s="216"/>
      <c r="BJ20" s="216"/>
      <c r="BK20" s="216"/>
      <c r="BL20" s="216"/>
      <c r="BM20" s="216"/>
      <c r="BN20" s="216"/>
      <c r="BO20" s="216"/>
      <c r="BP20" s="216"/>
      <c r="BQ20" s="218"/>
      <c r="BR20" s="217"/>
      <c r="BS20" s="226"/>
      <c r="BT20" s="217"/>
      <c r="BU20" s="227"/>
      <c r="BV20" s="217"/>
      <c r="BW20" s="228"/>
      <c r="BX20" s="228"/>
      <c r="BY20" s="216"/>
      <c r="BZ20" s="216"/>
      <c r="CA20" s="216" t="n">
        <v>460295.23</v>
      </c>
      <c r="CB20" s="216"/>
      <c r="CC20" s="216"/>
      <c r="CD20" s="216"/>
      <c r="CE20" s="216"/>
      <c r="CF20" s="216"/>
      <c r="CG20" s="216"/>
      <c r="CH20" s="216"/>
      <c r="CI20" s="216"/>
      <c r="CJ20" s="216"/>
      <c r="CK20" s="217"/>
      <c r="CL20" s="217"/>
    </row>
    <row r="21" customFormat="false" ht="30" hidden="false" customHeight="true" outlineLevel="1" collapsed="false">
      <c r="A21" s="212"/>
      <c r="B21" s="212" t="s">
        <v>328</v>
      </c>
      <c r="C21" s="212"/>
      <c r="D21" s="212"/>
      <c r="E21" s="212"/>
      <c r="F21" s="212"/>
      <c r="G21" s="212"/>
      <c r="H21" s="212"/>
      <c r="I21" s="213"/>
      <c r="J21" s="229"/>
      <c r="K21" s="229"/>
      <c r="L21" s="231"/>
      <c r="M21" s="231"/>
      <c r="N21" s="231"/>
      <c r="O21" s="230"/>
      <c r="P21" s="231"/>
      <c r="Q21" s="231"/>
      <c r="R21" s="233" t="n">
        <v>0</v>
      </c>
      <c r="S21" s="233" t="n">
        <v>0</v>
      </c>
      <c r="T21" s="233" t="n">
        <v>0</v>
      </c>
      <c r="U21" s="234" t="n">
        <v>53799651.06</v>
      </c>
      <c r="V21" s="230"/>
      <c r="W21" s="230" t="n">
        <v>0</v>
      </c>
      <c r="X21" s="230" t="n">
        <v>0</v>
      </c>
      <c r="Y21" s="230" t="n">
        <v>0</v>
      </c>
      <c r="Z21" s="230" t="n">
        <v>0</v>
      </c>
      <c r="AA21" s="230" t="n">
        <v>0</v>
      </c>
      <c r="AB21" s="230" t="n">
        <v>0</v>
      </c>
      <c r="AC21" s="234" t="n">
        <v>53799651.06</v>
      </c>
      <c r="AD21" s="230" t="n">
        <v>0</v>
      </c>
      <c r="AE21" s="230" t="n">
        <v>0</v>
      </c>
      <c r="AF21" s="230" t="n">
        <v>0</v>
      </c>
      <c r="AG21" s="230" t="n">
        <v>0</v>
      </c>
      <c r="AH21" s="235" t="n">
        <v>0</v>
      </c>
      <c r="AI21" s="230" t="n">
        <v>0</v>
      </c>
      <c r="AJ21" s="230" t="n">
        <v>0</v>
      </c>
      <c r="AK21" s="236" t="n">
        <v>0</v>
      </c>
      <c r="AL21" s="237"/>
      <c r="AM21" s="230" t="n">
        <v>53339355.83</v>
      </c>
      <c r="AN21" s="231"/>
      <c r="AO21" s="237"/>
      <c r="AP21" s="230" t="n">
        <v>53339355.83</v>
      </c>
      <c r="AQ21" s="238"/>
      <c r="AR21" s="230"/>
      <c r="AS21" s="230"/>
      <c r="AT21" s="230" t="n">
        <v>0</v>
      </c>
      <c r="AU21" s="230" t="n">
        <v>0</v>
      </c>
      <c r="AV21" s="230" t="n">
        <v>0</v>
      </c>
      <c r="AW21" s="230" t="n">
        <v>0</v>
      </c>
      <c r="AX21" s="230" t="n">
        <v>0</v>
      </c>
      <c r="AY21" s="230" t="n">
        <v>0</v>
      </c>
      <c r="AZ21" s="230" t="n">
        <v>0</v>
      </c>
      <c r="BA21" s="230" t="n">
        <v>0</v>
      </c>
      <c r="BB21" s="230"/>
      <c r="BC21" s="230"/>
      <c r="BD21" s="230"/>
      <c r="BE21" s="230"/>
      <c r="BF21" s="230"/>
      <c r="BG21" s="230"/>
      <c r="BH21" s="230"/>
      <c r="BI21" s="230"/>
      <c r="BJ21" s="230"/>
      <c r="BK21" s="230"/>
      <c r="BL21" s="230"/>
      <c r="BM21" s="230"/>
      <c r="BN21" s="230"/>
      <c r="BO21" s="230"/>
      <c r="BP21" s="230"/>
      <c r="BQ21" s="232"/>
      <c r="BR21" s="231"/>
      <c r="BS21" s="240"/>
      <c r="BT21" s="231"/>
      <c r="BU21" s="241"/>
      <c r="BV21" s="231"/>
      <c r="BW21" s="242"/>
      <c r="BX21" s="242"/>
      <c r="BY21" s="230"/>
      <c r="BZ21" s="230"/>
      <c r="CA21" s="230" t="n">
        <v>460295.23</v>
      </c>
      <c r="CB21" s="230"/>
      <c r="CC21" s="230"/>
      <c r="CD21" s="230"/>
      <c r="CE21" s="230"/>
      <c r="CF21" s="230"/>
      <c r="CG21" s="230"/>
      <c r="CH21" s="230"/>
      <c r="CI21" s="230"/>
      <c r="CJ21" s="230"/>
      <c r="CK21" s="231"/>
      <c r="CL21" s="231"/>
    </row>
    <row r="22" customFormat="false" ht="15.75" hidden="false" customHeight="false" outlineLevel="3" collapsed="false">
      <c r="A22" s="45" t="s">
        <v>329</v>
      </c>
      <c r="B22" s="45" t="s">
        <v>330</v>
      </c>
      <c r="C22" s="45" t="s">
        <v>331</v>
      </c>
      <c r="D22" s="45" t="s">
        <v>332</v>
      </c>
      <c r="E22" s="45" t="s">
        <v>333</v>
      </c>
      <c r="F22" s="45" t="s">
        <v>334</v>
      </c>
      <c r="G22" s="243" t="s">
        <v>335</v>
      </c>
      <c r="H22" s="243" t="s">
        <v>336</v>
      </c>
      <c r="I22" s="194" t="s">
        <v>336</v>
      </c>
      <c r="J22" s="196" t="n">
        <v>46956</v>
      </c>
      <c r="K22" s="196" t="n">
        <v>46956</v>
      </c>
      <c r="L22" s="198" t="n">
        <v>0.0347752675962057</v>
      </c>
      <c r="M22" s="198" t="n">
        <v>0</v>
      </c>
      <c r="N22" s="198" t="n">
        <v>0.36194747408798</v>
      </c>
      <c r="O22" s="197" t="n">
        <v>1.86603653061583</v>
      </c>
      <c r="P22" s="198" t="n">
        <v>1.91436579081252</v>
      </c>
      <c r="Q22" s="198" t="n">
        <v>-0.0483292601966869</v>
      </c>
      <c r="R22" s="200" t="n">
        <v>0</v>
      </c>
      <c r="S22" s="200" t="n">
        <v>0</v>
      </c>
      <c r="T22" s="200" t="n">
        <v>0</v>
      </c>
      <c r="U22" s="201" t="n">
        <v>87621.611331597</v>
      </c>
      <c r="V22" s="197" t="s">
        <v>284</v>
      </c>
      <c r="W22" s="197" t="n">
        <v>0</v>
      </c>
      <c r="X22" s="197" t="n">
        <v>0</v>
      </c>
      <c r="Y22" s="197" t="n">
        <v>0</v>
      </c>
      <c r="Z22" s="197" t="n">
        <v>0</v>
      </c>
      <c r="AA22" s="197" t="n">
        <v>0</v>
      </c>
      <c r="AB22" s="197" t="n">
        <v>0</v>
      </c>
      <c r="AC22" s="201" t="n">
        <v>89890.9600733927</v>
      </c>
      <c r="AD22" s="197" t="n">
        <v>-2269.34874179564</v>
      </c>
      <c r="AE22" s="197" t="n">
        <v>0</v>
      </c>
      <c r="AF22" s="197" t="n">
        <v>0</v>
      </c>
      <c r="AG22" s="197" t="n">
        <v>-2269.34874179564</v>
      </c>
      <c r="AH22" s="202" t="n">
        <v>2751.22530455675</v>
      </c>
      <c r="AI22" s="197" t="n">
        <v>0</v>
      </c>
      <c r="AJ22" s="197" t="n">
        <v>0</v>
      </c>
      <c r="AK22" s="203" t="n">
        <v>2751.22530455675</v>
      </c>
      <c r="AL22" s="204" t="n">
        <v>0</v>
      </c>
      <c r="AM22" s="197" t="n">
        <v>84870.3860270403</v>
      </c>
      <c r="AN22" s="204" t="n">
        <v>0</v>
      </c>
      <c r="AO22" s="204" t="n">
        <v>24289.4985455556</v>
      </c>
      <c r="AP22" s="197" t="n">
        <v>84870.3860270403</v>
      </c>
      <c r="AQ22" s="205" t="n">
        <v>1</v>
      </c>
      <c r="AR22" s="197" t="n">
        <v>252809.633199968</v>
      </c>
      <c r="AS22" s="197" t="n">
        <v>14.875</v>
      </c>
      <c r="AT22" s="197" t="n">
        <v>2751.22530455675</v>
      </c>
      <c r="AU22" s="197" t="n">
        <v>0</v>
      </c>
      <c r="AV22" s="197" t="n">
        <v>0</v>
      </c>
      <c r="AW22" s="197" t="n">
        <v>2751.22530455675</v>
      </c>
      <c r="AX22" s="197" t="n">
        <v>32275.537331597</v>
      </c>
      <c r="AY22" s="197" t="n">
        <v>0</v>
      </c>
      <c r="AZ22" s="197" t="n">
        <v>0</v>
      </c>
      <c r="BA22" s="197" t="n">
        <v>32275.537331597</v>
      </c>
      <c r="BB22" s="197" t="n">
        <v>14.875</v>
      </c>
      <c r="BC22" s="197" t="n">
        <v>15</v>
      </c>
      <c r="BD22" s="197" t="n">
        <v>5020.57404635238</v>
      </c>
      <c r="BE22" s="197" t="n">
        <v>0</v>
      </c>
      <c r="BF22" s="197" t="n">
        <v>0</v>
      </c>
      <c r="BG22" s="197" t="n">
        <v>5020.57404635238</v>
      </c>
      <c r="BH22" s="197" t="n">
        <v>34544.8860733927</v>
      </c>
      <c r="BI22" s="197" t="n">
        <v>0</v>
      </c>
      <c r="BJ22" s="197" t="n">
        <v>0</v>
      </c>
      <c r="BK22" s="197" t="n">
        <v>34544.8860733927</v>
      </c>
      <c r="BL22" s="197" t="n">
        <v>84870.3860270403</v>
      </c>
      <c r="BM22" s="197" t="s">
        <v>293</v>
      </c>
      <c r="BN22" s="197" t="n">
        <v>0</v>
      </c>
      <c r="BO22" s="206" t="b">
        <f aca="false">FALSE()</f>
        <v>0</v>
      </c>
      <c r="BP22" s="206" t="n">
        <v>0</v>
      </c>
      <c r="BQ22" s="198" t="n">
        <v>0</v>
      </c>
      <c r="BR22" s="198" t="n">
        <v>0</v>
      </c>
      <c r="BS22" s="208" t="n">
        <v>41</v>
      </c>
      <c r="BT22" s="198" t="n">
        <v>0</v>
      </c>
      <c r="BU22" s="209" t="n">
        <v>16995.6055932752</v>
      </c>
      <c r="BV22" s="198" t="n">
        <v>354</v>
      </c>
      <c r="BW22" s="210" t="n">
        <v>14.875</v>
      </c>
      <c r="BX22" s="210" t="n">
        <v>14.875</v>
      </c>
      <c r="BY22" s="206" t="n">
        <v>0</v>
      </c>
      <c r="BZ22" s="206" t="n">
        <v>0</v>
      </c>
      <c r="CA22" s="206" t="n">
        <v>0</v>
      </c>
      <c r="CB22" s="206" t="n">
        <v>55346.074</v>
      </c>
      <c r="CC22" s="206" t="n">
        <v>0</v>
      </c>
      <c r="CD22" s="206" t="n">
        <v>0</v>
      </c>
      <c r="CE22" s="206" t="n">
        <v>0</v>
      </c>
      <c r="CF22" s="206" t="n">
        <v>0</v>
      </c>
      <c r="CG22" s="206" t="n">
        <v>5020.57404635238</v>
      </c>
      <c r="CH22" s="206" t="n">
        <v>0</v>
      </c>
      <c r="CI22" s="206" t="n">
        <v>0</v>
      </c>
      <c r="CJ22" s="206" t="n">
        <v>5020.57404635238</v>
      </c>
      <c r="CK22" s="198" t="n">
        <v>0</v>
      </c>
      <c r="CL22" s="198" t="n">
        <v>0</v>
      </c>
    </row>
    <row r="23" customFormat="false" ht="20.1" hidden="false" customHeight="true" outlineLevel="2" collapsed="false">
      <c r="A23" s="212" t="s">
        <v>337</v>
      </c>
      <c r="B23" s="212"/>
      <c r="C23" s="212"/>
      <c r="D23" s="212"/>
      <c r="E23" s="212"/>
      <c r="F23" s="212"/>
      <c r="G23" s="244"/>
      <c r="H23" s="244"/>
      <c r="I23" s="213"/>
      <c r="J23" s="215"/>
      <c r="K23" s="215"/>
      <c r="L23" s="217"/>
      <c r="M23" s="217"/>
      <c r="N23" s="217"/>
      <c r="O23" s="216"/>
      <c r="P23" s="217"/>
      <c r="Q23" s="217"/>
      <c r="R23" s="219" t="n">
        <v>0</v>
      </c>
      <c r="S23" s="219" t="n">
        <v>0</v>
      </c>
      <c r="T23" s="219" t="n">
        <v>0</v>
      </c>
      <c r="U23" s="220" t="n">
        <v>87621.611331597</v>
      </c>
      <c r="V23" s="216"/>
      <c r="W23" s="216" t="n">
        <v>0</v>
      </c>
      <c r="X23" s="216" t="n">
        <v>0</v>
      </c>
      <c r="Y23" s="216" t="n">
        <v>0</v>
      </c>
      <c r="Z23" s="216" t="n">
        <v>0</v>
      </c>
      <c r="AA23" s="216" t="n">
        <v>0</v>
      </c>
      <c r="AB23" s="216" t="n">
        <v>0</v>
      </c>
      <c r="AC23" s="220" t="n">
        <v>89890.9600733927</v>
      </c>
      <c r="AD23" s="216" t="n">
        <v>-2269.34874179564</v>
      </c>
      <c r="AE23" s="216" t="n">
        <v>0</v>
      </c>
      <c r="AF23" s="216" t="n">
        <v>0</v>
      </c>
      <c r="AG23" s="216" t="n">
        <v>-2269.34874179564</v>
      </c>
      <c r="AH23" s="221" t="n">
        <v>2751.22530455675</v>
      </c>
      <c r="AI23" s="216" t="n">
        <v>0</v>
      </c>
      <c r="AJ23" s="216" t="n">
        <v>0</v>
      </c>
      <c r="AK23" s="222" t="n">
        <v>2751.22530455675</v>
      </c>
      <c r="AL23" s="223"/>
      <c r="AM23" s="216" t="n">
        <v>84870.3860270403</v>
      </c>
      <c r="AN23" s="223"/>
      <c r="AO23" s="223"/>
      <c r="AP23" s="216" t="n">
        <v>84870.3860270403</v>
      </c>
      <c r="AQ23" s="224"/>
      <c r="AR23" s="216"/>
      <c r="AS23" s="216"/>
      <c r="AT23" s="216" t="n">
        <v>2751.22530455675</v>
      </c>
      <c r="AU23" s="216" t="n">
        <v>0</v>
      </c>
      <c r="AV23" s="216" t="n">
        <v>0</v>
      </c>
      <c r="AW23" s="216" t="n">
        <v>2751.22530455675</v>
      </c>
      <c r="AX23" s="216" t="n">
        <v>32275.537331597</v>
      </c>
      <c r="AY23" s="216" t="n">
        <v>0</v>
      </c>
      <c r="AZ23" s="216" t="n">
        <v>0</v>
      </c>
      <c r="BA23" s="216" t="n">
        <v>32275.537331597</v>
      </c>
      <c r="BB23" s="216"/>
      <c r="BC23" s="216"/>
      <c r="BD23" s="216"/>
      <c r="BE23" s="216"/>
      <c r="BF23" s="216"/>
      <c r="BG23" s="216"/>
      <c r="BH23" s="216"/>
      <c r="BI23" s="216"/>
      <c r="BJ23" s="216"/>
      <c r="BK23" s="216"/>
      <c r="BL23" s="216"/>
      <c r="BM23" s="216"/>
      <c r="BN23" s="216"/>
      <c r="BO23" s="216"/>
      <c r="BP23" s="216"/>
      <c r="BQ23" s="217"/>
      <c r="BR23" s="217"/>
      <c r="BS23" s="226"/>
      <c r="BT23" s="217"/>
      <c r="BU23" s="227"/>
      <c r="BV23" s="217"/>
      <c r="BW23" s="228"/>
      <c r="BX23" s="228"/>
      <c r="BY23" s="216"/>
      <c r="BZ23" s="216"/>
      <c r="CA23" s="216" t="n">
        <v>0</v>
      </c>
      <c r="CB23" s="216"/>
      <c r="CC23" s="216"/>
      <c r="CD23" s="216"/>
      <c r="CE23" s="216"/>
      <c r="CF23" s="216"/>
      <c r="CG23" s="216"/>
      <c r="CH23" s="216"/>
      <c r="CI23" s="216"/>
      <c r="CJ23" s="216"/>
      <c r="CK23" s="217"/>
      <c r="CL23" s="217"/>
    </row>
    <row r="24" customFormat="false" ht="30" hidden="false" customHeight="true" outlineLevel="1" collapsed="false">
      <c r="A24" s="212"/>
      <c r="B24" s="212" t="s">
        <v>338</v>
      </c>
      <c r="C24" s="212"/>
      <c r="D24" s="212"/>
      <c r="E24" s="212"/>
      <c r="F24" s="212"/>
      <c r="G24" s="244"/>
      <c r="H24" s="244"/>
      <c r="I24" s="213"/>
      <c r="J24" s="229"/>
      <c r="K24" s="229"/>
      <c r="L24" s="231"/>
      <c r="M24" s="231"/>
      <c r="N24" s="231"/>
      <c r="O24" s="230"/>
      <c r="P24" s="231"/>
      <c r="Q24" s="231"/>
      <c r="R24" s="233" t="n">
        <v>0</v>
      </c>
      <c r="S24" s="233" t="n">
        <v>0</v>
      </c>
      <c r="T24" s="233" t="n">
        <v>0</v>
      </c>
      <c r="U24" s="234" t="n">
        <v>87621.611331597</v>
      </c>
      <c r="V24" s="230"/>
      <c r="W24" s="230" t="n">
        <v>0</v>
      </c>
      <c r="X24" s="230" t="n">
        <v>0</v>
      </c>
      <c r="Y24" s="230" t="n">
        <v>0</v>
      </c>
      <c r="Z24" s="230" t="n">
        <v>0</v>
      </c>
      <c r="AA24" s="230" t="n">
        <v>0</v>
      </c>
      <c r="AB24" s="230" t="n">
        <v>0</v>
      </c>
      <c r="AC24" s="234" t="n">
        <v>89890.9600733927</v>
      </c>
      <c r="AD24" s="230" t="n">
        <v>-2269.34874179564</v>
      </c>
      <c r="AE24" s="230" t="n">
        <v>0</v>
      </c>
      <c r="AF24" s="230" t="n">
        <v>0</v>
      </c>
      <c r="AG24" s="230" t="n">
        <v>-2269.34874179564</v>
      </c>
      <c r="AH24" s="235" t="n">
        <v>2751.22530455675</v>
      </c>
      <c r="AI24" s="230" t="n">
        <v>0</v>
      </c>
      <c r="AJ24" s="230" t="n">
        <v>0</v>
      </c>
      <c r="AK24" s="236" t="n">
        <v>2751.22530455675</v>
      </c>
      <c r="AL24" s="237"/>
      <c r="AM24" s="230" t="n">
        <v>84870.3860270403</v>
      </c>
      <c r="AN24" s="237"/>
      <c r="AO24" s="237"/>
      <c r="AP24" s="230" t="n">
        <v>84870.3860270403</v>
      </c>
      <c r="AQ24" s="238"/>
      <c r="AR24" s="230"/>
      <c r="AS24" s="230"/>
      <c r="AT24" s="230" t="n">
        <v>2751.22530455675</v>
      </c>
      <c r="AU24" s="230" t="n">
        <v>0</v>
      </c>
      <c r="AV24" s="230" t="n">
        <v>0</v>
      </c>
      <c r="AW24" s="230" t="n">
        <v>2751.22530455675</v>
      </c>
      <c r="AX24" s="230" t="n">
        <v>32275.537331597</v>
      </c>
      <c r="AY24" s="230" t="n">
        <v>0</v>
      </c>
      <c r="AZ24" s="230" t="n">
        <v>0</v>
      </c>
      <c r="BA24" s="230" t="n">
        <v>32275.537331597</v>
      </c>
      <c r="BB24" s="230"/>
      <c r="BC24" s="230"/>
      <c r="BD24" s="230"/>
      <c r="BE24" s="230"/>
      <c r="BF24" s="230"/>
      <c r="BG24" s="230"/>
      <c r="BH24" s="230"/>
      <c r="BI24" s="230"/>
      <c r="BJ24" s="230"/>
      <c r="BK24" s="230"/>
      <c r="BL24" s="230"/>
      <c r="BM24" s="230"/>
      <c r="BN24" s="230"/>
      <c r="BO24" s="230"/>
      <c r="BP24" s="230"/>
      <c r="BQ24" s="231"/>
      <c r="BR24" s="231"/>
      <c r="BS24" s="240"/>
      <c r="BT24" s="231"/>
      <c r="BU24" s="241"/>
      <c r="BV24" s="231"/>
      <c r="BW24" s="242"/>
      <c r="BX24" s="242"/>
      <c r="BY24" s="230"/>
      <c r="BZ24" s="230"/>
      <c r="CA24" s="230" t="n">
        <v>0</v>
      </c>
      <c r="CB24" s="230"/>
      <c r="CC24" s="230"/>
      <c r="CD24" s="230"/>
      <c r="CE24" s="230"/>
      <c r="CF24" s="230"/>
      <c r="CG24" s="230"/>
      <c r="CH24" s="230"/>
      <c r="CI24" s="230"/>
      <c r="CJ24" s="230"/>
      <c r="CK24" s="231"/>
      <c r="CL24" s="231"/>
    </row>
    <row r="25" customFormat="false" ht="15.75" hidden="false" customHeight="false" outlineLevel="3" collapsed="false">
      <c r="A25" s="45" t="s">
        <v>308</v>
      </c>
      <c r="B25" s="45" t="s">
        <v>339</v>
      </c>
      <c r="C25" s="45" t="s">
        <v>340</v>
      </c>
      <c r="D25" s="45" t="s">
        <v>341</v>
      </c>
      <c r="E25" s="45" t="s">
        <v>342</v>
      </c>
      <c r="F25" s="45" t="s">
        <v>198</v>
      </c>
      <c r="G25" s="45" t="s">
        <v>343</v>
      </c>
      <c r="H25" s="45" t="s">
        <v>281</v>
      </c>
      <c r="I25" s="194" t="s">
        <v>314</v>
      </c>
      <c r="J25" s="196" t="n">
        <v>1</v>
      </c>
      <c r="K25" s="196" t="n">
        <v>1</v>
      </c>
      <c r="L25" s="198" t="n">
        <v>0</v>
      </c>
      <c r="M25" s="198" t="n">
        <v>0</v>
      </c>
      <c r="N25" s="198" t="n">
        <v>0</v>
      </c>
      <c r="O25" s="197" t="n">
        <v>1803840</v>
      </c>
      <c r="P25" s="198" t="n">
        <v>1803840</v>
      </c>
      <c r="Q25" s="198" t="n">
        <v>0</v>
      </c>
      <c r="R25" s="200" t="s">
        <v>344</v>
      </c>
      <c r="S25" s="200" t="n">
        <v>0</v>
      </c>
      <c r="T25" s="200" t="n">
        <v>0</v>
      </c>
      <c r="U25" s="201" t="n">
        <v>1803840</v>
      </c>
      <c r="V25" s="197" t="s">
        <v>284</v>
      </c>
      <c r="W25" s="197" t="n">
        <v>0</v>
      </c>
      <c r="X25" s="197" t="n">
        <v>0</v>
      </c>
      <c r="Y25" s="197" t="n">
        <v>0</v>
      </c>
      <c r="Z25" s="197" t="n">
        <v>0</v>
      </c>
      <c r="AA25" s="197" t="n">
        <v>0</v>
      </c>
      <c r="AB25" s="197" t="n">
        <v>0</v>
      </c>
      <c r="AC25" s="201" t="n">
        <v>1803840</v>
      </c>
      <c r="AD25" s="197" t="n">
        <v>0</v>
      </c>
      <c r="AE25" s="197" t="n">
        <v>0</v>
      </c>
      <c r="AF25" s="197" t="n">
        <v>0</v>
      </c>
      <c r="AG25" s="197" t="n">
        <v>0</v>
      </c>
      <c r="AH25" s="202" t="n">
        <v>0</v>
      </c>
      <c r="AI25" s="197" t="n">
        <v>0</v>
      </c>
      <c r="AJ25" s="197" t="n">
        <v>0</v>
      </c>
      <c r="AK25" s="203" t="n">
        <v>0</v>
      </c>
      <c r="AL25" s="204" t="n">
        <v>0</v>
      </c>
      <c r="AM25" s="197" t="n">
        <v>1803840</v>
      </c>
      <c r="AN25" s="198" t="n">
        <v>0</v>
      </c>
      <c r="AO25" s="204" t="n">
        <v>0</v>
      </c>
      <c r="AP25" s="197" t="n">
        <v>1803840</v>
      </c>
      <c r="AQ25" s="205" t="n">
        <v>1</v>
      </c>
      <c r="AR25" s="197" t="n">
        <v>0</v>
      </c>
      <c r="AS25" s="197" t="n">
        <v>1803840</v>
      </c>
      <c r="AT25" s="197" t="n">
        <v>0</v>
      </c>
      <c r="AU25" s="197" t="n">
        <v>0</v>
      </c>
      <c r="AV25" s="197" t="n">
        <v>0</v>
      </c>
      <c r="AW25" s="197" t="n">
        <v>0</v>
      </c>
      <c r="AX25" s="197" t="n">
        <v>0</v>
      </c>
      <c r="AY25" s="197" t="n">
        <v>0</v>
      </c>
      <c r="AZ25" s="197" t="n">
        <v>0</v>
      </c>
      <c r="BA25" s="197" t="n">
        <v>0</v>
      </c>
      <c r="BB25" s="197" t="s">
        <v>198</v>
      </c>
      <c r="BC25" s="197" t="s">
        <v>198</v>
      </c>
      <c r="BD25" s="197" t="n">
        <v>0</v>
      </c>
      <c r="BE25" s="197" t="n">
        <v>0</v>
      </c>
      <c r="BF25" s="197" t="n">
        <v>0</v>
      </c>
      <c r="BG25" s="197" t="n">
        <v>0</v>
      </c>
      <c r="BH25" s="197" t="n">
        <v>0</v>
      </c>
      <c r="BI25" s="197" t="n">
        <v>0</v>
      </c>
      <c r="BJ25" s="197" t="n">
        <v>0</v>
      </c>
      <c r="BK25" s="197" t="n">
        <v>0</v>
      </c>
      <c r="BL25" s="197" t="n">
        <v>1803840</v>
      </c>
      <c r="BM25" s="197" t="s">
        <v>285</v>
      </c>
      <c r="BN25" s="197" t="n">
        <v>0</v>
      </c>
      <c r="BO25" s="206" t="b">
        <f aca="false">FALSE()</f>
        <v>0</v>
      </c>
      <c r="BP25" s="206" t="n">
        <v>0</v>
      </c>
      <c r="BQ25" s="199" t="n">
        <v>0</v>
      </c>
      <c r="BR25" s="198" t="n">
        <v>0</v>
      </c>
      <c r="BS25" s="208" t="n">
        <v>71</v>
      </c>
      <c r="BT25" s="198" t="n">
        <v>0</v>
      </c>
      <c r="BU25" s="209" t="n">
        <v>0</v>
      </c>
      <c r="BV25" s="198" t="n">
        <v>232</v>
      </c>
      <c r="BW25" s="210" t="n">
        <v>0</v>
      </c>
      <c r="BX25" s="210" t="n">
        <v>0</v>
      </c>
      <c r="BY25" s="206" t="n">
        <v>0</v>
      </c>
      <c r="BZ25" s="206" t="n">
        <v>0</v>
      </c>
      <c r="CA25" s="206" t="n">
        <v>0</v>
      </c>
      <c r="CB25" s="206" t="n">
        <v>1803840</v>
      </c>
      <c r="CC25" s="206" t="n">
        <v>0</v>
      </c>
      <c r="CD25" s="206" t="n">
        <v>0</v>
      </c>
      <c r="CE25" s="206" t="n">
        <v>0</v>
      </c>
      <c r="CF25" s="206" t="n">
        <v>0</v>
      </c>
      <c r="CG25" s="206" t="n">
        <v>0</v>
      </c>
      <c r="CH25" s="206" t="n">
        <v>0</v>
      </c>
      <c r="CI25" s="206" t="n">
        <v>0</v>
      </c>
      <c r="CJ25" s="206" t="n">
        <v>0</v>
      </c>
      <c r="CK25" s="198" t="n">
        <v>0</v>
      </c>
      <c r="CL25" s="198" t="n">
        <v>0</v>
      </c>
    </row>
    <row r="26" customFormat="false" ht="15.75" hidden="false" customHeight="false" outlineLevel="3" collapsed="false">
      <c r="A26" s="45" t="s">
        <v>308</v>
      </c>
      <c r="B26" s="45" t="s">
        <v>339</v>
      </c>
      <c r="C26" s="45" t="s">
        <v>340</v>
      </c>
      <c r="D26" s="45" t="s">
        <v>341</v>
      </c>
      <c r="E26" s="45" t="s">
        <v>345</v>
      </c>
      <c r="F26" s="45" t="s">
        <v>198</v>
      </c>
      <c r="G26" s="45" t="s">
        <v>343</v>
      </c>
      <c r="H26" s="45" t="s">
        <v>281</v>
      </c>
      <c r="I26" s="194" t="s">
        <v>314</v>
      </c>
      <c r="J26" s="196" t="n">
        <v>1</v>
      </c>
      <c r="K26" s="196" t="n">
        <v>1</v>
      </c>
      <c r="L26" s="198" t="n">
        <v>0</v>
      </c>
      <c r="M26" s="198" t="n">
        <v>0</v>
      </c>
      <c r="N26" s="198" t="n">
        <v>0</v>
      </c>
      <c r="O26" s="197" t="n">
        <v>2300803</v>
      </c>
      <c r="P26" s="198" t="n">
        <v>2300803</v>
      </c>
      <c r="Q26" s="198" t="n">
        <v>0</v>
      </c>
      <c r="R26" s="200" t="s">
        <v>346</v>
      </c>
      <c r="S26" s="200" t="n">
        <v>0</v>
      </c>
      <c r="T26" s="200" t="n">
        <v>0</v>
      </c>
      <c r="U26" s="201" t="n">
        <v>2300803</v>
      </c>
      <c r="V26" s="197" t="s">
        <v>284</v>
      </c>
      <c r="W26" s="197" t="n">
        <v>0</v>
      </c>
      <c r="X26" s="197" t="n">
        <v>0</v>
      </c>
      <c r="Y26" s="197" t="n">
        <v>0</v>
      </c>
      <c r="Z26" s="197" t="n">
        <v>0</v>
      </c>
      <c r="AA26" s="197" t="n">
        <v>0</v>
      </c>
      <c r="AB26" s="197" t="n">
        <v>0</v>
      </c>
      <c r="AC26" s="201" t="n">
        <v>2300803</v>
      </c>
      <c r="AD26" s="197" t="n">
        <v>0</v>
      </c>
      <c r="AE26" s="197" t="n">
        <v>0</v>
      </c>
      <c r="AF26" s="197" t="n">
        <v>0</v>
      </c>
      <c r="AG26" s="197" t="n">
        <v>0</v>
      </c>
      <c r="AH26" s="202" t="n">
        <v>0</v>
      </c>
      <c r="AI26" s="197" t="n">
        <v>0</v>
      </c>
      <c r="AJ26" s="197" t="n">
        <v>0</v>
      </c>
      <c r="AK26" s="203" t="n">
        <v>0</v>
      </c>
      <c r="AL26" s="204" t="n">
        <v>0</v>
      </c>
      <c r="AM26" s="197" t="n">
        <v>2300803</v>
      </c>
      <c r="AN26" s="198" t="n">
        <v>0</v>
      </c>
      <c r="AO26" s="204" t="n">
        <v>0</v>
      </c>
      <c r="AP26" s="197" t="n">
        <v>2300803</v>
      </c>
      <c r="AQ26" s="205" t="n">
        <v>1</v>
      </c>
      <c r="AR26" s="197" t="n">
        <v>0</v>
      </c>
      <c r="AS26" s="197" t="n">
        <v>2300803</v>
      </c>
      <c r="AT26" s="197" t="n">
        <v>0</v>
      </c>
      <c r="AU26" s="197" t="n">
        <v>0</v>
      </c>
      <c r="AV26" s="197" t="n">
        <v>0</v>
      </c>
      <c r="AW26" s="197" t="n">
        <v>0</v>
      </c>
      <c r="AX26" s="197" t="n">
        <v>0</v>
      </c>
      <c r="AY26" s="197" t="n">
        <v>0</v>
      </c>
      <c r="AZ26" s="197" t="n">
        <v>0</v>
      </c>
      <c r="BA26" s="197" t="n">
        <v>0</v>
      </c>
      <c r="BB26" s="197" t="s">
        <v>198</v>
      </c>
      <c r="BC26" s="197" t="s">
        <v>198</v>
      </c>
      <c r="BD26" s="197" t="n">
        <v>0</v>
      </c>
      <c r="BE26" s="197" t="n">
        <v>0</v>
      </c>
      <c r="BF26" s="197" t="n">
        <v>0</v>
      </c>
      <c r="BG26" s="197" t="n">
        <v>0</v>
      </c>
      <c r="BH26" s="197" t="n">
        <v>0</v>
      </c>
      <c r="BI26" s="197" t="n">
        <v>0</v>
      </c>
      <c r="BJ26" s="197" t="n">
        <v>0</v>
      </c>
      <c r="BK26" s="197" t="n">
        <v>0</v>
      </c>
      <c r="BL26" s="197" t="n">
        <v>2300803</v>
      </c>
      <c r="BM26" s="197" t="s">
        <v>285</v>
      </c>
      <c r="BN26" s="197" t="n">
        <v>0</v>
      </c>
      <c r="BO26" s="206" t="b">
        <f aca="false">FALSE()</f>
        <v>0</v>
      </c>
      <c r="BP26" s="206" t="n">
        <v>0</v>
      </c>
      <c r="BQ26" s="199" t="n">
        <v>0</v>
      </c>
      <c r="BR26" s="198" t="n">
        <v>0</v>
      </c>
      <c r="BS26" s="208" t="n">
        <v>71</v>
      </c>
      <c r="BT26" s="198" t="n">
        <v>0</v>
      </c>
      <c r="BU26" s="209" t="n">
        <v>0</v>
      </c>
      <c r="BV26" s="198" t="n">
        <v>234</v>
      </c>
      <c r="BW26" s="210" t="n">
        <v>0</v>
      </c>
      <c r="BX26" s="210" t="n">
        <v>0</v>
      </c>
      <c r="BY26" s="206" t="n">
        <v>0</v>
      </c>
      <c r="BZ26" s="206" t="n">
        <v>0</v>
      </c>
      <c r="CA26" s="206" t="n">
        <v>0</v>
      </c>
      <c r="CB26" s="206" t="n">
        <v>2300803</v>
      </c>
      <c r="CC26" s="206" t="n">
        <v>0</v>
      </c>
      <c r="CD26" s="206" t="n">
        <v>0</v>
      </c>
      <c r="CE26" s="206" t="n">
        <v>0</v>
      </c>
      <c r="CF26" s="206" t="n">
        <v>0</v>
      </c>
      <c r="CG26" s="206" t="n">
        <v>0</v>
      </c>
      <c r="CH26" s="206" t="n">
        <v>0</v>
      </c>
      <c r="CI26" s="206" t="n">
        <v>0</v>
      </c>
      <c r="CJ26" s="206" t="n">
        <v>0</v>
      </c>
      <c r="CK26" s="198" t="n">
        <v>0</v>
      </c>
      <c r="CL26" s="198" t="n">
        <v>0</v>
      </c>
    </row>
    <row r="27" customFormat="false" ht="20.1" hidden="false" customHeight="true" outlineLevel="2" collapsed="false">
      <c r="A27" s="212" t="s">
        <v>327</v>
      </c>
      <c r="B27" s="212"/>
      <c r="C27" s="212"/>
      <c r="D27" s="212"/>
      <c r="E27" s="212"/>
      <c r="F27" s="212"/>
      <c r="G27" s="212"/>
      <c r="H27" s="212"/>
      <c r="I27" s="213"/>
      <c r="J27" s="215"/>
      <c r="K27" s="215"/>
      <c r="L27" s="217"/>
      <c r="M27" s="217"/>
      <c r="N27" s="217"/>
      <c r="O27" s="216"/>
      <c r="P27" s="217"/>
      <c r="Q27" s="217"/>
      <c r="R27" s="219" t="n">
        <v>0</v>
      </c>
      <c r="S27" s="219" t="n">
        <v>0</v>
      </c>
      <c r="T27" s="219" t="n">
        <v>0</v>
      </c>
      <c r="U27" s="220" t="n">
        <v>4104643</v>
      </c>
      <c r="V27" s="216"/>
      <c r="W27" s="216" t="n">
        <v>0</v>
      </c>
      <c r="X27" s="216" t="n">
        <v>0</v>
      </c>
      <c r="Y27" s="216" t="n">
        <v>0</v>
      </c>
      <c r="Z27" s="216" t="n">
        <v>0</v>
      </c>
      <c r="AA27" s="216" t="n">
        <v>0</v>
      </c>
      <c r="AB27" s="216" t="n">
        <v>0</v>
      </c>
      <c r="AC27" s="220" t="n">
        <v>4104643</v>
      </c>
      <c r="AD27" s="216" t="n">
        <v>0</v>
      </c>
      <c r="AE27" s="216" t="n">
        <v>0</v>
      </c>
      <c r="AF27" s="216" t="n">
        <v>0</v>
      </c>
      <c r="AG27" s="216" t="n">
        <v>0</v>
      </c>
      <c r="AH27" s="221" t="n">
        <v>0</v>
      </c>
      <c r="AI27" s="216" t="n">
        <v>0</v>
      </c>
      <c r="AJ27" s="216" t="n">
        <v>0</v>
      </c>
      <c r="AK27" s="222" t="n">
        <v>0</v>
      </c>
      <c r="AL27" s="223"/>
      <c r="AM27" s="216" t="n">
        <v>4104643</v>
      </c>
      <c r="AN27" s="217"/>
      <c r="AO27" s="223"/>
      <c r="AP27" s="216" t="n">
        <v>4104643</v>
      </c>
      <c r="AQ27" s="224"/>
      <c r="AR27" s="216"/>
      <c r="AS27" s="216"/>
      <c r="AT27" s="216" t="n">
        <v>0</v>
      </c>
      <c r="AU27" s="216" t="n">
        <v>0</v>
      </c>
      <c r="AV27" s="216" t="n">
        <v>0</v>
      </c>
      <c r="AW27" s="216" t="n">
        <v>0</v>
      </c>
      <c r="AX27" s="216" t="n">
        <v>0</v>
      </c>
      <c r="AY27" s="216" t="n">
        <v>0</v>
      </c>
      <c r="AZ27" s="216" t="n">
        <v>0</v>
      </c>
      <c r="BA27" s="216" t="n">
        <v>0</v>
      </c>
      <c r="BB27" s="216"/>
      <c r="BC27" s="216"/>
      <c r="BD27" s="216"/>
      <c r="BE27" s="216"/>
      <c r="BF27" s="216"/>
      <c r="BG27" s="216"/>
      <c r="BH27" s="216"/>
      <c r="BI27" s="216"/>
      <c r="BJ27" s="216"/>
      <c r="BK27" s="216"/>
      <c r="BL27" s="216"/>
      <c r="BM27" s="216"/>
      <c r="BN27" s="216"/>
      <c r="BO27" s="216"/>
      <c r="BP27" s="216"/>
      <c r="BQ27" s="218"/>
      <c r="BR27" s="217"/>
      <c r="BS27" s="226"/>
      <c r="BT27" s="217"/>
      <c r="BU27" s="227"/>
      <c r="BV27" s="217"/>
      <c r="BW27" s="228"/>
      <c r="BX27" s="228"/>
      <c r="BY27" s="216"/>
      <c r="BZ27" s="216"/>
      <c r="CA27" s="216" t="n">
        <v>0</v>
      </c>
      <c r="CB27" s="216"/>
      <c r="CC27" s="216"/>
      <c r="CD27" s="216"/>
      <c r="CE27" s="216"/>
      <c r="CF27" s="216"/>
      <c r="CG27" s="216"/>
      <c r="CH27" s="216"/>
      <c r="CI27" s="216"/>
      <c r="CJ27" s="216"/>
      <c r="CK27" s="217"/>
      <c r="CL27" s="217"/>
    </row>
    <row r="28" customFormat="false" ht="30" hidden="false" customHeight="true" outlineLevel="1" collapsed="false">
      <c r="A28" s="212"/>
      <c r="B28" s="212" t="s">
        <v>347</v>
      </c>
      <c r="C28" s="212"/>
      <c r="D28" s="212"/>
      <c r="E28" s="212"/>
      <c r="F28" s="212"/>
      <c r="G28" s="212"/>
      <c r="H28" s="212"/>
      <c r="I28" s="213"/>
      <c r="J28" s="229"/>
      <c r="K28" s="229"/>
      <c r="L28" s="231"/>
      <c r="M28" s="231"/>
      <c r="N28" s="231"/>
      <c r="O28" s="230"/>
      <c r="P28" s="231"/>
      <c r="Q28" s="231"/>
      <c r="R28" s="233" t="n">
        <v>0</v>
      </c>
      <c r="S28" s="233" t="n">
        <v>0</v>
      </c>
      <c r="T28" s="233" t="n">
        <v>0</v>
      </c>
      <c r="U28" s="234" t="n">
        <v>4104643</v>
      </c>
      <c r="V28" s="230"/>
      <c r="W28" s="230" t="n">
        <v>0</v>
      </c>
      <c r="X28" s="230" t="n">
        <v>0</v>
      </c>
      <c r="Y28" s="230" t="n">
        <v>0</v>
      </c>
      <c r="Z28" s="230" t="n">
        <v>0</v>
      </c>
      <c r="AA28" s="230" t="n">
        <v>0</v>
      </c>
      <c r="AB28" s="230" t="n">
        <v>0</v>
      </c>
      <c r="AC28" s="234" t="n">
        <v>4104643</v>
      </c>
      <c r="AD28" s="230" t="n">
        <v>0</v>
      </c>
      <c r="AE28" s="230" t="n">
        <v>0</v>
      </c>
      <c r="AF28" s="230" t="n">
        <v>0</v>
      </c>
      <c r="AG28" s="230" t="n">
        <v>0</v>
      </c>
      <c r="AH28" s="235" t="n">
        <v>0</v>
      </c>
      <c r="AI28" s="230" t="n">
        <v>0</v>
      </c>
      <c r="AJ28" s="230" t="n">
        <v>0</v>
      </c>
      <c r="AK28" s="236" t="n">
        <v>0</v>
      </c>
      <c r="AL28" s="237"/>
      <c r="AM28" s="230" t="n">
        <v>4104643</v>
      </c>
      <c r="AN28" s="231"/>
      <c r="AO28" s="237"/>
      <c r="AP28" s="230" t="n">
        <v>4104643</v>
      </c>
      <c r="AQ28" s="238"/>
      <c r="AR28" s="230"/>
      <c r="AS28" s="230"/>
      <c r="AT28" s="230" t="n">
        <v>0</v>
      </c>
      <c r="AU28" s="230" t="n">
        <v>0</v>
      </c>
      <c r="AV28" s="230" t="n">
        <v>0</v>
      </c>
      <c r="AW28" s="230" t="n">
        <v>0</v>
      </c>
      <c r="AX28" s="230" t="n">
        <v>0</v>
      </c>
      <c r="AY28" s="230" t="n">
        <v>0</v>
      </c>
      <c r="AZ28" s="230" t="n">
        <v>0</v>
      </c>
      <c r="BA28" s="230" t="n">
        <v>0</v>
      </c>
      <c r="BB28" s="230"/>
      <c r="BC28" s="230"/>
      <c r="BD28" s="230"/>
      <c r="BE28" s="230"/>
      <c r="BF28" s="230"/>
      <c r="BG28" s="230"/>
      <c r="BH28" s="230"/>
      <c r="BI28" s="230"/>
      <c r="BJ28" s="230"/>
      <c r="BK28" s="230"/>
      <c r="BL28" s="230"/>
      <c r="BM28" s="230"/>
      <c r="BN28" s="230"/>
      <c r="BO28" s="230"/>
      <c r="BP28" s="230"/>
      <c r="BQ28" s="232"/>
      <c r="BR28" s="231"/>
      <c r="BS28" s="240"/>
      <c r="BT28" s="231"/>
      <c r="BU28" s="241"/>
      <c r="BV28" s="231"/>
      <c r="BW28" s="242"/>
      <c r="BX28" s="242"/>
      <c r="BY28" s="230"/>
      <c r="BZ28" s="230"/>
      <c r="CA28" s="230" t="n">
        <v>0</v>
      </c>
      <c r="CB28" s="230"/>
      <c r="CC28" s="230"/>
      <c r="CD28" s="230"/>
      <c r="CE28" s="230"/>
      <c r="CF28" s="230"/>
      <c r="CG28" s="230"/>
      <c r="CH28" s="230"/>
      <c r="CI28" s="230"/>
      <c r="CJ28" s="230"/>
      <c r="CK28" s="231"/>
      <c r="CL28" s="231"/>
    </row>
    <row r="29" customFormat="false" ht="15.75" hidden="false" customHeight="false" outlineLevel="3" collapsed="false">
      <c r="A29" s="45" t="s">
        <v>348</v>
      </c>
      <c r="B29" s="45" t="s">
        <v>349</v>
      </c>
      <c r="C29" s="45" t="s">
        <v>350</v>
      </c>
      <c r="D29" s="45" t="s">
        <v>351</v>
      </c>
      <c r="E29" s="45" t="s">
        <v>352</v>
      </c>
      <c r="F29" s="45" t="s">
        <v>198</v>
      </c>
      <c r="G29" s="45" t="s">
        <v>353</v>
      </c>
      <c r="H29" s="45" t="s">
        <v>281</v>
      </c>
      <c r="I29" s="194" t="s">
        <v>354</v>
      </c>
      <c r="J29" s="196" t="n">
        <v>1</v>
      </c>
      <c r="K29" s="196" t="n">
        <v>1</v>
      </c>
      <c r="L29" s="198" t="n">
        <v>0</v>
      </c>
      <c r="M29" s="198" t="n">
        <v>0</v>
      </c>
      <c r="N29" s="198" t="n">
        <v>0</v>
      </c>
      <c r="O29" s="197" t="n">
        <v>13228050</v>
      </c>
      <c r="P29" s="198" t="n">
        <v>13228050</v>
      </c>
      <c r="Q29" s="198" t="n">
        <v>0</v>
      </c>
      <c r="R29" s="200" t="s">
        <v>355</v>
      </c>
      <c r="S29" s="200" t="n">
        <v>0</v>
      </c>
      <c r="T29" s="200" t="n">
        <v>0</v>
      </c>
      <c r="U29" s="201" t="n">
        <v>13228050</v>
      </c>
      <c r="V29" s="197" t="s">
        <v>284</v>
      </c>
      <c r="W29" s="197" t="n">
        <v>0</v>
      </c>
      <c r="X29" s="197" t="n">
        <v>0</v>
      </c>
      <c r="Y29" s="197" t="n">
        <v>0</v>
      </c>
      <c r="Z29" s="197" t="n">
        <v>0</v>
      </c>
      <c r="AA29" s="197" t="n">
        <v>0</v>
      </c>
      <c r="AB29" s="197" t="n">
        <v>0</v>
      </c>
      <c r="AC29" s="201" t="n">
        <v>13228050</v>
      </c>
      <c r="AD29" s="197" t="n">
        <v>0</v>
      </c>
      <c r="AE29" s="197" t="n">
        <v>0</v>
      </c>
      <c r="AF29" s="197" t="n">
        <v>0</v>
      </c>
      <c r="AG29" s="197" t="n">
        <v>0</v>
      </c>
      <c r="AH29" s="202" t="n">
        <v>0</v>
      </c>
      <c r="AI29" s="197" t="n">
        <v>0</v>
      </c>
      <c r="AJ29" s="197" t="n">
        <v>0</v>
      </c>
      <c r="AK29" s="203" t="n">
        <v>0</v>
      </c>
      <c r="AL29" s="204" t="n">
        <v>0</v>
      </c>
      <c r="AM29" s="197" t="n">
        <v>13228050</v>
      </c>
      <c r="AN29" s="198" t="n">
        <v>0</v>
      </c>
      <c r="AO29" s="204" t="n">
        <v>0</v>
      </c>
      <c r="AP29" s="197" t="n">
        <v>13228050</v>
      </c>
      <c r="AQ29" s="205" t="n">
        <v>1</v>
      </c>
      <c r="AR29" s="197" t="n">
        <v>0</v>
      </c>
      <c r="AS29" s="197" t="n">
        <v>13228050</v>
      </c>
      <c r="AT29" s="197" t="n">
        <v>0</v>
      </c>
      <c r="AU29" s="197" t="n">
        <v>0</v>
      </c>
      <c r="AV29" s="197" t="n">
        <v>0</v>
      </c>
      <c r="AW29" s="197" t="n">
        <v>0</v>
      </c>
      <c r="AX29" s="197" t="n">
        <v>0</v>
      </c>
      <c r="AY29" s="197" t="n">
        <v>0</v>
      </c>
      <c r="AZ29" s="197" t="n">
        <v>0</v>
      </c>
      <c r="BA29" s="197" t="n">
        <v>0</v>
      </c>
      <c r="BB29" s="197" t="s">
        <v>198</v>
      </c>
      <c r="BC29" s="197" t="s">
        <v>198</v>
      </c>
      <c r="BD29" s="197" t="n">
        <v>0</v>
      </c>
      <c r="BE29" s="197" t="n">
        <v>0</v>
      </c>
      <c r="BF29" s="197" t="n">
        <v>0</v>
      </c>
      <c r="BG29" s="197" t="n">
        <v>0</v>
      </c>
      <c r="BH29" s="197" t="n">
        <v>0</v>
      </c>
      <c r="BI29" s="197" t="n">
        <v>0</v>
      </c>
      <c r="BJ29" s="197" t="n">
        <v>0</v>
      </c>
      <c r="BK29" s="197" t="n">
        <v>0</v>
      </c>
      <c r="BL29" s="197" t="n">
        <v>13228050</v>
      </c>
      <c r="BM29" s="197" t="s">
        <v>293</v>
      </c>
      <c r="BN29" s="197" t="n">
        <v>0</v>
      </c>
      <c r="BO29" s="206" t="b">
        <f aca="false">FALSE()</f>
        <v>0</v>
      </c>
      <c r="BP29" s="206" t="n">
        <v>0</v>
      </c>
      <c r="BQ29" s="199" t="n">
        <v>0</v>
      </c>
      <c r="BR29" s="198" t="n">
        <v>0</v>
      </c>
      <c r="BS29" s="208" t="n">
        <v>72</v>
      </c>
      <c r="BT29" s="198" t="n">
        <v>0</v>
      </c>
      <c r="BU29" s="209" t="n">
        <v>0</v>
      </c>
      <c r="BV29" s="198" t="n">
        <v>249</v>
      </c>
      <c r="BW29" s="210" t="n">
        <v>0</v>
      </c>
      <c r="BX29" s="210" t="n">
        <v>0</v>
      </c>
      <c r="BY29" s="206" t="n">
        <v>0</v>
      </c>
      <c r="BZ29" s="206" t="n">
        <v>0</v>
      </c>
      <c r="CA29" s="206" t="n">
        <v>0</v>
      </c>
      <c r="CB29" s="206" t="n">
        <v>13228050</v>
      </c>
      <c r="CC29" s="206" t="n">
        <v>0</v>
      </c>
      <c r="CD29" s="206" t="n">
        <v>0</v>
      </c>
      <c r="CE29" s="206" t="n">
        <v>0</v>
      </c>
      <c r="CF29" s="206" t="n">
        <v>0</v>
      </c>
      <c r="CG29" s="206" t="n">
        <v>0</v>
      </c>
      <c r="CH29" s="206" t="n">
        <v>0</v>
      </c>
      <c r="CI29" s="206" t="n">
        <v>0</v>
      </c>
      <c r="CJ29" s="206" t="n">
        <v>0</v>
      </c>
      <c r="CK29" s="198" t="n">
        <v>0</v>
      </c>
      <c r="CL29" s="198" t="n">
        <v>0</v>
      </c>
    </row>
    <row r="30" customFormat="false" ht="15.75" hidden="false" customHeight="false" outlineLevel="3" collapsed="false">
      <c r="A30" s="45" t="s">
        <v>348</v>
      </c>
      <c r="B30" s="45" t="s">
        <v>349</v>
      </c>
      <c r="C30" s="45" t="s">
        <v>356</v>
      </c>
      <c r="D30" s="45" t="s">
        <v>357</v>
      </c>
      <c r="E30" s="45" t="s">
        <v>358</v>
      </c>
      <c r="F30" s="45" t="s">
        <v>198</v>
      </c>
      <c r="G30" s="45" t="s">
        <v>359</v>
      </c>
      <c r="H30" s="45" t="s">
        <v>281</v>
      </c>
      <c r="I30" s="194" t="s">
        <v>354</v>
      </c>
      <c r="J30" s="196" t="n">
        <v>1</v>
      </c>
      <c r="K30" s="196" t="n">
        <v>1</v>
      </c>
      <c r="L30" s="198" t="n">
        <v>0</v>
      </c>
      <c r="M30" s="198" t="n">
        <v>0</v>
      </c>
      <c r="N30" s="198" t="n">
        <v>0</v>
      </c>
      <c r="O30" s="197" t="n">
        <v>93746588.676478</v>
      </c>
      <c r="P30" s="198" t="n">
        <v>93746588.676478</v>
      </c>
      <c r="Q30" s="198" t="n">
        <v>0</v>
      </c>
      <c r="R30" s="200" t="s">
        <v>360</v>
      </c>
      <c r="S30" s="200" t="n">
        <v>0</v>
      </c>
      <c r="T30" s="200" t="n">
        <v>0</v>
      </c>
      <c r="U30" s="201" t="n">
        <v>93746588.676478</v>
      </c>
      <c r="V30" s="197" t="s">
        <v>284</v>
      </c>
      <c r="W30" s="197" t="n">
        <v>0</v>
      </c>
      <c r="X30" s="197" t="n">
        <v>0</v>
      </c>
      <c r="Y30" s="197" t="n">
        <v>0</v>
      </c>
      <c r="Z30" s="197" t="n">
        <v>0</v>
      </c>
      <c r="AA30" s="197" t="n">
        <v>0</v>
      </c>
      <c r="AB30" s="197" t="n">
        <v>0</v>
      </c>
      <c r="AC30" s="201" t="n">
        <v>93746588.676478</v>
      </c>
      <c r="AD30" s="197" t="n">
        <v>0</v>
      </c>
      <c r="AE30" s="197" t="n">
        <v>0</v>
      </c>
      <c r="AF30" s="197" t="n">
        <v>0</v>
      </c>
      <c r="AG30" s="197" t="n">
        <v>0</v>
      </c>
      <c r="AH30" s="202" t="n">
        <v>0</v>
      </c>
      <c r="AI30" s="197" t="n">
        <v>0</v>
      </c>
      <c r="AJ30" s="197" t="n">
        <v>0</v>
      </c>
      <c r="AK30" s="203" t="n">
        <v>0</v>
      </c>
      <c r="AL30" s="204" t="n">
        <v>0</v>
      </c>
      <c r="AM30" s="197" t="n">
        <v>93746588.676478</v>
      </c>
      <c r="AN30" s="198" t="n">
        <v>0</v>
      </c>
      <c r="AO30" s="204" t="n">
        <v>0</v>
      </c>
      <c r="AP30" s="197" t="n">
        <v>93746588.676478</v>
      </c>
      <c r="AQ30" s="205" t="n">
        <v>1</v>
      </c>
      <c r="AR30" s="197" t="n">
        <v>0</v>
      </c>
      <c r="AS30" s="197" t="n">
        <v>93746588.676478</v>
      </c>
      <c r="AT30" s="197" t="n">
        <v>0</v>
      </c>
      <c r="AU30" s="197" t="n">
        <v>0</v>
      </c>
      <c r="AV30" s="197" t="n">
        <v>0</v>
      </c>
      <c r="AW30" s="197" t="n">
        <v>0</v>
      </c>
      <c r="AX30" s="197" t="n">
        <v>0</v>
      </c>
      <c r="AY30" s="197" t="n">
        <v>0</v>
      </c>
      <c r="AZ30" s="197" t="n">
        <v>0</v>
      </c>
      <c r="BA30" s="197" t="n">
        <v>0</v>
      </c>
      <c r="BB30" s="197" t="s">
        <v>198</v>
      </c>
      <c r="BC30" s="197" t="s">
        <v>198</v>
      </c>
      <c r="BD30" s="197" t="n">
        <v>0</v>
      </c>
      <c r="BE30" s="197" t="n">
        <v>0</v>
      </c>
      <c r="BF30" s="197" t="n">
        <v>0</v>
      </c>
      <c r="BG30" s="197" t="n">
        <v>0</v>
      </c>
      <c r="BH30" s="197" t="n">
        <v>0</v>
      </c>
      <c r="BI30" s="197" t="n">
        <v>0</v>
      </c>
      <c r="BJ30" s="197" t="n">
        <v>0</v>
      </c>
      <c r="BK30" s="197" t="n">
        <v>0</v>
      </c>
      <c r="BL30" s="197" t="n">
        <v>93746588.676478</v>
      </c>
      <c r="BM30" s="197" t="s">
        <v>285</v>
      </c>
      <c r="BN30" s="197" t="n">
        <v>0</v>
      </c>
      <c r="BO30" s="206" t="b">
        <f aca="false">FALSE()</f>
        <v>0</v>
      </c>
      <c r="BP30" s="206" t="n">
        <v>0</v>
      </c>
      <c r="BQ30" s="199" t="n">
        <v>0</v>
      </c>
      <c r="BR30" s="198" t="n">
        <v>0</v>
      </c>
      <c r="BS30" s="208" t="n">
        <v>72</v>
      </c>
      <c r="BT30" s="198" t="n">
        <v>0</v>
      </c>
      <c r="BU30" s="209" t="n">
        <v>0</v>
      </c>
      <c r="BV30" s="198" t="n">
        <v>288</v>
      </c>
      <c r="BW30" s="210" t="n">
        <v>0</v>
      </c>
      <c r="BX30" s="210" t="n">
        <v>0</v>
      </c>
      <c r="BY30" s="206" t="n">
        <v>0</v>
      </c>
      <c r="BZ30" s="206" t="n">
        <v>0</v>
      </c>
      <c r="CA30" s="206" t="n">
        <v>0</v>
      </c>
      <c r="CB30" s="206" t="n">
        <v>93746588.676478</v>
      </c>
      <c r="CC30" s="206" t="n">
        <v>0</v>
      </c>
      <c r="CD30" s="206" t="n">
        <v>0</v>
      </c>
      <c r="CE30" s="206" t="n">
        <v>0</v>
      </c>
      <c r="CF30" s="206" t="n">
        <v>0</v>
      </c>
      <c r="CG30" s="206" t="n">
        <v>0</v>
      </c>
      <c r="CH30" s="206" t="n">
        <v>0</v>
      </c>
      <c r="CI30" s="206" t="n">
        <v>0</v>
      </c>
      <c r="CJ30" s="206" t="n">
        <v>0</v>
      </c>
      <c r="CK30" s="198" t="n">
        <v>0</v>
      </c>
      <c r="CL30" s="198" t="n">
        <v>0</v>
      </c>
    </row>
    <row r="31" customFormat="false" ht="20.1" hidden="false" customHeight="true" outlineLevel="2" collapsed="false">
      <c r="A31" s="212" t="s">
        <v>361</v>
      </c>
      <c r="B31" s="212"/>
      <c r="C31" s="212"/>
      <c r="D31" s="212"/>
      <c r="E31" s="212"/>
      <c r="F31" s="212"/>
      <c r="G31" s="212"/>
      <c r="H31" s="212"/>
      <c r="I31" s="213"/>
      <c r="J31" s="215"/>
      <c r="K31" s="215"/>
      <c r="L31" s="217"/>
      <c r="M31" s="217"/>
      <c r="N31" s="217"/>
      <c r="O31" s="216"/>
      <c r="P31" s="217"/>
      <c r="Q31" s="217"/>
      <c r="R31" s="219" t="n">
        <v>0</v>
      </c>
      <c r="S31" s="219" t="n">
        <v>0</v>
      </c>
      <c r="T31" s="219" t="n">
        <v>0</v>
      </c>
      <c r="U31" s="220" t="n">
        <v>106974638.676478</v>
      </c>
      <c r="V31" s="216"/>
      <c r="W31" s="216" t="n">
        <v>0</v>
      </c>
      <c r="X31" s="216" t="n">
        <v>0</v>
      </c>
      <c r="Y31" s="216" t="n">
        <v>0</v>
      </c>
      <c r="Z31" s="216" t="n">
        <v>0</v>
      </c>
      <c r="AA31" s="216" t="n">
        <v>0</v>
      </c>
      <c r="AB31" s="216" t="n">
        <v>0</v>
      </c>
      <c r="AC31" s="220" t="n">
        <v>106974638.676478</v>
      </c>
      <c r="AD31" s="216" t="n">
        <v>0</v>
      </c>
      <c r="AE31" s="216" t="n">
        <v>0</v>
      </c>
      <c r="AF31" s="216" t="n">
        <v>0</v>
      </c>
      <c r="AG31" s="216" t="n">
        <v>0</v>
      </c>
      <c r="AH31" s="221" t="n">
        <v>0</v>
      </c>
      <c r="AI31" s="216" t="n">
        <v>0</v>
      </c>
      <c r="AJ31" s="216" t="n">
        <v>0</v>
      </c>
      <c r="AK31" s="222" t="n">
        <v>0</v>
      </c>
      <c r="AL31" s="223"/>
      <c r="AM31" s="216" t="n">
        <v>106974638.676478</v>
      </c>
      <c r="AN31" s="217"/>
      <c r="AO31" s="223"/>
      <c r="AP31" s="216" t="n">
        <v>106974638.676478</v>
      </c>
      <c r="AQ31" s="224"/>
      <c r="AR31" s="216"/>
      <c r="AS31" s="216"/>
      <c r="AT31" s="216" t="n">
        <v>0</v>
      </c>
      <c r="AU31" s="216" t="n">
        <v>0</v>
      </c>
      <c r="AV31" s="216" t="n">
        <v>0</v>
      </c>
      <c r="AW31" s="216" t="n">
        <v>0</v>
      </c>
      <c r="AX31" s="216" t="n">
        <v>0</v>
      </c>
      <c r="AY31" s="216" t="n">
        <v>0</v>
      </c>
      <c r="AZ31" s="216" t="n">
        <v>0</v>
      </c>
      <c r="BA31" s="216" t="n">
        <v>0</v>
      </c>
      <c r="BB31" s="216"/>
      <c r="BC31" s="216"/>
      <c r="BD31" s="216"/>
      <c r="BE31" s="216"/>
      <c r="BF31" s="216"/>
      <c r="BG31" s="216"/>
      <c r="BH31" s="216"/>
      <c r="BI31" s="216"/>
      <c r="BJ31" s="216"/>
      <c r="BK31" s="216"/>
      <c r="BL31" s="216"/>
      <c r="BM31" s="216"/>
      <c r="BN31" s="216"/>
      <c r="BO31" s="216"/>
      <c r="BP31" s="216"/>
      <c r="BQ31" s="218"/>
      <c r="BR31" s="217"/>
      <c r="BS31" s="226"/>
      <c r="BT31" s="217"/>
      <c r="BU31" s="227"/>
      <c r="BV31" s="217"/>
      <c r="BW31" s="228"/>
      <c r="BX31" s="228"/>
      <c r="BY31" s="216"/>
      <c r="BZ31" s="216"/>
      <c r="CA31" s="216" t="n">
        <v>0</v>
      </c>
      <c r="CB31" s="216"/>
      <c r="CC31" s="216"/>
      <c r="CD31" s="216"/>
      <c r="CE31" s="216"/>
      <c r="CF31" s="216"/>
      <c r="CG31" s="216"/>
      <c r="CH31" s="216"/>
      <c r="CI31" s="216"/>
      <c r="CJ31" s="216"/>
      <c r="CK31" s="217"/>
      <c r="CL31" s="217"/>
    </row>
    <row r="32" customFormat="false" ht="30" hidden="false" customHeight="true" outlineLevel="1" collapsed="false">
      <c r="A32" s="212"/>
      <c r="B32" s="212" t="s">
        <v>362</v>
      </c>
      <c r="C32" s="212"/>
      <c r="D32" s="212"/>
      <c r="E32" s="212"/>
      <c r="F32" s="212"/>
      <c r="G32" s="212"/>
      <c r="H32" s="212"/>
      <c r="I32" s="213"/>
      <c r="J32" s="229"/>
      <c r="K32" s="229"/>
      <c r="L32" s="231"/>
      <c r="M32" s="231"/>
      <c r="N32" s="231"/>
      <c r="O32" s="230"/>
      <c r="P32" s="231"/>
      <c r="Q32" s="231"/>
      <c r="R32" s="233" t="n">
        <v>0</v>
      </c>
      <c r="S32" s="233" t="n">
        <v>0</v>
      </c>
      <c r="T32" s="233" t="n">
        <v>0</v>
      </c>
      <c r="U32" s="234" t="n">
        <v>106974638.676478</v>
      </c>
      <c r="V32" s="230"/>
      <c r="W32" s="230" t="n">
        <v>0</v>
      </c>
      <c r="X32" s="230" t="n">
        <v>0</v>
      </c>
      <c r="Y32" s="230" t="n">
        <v>0</v>
      </c>
      <c r="Z32" s="230" t="n">
        <v>0</v>
      </c>
      <c r="AA32" s="230" t="n">
        <v>0</v>
      </c>
      <c r="AB32" s="230" t="n">
        <v>0</v>
      </c>
      <c r="AC32" s="234" t="n">
        <v>106974638.676478</v>
      </c>
      <c r="AD32" s="230" t="n">
        <v>0</v>
      </c>
      <c r="AE32" s="230" t="n">
        <v>0</v>
      </c>
      <c r="AF32" s="230" t="n">
        <v>0</v>
      </c>
      <c r="AG32" s="230" t="n">
        <v>0</v>
      </c>
      <c r="AH32" s="235" t="n">
        <v>0</v>
      </c>
      <c r="AI32" s="230" t="n">
        <v>0</v>
      </c>
      <c r="AJ32" s="230" t="n">
        <v>0</v>
      </c>
      <c r="AK32" s="236" t="n">
        <v>0</v>
      </c>
      <c r="AL32" s="237"/>
      <c r="AM32" s="230" t="n">
        <v>106974638.676478</v>
      </c>
      <c r="AN32" s="231"/>
      <c r="AO32" s="237"/>
      <c r="AP32" s="230" t="n">
        <v>106974638.676478</v>
      </c>
      <c r="AQ32" s="238"/>
      <c r="AR32" s="230"/>
      <c r="AS32" s="230"/>
      <c r="AT32" s="230" t="n">
        <v>0</v>
      </c>
      <c r="AU32" s="230" t="n">
        <v>0</v>
      </c>
      <c r="AV32" s="230" t="n">
        <v>0</v>
      </c>
      <c r="AW32" s="230" t="n">
        <v>0</v>
      </c>
      <c r="AX32" s="230" t="n">
        <v>0</v>
      </c>
      <c r="AY32" s="230" t="n">
        <v>0</v>
      </c>
      <c r="AZ32" s="230" t="n">
        <v>0</v>
      </c>
      <c r="BA32" s="230" t="n">
        <v>0</v>
      </c>
      <c r="BB32" s="230"/>
      <c r="BC32" s="230"/>
      <c r="BD32" s="230"/>
      <c r="BE32" s="230"/>
      <c r="BF32" s="230"/>
      <c r="BG32" s="230"/>
      <c r="BH32" s="230"/>
      <c r="BI32" s="230"/>
      <c r="BJ32" s="230"/>
      <c r="BK32" s="230"/>
      <c r="BL32" s="230"/>
      <c r="BM32" s="230"/>
      <c r="BN32" s="230"/>
      <c r="BO32" s="230"/>
      <c r="BP32" s="230"/>
      <c r="BQ32" s="232"/>
      <c r="BR32" s="231"/>
      <c r="BS32" s="240"/>
      <c r="BT32" s="231"/>
      <c r="BU32" s="241"/>
      <c r="BV32" s="231"/>
      <c r="BW32" s="242"/>
      <c r="BX32" s="242"/>
      <c r="BY32" s="230"/>
      <c r="BZ32" s="230"/>
      <c r="CA32" s="230" t="n">
        <v>0</v>
      </c>
      <c r="CB32" s="230"/>
      <c r="CC32" s="230"/>
      <c r="CD32" s="230"/>
      <c r="CE32" s="230"/>
      <c r="CF32" s="230"/>
      <c r="CG32" s="230"/>
      <c r="CH32" s="230"/>
      <c r="CI32" s="230"/>
      <c r="CJ32" s="230"/>
      <c r="CK32" s="231"/>
      <c r="CL32" s="231"/>
    </row>
    <row r="33" customFormat="false" ht="15.75" hidden="false" customHeight="false" outlineLevel="3" collapsed="false">
      <c r="A33" s="45" t="s">
        <v>363</v>
      </c>
      <c r="B33" s="45" t="s">
        <v>364</v>
      </c>
      <c r="C33" s="45" t="s">
        <v>365</v>
      </c>
      <c r="D33" s="45" t="s">
        <v>366</v>
      </c>
      <c r="E33" s="45" t="s">
        <v>367</v>
      </c>
      <c r="F33" s="45" t="s">
        <v>368</v>
      </c>
      <c r="G33" s="45" t="s">
        <v>369</v>
      </c>
      <c r="H33" s="45" t="s">
        <v>291</v>
      </c>
      <c r="I33" s="194" t="s">
        <v>282</v>
      </c>
      <c r="J33" s="196" t="n">
        <v>1276383</v>
      </c>
      <c r="K33" s="196" t="n">
        <v>1276383</v>
      </c>
      <c r="L33" s="198" t="n">
        <v>0</v>
      </c>
      <c r="M33" s="198" t="n">
        <v>0</v>
      </c>
      <c r="N33" s="198" t="n">
        <v>1</v>
      </c>
      <c r="O33" s="197" t="n">
        <v>40.5</v>
      </c>
      <c r="P33" s="199" t="n">
        <v>39.3125</v>
      </c>
      <c r="Q33" s="199" t="n">
        <v>1.1875</v>
      </c>
      <c r="R33" s="200" t="s">
        <v>370</v>
      </c>
      <c r="S33" s="200" t="n">
        <v>0</v>
      </c>
      <c r="T33" s="200" t="n">
        <v>0</v>
      </c>
      <c r="U33" s="201" t="n">
        <v>51693511.5</v>
      </c>
      <c r="V33" s="197" t="s">
        <v>284</v>
      </c>
      <c r="W33" s="197" t="n">
        <v>0</v>
      </c>
      <c r="X33" s="197" t="n">
        <v>0</v>
      </c>
      <c r="Y33" s="197" t="n">
        <v>0</v>
      </c>
      <c r="Z33" s="197" t="n">
        <v>0</v>
      </c>
      <c r="AA33" s="197" t="n">
        <v>0</v>
      </c>
      <c r="AB33" s="197" t="n">
        <v>0</v>
      </c>
      <c r="AC33" s="201" t="n">
        <v>50177806.6875</v>
      </c>
      <c r="AD33" s="197" t="n">
        <v>1515704.8125</v>
      </c>
      <c r="AE33" s="197" t="n">
        <v>0</v>
      </c>
      <c r="AF33" s="197" t="n">
        <v>0</v>
      </c>
      <c r="AG33" s="197" t="n">
        <v>1515704.8125</v>
      </c>
      <c r="AH33" s="202" t="n">
        <v>-27442234.5</v>
      </c>
      <c r="AI33" s="197" t="n">
        <v>0</v>
      </c>
      <c r="AJ33" s="197" t="n">
        <v>0</v>
      </c>
      <c r="AK33" s="203" t="n">
        <v>-27442234.5</v>
      </c>
      <c r="AL33" s="204" t="n">
        <v>0</v>
      </c>
      <c r="AM33" s="197" t="n">
        <v>79135746</v>
      </c>
      <c r="AN33" s="198" t="n">
        <v>0</v>
      </c>
      <c r="AO33" s="204" t="n">
        <v>0</v>
      </c>
      <c r="AP33" s="197" t="n">
        <v>79135746</v>
      </c>
      <c r="AQ33" s="205" t="n">
        <v>1</v>
      </c>
      <c r="AR33" s="197" t="n">
        <v>51693511.5</v>
      </c>
      <c r="AS33" s="197" t="n">
        <v>40.5</v>
      </c>
      <c r="AT33" s="197" t="n">
        <v>-27442234.5</v>
      </c>
      <c r="AU33" s="197" t="n">
        <v>0</v>
      </c>
      <c r="AV33" s="197" t="n">
        <v>0</v>
      </c>
      <c r="AW33" s="197" t="n">
        <v>-27442234.5</v>
      </c>
      <c r="AX33" s="197" t="n">
        <v>-15954787.75</v>
      </c>
      <c r="AY33" s="197" t="n">
        <v>0</v>
      </c>
      <c r="AZ33" s="197" t="n">
        <v>0</v>
      </c>
      <c r="BA33" s="197" t="n">
        <v>-15954787.75</v>
      </c>
      <c r="BB33" s="197" t="n">
        <v>40.5</v>
      </c>
      <c r="BC33" s="197" t="n">
        <v>39.3125</v>
      </c>
      <c r="BD33" s="197" t="n">
        <v>-28957939.3125</v>
      </c>
      <c r="BE33" s="197" t="n">
        <v>0</v>
      </c>
      <c r="BF33" s="197" t="n">
        <v>0</v>
      </c>
      <c r="BG33" s="197" t="n">
        <v>-28957939.3125</v>
      </c>
      <c r="BH33" s="197" t="n">
        <v>-17470492.5625</v>
      </c>
      <c r="BI33" s="197" t="n">
        <v>0</v>
      </c>
      <c r="BJ33" s="197" t="n">
        <v>0</v>
      </c>
      <c r="BK33" s="197" t="n">
        <v>-17470492.5625</v>
      </c>
      <c r="BL33" s="197" t="n">
        <v>79135746</v>
      </c>
      <c r="BM33" s="197" t="s">
        <v>293</v>
      </c>
      <c r="BN33" s="197" t="n">
        <v>0</v>
      </c>
      <c r="BO33" s="206" t="b">
        <f aca="false">FALSE()</f>
        <v>0</v>
      </c>
      <c r="BP33" s="206" t="n">
        <v>0</v>
      </c>
      <c r="BQ33" s="199" t="n">
        <v>0</v>
      </c>
      <c r="BR33" s="198" t="n">
        <v>0</v>
      </c>
      <c r="BS33" s="208" t="n">
        <v>64</v>
      </c>
      <c r="BT33" s="198" t="n">
        <v>1515704.8125</v>
      </c>
      <c r="BU33" s="209" t="n">
        <v>0</v>
      </c>
      <c r="BV33" s="198" t="n">
        <v>40</v>
      </c>
      <c r="BW33" s="210" t="n">
        <v>40.5</v>
      </c>
      <c r="BX33" s="210" t="n">
        <v>0</v>
      </c>
      <c r="BY33" s="206" t="n">
        <v>0</v>
      </c>
      <c r="BZ33" s="206" t="n">
        <v>0</v>
      </c>
      <c r="CA33" s="206" t="n">
        <v>0</v>
      </c>
      <c r="CB33" s="206" t="n">
        <v>67648299.25</v>
      </c>
      <c r="CC33" s="206" t="n">
        <v>0</v>
      </c>
      <c r="CD33" s="206" t="n">
        <v>0</v>
      </c>
      <c r="CE33" s="206" t="n">
        <v>0</v>
      </c>
      <c r="CF33" s="206" t="n">
        <v>0</v>
      </c>
      <c r="CG33" s="206" t="n">
        <v>-28957939.3125</v>
      </c>
      <c r="CH33" s="206" t="n">
        <v>0</v>
      </c>
      <c r="CI33" s="206" t="n">
        <v>0</v>
      </c>
      <c r="CJ33" s="206" t="n">
        <v>-28957939.3125</v>
      </c>
      <c r="CK33" s="198" t="n">
        <v>0</v>
      </c>
      <c r="CL33" s="198" t="n">
        <v>0</v>
      </c>
    </row>
    <row r="34" customFormat="false" ht="20.1" hidden="false" customHeight="true" outlineLevel="2" collapsed="false">
      <c r="A34" s="212" t="s">
        <v>371</v>
      </c>
      <c r="B34" s="212"/>
      <c r="C34" s="212"/>
      <c r="D34" s="212"/>
      <c r="E34" s="212"/>
      <c r="F34" s="212"/>
      <c r="G34" s="212"/>
      <c r="H34" s="212"/>
      <c r="I34" s="213"/>
      <c r="J34" s="215"/>
      <c r="K34" s="215"/>
      <c r="L34" s="217"/>
      <c r="M34" s="217"/>
      <c r="N34" s="217"/>
      <c r="O34" s="216"/>
      <c r="P34" s="218"/>
      <c r="Q34" s="218"/>
      <c r="R34" s="219" t="n">
        <v>0</v>
      </c>
      <c r="S34" s="219" t="n">
        <v>0</v>
      </c>
      <c r="T34" s="219" t="n">
        <v>0</v>
      </c>
      <c r="U34" s="220" t="n">
        <v>51693511.5</v>
      </c>
      <c r="V34" s="216"/>
      <c r="W34" s="216" t="n">
        <v>0</v>
      </c>
      <c r="X34" s="216" t="n">
        <v>0</v>
      </c>
      <c r="Y34" s="216" t="n">
        <v>0</v>
      </c>
      <c r="Z34" s="216" t="n">
        <v>0</v>
      </c>
      <c r="AA34" s="216" t="n">
        <v>0</v>
      </c>
      <c r="AB34" s="216" t="n">
        <v>0</v>
      </c>
      <c r="AC34" s="220" t="n">
        <v>50177806.6875</v>
      </c>
      <c r="AD34" s="216" t="n">
        <v>1515704.8125</v>
      </c>
      <c r="AE34" s="216" t="n">
        <v>0</v>
      </c>
      <c r="AF34" s="216" t="n">
        <v>0</v>
      </c>
      <c r="AG34" s="216" t="n">
        <v>1515704.8125</v>
      </c>
      <c r="AH34" s="221" t="n">
        <v>-27442234.5</v>
      </c>
      <c r="AI34" s="216" t="n">
        <v>0</v>
      </c>
      <c r="AJ34" s="216" t="n">
        <v>0</v>
      </c>
      <c r="AK34" s="222" t="n">
        <v>-27442234.5</v>
      </c>
      <c r="AL34" s="223"/>
      <c r="AM34" s="216" t="n">
        <v>79135746</v>
      </c>
      <c r="AN34" s="217"/>
      <c r="AO34" s="223"/>
      <c r="AP34" s="216" t="n">
        <v>79135746</v>
      </c>
      <c r="AQ34" s="224"/>
      <c r="AR34" s="216"/>
      <c r="AS34" s="216"/>
      <c r="AT34" s="216" t="n">
        <v>-27442234.5</v>
      </c>
      <c r="AU34" s="216" t="n">
        <v>0</v>
      </c>
      <c r="AV34" s="216" t="n">
        <v>0</v>
      </c>
      <c r="AW34" s="216" t="n">
        <v>-27442234.5</v>
      </c>
      <c r="AX34" s="216" t="n">
        <v>-15954787.75</v>
      </c>
      <c r="AY34" s="216" t="n">
        <v>0</v>
      </c>
      <c r="AZ34" s="216" t="n">
        <v>0</v>
      </c>
      <c r="BA34" s="216" t="n">
        <v>-15954787.75</v>
      </c>
      <c r="BB34" s="216"/>
      <c r="BC34" s="216"/>
      <c r="BD34" s="216"/>
      <c r="BE34" s="216"/>
      <c r="BF34" s="216"/>
      <c r="BG34" s="216"/>
      <c r="BH34" s="216"/>
      <c r="BI34" s="216"/>
      <c r="BJ34" s="216"/>
      <c r="BK34" s="216"/>
      <c r="BL34" s="216"/>
      <c r="BM34" s="216"/>
      <c r="BN34" s="216"/>
      <c r="BO34" s="216"/>
      <c r="BP34" s="216"/>
      <c r="BQ34" s="218"/>
      <c r="BR34" s="217"/>
      <c r="BS34" s="226"/>
      <c r="BT34" s="217"/>
      <c r="BU34" s="227"/>
      <c r="BV34" s="217"/>
      <c r="BW34" s="228"/>
      <c r="BX34" s="228"/>
      <c r="BY34" s="216"/>
      <c r="BZ34" s="216"/>
      <c r="CA34" s="216" t="n">
        <v>0</v>
      </c>
      <c r="CB34" s="216"/>
      <c r="CC34" s="216"/>
      <c r="CD34" s="216"/>
      <c r="CE34" s="216"/>
      <c r="CF34" s="216"/>
      <c r="CG34" s="216"/>
      <c r="CH34" s="216"/>
      <c r="CI34" s="216"/>
      <c r="CJ34" s="216"/>
      <c r="CK34" s="217"/>
      <c r="CL34" s="217"/>
    </row>
    <row r="35" customFormat="false" ht="30" hidden="false" customHeight="true" outlineLevel="1" collapsed="false">
      <c r="A35" s="212"/>
      <c r="B35" s="212" t="s">
        <v>372</v>
      </c>
      <c r="C35" s="212"/>
      <c r="D35" s="212"/>
      <c r="E35" s="212"/>
      <c r="F35" s="212"/>
      <c r="G35" s="212"/>
      <c r="H35" s="212"/>
      <c r="I35" s="213"/>
      <c r="J35" s="229"/>
      <c r="K35" s="229"/>
      <c r="L35" s="231"/>
      <c r="M35" s="231"/>
      <c r="N35" s="231"/>
      <c r="O35" s="230"/>
      <c r="P35" s="232"/>
      <c r="Q35" s="232"/>
      <c r="R35" s="233" t="n">
        <v>0</v>
      </c>
      <c r="S35" s="233" t="n">
        <v>0</v>
      </c>
      <c r="T35" s="233" t="n">
        <v>0</v>
      </c>
      <c r="U35" s="234" t="n">
        <v>51693511.5</v>
      </c>
      <c r="V35" s="230"/>
      <c r="W35" s="230" t="n">
        <v>0</v>
      </c>
      <c r="X35" s="230" t="n">
        <v>0</v>
      </c>
      <c r="Y35" s="230" t="n">
        <v>0</v>
      </c>
      <c r="Z35" s="230" t="n">
        <v>0</v>
      </c>
      <c r="AA35" s="230" t="n">
        <v>0</v>
      </c>
      <c r="AB35" s="230" t="n">
        <v>0</v>
      </c>
      <c r="AC35" s="234" t="n">
        <v>50177806.6875</v>
      </c>
      <c r="AD35" s="230" t="n">
        <v>1515704.8125</v>
      </c>
      <c r="AE35" s="230" t="n">
        <v>0</v>
      </c>
      <c r="AF35" s="230" t="n">
        <v>0</v>
      </c>
      <c r="AG35" s="230" t="n">
        <v>1515704.8125</v>
      </c>
      <c r="AH35" s="235" t="n">
        <v>-27442234.5</v>
      </c>
      <c r="AI35" s="230" t="n">
        <v>0</v>
      </c>
      <c r="AJ35" s="230" t="n">
        <v>0</v>
      </c>
      <c r="AK35" s="236" t="n">
        <v>-27442234.5</v>
      </c>
      <c r="AL35" s="237"/>
      <c r="AM35" s="230" t="n">
        <v>79135746</v>
      </c>
      <c r="AN35" s="231"/>
      <c r="AO35" s="237"/>
      <c r="AP35" s="230" t="n">
        <v>79135746</v>
      </c>
      <c r="AQ35" s="238"/>
      <c r="AR35" s="230"/>
      <c r="AS35" s="230"/>
      <c r="AT35" s="230" t="n">
        <v>-27442234.5</v>
      </c>
      <c r="AU35" s="230" t="n">
        <v>0</v>
      </c>
      <c r="AV35" s="230" t="n">
        <v>0</v>
      </c>
      <c r="AW35" s="230" t="n">
        <v>-27442234.5</v>
      </c>
      <c r="AX35" s="230" t="n">
        <v>-15954787.75</v>
      </c>
      <c r="AY35" s="230" t="n">
        <v>0</v>
      </c>
      <c r="AZ35" s="230" t="n">
        <v>0</v>
      </c>
      <c r="BA35" s="230" t="n">
        <v>-15954787.75</v>
      </c>
      <c r="BB35" s="230"/>
      <c r="BC35" s="230"/>
      <c r="BD35" s="230"/>
      <c r="BE35" s="230"/>
      <c r="BF35" s="230"/>
      <c r="BG35" s="230"/>
      <c r="BH35" s="230"/>
      <c r="BI35" s="230"/>
      <c r="BJ35" s="230"/>
      <c r="BK35" s="230"/>
      <c r="BL35" s="230"/>
      <c r="BM35" s="230"/>
      <c r="BN35" s="230"/>
      <c r="BO35" s="230"/>
      <c r="BP35" s="230"/>
      <c r="BQ35" s="232"/>
      <c r="BR35" s="231"/>
      <c r="BS35" s="240"/>
      <c r="BT35" s="231"/>
      <c r="BU35" s="241"/>
      <c r="BV35" s="231"/>
      <c r="BW35" s="242"/>
      <c r="BX35" s="242"/>
      <c r="BY35" s="230"/>
      <c r="BZ35" s="230"/>
      <c r="CA35" s="230" t="n">
        <v>0</v>
      </c>
      <c r="CB35" s="230"/>
      <c r="CC35" s="230"/>
      <c r="CD35" s="230"/>
      <c r="CE35" s="230"/>
      <c r="CF35" s="230"/>
      <c r="CG35" s="230"/>
      <c r="CH35" s="230"/>
      <c r="CI35" s="230"/>
      <c r="CJ35" s="230"/>
      <c r="CK35" s="231"/>
      <c r="CL35" s="231"/>
    </row>
    <row r="36" customFormat="false" ht="15.75" hidden="false" customHeight="false" outlineLevel="3" collapsed="false">
      <c r="A36" s="45" t="s">
        <v>373</v>
      </c>
      <c r="B36" s="45" t="s">
        <v>374</v>
      </c>
      <c r="C36" s="45" t="s">
        <v>277</v>
      </c>
      <c r="D36" s="45" t="s">
        <v>278</v>
      </c>
      <c r="E36" s="45" t="s">
        <v>375</v>
      </c>
      <c r="F36" s="45" t="s">
        <v>289</v>
      </c>
      <c r="G36" s="243" t="s">
        <v>290</v>
      </c>
      <c r="H36" s="243" t="s">
        <v>291</v>
      </c>
      <c r="I36" s="194" t="s">
        <v>282</v>
      </c>
      <c r="J36" s="196" t="n">
        <v>0</v>
      </c>
      <c r="K36" s="196" t="n">
        <v>0</v>
      </c>
      <c r="L36" s="198" t="n">
        <v>0</v>
      </c>
      <c r="M36" s="198" t="n">
        <v>0</v>
      </c>
      <c r="N36" s="198" t="n">
        <v>1</v>
      </c>
      <c r="O36" s="197" t="n">
        <v>1.40193096151303</v>
      </c>
      <c r="P36" s="199" t="n">
        <v>1.40285865537321</v>
      </c>
      <c r="Q36" s="199" t="n">
        <v>-0.000927693860185874</v>
      </c>
      <c r="R36" s="200" t="n">
        <v>0</v>
      </c>
      <c r="S36" s="200" t="n">
        <v>0</v>
      </c>
      <c r="T36" s="200" t="n">
        <v>0</v>
      </c>
      <c r="U36" s="201" t="n">
        <v>0</v>
      </c>
      <c r="V36" s="197" t="s">
        <v>284</v>
      </c>
      <c r="W36" s="197" t="n">
        <v>0</v>
      </c>
      <c r="X36" s="197" t="n">
        <v>0</v>
      </c>
      <c r="Y36" s="197" t="n">
        <v>0</v>
      </c>
      <c r="Z36" s="197" t="n">
        <v>0</v>
      </c>
      <c r="AA36" s="197" t="n">
        <v>0</v>
      </c>
      <c r="AB36" s="197" t="n">
        <v>0</v>
      </c>
      <c r="AC36" s="201" t="n">
        <v>0</v>
      </c>
      <c r="AD36" s="197" t="n">
        <v>0</v>
      </c>
      <c r="AE36" s="197" t="n">
        <v>0</v>
      </c>
      <c r="AF36" s="197" t="n">
        <v>0</v>
      </c>
      <c r="AG36" s="197" t="n">
        <v>0</v>
      </c>
      <c r="AH36" s="202" t="n">
        <v>0</v>
      </c>
      <c r="AI36" s="197" t="n">
        <v>0</v>
      </c>
      <c r="AJ36" s="197" t="n">
        <v>0</v>
      </c>
      <c r="AK36" s="203" t="n">
        <v>0</v>
      </c>
      <c r="AL36" s="204" t="n">
        <v>0</v>
      </c>
      <c r="AM36" s="197" t="n">
        <v>0</v>
      </c>
      <c r="AN36" s="204" t="n">
        <v>0</v>
      </c>
      <c r="AO36" s="204" t="n">
        <v>0</v>
      </c>
      <c r="AP36" s="197" t="n">
        <v>0</v>
      </c>
      <c r="AQ36" s="205" t="n">
        <v>1</v>
      </c>
      <c r="AR36" s="197" t="n">
        <v>0</v>
      </c>
      <c r="AS36" s="197" t="n">
        <v>1.40193096151303</v>
      </c>
      <c r="AT36" s="197" t="n">
        <v>0</v>
      </c>
      <c r="AU36" s="197" t="n">
        <v>0</v>
      </c>
      <c r="AV36" s="197" t="n">
        <v>0</v>
      </c>
      <c r="AW36" s="197" t="n">
        <v>0</v>
      </c>
      <c r="AX36" s="197" t="n">
        <v>0</v>
      </c>
      <c r="AY36" s="197" t="n">
        <v>0</v>
      </c>
      <c r="AZ36" s="197" t="n">
        <v>0</v>
      </c>
      <c r="BA36" s="197" t="n">
        <v>0</v>
      </c>
      <c r="BB36" s="197" t="n">
        <v>1.40193096151303</v>
      </c>
      <c r="BC36" s="197" t="n">
        <v>1.40285865537321</v>
      </c>
      <c r="BD36" s="197" t="n">
        <v>0</v>
      </c>
      <c r="BE36" s="197" t="n">
        <v>0</v>
      </c>
      <c r="BF36" s="197" t="n">
        <v>0</v>
      </c>
      <c r="BG36" s="197" t="n">
        <v>0</v>
      </c>
      <c r="BH36" s="197" t="n">
        <v>0</v>
      </c>
      <c r="BI36" s="197" t="n">
        <v>0</v>
      </c>
      <c r="BJ36" s="197" t="n">
        <v>0</v>
      </c>
      <c r="BK36" s="197" t="n">
        <v>0</v>
      </c>
      <c r="BL36" s="197" t="n">
        <v>0</v>
      </c>
      <c r="BM36" s="197" t="s">
        <v>293</v>
      </c>
      <c r="BN36" s="197" t="n">
        <v>0</v>
      </c>
      <c r="BO36" s="206" t="b">
        <f aca="false">FALSE()</f>
        <v>0</v>
      </c>
      <c r="BP36" s="206" t="n">
        <v>0</v>
      </c>
      <c r="BQ36" s="198" t="n">
        <v>0</v>
      </c>
      <c r="BR36" s="198" t="n">
        <v>0</v>
      </c>
      <c r="BS36" s="208" t="n">
        <v>39</v>
      </c>
      <c r="BT36" s="198" t="n">
        <v>0</v>
      </c>
      <c r="BU36" s="209" t="n">
        <v>0</v>
      </c>
      <c r="BV36" s="198" t="n">
        <v>336</v>
      </c>
      <c r="BW36" s="210" t="n">
        <v>1.40193096151303</v>
      </c>
      <c r="BX36" s="210" t="n">
        <v>0</v>
      </c>
      <c r="BY36" s="206" t="n">
        <v>0</v>
      </c>
      <c r="BZ36" s="206" t="n">
        <v>0</v>
      </c>
      <c r="CA36" s="206" t="n">
        <v>0</v>
      </c>
      <c r="CB36" s="206" t="n">
        <v>0</v>
      </c>
      <c r="CC36" s="206" t="n">
        <v>0</v>
      </c>
      <c r="CD36" s="206" t="n">
        <v>0</v>
      </c>
      <c r="CE36" s="206" t="n">
        <v>0</v>
      </c>
      <c r="CF36" s="206" t="n">
        <v>0</v>
      </c>
      <c r="CG36" s="206" t="n">
        <v>0</v>
      </c>
      <c r="CH36" s="206" t="n">
        <v>0</v>
      </c>
      <c r="CI36" s="206" t="n">
        <v>0</v>
      </c>
      <c r="CJ36" s="206" t="n">
        <v>0</v>
      </c>
      <c r="CK36" s="198" t="n">
        <v>0</v>
      </c>
      <c r="CL36" s="198" t="n">
        <v>0</v>
      </c>
    </row>
    <row r="37" customFormat="false" ht="15.75" hidden="false" customHeight="false" outlineLevel="3" collapsed="false">
      <c r="A37" s="45" t="s">
        <v>373</v>
      </c>
      <c r="B37" s="45" t="s">
        <v>374</v>
      </c>
      <c r="C37" s="45" t="s">
        <v>277</v>
      </c>
      <c r="D37" s="45" t="s">
        <v>278</v>
      </c>
      <c r="E37" s="45" t="s">
        <v>376</v>
      </c>
      <c r="F37" s="45" t="s">
        <v>295</v>
      </c>
      <c r="G37" s="243" t="s">
        <v>290</v>
      </c>
      <c r="H37" s="243" t="s">
        <v>291</v>
      </c>
      <c r="I37" s="194" t="s">
        <v>282</v>
      </c>
      <c r="J37" s="196" t="n">
        <v>442470</v>
      </c>
      <c r="K37" s="196" t="n">
        <v>442470</v>
      </c>
      <c r="L37" s="198" t="n">
        <v>0</v>
      </c>
      <c r="M37" s="198" t="n">
        <v>0</v>
      </c>
      <c r="N37" s="198" t="n">
        <v>1</v>
      </c>
      <c r="O37" s="197" t="n">
        <v>1.97725168628488</v>
      </c>
      <c r="P37" s="199" t="n">
        <v>1.9785600847009</v>
      </c>
      <c r="Q37" s="199" t="n">
        <v>-0.00130839841601693</v>
      </c>
      <c r="R37" s="200" t="n">
        <v>0</v>
      </c>
      <c r="S37" s="200" t="n">
        <v>0</v>
      </c>
      <c r="T37" s="200" t="n">
        <v>0</v>
      </c>
      <c r="U37" s="201" t="n">
        <v>874874.553630472</v>
      </c>
      <c r="V37" s="197" t="s">
        <v>284</v>
      </c>
      <c r="W37" s="197" t="n">
        <v>0</v>
      </c>
      <c r="X37" s="197" t="n">
        <v>0</v>
      </c>
      <c r="Y37" s="197" t="n">
        <v>0</v>
      </c>
      <c r="Z37" s="197" t="n">
        <v>0</v>
      </c>
      <c r="AA37" s="197" t="n">
        <v>0</v>
      </c>
      <c r="AB37" s="197" t="n">
        <v>0</v>
      </c>
      <c r="AC37" s="201" t="n">
        <v>875453.480677607</v>
      </c>
      <c r="AD37" s="197" t="n">
        <v>-578.927047135076</v>
      </c>
      <c r="AE37" s="197" t="n">
        <v>0</v>
      </c>
      <c r="AF37" s="197" t="n">
        <v>0</v>
      </c>
      <c r="AG37" s="197" t="n">
        <v>-578.927047135076</v>
      </c>
      <c r="AH37" s="202" t="n">
        <v>205006.770021267</v>
      </c>
      <c r="AI37" s="197" t="n">
        <v>0</v>
      </c>
      <c r="AJ37" s="197" t="n">
        <v>0</v>
      </c>
      <c r="AK37" s="203" t="n">
        <v>205006.770021267</v>
      </c>
      <c r="AL37" s="204" t="n">
        <v>0</v>
      </c>
      <c r="AM37" s="197" t="n">
        <v>669867.783609205</v>
      </c>
      <c r="AN37" s="204" t="n">
        <v>0</v>
      </c>
      <c r="AO37" s="204" t="n">
        <v>0</v>
      </c>
      <c r="AP37" s="197" t="n">
        <v>669867.783609205</v>
      </c>
      <c r="AQ37" s="205" t="n">
        <v>1</v>
      </c>
      <c r="AR37" s="197" t="n">
        <v>874874.553630472</v>
      </c>
      <c r="AS37" s="197" t="n">
        <v>1.97725168628488</v>
      </c>
      <c r="AT37" s="197" t="n">
        <v>205006.770021267</v>
      </c>
      <c r="AU37" s="197" t="n">
        <v>0</v>
      </c>
      <c r="AV37" s="197" t="n">
        <v>0</v>
      </c>
      <c r="AW37" s="197" t="n">
        <v>205006.770021267</v>
      </c>
      <c r="AX37" s="197" t="n">
        <v>129774.863478243</v>
      </c>
      <c r="AY37" s="197" t="n">
        <v>0</v>
      </c>
      <c r="AZ37" s="197" t="n">
        <v>0</v>
      </c>
      <c r="BA37" s="197" t="n">
        <v>129774.863478243</v>
      </c>
      <c r="BB37" s="197" t="n">
        <v>1.97725168628488</v>
      </c>
      <c r="BC37" s="197" t="n">
        <v>1.9785600847009</v>
      </c>
      <c r="BD37" s="197" t="n">
        <v>205585.697068403</v>
      </c>
      <c r="BE37" s="197" t="n">
        <v>0</v>
      </c>
      <c r="BF37" s="197" t="n">
        <v>0</v>
      </c>
      <c r="BG37" s="197" t="n">
        <v>205585.697068403</v>
      </c>
      <c r="BH37" s="197" t="n">
        <v>130353.790525378</v>
      </c>
      <c r="BI37" s="197" t="n">
        <v>0</v>
      </c>
      <c r="BJ37" s="197" t="n">
        <v>0</v>
      </c>
      <c r="BK37" s="197" t="n">
        <v>130353.790525378</v>
      </c>
      <c r="BL37" s="197" t="n">
        <v>669867.783609205</v>
      </c>
      <c r="BM37" s="197" t="s">
        <v>293</v>
      </c>
      <c r="BN37" s="197" t="n">
        <v>0</v>
      </c>
      <c r="BO37" s="206" t="b">
        <f aca="false">FALSE()</f>
        <v>0</v>
      </c>
      <c r="BP37" s="206" t="n">
        <v>0</v>
      </c>
      <c r="BQ37" s="198" t="n">
        <v>0</v>
      </c>
      <c r="BR37" s="198" t="n">
        <v>0</v>
      </c>
      <c r="BS37" s="208" t="n">
        <v>39</v>
      </c>
      <c r="BT37" s="198" t="n">
        <v>-578.927047135076</v>
      </c>
      <c r="BU37" s="209" t="n">
        <v>442470</v>
      </c>
      <c r="BV37" s="198" t="n">
        <v>338</v>
      </c>
      <c r="BW37" s="210" t="n">
        <v>1.97725168628488</v>
      </c>
      <c r="BX37" s="210" t="n">
        <v>0</v>
      </c>
      <c r="BY37" s="206" t="n">
        <v>0</v>
      </c>
      <c r="BZ37" s="206" t="n">
        <v>0</v>
      </c>
      <c r="CA37" s="206" t="n">
        <v>0</v>
      </c>
      <c r="CB37" s="206" t="n">
        <v>745099.69015223</v>
      </c>
      <c r="CC37" s="206" t="n">
        <v>0</v>
      </c>
      <c r="CD37" s="206" t="n">
        <v>0</v>
      </c>
      <c r="CE37" s="206" t="n">
        <v>0</v>
      </c>
      <c r="CF37" s="206" t="n">
        <v>0</v>
      </c>
      <c r="CG37" s="206" t="n">
        <v>205585.697068403</v>
      </c>
      <c r="CH37" s="206" t="n">
        <v>0</v>
      </c>
      <c r="CI37" s="206" t="n">
        <v>0</v>
      </c>
      <c r="CJ37" s="206" t="n">
        <v>205585.697068403</v>
      </c>
      <c r="CK37" s="198" t="n">
        <v>0</v>
      </c>
      <c r="CL37" s="198" t="n">
        <v>0</v>
      </c>
    </row>
    <row r="38" customFormat="false" ht="20.1" hidden="false" customHeight="true" outlineLevel="2" collapsed="false">
      <c r="A38" s="212" t="s">
        <v>377</v>
      </c>
      <c r="B38" s="212"/>
      <c r="C38" s="212"/>
      <c r="D38" s="212"/>
      <c r="E38" s="212"/>
      <c r="F38" s="212"/>
      <c r="G38" s="244"/>
      <c r="H38" s="244"/>
      <c r="I38" s="213"/>
      <c r="J38" s="215"/>
      <c r="K38" s="215"/>
      <c r="L38" s="217"/>
      <c r="M38" s="217"/>
      <c r="N38" s="217"/>
      <c r="O38" s="216"/>
      <c r="P38" s="218"/>
      <c r="Q38" s="218"/>
      <c r="R38" s="219" t="n">
        <v>0</v>
      </c>
      <c r="S38" s="219" t="n">
        <v>0</v>
      </c>
      <c r="T38" s="219" t="n">
        <v>0</v>
      </c>
      <c r="U38" s="220" t="n">
        <v>874874.553630472</v>
      </c>
      <c r="V38" s="216"/>
      <c r="W38" s="216" t="n">
        <v>0</v>
      </c>
      <c r="X38" s="216" t="n">
        <v>0</v>
      </c>
      <c r="Y38" s="216" t="n">
        <v>0</v>
      </c>
      <c r="Z38" s="216" t="n">
        <v>0</v>
      </c>
      <c r="AA38" s="216" t="n">
        <v>0</v>
      </c>
      <c r="AB38" s="216" t="n">
        <v>0</v>
      </c>
      <c r="AC38" s="220" t="n">
        <v>875453.480677607</v>
      </c>
      <c r="AD38" s="216" t="n">
        <v>-578.927047135076</v>
      </c>
      <c r="AE38" s="216" t="n">
        <v>0</v>
      </c>
      <c r="AF38" s="216" t="n">
        <v>0</v>
      </c>
      <c r="AG38" s="216" t="n">
        <v>-578.927047135076</v>
      </c>
      <c r="AH38" s="221" t="n">
        <v>205006.770021267</v>
      </c>
      <c r="AI38" s="216" t="n">
        <v>0</v>
      </c>
      <c r="AJ38" s="216" t="n">
        <v>0</v>
      </c>
      <c r="AK38" s="222" t="n">
        <v>205006.770021267</v>
      </c>
      <c r="AL38" s="223"/>
      <c r="AM38" s="216" t="n">
        <v>669867.783609205</v>
      </c>
      <c r="AN38" s="223"/>
      <c r="AO38" s="223"/>
      <c r="AP38" s="216" t="n">
        <v>669867.783609205</v>
      </c>
      <c r="AQ38" s="224"/>
      <c r="AR38" s="216"/>
      <c r="AS38" s="216"/>
      <c r="AT38" s="216" t="n">
        <v>205006.770021267</v>
      </c>
      <c r="AU38" s="216" t="n">
        <v>0</v>
      </c>
      <c r="AV38" s="216" t="n">
        <v>0</v>
      </c>
      <c r="AW38" s="216" t="n">
        <v>205006.770021267</v>
      </c>
      <c r="AX38" s="216" t="n">
        <v>129774.863478243</v>
      </c>
      <c r="AY38" s="216" t="n">
        <v>0</v>
      </c>
      <c r="AZ38" s="216" t="n">
        <v>0</v>
      </c>
      <c r="BA38" s="216" t="n">
        <v>129774.863478243</v>
      </c>
      <c r="BB38" s="216"/>
      <c r="BC38" s="216"/>
      <c r="BD38" s="216"/>
      <c r="BE38" s="216"/>
      <c r="BF38" s="216"/>
      <c r="BG38" s="216"/>
      <c r="BH38" s="216"/>
      <c r="BI38" s="216"/>
      <c r="BJ38" s="216"/>
      <c r="BK38" s="216"/>
      <c r="BL38" s="216"/>
      <c r="BM38" s="216"/>
      <c r="BN38" s="216"/>
      <c r="BO38" s="216"/>
      <c r="BP38" s="216"/>
      <c r="BQ38" s="217"/>
      <c r="BR38" s="217"/>
      <c r="BS38" s="226"/>
      <c r="BT38" s="217"/>
      <c r="BU38" s="227"/>
      <c r="BV38" s="217"/>
      <c r="BW38" s="228"/>
      <c r="BX38" s="228"/>
      <c r="BY38" s="216"/>
      <c r="BZ38" s="216"/>
      <c r="CA38" s="216" t="n">
        <v>0</v>
      </c>
      <c r="CB38" s="216"/>
      <c r="CC38" s="216"/>
      <c r="CD38" s="216"/>
      <c r="CE38" s="216"/>
      <c r="CF38" s="216"/>
      <c r="CG38" s="216"/>
      <c r="CH38" s="216"/>
      <c r="CI38" s="216"/>
      <c r="CJ38" s="216"/>
      <c r="CK38" s="217"/>
      <c r="CL38" s="217"/>
    </row>
    <row r="39" customFormat="false" ht="15.75" hidden="false" customHeight="false" outlineLevel="3" collapsed="false">
      <c r="A39" s="45" t="s">
        <v>378</v>
      </c>
      <c r="B39" s="45" t="s">
        <v>374</v>
      </c>
      <c r="C39" s="45" t="s">
        <v>379</v>
      </c>
      <c r="D39" s="45" t="s">
        <v>380</v>
      </c>
      <c r="E39" s="45" t="s">
        <v>381</v>
      </c>
      <c r="F39" s="45" t="s">
        <v>198</v>
      </c>
      <c r="G39" s="45" t="s">
        <v>335</v>
      </c>
      <c r="H39" s="45" t="s">
        <v>281</v>
      </c>
      <c r="I39" s="194" t="s">
        <v>314</v>
      </c>
      <c r="J39" s="196" t="n">
        <v>1</v>
      </c>
      <c r="K39" s="196" t="n">
        <v>1</v>
      </c>
      <c r="L39" s="198" t="n">
        <v>0</v>
      </c>
      <c r="M39" s="198" t="n">
        <v>0</v>
      </c>
      <c r="N39" s="198" t="n">
        <v>0</v>
      </c>
      <c r="O39" s="197" t="n">
        <v>2891439.42</v>
      </c>
      <c r="P39" s="198" t="n">
        <v>2835969.742184</v>
      </c>
      <c r="Q39" s="198" t="n">
        <v>55469.6778159998</v>
      </c>
      <c r="R39" s="200" t="n">
        <v>0</v>
      </c>
      <c r="S39" s="200" t="n">
        <v>0</v>
      </c>
      <c r="T39" s="200" t="n">
        <v>0</v>
      </c>
      <c r="U39" s="201" t="n">
        <v>2891439.42</v>
      </c>
      <c r="V39" s="197" t="s">
        <v>284</v>
      </c>
      <c r="W39" s="197" t="n">
        <v>0</v>
      </c>
      <c r="X39" s="197" t="n">
        <v>0</v>
      </c>
      <c r="Y39" s="197" t="n">
        <v>0</v>
      </c>
      <c r="Z39" s="197" t="n">
        <v>0</v>
      </c>
      <c r="AA39" s="197" t="n">
        <v>0</v>
      </c>
      <c r="AB39" s="197" t="n">
        <v>0</v>
      </c>
      <c r="AC39" s="201" t="n">
        <v>2835969.742184</v>
      </c>
      <c r="AD39" s="197" t="n">
        <v>0</v>
      </c>
      <c r="AE39" s="197" t="n">
        <v>0</v>
      </c>
      <c r="AF39" s="197" t="n">
        <v>0</v>
      </c>
      <c r="AG39" s="197" t="n">
        <v>0</v>
      </c>
      <c r="AH39" s="202" t="n">
        <v>0</v>
      </c>
      <c r="AI39" s="197" t="n">
        <v>0</v>
      </c>
      <c r="AJ39" s="197" t="n">
        <v>0</v>
      </c>
      <c r="AK39" s="203" t="n">
        <v>0</v>
      </c>
      <c r="AL39" s="204" t="n">
        <v>0</v>
      </c>
      <c r="AM39" s="197" t="n">
        <v>2769672</v>
      </c>
      <c r="AN39" s="198" t="n">
        <v>0</v>
      </c>
      <c r="AO39" s="204" t="n">
        <v>0</v>
      </c>
      <c r="AP39" s="197" t="n">
        <v>2769672</v>
      </c>
      <c r="AQ39" s="205" t="n">
        <v>1</v>
      </c>
      <c r="AR39" s="197" t="n">
        <v>0</v>
      </c>
      <c r="AS39" s="197" t="n">
        <v>2891439.42</v>
      </c>
      <c r="AT39" s="197" t="n">
        <v>0</v>
      </c>
      <c r="AU39" s="197" t="n">
        <v>0</v>
      </c>
      <c r="AV39" s="197" t="n">
        <v>0</v>
      </c>
      <c r="AW39" s="197" t="n">
        <v>0</v>
      </c>
      <c r="AX39" s="197" t="n">
        <v>0</v>
      </c>
      <c r="AY39" s="197" t="n">
        <v>0</v>
      </c>
      <c r="AZ39" s="197" t="n">
        <v>0</v>
      </c>
      <c r="BA39" s="197" t="n">
        <v>0</v>
      </c>
      <c r="BB39" s="197" t="s">
        <v>198</v>
      </c>
      <c r="BC39" s="197" t="s">
        <v>198</v>
      </c>
      <c r="BD39" s="197" t="n">
        <v>0</v>
      </c>
      <c r="BE39" s="197" t="n">
        <v>0</v>
      </c>
      <c r="BF39" s="197" t="n">
        <v>0</v>
      </c>
      <c r="BG39" s="197" t="n">
        <v>0</v>
      </c>
      <c r="BH39" s="197" t="n">
        <v>0</v>
      </c>
      <c r="BI39" s="197" t="n">
        <v>0</v>
      </c>
      <c r="BJ39" s="197" t="n">
        <v>0</v>
      </c>
      <c r="BK39" s="197" t="n">
        <v>0</v>
      </c>
      <c r="BL39" s="197" t="n">
        <v>2769672</v>
      </c>
      <c r="BM39" s="197" t="s">
        <v>285</v>
      </c>
      <c r="BN39" s="197" t="n">
        <v>0</v>
      </c>
      <c r="BO39" s="206" t="b">
        <f aca="false">FALSE()</f>
        <v>0</v>
      </c>
      <c r="BP39" s="206" t="n">
        <v>0</v>
      </c>
      <c r="BQ39" s="199" t="n">
        <v>0</v>
      </c>
      <c r="BR39" s="198" t="n">
        <v>0</v>
      </c>
      <c r="BS39" s="208" t="n">
        <v>38</v>
      </c>
      <c r="BT39" s="198" t="n">
        <v>0</v>
      </c>
      <c r="BU39" s="209" t="n">
        <v>0</v>
      </c>
      <c r="BV39" s="198" t="n">
        <v>314</v>
      </c>
      <c r="BW39" s="210" t="n">
        <v>0</v>
      </c>
      <c r="BX39" s="210" t="n">
        <v>0</v>
      </c>
      <c r="BY39" s="206" t="n">
        <v>55469.677816</v>
      </c>
      <c r="BZ39" s="206" t="n">
        <v>121767.42</v>
      </c>
      <c r="CA39" s="206" t="n">
        <v>121767.42</v>
      </c>
      <c r="CB39" s="206" t="n">
        <v>2891439.42</v>
      </c>
      <c r="CC39" s="206" t="n">
        <v>0</v>
      </c>
      <c r="CD39" s="206" t="n">
        <v>0</v>
      </c>
      <c r="CE39" s="206" t="n">
        <v>0</v>
      </c>
      <c r="CF39" s="206" t="n">
        <v>0</v>
      </c>
      <c r="CG39" s="206" t="n">
        <v>0</v>
      </c>
      <c r="CH39" s="206" t="n">
        <v>0</v>
      </c>
      <c r="CI39" s="206" t="n">
        <v>0</v>
      </c>
      <c r="CJ39" s="206" t="n">
        <v>0</v>
      </c>
      <c r="CK39" s="198" t="n">
        <v>0</v>
      </c>
      <c r="CL39" s="198" t="n">
        <v>0</v>
      </c>
    </row>
    <row r="40" customFormat="false" ht="20.1" hidden="false" customHeight="true" outlineLevel="2" collapsed="false">
      <c r="A40" s="212" t="s">
        <v>382</v>
      </c>
      <c r="B40" s="212"/>
      <c r="C40" s="212"/>
      <c r="D40" s="212"/>
      <c r="E40" s="212"/>
      <c r="F40" s="212"/>
      <c r="G40" s="212"/>
      <c r="H40" s="212"/>
      <c r="I40" s="213"/>
      <c r="J40" s="215"/>
      <c r="K40" s="215"/>
      <c r="L40" s="217"/>
      <c r="M40" s="217"/>
      <c r="N40" s="217"/>
      <c r="O40" s="216"/>
      <c r="P40" s="217"/>
      <c r="Q40" s="217"/>
      <c r="R40" s="219" t="n">
        <v>0</v>
      </c>
      <c r="S40" s="219" t="n">
        <v>0</v>
      </c>
      <c r="T40" s="219" t="n">
        <v>0</v>
      </c>
      <c r="U40" s="220" t="n">
        <v>2891439.42</v>
      </c>
      <c r="V40" s="216"/>
      <c r="W40" s="216" t="n">
        <v>0</v>
      </c>
      <c r="X40" s="216" t="n">
        <v>0</v>
      </c>
      <c r="Y40" s="216" t="n">
        <v>0</v>
      </c>
      <c r="Z40" s="216" t="n">
        <v>0</v>
      </c>
      <c r="AA40" s="216" t="n">
        <v>0</v>
      </c>
      <c r="AB40" s="216" t="n">
        <v>0</v>
      </c>
      <c r="AC40" s="220" t="n">
        <v>2835969.742184</v>
      </c>
      <c r="AD40" s="216" t="n">
        <v>0</v>
      </c>
      <c r="AE40" s="216" t="n">
        <v>0</v>
      </c>
      <c r="AF40" s="216" t="n">
        <v>0</v>
      </c>
      <c r="AG40" s="216" t="n">
        <v>0</v>
      </c>
      <c r="AH40" s="221" t="n">
        <v>0</v>
      </c>
      <c r="AI40" s="216" t="n">
        <v>0</v>
      </c>
      <c r="AJ40" s="216" t="n">
        <v>0</v>
      </c>
      <c r="AK40" s="222" t="n">
        <v>0</v>
      </c>
      <c r="AL40" s="223"/>
      <c r="AM40" s="216" t="n">
        <v>2769672</v>
      </c>
      <c r="AN40" s="217"/>
      <c r="AO40" s="223"/>
      <c r="AP40" s="216" t="n">
        <v>2769672</v>
      </c>
      <c r="AQ40" s="224"/>
      <c r="AR40" s="216"/>
      <c r="AS40" s="216"/>
      <c r="AT40" s="216" t="n">
        <v>0</v>
      </c>
      <c r="AU40" s="216" t="n">
        <v>0</v>
      </c>
      <c r="AV40" s="216" t="n">
        <v>0</v>
      </c>
      <c r="AW40" s="216" t="n">
        <v>0</v>
      </c>
      <c r="AX40" s="216" t="n">
        <v>0</v>
      </c>
      <c r="AY40" s="216" t="n">
        <v>0</v>
      </c>
      <c r="AZ40" s="216" t="n">
        <v>0</v>
      </c>
      <c r="BA40" s="216" t="n">
        <v>0</v>
      </c>
      <c r="BB40" s="216"/>
      <c r="BC40" s="216"/>
      <c r="BD40" s="216"/>
      <c r="BE40" s="216"/>
      <c r="BF40" s="216"/>
      <c r="BG40" s="216"/>
      <c r="BH40" s="216"/>
      <c r="BI40" s="216"/>
      <c r="BJ40" s="216"/>
      <c r="BK40" s="216"/>
      <c r="BL40" s="216"/>
      <c r="BM40" s="216"/>
      <c r="BN40" s="216"/>
      <c r="BO40" s="216"/>
      <c r="BP40" s="216"/>
      <c r="BQ40" s="218"/>
      <c r="BR40" s="217"/>
      <c r="BS40" s="226"/>
      <c r="BT40" s="217"/>
      <c r="BU40" s="227"/>
      <c r="BV40" s="217"/>
      <c r="BW40" s="228"/>
      <c r="BX40" s="228"/>
      <c r="BY40" s="216"/>
      <c r="BZ40" s="216"/>
      <c r="CA40" s="216" t="n">
        <v>121767.42</v>
      </c>
      <c r="CB40" s="216"/>
      <c r="CC40" s="216"/>
      <c r="CD40" s="216"/>
      <c r="CE40" s="216"/>
      <c r="CF40" s="216"/>
      <c r="CG40" s="216"/>
      <c r="CH40" s="216"/>
      <c r="CI40" s="216"/>
      <c r="CJ40" s="216"/>
      <c r="CK40" s="217"/>
      <c r="CL40" s="217"/>
    </row>
    <row r="41" customFormat="false" ht="15.75" hidden="false" customHeight="false" outlineLevel="3" collapsed="false">
      <c r="A41" s="45" t="s">
        <v>383</v>
      </c>
      <c r="B41" s="45" t="s">
        <v>374</v>
      </c>
      <c r="C41" s="45" t="s">
        <v>384</v>
      </c>
      <c r="D41" s="45" t="s">
        <v>385</v>
      </c>
      <c r="E41" s="45" t="s">
        <v>386</v>
      </c>
      <c r="F41" s="45" t="s">
        <v>387</v>
      </c>
      <c r="G41" s="243" t="s">
        <v>335</v>
      </c>
      <c r="H41" s="243" t="s">
        <v>291</v>
      </c>
      <c r="I41" s="194" t="s">
        <v>282</v>
      </c>
      <c r="J41" s="196" t="n">
        <v>4419264.6624</v>
      </c>
      <c r="K41" s="196" t="n">
        <v>4419264.6624</v>
      </c>
      <c r="L41" s="198" t="n">
        <v>0</v>
      </c>
      <c r="M41" s="198" t="n">
        <v>0</v>
      </c>
      <c r="N41" s="198" t="n">
        <v>1</v>
      </c>
      <c r="O41" s="197" t="n">
        <v>0.05</v>
      </c>
      <c r="P41" s="199" t="n">
        <v>0.056</v>
      </c>
      <c r="Q41" s="199" t="n">
        <v>-0.006</v>
      </c>
      <c r="R41" s="200" t="n">
        <v>0</v>
      </c>
      <c r="S41" s="200" t="n">
        <v>0</v>
      </c>
      <c r="T41" s="200" t="n">
        <v>0</v>
      </c>
      <c r="U41" s="201" t="n">
        <v>220963.23312</v>
      </c>
      <c r="V41" s="197" t="s">
        <v>284</v>
      </c>
      <c r="W41" s="197" t="n">
        <v>0</v>
      </c>
      <c r="X41" s="197" t="n">
        <v>0</v>
      </c>
      <c r="Y41" s="197" t="n">
        <v>0</v>
      </c>
      <c r="Z41" s="197" t="n">
        <v>0</v>
      </c>
      <c r="AA41" s="197" t="n">
        <v>0</v>
      </c>
      <c r="AB41" s="197" t="n">
        <v>0</v>
      </c>
      <c r="AC41" s="201" t="n">
        <v>247478.8210944</v>
      </c>
      <c r="AD41" s="197" t="n">
        <v>-26515.5879744</v>
      </c>
      <c r="AE41" s="197" t="n">
        <v>0</v>
      </c>
      <c r="AF41" s="197" t="n">
        <v>0</v>
      </c>
      <c r="AG41" s="197" t="n">
        <v>-26515.5879744</v>
      </c>
      <c r="AH41" s="202" t="n">
        <v>-22096.323312</v>
      </c>
      <c r="AI41" s="197" t="n">
        <v>0</v>
      </c>
      <c r="AJ41" s="197" t="n">
        <v>0</v>
      </c>
      <c r="AK41" s="203" t="n">
        <v>-22096.323312</v>
      </c>
      <c r="AL41" s="204" t="n">
        <v>0</v>
      </c>
      <c r="AM41" s="197" t="n">
        <v>243059.556432</v>
      </c>
      <c r="AN41" s="204" t="n">
        <v>0</v>
      </c>
      <c r="AO41" s="204" t="n">
        <v>0</v>
      </c>
      <c r="AP41" s="197" t="n">
        <v>243059.556432</v>
      </c>
      <c r="AQ41" s="205" t="n">
        <v>1</v>
      </c>
      <c r="AR41" s="197" t="n">
        <v>220963.23312</v>
      </c>
      <c r="AS41" s="197" t="n">
        <v>0.05</v>
      </c>
      <c r="AT41" s="197" t="n">
        <v>-22096.323312</v>
      </c>
      <c r="AU41" s="197" t="n">
        <v>0</v>
      </c>
      <c r="AV41" s="197" t="n">
        <v>0</v>
      </c>
      <c r="AW41" s="197" t="n">
        <v>-22096.323312</v>
      </c>
      <c r="AX41" s="197" t="n">
        <v>-176770.76688</v>
      </c>
      <c r="AY41" s="197" t="n">
        <v>0</v>
      </c>
      <c r="AZ41" s="197" t="n">
        <v>0</v>
      </c>
      <c r="BA41" s="197" t="n">
        <v>-176770.76688</v>
      </c>
      <c r="BB41" s="197" t="n">
        <v>0.05</v>
      </c>
      <c r="BC41" s="197" t="n">
        <v>0.056</v>
      </c>
      <c r="BD41" s="197" t="n">
        <v>4419.2646624</v>
      </c>
      <c r="BE41" s="197" t="n">
        <v>0</v>
      </c>
      <c r="BF41" s="197" t="n">
        <v>0</v>
      </c>
      <c r="BG41" s="197" t="n">
        <v>4419.2646624</v>
      </c>
      <c r="BH41" s="197" t="n">
        <v>-150255.1789056</v>
      </c>
      <c r="BI41" s="197" t="n">
        <v>0</v>
      </c>
      <c r="BJ41" s="197" t="n">
        <v>0</v>
      </c>
      <c r="BK41" s="197" t="n">
        <v>-150255.1789056</v>
      </c>
      <c r="BL41" s="197" t="n">
        <v>243059.556432</v>
      </c>
      <c r="BM41" s="197" t="s">
        <v>293</v>
      </c>
      <c r="BN41" s="197" t="n">
        <v>0</v>
      </c>
      <c r="BO41" s="206" t="b">
        <f aca="false">FALSE()</f>
        <v>0</v>
      </c>
      <c r="BP41" s="206" t="n">
        <v>0</v>
      </c>
      <c r="BQ41" s="198" t="n">
        <v>0</v>
      </c>
      <c r="BR41" s="198" t="n">
        <v>0</v>
      </c>
      <c r="BS41" s="208" t="n">
        <v>40</v>
      </c>
      <c r="BT41" s="198" t="n">
        <v>-26515.5879744</v>
      </c>
      <c r="BU41" s="209" t="n">
        <v>4419264.6624</v>
      </c>
      <c r="BV41" s="198" t="n">
        <v>341</v>
      </c>
      <c r="BW41" s="210" t="n">
        <v>0.05</v>
      </c>
      <c r="BX41" s="210" t="n">
        <v>0</v>
      </c>
      <c r="BY41" s="206" t="n">
        <v>0</v>
      </c>
      <c r="BZ41" s="206" t="n">
        <v>0</v>
      </c>
      <c r="CA41" s="206" t="n">
        <v>0</v>
      </c>
      <c r="CB41" s="206" t="n">
        <v>397734</v>
      </c>
      <c r="CC41" s="206" t="n">
        <v>0</v>
      </c>
      <c r="CD41" s="206" t="n">
        <v>0</v>
      </c>
      <c r="CE41" s="206" t="n">
        <v>0</v>
      </c>
      <c r="CF41" s="206" t="n">
        <v>0</v>
      </c>
      <c r="CG41" s="206" t="n">
        <v>4419.2646624</v>
      </c>
      <c r="CH41" s="206" t="n">
        <v>0</v>
      </c>
      <c r="CI41" s="206" t="n">
        <v>0</v>
      </c>
      <c r="CJ41" s="206" t="n">
        <v>4419.2646624</v>
      </c>
      <c r="CK41" s="198" t="n">
        <v>0</v>
      </c>
      <c r="CL41" s="198" t="n">
        <v>0</v>
      </c>
    </row>
    <row r="42" customFormat="false" ht="15.75" hidden="false" customHeight="false" outlineLevel="3" collapsed="false">
      <c r="A42" s="45" t="s">
        <v>383</v>
      </c>
      <c r="B42" s="45" t="s">
        <v>374</v>
      </c>
      <c r="C42" s="45" t="s">
        <v>379</v>
      </c>
      <c r="D42" s="45" t="s">
        <v>380</v>
      </c>
      <c r="E42" s="45" t="s">
        <v>388</v>
      </c>
      <c r="F42" s="45" t="s">
        <v>389</v>
      </c>
      <c r="G42" s="243" t="s">
        <v>335</v>
      </c>
      <c r="H42" s="243" t="s">
        <v>390</v>
      </c>
      <c r="I42" s="194" t="s">
        <v>282</v>
      </c>
      <c r="J42" s="196" t="n">
        <v>484154.286</v>
      </c>
      <c r="K42" s="196" t="n">
        <v>484154.286</v>
      </c>
      <c r="L42" s="198" t="n">
        <v>0</v>
      </c>
      <c r="M42" s="198" t="n">
        <v>0</v>
      </c>
      <c r="N42" s="198" t="n">
        <v>1</v>
      </c>
      <c r="O42" s="197" t="n">
        <v>9.4375</v>
      </c>
      <c r="P42" s="199" t="n">
        <v>9.5</v>
      </c>
      <c r="Q42" s="199" t="n">
        <v>-0.0625</v>
      </c>
      <c r="R42" s="200" t="n">
        <v>0</v>
      </c>
      <c r="S42" s="200" t="n">
        <v>0</v>
      </c>
      <c r="T42" s="200" t="n">
        <v>0</v>
      </c>
      <c r="U42" s="201" t="n">
        <v>4569206.074125</v>
      </c>
      <c r="V42" s="197" t="s">
        <v>284</v>
      </c>
      <c r="W42" s="197" t="n">
        <v>0</v>
      </c>
      <c r="X42" s="197" t="n">
        <v>0</v>
      </c>
      <c r="Y42" s="197" t="n">
        <v>0</v>
      </c>
      <c r="Z42" s="197" t="n">
        <v>0</v>
      </c>
      <c r="AA42" s="197" t="n">
        <v>0</v>
      </c>
      <c r="AB42" s="197" t="n">
        <v>0</v>
      </c>
      <c r="AC42" s="201" t="n">
        <v>4599465.717</v>
      </c>
      <c r="AD42" s="197" t="n">
        <v>-30259.6428749999</v>
      </c>
      <c r="AE42" s="197" t="n">
        <v>0</v>
      </c>
      <c r="AF42" s="197" t="n">
        <v>0</v>
      </c>
      <c r="AG42" s="197" t="n">
        <v>-30259.6428749999</v>
      </c>
      <c r="AH42" s="202" t="n">
        <v>-151298.214375</v>
      </c>
      <c r="AI42" s="197" t="n">
        <v>0</v>
      </c>
      <c r="AJ42" s="197" t="n">
        <v>0</v>
      </c>
      <c r="AK42" s="203" t="n">
        <v>-151298.214375</v>
      </c>
      <c r="AL42" s="204" t="n">
        <v>0</v>
      </c>
      <c r="AM42" s="197" t="n">
        <v>4720504.2885</v>
      </c>
      <c r="AN42" s="204" t="n">
        <v>0</v>
      </c>
      <c r="AO42" s="204" t="n">
        <v>0</v>
      </c>
      <c r="AP42" s="197" t="n">
        <v>4720504.2885</v>
      </c>
      <c r="AQ42" s="205" t="n">
        <v>1</v>
      </c>
      <c r="AR42" s="197" t="n">
        <v>4569206.074125</v>
      </c>
      <c r="AS42" s="197" t="n">
        <v>9.4375</v>
      </c>
      <c r="AT42" s="197" t="n">
        <v>-151298.214375</v>
      </c>
      <c r="AU42" s="197" t="n">
        <v>0</v>
      </c>
      <c r="AV42" s="197" t="n">
        <v>0</v>
      </c>
      <c r="AW42" s="197" t="n">
        <v>-151298.214375</v>
      </c>
      <c r="AX42" s="197" t="n">
        <v>877530.074125</v>
      </c>
      <c r="AY42" s="197" t="n">
        <v>0</v>
      </c>
      <c r="AZ42" s="197" t="n">
        <v>0</v>
      </c>
      <c r="BA42" s="197" t="n">
        <v>877530.074125</v>
      </c>
      <c r="BB42" s="197" t="n">
        <v>9.4375</v>
      </c>
      <c r="BC42" s="197" t="n">
        <v>9.5</v>
      </c>
      <c r="BD42" s="197" t="n">
        <v>-121038.5715</v>
      </c>
      <c r="BE42" s="197" t="n">
        <v>0</v>
      </c>
      <c r="BF42" s="197" t="n">
        <v>0</v>
      </c>
      <c r="BG42" s="197" t="n">
        <v>-121038.5715</v>
      </c>
      <c r="BH42" s="197" t="n">
        <v>907789.717</v>
      </c>
      <c r="BI42" s="197" t="n">
        <v>0</v>
      </c>
      <c r="BJ42" s="197" t="n">
        <v>0</v>
      </c>
      <c r="BK42" s="197" t="n">
        <v>907789.717</v>
      </c>
      <c r="BL42" s="197" t="n">
        <v>4720504.2885</v>
      </c>
      <c r="BM42" s="197" t="s">
        <v>293</v>
      </c>
      <c r="BN42" s="197" t="n">
        <v>0</v>
      </c>
      <c r="BO42" s="206" t="b">
        <f aca="false">FALSE()</f>
        <v>0</v>
      </c>
      <c r="BP42" s="206" t="n">
        <v>0</v>
      </c>
      <c r="BQ42" s="198" t="n">
        <v>0</v>
      </c>
      <c r="BR42" s="198" t="n">
        <v>0</v>
      </c>
      <c r="BS42" s="208" t="n">
        <v>40</v>
      </c>
      <c r="BT42" s="198" t="n">
        <v>-30259.6428749999</v>
      </c>
      <c r="BU42" s="209" t="n">
        <v>484154.286</v>
      </c>
      <c r="BV42" s="198" t="n">
        <v>348</v>
      </c>
      <c r="BW42" s="210" t="n">
        <v>9.4375</v>
      </c>
      <c r="BX42" s="210" t="n">
        <v>0</v>
      </c>
      <c r="BY42" s="206" t="n">
        <v>0</v>
      </c>
      <c r="BZ42" s="206" t="n">
        <v>0</v>
      </c>
      <c r="CA42" s="206" t="n">
        <v>0</v>
      </c>
      <c r="CB42" s="206" t="n">
        <v>3691676</v>
      </c>
      <c r="CC42" s="206" t="n">
        <v>0</v>
      </c>
      <c r="CD42" s="206" t="n">
        <v>0</v>
      </c>
      <c r="CE42" s="206" t="n">
        <v>0</v>
      </c>
      <c r="CF42" s="206" t="n">
        <v>0</v>
      </c>
      <c r="CG42" s="206" t="n">
        <v>-121038.5715</v>
      </c>
      <c r="CH42" s="206" t="n">
        <v>0</v>
      </c>
      <c r="CI42" s="206" t="n">
        <v>0</v>
      </c>
      <c r="CJ42" s="206" t="n">
        <v>-121038.5715</v>
      </c>
      <c r="CK42" s="198" t="n">
        <v>0</v>
      </c>
      <c r="CL42" s="198" t="n">
        <v>0</v>
      </c>
    </row>
    <row r="43" customFormat="false" ht="20.1" hidden="false" customHeight="true" outlineLevel="2" collapsed="false">
      <c r="A43" s="212" t="s">
        <v>391</v>
      </c>
      <c r="B43" s="212"/>
      <c r="C43" s="212"/>
      <c r="D43" s="212"/>
      <c r="E43" s="212"/>
      <c r="F43" s="212"/>
      <c r="G43" s="244"/>
      <c r="H43" s="244"/>
      <c r="I43" s="213"/>
      <c r="J43" s="215"/>
      <c r="K43" s="215"/>
      <c r="L43" s="217"/>
      <c r="M43" s="217"/>
      <c r="N43" s="217"/>
      <c r="O43" s="216"/>
      <c r="P43" s="218"/>
      <c r="Q43" s="218"/>
      <c r="R43" s="219" t="n">
        <v>0</v>
      </c>
      <c r="S43" s="219" t="n">
        <v>0</v>
      </c>
      <c r="T43" s="219" t="n">
        <v>0</v>
      </c>
      <c r="U43" s="220" t="n">
        <v>4790169.307245</v>
      </c>
      <c r="V43" s="216"/>
      <c r="W43" s="216" t="n">
        <v>0</v>
      </c>
      <c r="X43" s="216" t="n">
        <v>0</v>
      </c>
      <c r="Y43" s="216" t="n">
        <v>0</v>
      </c>
      <c r="Z43" s="216" t="n">
        <v>0</v>
      </c>
      <c r="AA43" s="216" t="n">
        <v>0</v>
      </c>
      <c r="AB43" s="216" t="n">
        <v>0</v>
      </c>
      <c r="AC43" s="220" t="n">
        <v>4846944.5380944</v>
      </c>
      <c r="AD43" s="216" t="n">
        <v>-56775.2308493999</v>
      </c>
      <c r="AE43" s="216" t="n">
        <v>0</v>
      </c>
      <c r="AF43" s="216" t="n">
        <v>0</v>
      </c>
      <c r="AG43" s="216" t="n">
        <v>-56775.2308493999</v>
      </c>
      <c r="AH43" s="221" t="n">
        <v>-173394.537687</v>
      </c>
      <c r="AI43" s="216" t="n">
        <v>0</v>
      </c>
      <c r="AJ43" s="216" t="n">
        <v>0</v>
      </c>
      <c r="AK43" s="222" t="n">
        <v>-173394.537687</v>
      </c>
      <c r="AL43" s="223"/>
      <c r="AM43" s="216" t="n">
        <v>4963563.844932</v>
      </c>
      <c r="AN43" s="223"/>
      <c r="AO43" s="223"/>
      <c r="AP43" s="216" t="n">
        <v>4963563.844932</v>
      </c>
      <c r="AQ43" s="224"/>
      <c r="AR43" s="216"/>
      <c r="AS43" s="216"/>
      <c r="AT43" s="216" t="n">
        <v>-173394.537687</v>
      </c>
      <c r="AU43" s="216" t="n">
        <v>0</v>
      </c>
      <c r="AV43" s="216" t="n">
        <v>0</v>
      </c>
      <c r="AW43" s="216" t="n">
        <v>-173394.537687</v>
      </c>
      <c r="AX43" s="216" t="n">
        <v>700759.307245</v>
      </c>
      <c r="AY43" s="216" t="n">
        <v>0</v>
      </c>
      <c r="AZ43" s="216" t="n">
        <v>0</v>
      </c>
      <c r="BA43" s="216" t="n">
        <v>700759.307245</v>
      </c>
      <c r="BB43" s="216"/>
      <c r="BC43" s="216"/>
      <c r="BD43" s="216"/>
      <c r="BE43" s="216"/>
      <c r="BF43" s="216"/>
      <c r="BG43" s="216"/>
      <c r="BH43" s="216"/>
      <c r="BI43" s="216"/>
      <c r="BJ43" s="216"/>
      <c r="BK43" s="216"/>
      <c r="BL43" s="216"/>
      <c r="BM43" s="216"/>
      <c r="BN43" s="216"/>
      <c r="BO43" s="216"/>
      <c r="BP43" s="216"/>
      <c r="BQ43" s="217"/>
      <c r="BR43" s="217"/>
      <c r="BS43" s="226"/>
      <c r="BT43" s="217"/>
      <c r="BU43" s="227"/>
      <c r="BV43" s="217"/>
      <c r="BW43" s="228"/>
      <c r="BX43" s="228"/>
      <c r="BY43" s="216"/>
      <c r="BZ43" s="216"/>
      <c r="CA43" s="216" t="n">
        <v>0</v>
      </c>
      <c r="CB43" s="216"/>
      <c r="CC43" s="216"/>
      <c r="CD43" s="216"/>
      <c r="CE43" s="216"/>
      <c r="CF43" s="216"/>
      <c r="CG43" s="216"/>
      <c r="CH43" s="216"/>
      <c r="CI43" s="216"/>
      <c r="CJ43" s="216"/>
      <c r="CK43" s="217"/>
      <c r="CL43" s="217"/>
    </row>
    <row r="44" customFormat="false" ht="15.75" hidden="false" customHeight="false" outlineLevel="3" collapsed="false">
      <c r="A44" s="45" t="s">
        <v>392</v>
      </c>
      <c r="B44" s="45" t="s">
        <v>374</v>
      </c>
      <c r="C44" s="45" t="s">
        <v>393</v>
      </c>
      <c r="D44" s="45" t="s">
        <v>394</v>
      </c>
      <c r="E44" s="45" t="s">
        <v>395</v>
      </c>
      <c r="F44" s="45" t="s">
        <v>198</v>
      </c>
      <c r="G44" s="45" t="s">
        <v>335</v>
      </c>
      <c r="H44" s="45" t="s">
        <v>281</v>
      </c>
      <c r="I44" s="194" t="s">
        <v>354</v>
      </c>
      <c r="J44" s="196" t="n">
        <v>1</v>
      </c>
      <c r="K44" s="196" t="n">
        <v>1</v>
      </c>
      <c r="L44" s="198" t="n">
        <v>0</v>
      </c>
      <c r="M44" s="198" t="n">
        <v>0</v>
      </c>
      <c r="N44" s="198" t="n">
        <v>0</v>
      </c>
      <c r="O44" s="197" t="n">
        <v>283416</v>
      </c>
      <c r="P44" s="198" t="n">
        <v>283416</v>
      </c>
      <c r="Q44" s="198" t="n">
        <v>0</v>
      </c>
      <c r="R44" s="200" t="n">
        <v>0</v>
      </c>
      <c r="S44" s="200" t="n">
        <v>0</v>
      </c>
      <c r="T44" s="200" t="n">
        <v>0</v>
      </c>
      <c r="U44" s="201" t="n">
        <v>283416</v>
      </c>
      <c r="V44" s="197" t="s">
        <v>284</v>
      </c>
      <c r="W44" s="197" t="n">
        <v>0</v>
      </c>
      <c r="X44" s="197" t="n">
        <v>0</v>
      </c>
      <c r="Y44" s="197" t="n">
        <v>0</v>
      </c>
      <c r="Z44" s="197" t="n">
        <v>0</v>
      </c>
      <c r="AA44" s="197" t="n">
        <v>0</v>
      </c>
      <c r="AB44" s="197" t="n">
        <v>0</v>
      </c>
      <c r="AC44" s="201" t="n">
        <v>283416</v>
      </c>
      <c r="AD44" s="197" t="n">
        <v>0</v>
      </c>
      <c r="AE44" s="197" t="n">
        <v>0</v>
      </c>
      <c r="AF44" s="197" t="n">
        <v>0</v>
      </c>
      <c r="AG44" s="197" t="n">
        <v>0</v>
      </c>
      <c r="AH44" s="202" t="n">
        <v>0</v>
      </c>
      <c r="AI44" s="197" t="n">
        <v>0</v>
      </c>
      <c r="AJ44" s="197" t="n">
        <v>0</v>
      </c>
      <c r="AK44" s="203" t="n">
        <v>0</v>
      </c>
      <c r="AL44" s="204" t="n">
        <v>0</v>
      </c>
      <c r="AM44" s="197" t="n">
        <v>283416</v>
      </c>
      <c r="AN44" s="198" t="n">
        <v>0</v>
      </c>
      <c r="AO44" s="204" t="n">
        <v>0</v>
      </c>
      <c r="AP44" s="197" t="n">
        <v>283416</v>
      </c>
      <c r="AQ44" s="205" t="n">
        <v>1</v>
      </c>
      <c r="AR44" s="197" t="n">
        <v>0</v>
      </c>
      <c r="AS44" s="197" t="n">
        <v>283416</v>
      </c>
      <c r="AT44" s="197" t="n">
        <v>0</v>
      </c>
      <c r="AU44" s="197" t="n">
        <v>0</v>
      </c>
      <c r="AV44" s="197" t="n">
        <v>0</v>
      </c>
      <c r="AW44" s="197" t="n">
        <v>0</v>
      </c>
      <c r="AX44" s="197" t="n">
        <v>0</v>
      </c>
      <c r="AY44" s="197" t="n">
        <v>0</v>
      </c>
      <c r="AZ44" s="197" t="n">
        <v>0</v>
      </c>
      <c r="BA44" s="197" t="n">
        <v>0</v>
      </c>
      <c r="BB44" s="197" t="s">
        <v>198</v>
      </c>
      <c r="BC44" s="197" t="s">
        <v>198</v>
      </c>
      <c r="BD44" s="197" t="n">
        <v>0</v>
      </c>
      <c r="BE44" s="197" t="n">
        <v>0</v>
      </c>
      <c r="BF44" s="197" t="n">
        <v>0</v>
      </c>
      <c r="BG44" s="197" t="n">
        <v>0</v>
      </c>
      <c r="BH44" s="197" t="n">
        <v>0</v>
      </c>
      <c r="BI44" s="197" t="n">
        <v>0</v>
      </c>
      <c r="BJ44" s="197" t="n">
        <v>0</v>
      </c>
      <c r="BK44" s="197" t="n">
        <v>0</v>
      </c>
      <c r="BL44" s="197" t="n">
        <v>283416</v>
      </c>
      <c r="BM44" s="197" t="s">
        <v>285</v>
      </c>
      <c r="BN44" s="197" t="n">
        <v>0</v>
      </c>
      <c r="BO44" s="206" t="b">
        <f aca="false">FALSE()</f>
        <v>0</v>
      </c>
      <c r="BP44" s="206" t="n">
        <v>0</v>
      </c>
      <c r="BQ44" s="199" t="n">
        <v>0</v>
      </c>
      <c r="BR44" s="198" t="n">
        <v>0</v>
      </c>
      <c r="BS44" s="208" t="n">
        <v>37</v>
      </c>
      <c r="BT44" s="198" t="n">
        <v>0</v>
      </c>
      <c r="BU44" s="209" t="n">
        <v>0</v>
      </c>
      <c r="BV44" s="198" t="n">
        <v>318</v>
      </c>
      <c r="BW44" s="210" t="n">
        <v>0</v>
      </c>
      <c r="BX44" s="210" t="n">
        <v>0</v>
      </c>
      <c r="BY44" s="206" t="n">
        <v>0</v>
      </c>
      <c r="BZ44" s="206" t="n">
        <v>0</v>
      </c>
      <c r="CA44" s="206" t="n">
        <v>0</v>
      </c>
      <c r="CB44" s="206" t="n">
        <v>283416</v>
      </c>
      <c r="CC44" s="206" t="n">
        <v>0</v>
      </c>
      <c r="CD44" s="206" t="n">
        <v>0</v>
      </c>
      <c r="CE44" s="206" t="n">
        <v>0</v>
      </c>
      <c r="CF44" s="206" t="n">
        <v>0</v>
      </c>
      <c r="CG44" s="206" t="n">
        <v>0</v>
      </c>
      <c r="CH44" s="206" t="n">
        <v>0</v>
      </c>
      <c r="CI44" s="206" t="n">
        <v>0</v>
      </c>
      <c r="CJ44" s="206" t="n">
        <v>0</v>
      </c>
      <c r="CK44" s="198" t="n">
        <v>0</v>
      </c>
      <c r="CL44" s="198" t="n">
        <v>0</v>
      </c>
    </row>
    <row r="45" customFormat="false" ht="20.1" hidden="false" customHeight="true" outlineLevel="2" collapsed="false">
      <c r="A45" s="212" t="s">
        <v>396</v>
      </c>
      <c r="B45" s="212"/>
      <c r="C45" s="212"/>
      <c r="D45" s="212"/>
      <c r="E45" s="212"/>
      <c r="F45" s="212"/>
      <c r="G45" s="212"/>
      <c r="H45" s="212"/>
      <c r="I45" s="213"/>
      <c r="J45" s="215"/>
      <c r="K45" s="215"/>
      <c r="L45" s="217"/>
      <c r="M45" s="217"/>
      <c r="N45" s="217"/>
      <c r="O45" s="216"/>
      <c r="P45" s="217"/>
      <c r="Q45" s="217"/>
      <c r="R45" s="219" t="n">
        <v>0</v>
      </c>
      <c r="S45" s="219" t="n">
        <v>0</v>
      </c>
      <c r="T45" s="219" t="n">
        <v>0</v>
      </c>
      <c r="U45" s="220" t="n">
        <v>283416</v>
      </c>
      <c r="V45" s="216"/>
      <c r="W45" s="216" t="n">
        <v>0</v>
      </c>
      <c r="X45" s="216" t="n">
        <v>0</v>
      </c>
      <c r="Y45" s="216" t="n">
        <v>0</v>
      </c>
      <c r="Z45" s="216" t="n">
        <v>0</v>
      </c>
      <c r="AA45" s="216" t="n">
        <v>0</v>
      </c>
      <c r="AB45" s="216" t="n">
        <v>0</v>
      </c>
      <c r="AC45" s="220" t="n">
        <v>283416</v>
      </c>
      <c r="AD45" s="216" t="n">
        <v>0</v>
      </c>
      <c r="AE45" s="216" t="n">
        <v>0</v>
      </c>
      <c r="AF45" s="216" t="n">
        <v>0</v>
      </c>
      <c r="AG45" s="216" t="n">
        <v>0</v>
      </c>
      <c r="AH45" s="221" t="n">
        <v>0</v>
      </c>
      <c r="AI45" s="216" t="n">
        <v>0</v>
      </c>
      <c r="AJ45" s="216" t="n">
        <v>0</v>
      </c>
      <c r="AK45" s="222" t="n">
        <v>0</v>
      </c>
      <c r="AL45" s="223"/>
      <c r="AM45" s="216" t="n">
        <v>283416</v>
      </c>
      <c r="AN45" s="217"/>
      <c r="AO45" s="223"/>
      <c r="AP45" s="216" t="n">
        <v>283416</v>
      </c>
      <c r="AQ45" s="224"/>
      <c r="AR45" s="216"/>
      <c r="AS45" s="216"/>
      <c r="AT45" s="216" t="n">
        <v>0</v>
      </c>
      <c r="AU45" s="216" t="n">
        <v>0</v>
      </c>
      <c r="AV45" s="216" t="n">
        <v>0</v>
      </c>
      <c r="AW45" s="216" t="n">
        <v>0</v>
      </c>
      <c r="AX45" s="216" t="n">
        <v>0</v>
      </c>
      <c r="AY45" s="216" t="n">
        <v>0</v>
      </c>
      <c r="AZ45" s="216" t="n">
        <v>0</v>
      </c>
      <c r="BA45" s="216" t="n">
        <v>0</v>
      </c>
      <c r="BB45" s="216"/>
      <c r="BC45" s="216"/>
      <c r="BD45" s="216"/>
      <c r="BE45" s="216"/>
      <c r="BF45" s="216"/>
      <c r="BG45" s="216"/>
      <c r="BH45" s="216"/>
      <c r="BI45" s="216"/>
      <c r="BJ45" s="216"/>
      <c r="BK45" s="216"/>
      <c r="BL45" s="216"/>
      <c r="BM45" s="216"/>
      <c r="BN45" s="216"/>
      <c r="BO45" s="216"/>
      <c r="BP45" s="216"/>
      <c r="BQ45" s="218"/>
      <c r="BR45" s="217"/>
      <c r="BS45" s="226"/>
      <c r="BT45" s="217"/>
      <c r="BU45" s="227"/>
      <c r="BV45" s="217"/>
      <c r="BW45" s="228"/>
      <c r="BX45" s="228"/>
      <c r="BY45" s="216"/>
      <c r="BZ45" s="216"/>
      <c r="CA45" s="216" t="n">
        <v>0</v>
      </c>
      <c r="CB45" s="216"/>
      <c r="CC45" s="216"/>
      <c r="CD45" s="216"/>
      <c r="CE45" s="216"/>
      <c r="CF45" s="216"/>
      <c r="CG45" s="216"/>
      <c r="CH45" s="216"/>
      <c r="CI45" s="216"/>
      <c r="CJ45" s="216"/>
      <c r="CK45" s="217"/>
      <c r="CL45" s="217"/>
    </row>
    <row r="46" customFormat="false" ht="30" hidden="false" customHeight="true" outlineLevel="1" collapsed="false">
      <c r="A46" s="212"/>
      <c r="B46" s="212" t="s">
        <v>397</v>
      </c>
      <c r="C46" s="212"/>
      <c r="D46" s="212"/>
      <c r="E46" s="212"/>
      <c r="F46" s="212"/>
      <c r="G46" s="212"/>
      <c r="H46" s="212"/>
      <c r="I46" s="213"/>
      <c r="J46" s="229"/>
      <c r="K46" s="229"/>
      <c r="L46" s="231"/>
      <c r="M46" s="231"/>
      <c r="N46" s="231"/>
      <c r="O46" s="230"/>
      <c r="P46" s="231"/>
      <c r="Q46" s="231"/>
      <c r="R46" s="233" t="n">
        <v>0</v>
      </c>
      <c r="S46" s="233" t="n">
        <v>0</v>
      </c>
      <c r="T46" s="233" t="n">
        <v>0</v>
      </c>
      <c r="U46" s="234" t="n">
        <v>8839899.28087547</v>
      </c>
      <c r="V46" s="230"/>
      <c r="W46" s="230" t="n">
        <v>0</v>
      </c>
      <c r="X46" s="230" t="n">
        <v>0</v>
      </c>
      <c r="Y46" s="230" t="n">
        <v>0</v>
      </c>
      <c r="Z46" s="230" t="n">
        <v>0</v>
      </c>
      <c r="AA46" s="230" t="n">
        <v>0</v>
      </c>
      <c r="AB46" s="230" t="n">
        <v>0</v>
      </c>
      <c r="AC46" s="234" t="n">
        <v>8841783.76095601</v>
      </c>
      <c r="AD46" s="230" t="n">
        <v>-57354.157896535</v>
      </c>
      <c r="AE46" s="230" t="n">
        <v>0</v>
      </c>
      <c r="AF46" s="230" t="n">
        <v>0</v>
      </c>
      <c r="AG46" s="230" t="n">
        <v>-57354.157896535</v>
      </c>
      <c r="AH46" s="235" t="n">
        <v>31612.232334268</v>
      </c>
      <c r="AI46" s="230" t="n">
        <v>0</v>
      </c>
      <c r="AJ46" s="230" t="n">
        <v>0</v>
      </c>
      <c r="AK46" s="236" t="n">
        <v>31612.232334268</v>
      </c>
      <c r="AL46" s="237"/>
      <c r="AM46" s="230" t="n">
        <v>8686519.62854121</v>
      </c>
      <c r="AN46" s="231"/>
      <c r="AO46" s="237"/>
      <c r="AP46" s="230" t="n">
        <v>8686519.62854121</v>
      </c>
      <c r="AQ46" s="238"/>
      <c r="AR46" s="230"/>
      <c r="AS46" s="230"/>
      <c r="AT46" s="230" t="n">
        <v>31612.232334268</v>
      </c>
      <c r="AU46" s="230" t="n">
        <v>0</v>
      </c>
      <c r="AV46" s="230" t="n">
        <v>0</v>
      </c>
      <c r="AW46" s="230" t="n">
        <v>31612.232334268</v>
      </c>
      <c r="AX46" s="230" t="n">
        <v>830534.170723243</v>
      </c>
      <c r="AY46" s="230" t="n">
        <v>0</v>
      </c>
      <c r="AZ46" s="230" t="n">
        <v>0</v>
      </c>
      <c r="BA46" s="230" t="n">
        <v>830534.170723243</v>
      </c>
      <c r="BB46" s="230"/>
      <c r="BC46" s="230"/>
      <c r="BD46" s="230"/>
      <c r="BE46" s="230"/>
      <c r="BF46" s="230"/>
      <c r="BG46" s="230"/>
      <c r="BH46" s="230"/>
      <c r="BI46" s="230"/>
      <c r="BJ46" s="230"/>
      <c r="BK46" s="230"/>
      <c r="BL46" s="230"/>
      <c r="BM46" s="230"/>
      <c r="BN46" s="230"/>
      <c r="BO46" s="230"/>
      <c r="BP46" s="230"/>
      <c r="BQ46" s="232"/>
      <c r="BR46" s="231"/>
      <c r="BS46" s="240"/>
      <c r="BT46" s="231"/>
      <c r="BU46" s="241"/>
      <c r="BV46" s="231"/>
      <c r="BW46" s="242"/>
      <c r="BX46" s="242"/>
      <c r="BY46" s="230"/>
      <c r="BZ46" s="230"/>
      <c r="CA46" s="230" t="n">
        <v>121767.42</v>
      </c>
      <c r="CB46" s="230"/>
      <c r="CC46" s="230"/>
      <c r="CD46" s="230"/>
      <c r="CE46" s="230"/>
      <c r="CF46" s="230"/>
      <c r="CG46" s="230"/>
      <c r="CH46" s="230"/>
      <c r="CI46" s="230"/>
      <c r="CJ46" s="230"/>
      <c r="CK46" s="231"/>
      <c r="CL46" s="231"/>
    </row>
    <row r="47" customFormat="false" ht="15.75" hidden="false" customHeight="false" outlineLevel="3" collapsed="false">
      <c r="A47" s="45" t="s">
        <v>398</v>
      </c>
      <c r="B47" s="45" t="s">
        <v>399</v>
      </c>
      <c r="C47" s="45" t="s">
        <v>393</v>
      </c>
      <c r="D47" s="45" t="s">
        <v>394</v>
      </c>
      <c r="E47" s="45" t="s">
        <v>400</v>
      </c>
      <c r="F47" s="45" t="s">
        <v>198</v>
      </c>
      <c r="G47" s="45" t="s">
        <v>401</v>
      </c>
      <c r="H47" s="45" t="s">
        <v>281</v>
      </c>
      <c r="I47" s="194" t="s">
        <v>354</v>
      </c>
      <c r="J47" s="195" t="n">
        <v>1</v>
      </c>
      <c r="K47" s="196" t="n">
        <v>1</v>
      </c>
      <c r="L47" s="198" t="n">
        <v>0</v>
      </c>
      <c r="M47" s="198" t="n">
        <v>0</v>
      </c>
      <c r="N47" s="198" t="n">
        <v>0</v>
      </c>
      <c r="O47" s="197" t="n">
        <v>2220747.16</v>
      </c>
      <c r="P47" s="198" t="n">
        <v>2220747.16</v>
      </c>
      <c r="Q47" s="198" t="n">
        <v>0</v>
      </c>
      <c r="R47" s="200" t="s">
        <v>402</v>
      </c>
      <c r="S47" s="200" t="n">
        <v>0</v>
      </c>
      <c r="T47" s="200" t="n">
        <v>0</v>
      </c>
      <c r="U47" s="201" t="n">
        <v>2220747.16</v>
      </c>
      <c r="V47" s="197" t="s">
        <v>284</v>
      </c>
      <c r="W47" s="197" t="n">
        <v>0</v>
      </c>
      <c r="X47" s="197" t="n">
        <v>0</v>
      </c>
      <c r="Y47" s="197" t="n">
        <v>0</v>
      </c>
      <c r="Z47" s="197" t="n">
        <v>0</v>
      </c>
      <c r="AA47" s="197" t="n">
        <v>0</v>
      </c>
      <c r="AB47" s="197" t="n">
        <v>0</v>
      </c>
      <c r="AC47" s="201" t="n">
        <v>2220747.16</v>
      </c>
      <c r="AD47" s="197" t="n">
        <v>0</v>
      </c>
      <c r="AE47" s="197" t="n">
        <v>0</v>
      </c>
      <c r="AF47" s="197" t="n">
        <v>0</v>
      </c>
      <c r="AG47" s="197" t="n">
        <v>0</v>
      </c>
      <c r="AH47" s="202" t="n">
        <v>0</v>
      </c>
      <c r="AI47" s="197" t="n">
        <v>0</v>
      </c>
      <c r="AJ47" s="197" t="n">
        <v>0</v>
      </c>
      <c r="AK47" s="203" t="n">
        <v>0</v>
      </c>
      <c r="AL47" s="204" t="n">
        <v>0</v>
      </c>
      <c r="AM47" s="197" t="n">
        <v>2136334</v>
      </c>
      <c r="AN47" s="198" t="n">
        <v>0</v>
      </c>
      <c r="AO47" s="204" t="n">
        <v>0</v>
      </c>
      <c r="AP47" s="197" t="n">
        <v>2136334</v>
      </c>
      <c r="AQ47" s="205" t="n">
        <v>1</v>
      </c>
      <c r="AR47" s="197" t="n">
        <v>0</v>
      </c>
      <c r="AS47" s="197" t="n">
        <v>2220747.16</v>
      </c>
      <c r="AT47" s="197" t="n">
        <v>0</v>
      </c>
      <c r="AU47" s="197" t="n">
        <v>0</v>
      </c>
      <c r="AV47" s="197" t="n">
        <v>0</v>
      </c>
      <c r="AW47" s="197" t="n">
        <v>0</v>
      </c>
      <c r="AX47" s="197" t="n">
        <v>0</v>
      </c>
      <c r="AY47" s="197" t="n">
        <v>0</v>
      </c>
      <c r="AZ47" s="197" t="n">
        <v>0</v>
      </c>
      <c r="BA47" s="197" t="n">
        <v>0</v>
      </c>
      <c r="BB47" s="197" t="s">
        <v>198</v>
      </c>
      <c r="BC47" s="197" t="s">
        <v>198</v>
      </c>
      <c r="BD47" s="197" t="n">
        <v>0</v>
      </c>
      <c r="BE47" s="197" t="n">
        <v>0</v>
      </c>
      <c r="BF47" s="197" t="n">
        <v>0</v>
      </c>
      <c r="BG47" s="197" t="n">
        <v>0</v>
      </c>
      <c r="BH47" s="197" t="n">
        <v>0</v>
      </c>
      <c r="BI47" s="197" t="n">
        <v>0</v>
      </c>
      <c r="BJ47" s="197" t="n">
        <v>0</v>
      </c>
      <c r="BK47" s="197" t="n">
        <v>0</v>
      </c>
      <c r="BL47" s="197" t="n">
        <v>2136334</v>
      </c>
      <c r="BM47" s="197" t="s">
        <v>285</v>
      </c>
      <c r="BN47" s="197" t="n">
        <v>0</v>
      </c>
      <c r="BO47" s="206" t="b">
        <f aca="false">FALSE()</f>
        <v>0</v>
      </c>
      <c r="BP47" s="206" t="n">
        <v>0</v>
      </c>
      <c r="BQ47" s="199" t="n">
        <v>0</v>
      </c>
      <c r="BR47" s="198" t="n">
        <v>0</v>
      </c>
      <c r="BS47" s="208" t="n">
        <v>66</v>
      </c>
      <c r="BT47" s="198" t="n">
        <v>0</v>
      </c>
      <c r="BU47" s="209" t="n">
        <v>0</v>
      </c>
      <c r="BV47" s="198" t="n">
        <v>306</v>
      </c>
      <c r="BW47" s="210" t="n">
        <v>0</v>
      </c>
      <c r="BX47" s="210" t="n">
        <v>0</v>
      </c>
      <c r="BY47" s="206" t="n">
        <v>0</v>
      </c>
      <c r="BZ47" s="206" t="n">
        <v>84413.16</v>
      </c>
      <c r="CA47" s="206" t="n">
        <v>84413.16</v>
      </c>
      <c r="CB47" s="206" t="n">
        <v>2220747.16</v>
      </c>
      <c r="CC47" s="206" t="n">
        <v>0</v>
      </c>
      <c r="CD47" s="206" t="n">
        <v>0</v>
      </c>
      <c r="CE47" s="206" t="n">
        <v>0</v>
      </c>
      <c r="CF47" s="206" t="n">
        <v>0</v>
      </c>
      <c r="CG47" s="206" t="n">
        <v>0</v>
      </c>
      <c r="CH47" s="206" t="n">
        <v>0</v>
      </c>
      <c r="CI47" s="206" t="n">
        <v>0</v>
      </c>
      <c r="CJ47" s="206" t="n">
        <v>0</v>
      </c>
      <c r="CK47" s="198" t="n">
        <v>0</v>
      </c>
      <c r="CL47" s="198" t="n">
        <v>0</v>
      </c>
    </row>
    <row r="48" customFormat="false" ht="20.1" hidden="false" customHeight="true" outlineLevel="2" collapsed="false">
      <c r="A48" s="212" t="s">
        <v>403</v>
      </c>
      <c r="B48" s="212"/>
      <c r="C48" s="212"/>
      <c r="D48" s="212"/>
      <c r="E48" s="212"/>
      <c r="F48" s="212"/>
      <c r="G48" s="212"/>
      <c r="H48" s="212"/>
      <c r="I48" s="213"/>
      <c r="J48" s="214"/>
      <c r="K48" s="215"/>
      <c r="L48" s="217"/>
      <c r="M48" s="217"/>
      <c r="N48" s="217"/>
      <c r="O48" s="216"/>
      <c r="P48" s="217"/>
      <c r="Q48" s="217"/>
      <c r="R48" s="219" t="n">
        <v>0</v>
      </c>
      <c r="S48" s="219" t="n">
        <v>0</v>
      </c>
      <c r="T48" s="219" t="n">
        <v>0</v>
      </c>
      <c r="U48" s="220" t="n">
        <v>2220747.16</v>
      </c>
      <c r="V48" s="216"/>
      <c r="W48" s="216" t="n">
        <v>0</v>
      </c>
      <c r="X48" s="216" t="n">
        <v>0</v>
      </c>
      <c r="Y48" s="216" t="n">
        <v>0</v>
      </c>
      <c r="Z48" s="216" t="n">
        <v>0</v>
      </c>
      <c r="AA48" s="216" t="n">
        <v>0</v>
      </c>
      <c r="AB48" s="216" t="n">
        <v>0</v>
      </c>
      <c r="AC48" s="220" t="n">
        <v>2220747.16</v>
      </c>
      <c r="AD48" s="216" t="n">
        <v>0</v>
      </c>
      <c r="AE48" s="216" t="n">
        <v>0</v>
      </c>
      <c r="AF48" s="216" t="n">
        <v>0</v>
      </c>
      <c r="AG48" s="216" t="n">
        <v>0</v>
      </c>
      <c r="AH48" s="221" t="n">
        <v>0</v>
      </c>
      <c r="AI48" s="216" t="n">
        <v>0</v>
      </c>
      <c r="AJ48" s="216" t="n">
        <v>0</v>
      </c>
      <c r="AK48" s="222" t="n">
        <v>0</v>
      </c>
      <c r="AL48" s="223"/>
      <c r="AM48" s="216" t="n">
        <v>2136334</v>
      </c>
      <c r="AN48" s="217"/>
      <c r="AO48" s="223"/>
      <c r="AP48" s="216" t="n">
        <v>2136334</v>
      </c>
      <c r="AQ48" s="224"/>
      <c r="AR48" s="216"/>
      <c r="AS48" s="216"/>
      <c r="AT48" s="216" t="n">
        <v>0</v>
      </c>
      <c r="AU48" s="216" t="n">
        <v>0</v>
      </c>
      <c r="AV48" s="216" t="n">
        <v>0</v>
      </c>
      <c r="AW48" s="216" t="n">
        <v>0</v>
      </c>
      <c r="AX48" s="216" t="n">
        <v>0</v>
      </c>
      <c r="AY48" s="216" t="n">
        <v>0</v>
      </c>
      <c r="AZ48" s="216" t="n">
        <v>0</v>
      </c>
      <c r="BA48" s="216" t="n">
        <v>0</v>
      </c>
      <c r="BB48" s="216"/>
      <c r="BC48" s="216"/>
      <c r="BD48" s="216"/>
      <c r="BE48" s="216"/>
      <c r="BF48" s="216"/>
      <c r="BG48" s="216"/>
      <c r="BH48" s="216"/>
      <c r="BI48" s="216"/>
      <c r="BJ48" s="216"/>
      <c r="BK48" s="216"/>
      <c r="BL48" s="216"/>
      <c r="BM48" s="216"/>
      <c r="BN48" s="216"/>
      <c r="BO48" s="216"/>
      <c r="BP48" s="216"/>
      <c r="BQ48" s="218"/>
      <c r="BR48" s="217"/>
      <c r="BS48" s="226"/>
      <c r="BT48" s="217"/>
      <c r="BU48" s="227"/>
      <c r="BV48" s="217"/>
      <c r="BW48" s="228"/>
      <c r="BX48" s="228"/>
      <c r="BY48" s="216"/>
      <c r="BZ48" s="216"/>
      <c r="CA48" s="216" t="n">
        <v>84413.16</v>
      </c>
      <c r="CB48" s="216"/>
      <c r="CC48" s="216"/>
      <c r="CD48" s="216"/>
      <c r="CE48" s="216"/>
      <c r="CF48" s="216"/>
      <c r="CG48" s="216"/>
      <c r="CH48" s="216"/>
      <c r="CI48" s="216"/>
      <c r="CJ48" s="216"/>
      <c r="CK48" s="217"/>
      <c r="CL48" s="217"/>
    </row>
    <row r="49" customFormat="false" ht="15.75" hidden="false" customHeight="false" outlineLevel="3" collapsed="false">
      <c r="A49" s="45" t="s">
        <v>404</v>
      </c>
      <c r="B49" s="45" t="s">
        <v>399</v>
      </c>
      <c r="C49" s="45" t="s">
        <v>393</v>
      </c>
      <c r="D49" s="45" t="s">
        <v>394</v>
      </c>
      <c r="E49" s="45" t="s">
        <v>405</v>
      </c>
      <c r="F49" s="45" t="s">
        <v>198</v>
      </c>
      <c r="G49" s="45" t="s">
        <v>401</v>
      </c>
      <c r="H49" s="243" t="s">
        <v>390</v>
      </c>
      <c r="I49" s="194" t="s">
        <v>282</v>
      </c>
      <c r="J49" s="195" t="n">
        <v>172031</v>
      </c>
      <c r="K49" s="196" t="n">
        <v>172031</v>
      </c>
      <c r="L49" s="198" t="n">
        <v>0</v>
      </c>
      <c r="M49" s="198" t="n">
        <v>0.5</v>
      </c>
      <c r="N49" s="198" t="n">
        <v>1</v>
      </c>
      <c r="O49" s="197" t="n">
        <v>136.649295766461</v>
      </c>
      <c r="P49" s="199" t="n">
        <v>136.649295766461</v>
      </c>
      <c r="Q49" s="199" t="n">
        <v>0</v>
      </c>
      <c r="R49" s="200" t="s">
        <v>406</v>
      </c>
      <c r="S49" s="200" t="n">
        <v>0</v>
      </c>
      <c r="T49" s="200" t="n">
        <v>0</v>
      </c>
      <c r="U49" s="201" t="n">
        <v>23507915</v>
      </c>
      <c r="V49" s="197" t="s">
        <v>284</v>
      </c>
      <c r="W49" s="197" t="n">
        <v>11753957.5</v>
      </c>
      <c r="X49" s="197" t="n">
        <v>0</v>
      </c>
      <c r="Y49" s="197" t="n">
        <v>11753957.5</v>
      </c>
      <c r="Z49" s="197" t="n">
        <v>0</v>
      </c>
      <c r="AA49" s="197" t="n">
        <v>0</v>
      </c>
      <c r="AB49" s="197" t="n">
        <v>0</v>
      </c>
      <c r="AC49" s="201" t="n">
        <v>23507915</v>
      </c>
      <c r="AD49" s="197" t="n">
        <v>0</v>
      </c>
      <c r="AE49" s="197" t="n">
        <v>0</v>
      </c>
      <c r="AF49" s="197" t="n">
        <v>0</v>
      </c>
      <c r="AG49" s="197" t="n">
        <v>0</v>
      </c>
      <c r="AH49" s="202" t="n">
        <v>0</v>
      </c>
      <c r="AI49" s="197" t="n">
        <v>0</v>
      </c>
      <c r="AJ49" s="197" t="n">
        <v>0</v>
      </c>
      <c r="AK49" s="203" t="n">
        <v>0</v>
      </c>
      <c r="AL49" s="204" t="n">
        <v>0</v>
      </c>
      <c r="AM49" s="197" t="n">
        <v>23507915</v>
      </c>
      <c r="AN49" s="204" t="n">
        <v>0</v>
      </c>
      <c r="AO49" s="198" t="n">
        <v>0</v>
      </c>
      <c r="AP49" s="197" t="n">
        <v>23507915</v>
      </c>
      <c r="AQ49" s="205" t="n">
        <v>1</v>
      </c>
      <c r="AR49" s="197" t="n">
        <v>23507915</v>
      </c>
      <c r="AS49" s="197" t="n">
        <v>136.649295766461</v>
      </c>
      <c r="AT49" s="197" t="n">
        <v>0</v>
      </c>
      <c r="AU49" s="197" t="n">
        <v>0</v>
      </c>
      <c r="AV49" s="197" t="n">
        <v>0</v>
      </c>
      <c r="AW49" s="197" t="n">
        <v>0</v>
      </c>
      <c r="AX49" s="197" t="n">
        <v>0</v>
      </c>
      <c r="AY49" s="197" t="n">
        <v>0</v>
      </c>
      <c r="AZ49" s="197" t="n">
        <v>0</v>
      </c>
      <c r="BA49" s="197" t="n">
        <v>0</v>
      </c>
      <c r="BB49" s="197" t="s">
        <v>198</v>
      </c>
      <c r="BC49" s="197" t="s">
        <v>198</v>
      </c>
      <c r="BD49" s="197" t="n">
        <v>0</v>
      </c>
      <c r="BE49" s="197" t="n">
        <v>0</v>
      </c>
      <c r="BF49" s="197" t="n">
        <v>0</v>
      </c>
      <c r="BG49" s="197" t="n">
        <v>0</v>
      </c>
      <c r="BH49" s="197" t="n">
        <v>0</v>
      </c>
      <c r="BI49" s="197" t="n">
        <v>0</v>
      </c>
      <c r="BJ49" s="197" t="n">
        <v>0</v>
      </c>
      <c r="BK49" s="197" t="n">
        <v>0</v>
      </c>
      <c r="BL49" s="210" t="n">
        <v>23507915</v>
      </c>
      <c r="BM49" s="197" t="s">
        <v>285</v>
      </c>
      <c r="BN49" s="197" t="n">
        <v>0</v>
      </c>
      <c r="BO49" s="206" t="b">
        <f aca="false">FALSE()</f>
        <v>0</v>
      </c>
      <c r="BP49" s="206" t="n">
        <v>0</v>
      </c>
      <c r="BQ49" s="199" t="n">
        <v>89.2281</v>
      </c>
      <c r="BR49" s="198" t="n">
        <v>15349999.2711</v>
      </c>
      <c r="BS49" s="208" t="n">
        <v>65</v>
      </c>
      <c r="BT49" s="198" t="n">
        <v>0</v>
      </c>
      <c r="BU49" s="209" t="n">
        <v>0</v>
      </c>
      <c r="BV49" s="198" t="n">
        <v>58</v>
      </c>
      <c r="BW49" s="210" t="n">
        <v>0</v>
      </c>
      <c r="BX49" s="210" t="n">
        <v>0</v>
      </c>
      <c r="BY49" s="206" t="n">
        <v>0</v>
      </c>
      <c r="BZ49" s="206" t="n">
        <v>0</v>
      </c>
      <c r="CA49" s="206" t="n">
        <v>0</v>
      </c>
      <c r="CB49" s="206" t="n">
        <v>23507915</v>
      </c>
      <c r="CC49" s="206" t="n">
        <v>0</v>
      </c>
      <c r="CD49" s="206" t="n">
        <v>0</v>
      </c>
      <c r="CE49" s="206" t="n">
        <v>0</v>
      </c>
      <c r="CF49" s="206" t="n">
        <v>0</v>
      </c>
      <c r="CG49" s="206" t="n">
        <v>0</v>
      </c>
      <c r="CH49" s="206" t="n">
        <v>0</v>
      </c>
      <c r="CI49" s="206" t="n">
        <v>0</v>
      </c>
      <c r="CJ49" s="206" t="n">
        <v>0</v>
      </c>
      <c r="CK49" s="198" t="n">
        <v>0.5</v>
      </c>
      <c r="CL49" s="198" t="n">
        <v>0</v>
      </c>
    </row>
    <row r="50" customFormat="false" ht="15.75" hidden="false" customHeight="false" outlineLevel="3" collapsed="false">
      <c r="A50" s="45" t="s">
        <v>404</v>
      </c>
      <c r="B50" s="45" t="s">
        <v>399</v>
      </c>
      <c r="C50" s="45" t="s">
        <v>393</v>
      </c>
      <c r="D50" s="45" t="s">
        <v>394</v>
      </c>
      <c r="E50" s="45" t="s">
        <v>407</v>
      </c>
      <c r="F50" s="45" t="s">
        <v>198</v>
      </c>
      <c r="G50" s="243" t="s">
        <v>408</v>
      </c>
      <c r="H50" s="243" t="s">
        <v>390</v>
      </c>
      <c r="I50" s="194" t="s">
        <v>282</v>
      </c>
      <c r="J50" s="195" t="n">
        <v>1</v>
      </c>
      <c r="K50" s="196" t="n">
        <v>1</v>
      </c>
      <c r="L50" s="198" t="n">
        <v>0</v>
      </c>
      <c r="M50" s="198" t="n">
        <v>0</v>
      </c>
      <c r="N50" s="198" t="n">
        <v>1</v>
      </c>
      <c r="O50" s="197" t="n">
        <v>10372212</v>
      </c>
      <c r="P50" s="199" t="n">
        <v>10372212</v>
      </c>
      <c r="Q50" s="199" t="n">
        <v>0</v>
      </c>
      <c r="R50" s="200" t="s">
        <v>409</v>
      </c>
      <c r="S50" s="200" t="n">
        <v>0</v>
      </c>
      <c r="T50" s="200" t="n">
        <v>0</v>
      </c>
      <c r="U50" s="201" t="n">
        <v>10372212</v>
      </c>
      <c r="V50" s="197" t="s">
        <v>284</v>
      </c>
      <c r="W50" s="197" t="n">
        <v>0</v>
      </c>
      <c r="X50" s="197" t="n">
        <v>0</v>
      </c>
      <c r="Y50" s="197" t="n">
        <v>0</v>
      </c>
      <c r="Z50" s="197" t="n">
        <v>0</v>
      </c>
      <c r="AA50" s="197" t="n">
        <v>0</v>
      </c>
      <c r="AB50" s="197" t="n">
        <v>0</v>
      </c>
      <c r="AC50" s="201" t="n">
        <v>10372212</v>
      </c>
      <c r="AD50" s="197" t="n">
        <v>0</v>
      </c>
      <c r="AE50" s="197" t="n">
        <v>0</v>
      </c>
      <c r="AF50" s="197" t="n">
        <v>0</v>
      </c>
      <c r="AG50" s="197" t="n">
        <v>0</v>
      </c>
      <c r="AH50" s="202" t="n">
        <v>0</v>
      </c>
      <c r="AI50" s="197" t="n">
        <v>0</v>
      </c>
      <c r="AJ50" s="197" t="n">
        <v>0</v>
      </c>
      <c r="AK50" s="203" t="n">
        <v>0</v>
      </c>
      <c r="AL50" s="204" t="n">
        <v>0</v>
      </c>
      <c r="AM50" s="197" t="n">
        <v>14753533</v>
      </c>
      <c r="AN50" s="204" t="n">
        <v>0</v>
      </c>
      <c r="AO50" s="198" t="n">
        <v>0</v>
      </c>
      <c r="AP50" s="197" t="n">
        <v>14753533</v>
      </c>
      <c r="AQ50" s="205" t="n">
        <v>1</v>
      </c>
      <c r="AR50" s="197" t="n">
        <v>10372212</v>
      </c>
      <c r="AS50" s="197" t="n">
        <v>10372212</v>
      </c>
      <c r="AT50" s="197" t="n">
        <v>0</v>
      </c>
      <c r="AU50" s="197" t="n">
        <v>0</v>
      </c>
      <c r="AV50" s="197" t="n">
        <v>0</v>
      </c>
      <c r="AW50" s="197" t="n">
        <v>0</v>
      </c>
      <c r="AX50" s="197" t="n">
        <v>0</v>
      </c>
      <c r="AY50" s="197" t="n">
        <v>0</v>
      </c>
      <c r="AZ50" s="197" t="n">
        <v>0</v>
      </c>
      <c r="BA50" s="197" t="n">
        <v>0</v>
      </c>
      <c r="BB50" s="197" t="s">
        <v>198</v>
      </c>
      <c r="BC50" s="197" t="s">
        <v>198</v>
      </c>
      <c r="BD50" s="197" t="n">
        <v>0</v>
      </c>
      <c r="BE50" s="197" t="n">
        <v>0</v>
      </c>
      <c r="BF50" s="197" t="n">
        <v>0</v>
      </c>
      <c r="BG50" s="197" t="n">
        <v>0</v>
      </c>
      <c r="BH50" s="197" t="n">
        <v>0</v>
      </c>
      <c r="BI50" s="197" t="n">
        <v>0</v>
      </c>
      <c r="BJ50" s="197" t="n">
        <v>0</v>
      </c>
      <c r="BK50" s="197" t="n">
        <v>0</v>
      </c>
      <c r="BL50" s="210" t="n">
        <v>14753533</v>
      </c>
      <c r="BM50" s="197" t="s">
        <v>285</v>
      </c>
      <c r="BN50" s="197" t="n">
        <v>0</v>
      </c>
      <c r="BO50" s="206" t="b">
        <f aca="false">FALSE()</f>
        <v>0</v>
      </c>
      <c r="BP50" s="206" t="n">
        <v>0</v>
      </c>
      <c r="BQ50" s="199" t="n">
        <v>0</v>
      </c>
      <c r="BR50" s="198" t="n">
        <v>0</v>
      </c>
      <c r="BS50" s="208" t="n">
        <v>65</v>
      </c>
      <c r="BT50" s="198" t="n">
        <v>0</v>
      </c>
      <c r="BU50" s="209" t="n">
        <v>0</v>
      </c>
      <c r="BV50" s="198" t="n">
        <v>60</v>
      </c>
      <c r="BW50" s="210" t="n">
        <v>0</v>
      </c>
      <c r="BX50" s="210" t="n">
        <v>0</v>
      </c>
      <c r="BY50" s="206" t="n">
        <v>0</v>
      </c>
      <c r="BZ50" s="206" t="n">
        <v>-4381321</v>
      </c>
      <c r="CA50" s="206" t="n">
        <v>-4381321</v>
      </c>
      <c r="CB50" s="206" t="n">
        <v>10372212</v>
      </c>
      <c r="CC50" s="206" t="n">
        <v>0</v>
      </c>
      <c r="CD50" s="206" t="n">
        <v>0</v>
      </c>
      <c r="CE50" s="206" t="n">
        <v>0</v>
      </c>
      <c r="CF50" s="206" t="n">
        <v>0</v>
      </c>
      <c r="CG50" s="206" t="n">
        <v>0</v>
      </c>
      <c r="CH50" s="206" t="n">
        <v>0</v>
      </c>
      <c r="CI50" s="206" t="n">
        <v>0</v>
      </c>
      <c r="CJ50" s="206" t="n">
        <v>0</v>
      </c>
      <c r="CK50" s="198" t="n">
        <v>0</v>
      </c>
      <c r="CL50" s="198" t="n">
        <v>0</v>
      </c>
    </row>
    <row r="51" customFormat="false" ht="20.1" hidden="false" customHeight="true" outlineLevel="2" collapsed="false">
      <c r="A51" s="212" t="s">
        <v>410</v>
      </c>
      <c r="B51" s="212"/>
      <c r="C51" s="212"/>
      <c r="D51" s="212"/>
      <c r="E51" s="212"/>
      <c r="F51" s="212"/>
      <c r="G51" s="244"/>
      <c r="H51" s="244"/>
      <c r="I51" s="213"/>
      <c r="J51" s="214"/>
      <c r="K51" s="215"/>
      <c r="L51" s="217"/>
      <c r="M51" s="217"/>
      <c r="N51" s="217"/>
      <c r="O51" s="216"/>
      <c r="P51" s="218"/>
      <c r="Q51" s="218"/>
      <c r="R51" s="219" t="n">
        <v>0</v>
      </c>
      <c r="S51" s="219" t="n">
        <v>0</v>
      </c>
      <c r="T51" s="219" t="n">
        <v>0</v>
      </c>
      <c r="U51" s="220" t="n">
        <v>33880127</v>
      </c>
      <c r="V51" s="216"/>
      <c r="W51" s="216" t="n">
        <v>11753957.5</v>
      </c>
      <c r="X51" s="216" t="n">
        <v>0</v>
      </c>
      <c r="Y51" s="216" t="n">
        <v>11753957.5</v>
      </c>
      <c r="Z51" s="216" t="n">
        <v>0</v>
      </c>
      <c r="AA51" s="216" t="n">
        <v>0</v>
      </c>
      <c r="AB51" s="216" t="n">
        <v>0</v>
      </c>
      <c r="AC51" s="220" t="n">
        <v>33880127</v>
      </c>
      <c r="AD51" s="216" t="n">
        <v>0</v>
      </c>
      <c r="AE51" s="216" t="n">
        <v>0</v>
      </c>
      <c r="AF51" s="216" t="n">
        <v>0</v>
      </c>
      <c r="AG51" s="216" t="n">
        <v>0</v>
      </c>
      <c r="AH51" s="221" t="n">
        <v>0</v>
      </c>
      <c r="AI51" s="216" t="n">
        <v>0</v>
      </c>
      <c r="AJ51" s="216" t="n">
        <v>0</v>
      </c>
      <c r="AK51" s="222" t="n">
        <v>0</v>
      </c>
      <c r="AL51" s="223"/>
      <c r="AM51" s="216" t="n">
        <v>38261448</v>
      </c>
      <c r="AN51" s="223"/>
      <c r="AO51" s="217"/>
      <c r="AP51" s="216" t="n">
        <v>38261448</v>
      </c>
      <c r="AQ51" s="224"/>
      <c r="AR51" s="216"/>
      <c r="AS51" s="216"/>
      <c r="AT51" s="216" t="n">
        <v>0</v>
      </c>
      <c r="AU51" s="216" t="n">
        <v>0</v>
      </c>
      <c r="AV51" s="216" t="n">
        <v>0</v>
      </c>
      <c r="AW51" s="216" t="n">
        <v>0</v>
      </c>
      <c r="AX51" s="216" t="n">
        <v>0</v>
      </c>
      <c r="AY51" s="216" t="n">
        <v>0</v>
      </c>
      <c r="AZ51" s="216" t="n">
        <v>0</v>
      </c>
      <c r="BA51" s="216" t="n">
        <v>0</v>
      </c>
      <c r="BB51" s="216"/>
      <c r="BC51" s="216"/>
      <c r="BD51" s="216"/>
      <c r="BE51" s="216"/>
      <c r="BF51" s="216"/>
      <c r="BG51" s="216"/>
      <c r="BH51" s="216"/>
      <c r="BI51" s="216"/>
      <c r="BJ51" s="216"/>
      <c r="BK51" s="216"/>
      <c r="BL51" s="228"/>
      <c r="BM51" s="216"/>
      <c r="BN51" s="216"/>
      <c r="BO51" s="216"/>
      <c r="BP51" s="216"/>
      <c r="BQ51" s="218"/>
      <c r="BR51" s="217"/>
      <c r="BS51" s="226"/>
      <c r="BT51" s="217"/>
      <c r="BU51" s="227"/>
      <c r="BV51" s="217"/>
      <c r="BW51" s="228"/>
      <c r="BX51" s="228"/>
      <c r="BY51" s="216"/>
      <c r="BZ51" s="216"/>
      <c r="CA51" s="216" t="n">
        <v>-4381321</v>
      </c>
      <c r="CB51" s="216"/>
      <c r="CC51" s="216"/>
      <c r="CD51" s="216"/>
      <c r="CE51" s="216"/>
      <c r="CF51" s="216"/>
      <c r="CG51" s="216"/>
      <c r="CH51" s="216"/>
      <c r="CI51" s="216"/>
      <c r="CJ51" s="216"/>
      <c r="CK51" s="217"/>
      <c r="CL51" s="217"/>
    </row>
    <row r="52" customFormat="false" ht="15.75" hidden="false" customHeight="false" outlineLevel="3" collapsed="false">
      <c r="A52" s="45" t="s">
        <v>363</v>
      </c>
      <c r="B52" s="45" t="s">
        <v>399</v>
      </c>
      <c r="C52" s="45" t="s">
        <v>393</v>
      </c>
      <c r="D52" s="45" t="s">
        <v>394</v>
      </c>
      <c r="E52" s="45" t="s">
        <v>411</v>
      </c>
      <c r="F52" s="45" t="s">
        <v>412</v>
      </c>
      <c r="G52" s="45" t="s">
        <v>401</v>
      </c>
      <c r="H52" s="45" t="s">
        <v>291</v>
      </c>
      <c r="I52" s="194" t="s">
        <v>282</v>
      </c>
      <c r="J52" s="196" t="n">
        <v>0</v>
      </c>
      <c r="K52" s="196" t="n">
        <v>0</v>
      </c>
      <c r="L52" s="198" t="n">
        <v>0</v>
      </c>
      <c r="M52" s="198" t="n">
        <v>0.5</v>
      </c>
      <c r="N52" s="198" t="n">
        <v>1</v>
      </c>
      <c r="O52" s="197" t="n">
        <v>4</v>
      </c>
      <c r="P52" s="199" t="n">
        <v>3.6875</v>
      </c>
      <c r="Q52" s="199" t="n">
        <v>0.3125</v>
      </c>
      <c r="R52" s="200" t="s">
        <v>413</v>
      </c>
      <c r="S52" s="200" t="n">
        <v>0</v>
      </c>
      <c r="T52" s="200" t="n">
        <v>0</v>
      </c>
      <c r="U52" s="201" t="n">
        <v>0</v>
      </c>
      <c r="V52" s="197" t="s">
        <v>284</v>
      </c>
      <c r="W52" s="197" t="n">
        <v>0</v>
      </c>
      <c r="X52" s="197" t="n">
        <v>0</v>
      </c>
      <c r="Y52" s="197" t="n">
        <v>0</v>
      </c>
      <c r="Z52" s="197" t="n">
        <v>0</v>
      </c>
      <c r="AA52" s="197" t="n">
        <v>0</v>
      </c>
      <c r="AB52" s="197" t="n">
        <v>0</v>
      </c>
      <c r="AC52" s="201" t="n">
        <v>0</v>
      </c>
      <c r="AD52" s="197" t="n">
        <v>0</v>
      </c>
      <c r="AE52" s="197" t="n">
        <v>0</v>
      </c>
      <c r="AF52" s="197" t="n">
        <v>0</v>
      </c>
      <c r="AG52" s="197" t="n">
        <v>0</v>
      </c>
      <c r="AH52" s="202" t="n">
        <v>0</v>
      </c>
      <c r="AI52" s="197" t="n">
        <v>0</v>
      </c>
      <c r="AJ52" s="197" t="n">
        <v>0</v>
      </c>
      <c r="AK52" s="203" t="n">
        <v>0</v>
      </c>
      <c r="AL52" s="204" t="n">
        <v>0</v>
      </c>
      <c r="AM52" s="197" t="n">
        <v>0</v>
      </c>
      <c r="AN52" s="198" t="n">
        <v>0</v>
      </c>
      <c r="AO52" s="204" t="n">
        <v>0</v>
      </c>
      <c r="AP52" s="197" t="n">
        <v>0</v>
      </c>
      <c r="AQ52" s="205" t="n">
        <v>1</v>
      </c>
      <c r="AR52" s="197" t="n">
        <v>0</v>
      </c>
      <c r="AS52" s="197" t="n">
        <v>4</v>
      </c>
      <c r="AT52" s="197" t="n">
        <v>0</v>
      </c>
      <c r="AU52" s="197" t="n">
        <v>0</v>
      </c>
      <c r="AV52" s="197" t="n">
        <v>0</v>
      </c>
      <c r="AW52" s="197" t="n">
        <v>0</v>
      </c>
      <c r="AX52" s="197" t="n">
        <v>0</v>
      </c>
      <c r="AY52" s="197" t="n">
        <v>0</v>
      </c>
      <c r="AZ52" s="197" t="n">
        <v>0</v>
      </c>
      <c r="BA52" s="197" t="n">
        <v>0</v>
      </c>
      <c r="BB52" s="197" t="n">
        <v>4</v>
      </c>
      <c r="BC52" s="197" t="n">
        <v>3.6875</v>
      </c>
      <c r="BD52" s="197" t="n">
        <v>0</v>
      </c>
      <c r="BE52" s="197" t="n">
        <v>0</v>
      </c>
      <c r="BF52" s="197" t="n">
        <v>0</v>
      </c>
      <c r="BG52" s="197" t="n">
        <v>0</v>
      </c>
      <c r="BH52" s="197" t="n">
        <v>0</v>
      </c>
      <c r="BI52" s="197" t="n">
        <v>0</v>
      </c>
      <c r="BJ52" s="197" t="n">
        <v>0</v>
      </c>
      <c r="BK52" s="197" t="n">
        <v>0</v>
      </c>
      <c r="BL52" s="197" t="n">
        <v>0</v>
      </c>
      <c r="BM52" s="197" t="s">
        <v>293</v>
      </c>
      <c r="BN52" s="197" t="n">
        <v>0</v>
      </c>
      <c r="BO52" s="206" t="b">
        <f aca="false">FALSE()</f>
        <v>0</v>
      </c>
      <c r="BP52" s="206" t="n">
        <v>0</v>
      </c>
      <c r="BQ52" s="199" t="n">
        <v>9.49999620000152</v>
      </c>
      <c r="BR52" s="198" t="n">
        <v>0</v>
      </c>
      <c r="BS52" s="208" t="n">
        <v>64</v>
      </c>
      <c r="BT52" s="198" t="n">
        <v>0</v>
      </c>
      <c r="BU52" s="209" t="n">
        <v>0</v>
      </c>
      <c r="BV52" s="198" t="n">
        <v>1</v>
      </c>
      <c r="BW52" s="210" t="n">
        <v>4</v>
      </c>
      <c r="BX52" s="210" t="n">
        <v>0</v>
      </c>
      <c r="BY52" s="206" t="n">
        <v>0</v>
      </c>
      <c r="BZ52" s="206" t="n">
        <v>0</v>
      </c>
      <c r="CA52" s="206" t="n">
        <v>0</v>
      </c>
      <c r="CB52" s="206" t="n">
        <v>0</v>
      </c>
      <c r="CC52" s="206" t="n">
        <v>0</v>
      </c>
      <c r="CD52" s="206" t="n">
        <v>0</v>
      </c>
      <c r="CE52" s="206" t="n">
        <v>0</v>
      </c>
      <c r="CF52" s="206" t="n">
        <v>0</v>
      </c>
      <c r="CG52" s="206" t="n">
        <v>0</v>
      </c>
      <c r="CH52" s="206" t="n">
        <v>0</v>
      </c>
      <c r="CI52" s="206" t="n">
        <v>0</v>
      </c>
      <c r="CJ52" s="206" t="n">
        <v>0</v>
      </c>
      <c r="CK52" s="198" t="n">
        <v>1</v>
      </c>
      <c r="CL52" s="198" t="n">
        <v>0</v>
      </c>
    </row>
    <row r="53" customFormat="false" ht="15.75" hidden="false" customHeight="false" outlineLevel="3" collapsed="false">
      <c r="A53" s="45" t="s">
        <v>363</v>
      </c>
      <c r="B53" s="45" t="s">
        <v>399</v>
      </c>
      <c r="C53" s="45" t="s">
        <v>393</v>
      </c>
      <c r="D53" s="45" t="s">
        <v>394</v>
      </c>
      <c r="E53" s="45" t="s">
        <v>414</v>
      </c>
      <c r="F53" s="45" t="s">
        <v>415</v>
      </c>
      <c r="G53" s="45" t="s">
        <v>401</v>
      </c>
      <c r="H53" s="45" t="s">
        <v>291</v>
      </c>
      <c r="I53" s="194" t="s">
        <v>282</v>
      </c>
      <c r="J53" s="196" t="n">
        <v>0</v>
      </c>
      <c r="K53" s="196" t="n">
        <v>0</v>
      </c>
      <c r="L53" s="198" t="n">
        <v>0</v>
      </c>
      <c r="M53" s="198" t="n">
        <v>0</v>
      </c>
      <c r="N53" s="198" t="n">
        <v>1</v>
      </c>
      <c r="O53" s="197" t="n">
        <v>1.5</v>
      </c>
      <c r="P53" s="199" t="n">
        <v>1.5</v>
      </c>
      <c r="Q53" s="199" t="n">
        <v>0</v>
      </c>
      <c r="R53" s="200" t="s">
        <v>416</v>
      </c>
      <c r="S53" s="200" t="n">
        <v>0</v>
      </c>
      <c r="T53" s="200" t="n">
        <v>0</v>
      </c>
      <c r="U53" s="201" t="n">
        <v>0</v>
      </c>
      <c r="V53" s="197" t="s">
        <v>284</v>
      </c>
      <c r="W53" s="197" t="n">
        <v>0</v>
      </c>
      <c r="X53" s="197" t="n">
        <v>0</v>
      </c>
      <c r="Y53" s="197" t="n">
        <v>0</v>
      </c>
      <c r="Z53" s="197" t="n">
        <v>0</v>
      </c>
      <c r="AA53" s="197" t="n">
        <v>0</v>
      </c>
      <c r="AB53" s="197" t="n">
        <v>0</v>
      </c>
      <c r="AC53" s="201" t="n">
        <v>0</v>
      </c>
      <c r="AD53" s="197" t="n">
        <v>0</v>
      </c>
      <c r="AE53" s="197" t="n">
        <v>0</v>
      </c>
      <c r="AF53" s="197" t="n">
        <v>0</v>
      </c>
      <c r="AG53" s="197" t="n">
        <v>0</v>
      </c>
      <c r="AH53" s="202" t="n">
        <v>0</v>
      </c>
      <c r="AI53" s="197" t="n">
        <v>0</v>
      </c>
      <c r="AJ53" s="197" t="n">
        <v>0</v>
      </c>
      <c r="AK53" s="203" t="n">
        <v>0</v>
      </c>
      <c r="AL53" s="204" t="n">
        <v>0</v>
      </c>
      <c r="AM53" s="197" t="n">
        <v>0</v>
      </c>
      <c r="AN53" s="198" t="n">
        <v>0</v>
      </c>
      <c r="AO53" s="204" t="n">
        <v>0</v>
      </c>
      <c r="AP53" s="197" t="n">
        <v>0</v>
      </c>
      <c r="AQ53" s="205" t="n">
        <v>1</v>
      </c>
      <c r="AR53" s="197" t="n">
        <v>0</v>
      </c>
      <c r="AS53" s="197" t="n">
        <v>1.5</v>
      </c>
      <c r="AT53" s="197" t="n">
        <v>0</v>
      </c>
      <c r="AU53" s="197" t="n">
        <v>0</v>
      </c>
      <c r="AV53" s="197" t="n">
        <v>0</v>
      </c>
      <c r="AW53" s="197" t="n">
        <v>0</v>
      </c>
      <c r="AX53" s="197" t="n">
        <v>0</v>
      </c>
      <c r="AY53" s="197" t="n">
        <v>0</v>
      </c>
      <c r="AZ53" s="197" t="n">
        <v>0</v>
      </c>
      <c r="BA53" s="197" t="n">
        <v>0</v>
      </c>
      <c r="BB53" s="197" t="n">
        <v>1.5</v>
      </c>
      <c r="BC53" s="197" t="n">
        <v>1.5</v>
      </c>
      <c r="BD53" s="197" t="n">
        <v>0</v>
      </c>
      <c r="BE53" s="197" t="n">
        <v>0</v>
      </c>
      <c r="BF53" s="197" t="n">
        <v>0</v>
      </c>
      <c r="BG53" s="197" t="n">
        <v>0</v>
      </c>
      <c r="BH53" s="197" t="n">
        <v>0</v>
      </c>
      <c r="BI53" s="197" t="n">
        <v>0</v>
      </c>
      <c r="BJ53" s="197" t="n">
        <v>0</v>
      </c>
      <c r="BK53" s="197" t="n">
        <v>0</v>
      </c>
      <c r="BL53" s="197" t="n">
        <v>0</v>
      </c>
      <c r="BM53" s="197" t="s">
        <v>293</v>
      </c>
      <c r="BN53" s="197" t="n">
        <v>0</v>
      </c>
      <c r="BO53" s="206" t="b">
        <f aca="false">FALSE()</f>
        <v>0</v>
      </c>
      <c r="BP53" s="206" t="n">
        <v>0</v>
      </c>
      <c r="BQ53" s="199" t="n">
        <v>1.12</v>
      </c>
      <c r="BR53" s="198" t="n">
        <v>0</v>
      </c>
      <c r="BS53" s="208" t="n">
        <v>64</v>
      </c>
      <c r="BT53" s="198" t="n">
        <v>0</v>
      </c>
      <c r="BU53" s="209" t="n">
        <v>0</v>
      </c>
      <c r="BV53" s="198" t="n">
        <v>10</v>
      </c>
      <c r="BW53" s="210" t="n">
        <v>1.5</v>
      </c>
      <c r="BX53" s="210" t="n">
        <v>0</v>
      </c>
      <c r="BY53" s="206" t="n">
        <v>0</v>
      </c>
      <c r="BZ53" s="206" t="n">
        <v>0</v>
      </c>
      <c r="CA53" s="206" t="n">
        <v>0</v>
      </c>
      <c r="CB53" s="206" t="n">
        <v>0</v>
      </c>
      <c r="CC53" s="206" t="n">
        <v>0</v>
      </c>
      <c r="CD53" s="206" t="n">
        <v>0</v>
      </c>
      <c r="CE53" s="206" t="n">
        <v>0</v>
      </c>
      <c r="CF53" s="206" t="n">
        <v>0</v>
      </c>
      <c r="CG53" s="206" t="n">
        <v>0</v>
      </c>
      <c r="CH53" s="206" t="n">
        <v>0</v>
      </c>
      <c r="CI53" s="206" t="n">
        <v>0</v>
      </c>
      <c r="CJ53" s="206" t="n">
        <v>0</v>
      </c>
      <c r="CK53" s="198" t="n">
        <v>0</v>
      </c>
      <c r="CL53" s="198" t="n">
        <v>0</v>
      </c>
    </row>
    <row r="54" customFormat="false" ht="15.75" hidden="false" customHeight="false" outlineLevel="3" collapsed="false">
      <c r="A54" s="45" t="s">
        <v>363</v>
      </c>
      <c r="B54" s="45" t="s">
        <v>399</v>
      </c>
      <c r="C54" s="45" t="s">
        <v>393</v>
      </c>
      <c r="D54" s="45" t="s">
        <v>394</v>
      </c>
      <c r="E54" s="45" t="s">
        <v>417</v>
      </c>
      <c r="F54" s="45" t="s">
        <v>387</v>
      </c>
      <c r="G54" s="45" t="s">
        <v>401</v>
      </c>
      <c r="H54" s="45" t="s">
        <v>291</v>
      </c>
      <c r="I54" s="194" t="s">
        <v>282</v>
      </c>
      <c r="J54" s="196" t="n">
        <v>7340971.2</v>
      </c>
      <c r="K54" s="196" t="n">
        <v>7340971.2</v>
      </c>
      <c r="L54" s="198" t="n">
        <v>0</v>
      </c>
      <c r="M54" s="198" t="n">
        <v>0</v>
      </c>
      <c r="N54" s="198" t="n">
        <v>1</v>
      </c>
      <c r="O54" s="197" t="n">
        <v>0.05</v>
      </c>
      <c r="P54" s="199" t="n">
        <v>0.056</v>
      </c>
      <c r="Q54" s="199" t="n">
        <v>-0.006</v>
      </c>
      <c r="R54" s="200" t="s">
        <v>418</v>
      </c>
      <c r="S54" s="200" t="n">
        <v>0</v>
      </c>
      <c r="T54" s="200" t="n">
        <v>0</v>
      </c>
      <c r="U54" s="201" t="n">
        <v>367048.56</v>
      </c>
      <c r="V54" s="197" t="s">
        <v>284</v>
      </c>
      <c r="W54" s="197" t="n">
        <v>0</v>
      </c>
      <c r="X54" s="197" t="n">
        <v>0</v>
      </c>
      <c r="Y54" s="197" t="n">
        <v>0</v>
      </c>
      <c r="Z54" s="197" t="n">
        <v>0</v>
      </c>
      <c r="AA54" s="197" t="n">
        <v>0</v>
      </c>
      <c r="AB54" s="197" t="n">
        <v>0</v>
      </c>
      <c r="AC54" s="201" t="n">
        <v>411094.3872</v>
      </c>
      <c r="AD54" s="197" t="n">
        <v>-44045.8271999999</v>
      </c>
      <c r="AE54" s="197" t="n">
        <v>0</v>
      </c>
      <c r="AF54" s="197" t="n">
        <v>0</v>
      </c>
      <c r="AG54" s="197" t="n">
        <v>-44045.8271999999</v>
      </c>
      <c r="AH54" s="202" t="n">
        <v>-36704.8559999999</v>
      </c>
      <c r="AI54" s="197" t="n">
        <v>0</v>
      </c>
      <c r="AJ54" s="197" t="n">
        <v>0</v>
      </c>
      <c r="AK54" s="203" t="n">
        <v>-36704.8559999999</v>
      </c>
      <c r="AL54" s="204" t="n">
        <v>0</v>
      </c>
      <c r="AM54" s="197" t="n">
        <v>403753.416</v>
      </c>
      <c r="AN54" s="198" t="n">
        <v>0</v>
      </c>
      <c r="AO54" s="204" t="n">
        <v>0</v>
      </c>
      <c r="AP54" s="197" t="n">
        <v>403753.416</v>
      </c>
      <c r="AQ54" s="205" t="n">
        <v>1</v>
      </c>
      <c r="AR54" s="197" t="n">
        <v>367048.56</v>
      </c>
      <c r="AS54" s="197" t="n">
        <v>0.05</v>
      </c>
      <c r="AT54" s="197" t="n">
        <v>-36704.8559999999</v>
      </c>
      <c r="AU54" s="197" t="n">
        <v>0</v>
      </c>
      <c r="AV54" s="197" t="n">
        <v>0</v>
      </c>
      <c r="AW54" s="197" t="n">
        <v>-36704.8559999999</v>
      </c>
      <c r="AX54" s="197" t="n">
        <v>-293639.28</v>
      </c>
      <c r="AY54" s="197" t="n">
        <v>0</v>
      </c>
      <c r="AZ54" s="197" t="n">
        <v>0</v>
      </c>
      <c r="BA54" s="197" t="n">
        <v>-293639.28</v>
      </c>
      <c r="BB54" s="197" t="n">
        <v>0.05</v>
      </c>
      <c r="BC54" s="197" t="n">
        <v>0.056</v>
      </c>
      <c r="BD54" s="197" t="n">
        <v>7340.97120000009</v>
      </c>
      <c r="BE54" s="197" t="n">
        <v>0</v>
      </c>
      <c r="BF54" s="197" t="n">
        <v>0</v>
      </c>
      <c r="BG54" s="197" t="n">
        <v>7340.97120000009</v>
      </c>
      <c r="BH54" s="197" t="n">
        <v>-249593.4528</v>
      </c>
      <c r="BI54" s="197" t="n">
        <v>0</v>
      </c>
      <c r="BJ54" s="197" t="n">
        <v>0</v>
      </c>
      <c r="BK54" s="197" t="n">
        <v>-249593.4528</v>
      </c>
      <c r="BL54" s="197" t="n">
        <v>403753.416</v>
      </c>
      <c r="BM54" s="197" t="s">
        <v>293</v>
      </c>
      <c r="BN54" s="197" t="n">
        <v>0</v>
      </c>
      <c r="BO54" s="206" t="b">
        <f aca="false">FALSE()</f>
        <v>0</v>
      </c>
      <c r="BP54" s="206" t="n">
        <v>0</v>
      </c>
      <c r="BQ54" s="199" t="n">
        <v>1.12</v>
      </c>
      <c r="BR54" s="198" t="n">
        <v>8221887.744</v>
      </c>
      <c r="BS54" s="208" t="n">
        <v>64</v>
      </c>
      <c r="BT54" s="198" t="n">
        <v>-44045.8271999999</v>
      </c>
      <c r="BU54" s="209" t="n">
        <v>7340971.2</v>
      </c>
      <c r="BV54" s="198" t="n">
        <v>14</v>
      </c>
      <c r="BW54" s="210" t="n">
        <v>0.05</v>
      </c>
      <c r="BX54" s="210" t="n">
        <v>0</v>
      </c>
      <c r="BY54" s="206" t="n">
        <v>0</v>
      </c>
      <c r="BZ54" s="206" t="n">
        <v>0</v>
      </c>
      <c r="CA54" s="206" t="n">
        <v>0</v>
      </c>
      <c r="CB54" s="206" t="n">
        <v>660687.84</v>
      </c>
      <c r="CC54" s="206" t="n">
        <v>0</v>
      </c>
      <c r="CD54" s="206" t="n">
        <v>0</v>
      </c>
      <c r="CE54" s="206" t="n">
        <v>0</v>
      </c>
      <c r="CF54" s="206" t="n">
        <v>0</v>
      </c>
      <c r="CG54" s="206" t="n">
        <v>7340.97120000009</v>
      </c>
      <c r="CH54" s="206" t="n">
        <v>0</v>
      </c>
      <c r="CI54" s="206" t="n">
        <v>0</v>
      </c>
      <c r="CJ54" s="206" t="n">
        <v>7340.97120000009</v>
      </c>
      <c r="CK54" s="198" t="n">
        <v>0</v>
      </c>
      <c r="CL54" s="198" t="n">
        <v>0</v>
      </c>
    </row>
    <row r="55" customFormat="false" ht="20.1" hidden="false" customHeight="true" outlineLevel="2" collapsed="false">
      <c r="A55" s="212" t="s">
        <v>371</v>
      </c>
      <c r="B55" s="212"/>
      <c r="C55" s="212"/>
      <c r="D55" s="212"/>
      <c r="E55" s="212"/>
      <c r="F55" s="212"/>
      <c r="G55" s="212"/>
      <c r="H55" s="212"/>
      <c r="I55" s="213"/>
      <c r="J55" s="215"/>
      <c r="K55" s="215"/>
      <c r="L55" s="217"/>
      <c r="M55" s="217"/>
      <c r="N55" s="217"/>
      <c r="O55" s="216"/>
      <c r="P55" s="218"/>
      <c r="Q55" s="218"/>
      <c r="R55" s="219" t="n">
        <v>0</v>
      </c>
      <c r="S55" s="219" t="n">
        <v>0</v>
      </c>
      <c r="T55" s="219" t="n">
        <v>0</v>
      </c>
      <c r="U55" s="220" t="n">
        <v>367048.56</v>
      </c>
      <c r="V55" s="216"/>
      <c r="W55" s="216" t="n">
        <v>0</v>
      </c>
      <c r="X55" s="216" t="n">
        <v>0</v>
      </c>
      <c r="Y55" s="216" t="n">
        <v>0</v>
      </c>
      <c r="Z55" s="216" t="n">
        <v>0</v>
      </c>
      <c r="AA55" s="216" t="n">
        <v>0</v>
      </c>
      <c r="AB55" s="216" t="n">
        <v>0</v>
      </c>
      <c r="AC55" s="220" t="n">
        <v>411094.3872</v>
      </c>
      <c r="AD55" s="216" t="n">
        <v>-44045.8271999999</v>
      </c>
      <c r="AE55" s="216" t="n">
        <v>0</v>
      </c>
      <c r="AF55" s="216" t="n">
        <v>0</v>
      </c>
      <c r="AG55" s="216" t="n">
        <v>-44045.8271999999</v>
      </c>
      <c r="AH55" s="221" t="n">
        <v>-36704.8559999999</v>
      </c>
      <c r="AI55" s="216" t="n">
        <v>0</v>
      </c>
      <c r="AJ55" s="216" t="n">
        <v>0</v>
      </c>
      <c r="AK55" s="222" t="n">
        <v>-36704.8559999999</v>
      </c>
      <c r="AL55" s="223"/>
      <c r="AM55" s="216" t="n">
        <v>403753.416</v>
      </c>
      <c r="AN55" s="217"/>
      <c r="AO55" s="223"/>
      <c r="AP55" s="216" t="n">
        <v>403753.416</v>
      </c>
      <c r="AQ55" s="224"/>
      <c r="AR55" s="216"/>
      <c r="AS55" s="216"/>
      <c r="AT55" s="216" t="n">
        <v>-36704.8559999999</v>
      </c>
      <c r="AU55" s="216" t="n">
        <v>0</v>
      </c>
      <c r="AV55" s="216" t="n">
        <v>0</v>
      </c>
      <c r="AW55" s="216" t="n">
        <v>-36704.8559999999</v>
      </c>
      <c r="AX55" s="216" t="n">
        <v>-293639.28</v>
      </c>
      <c r="AY55" s="216" t="n">
        <v>0</v>
      </c>
      <c r="AZ55" s="216" t="n">
        <v>0</v>
      </c>
      <c r="BA55" s="216" t="n">
        <v>-293639.28</v>
      </c>
      <c r="BB55" s="216"/>
      <c r="BC55" s="216"/>
      <c r="BD55" s="216"/>
      <c r="BE55" s="216"/>
      <c r="BF55" s="216"/>
      <c r="BG55" s="216"/>
      <c r="BH55" s="216"/>
      <c r="BI55" s="216"/>
      <c r="BJ55" s="216"/>
      <c r="BK55" s="216"/>
      <c r="BL55" s="216"/>
      <c r="BM55" s="216"/>
      <c r="BN55" s="216"/>
      <c r="BO55" s="216"/>
      <c r="BP55" s="216"/>
      <c r="BQ55" s="218"/>
      <c r="BR55" s="217"/>
      <c r="BS55" s="226"/>
      <c r="BT55" s="217"/>
      <c r="BU55" s="227"/>
      <c r="BV55" s="217"/>
      <c r="BW55" s="228"/>
      <c r="BX55" s="228"/>
      <c r="BY55" s="216"/>
      <c r="BZ55" s="216"/>
      <c r="CA55" s="216" t="n">
        <v>0</v>
      </c>
      <c r="CB55" s="216"/>
      <c r="CC55" s="216"/>
      <c r="CD55" s="216"/>
      <c r="CE55" s="216"/>
      <c r="CF55" s="216"/>
      <c r="CG55" s="216"/>
      <c r="CH55" s="216"/>
      <c r="CI55" s="216"/>
      <c r="CJ55" s="216"/>
      <c r="CK55" s="217"/>
      <c r="CL55" s="217"/>
    </row>
    <row r="56" customFormat="false" ht="15.75" hidden="false" customHeight="false" outlineLevel="3" collapsed="false">
      <c r="A56" s="45" t="s">
        <v>419</v>
      </c>
      <c r="B56" s="45" t="s">
        <v>399</v>
      </c>
      <c r="C56" s="45" t="s">
        <v>393</v>
      </c>
      <c r="D56" s="45" t="s">
        <v>394</v>
      </c>
      <c r="E56" s="45" t="s">
        <v>420</v>
      </c>
      <c r="F56" s="45" t="s">
        <v>198</v>
      </c>
      <c r="G56" s="45" t="s">
        <v>401</v>
      </c>
      <c r="H56" s="45" t="s">
        <v>281</v>
      </c>
      <c r="I56" s="194" t="s">
        <v>354</v>
      </c>
      <c r="J56" s="196" t="n">
        <v>1</v>
      </c>
      <c r="K56" s="196" t="n">
        <v>1</v>
      </c>
      <c r="L56" s="198" t="n">
        <v>0</v>
      </c>
      <c r="M56" s="198" t="n">
        <v>0</v>
      </c>
      <c r="N56" s="198" t="n">
        <v>0</v>
      </c>
      <c r="O56" s="197" t="n">
        <v>12434492.57</v>
      </c>
      <c r="P56" s="198" t="n">
        <v>12434492.57</v>
      </c>
      <c r="Q56" s="198" t="n">
        <v>0</v>
      </c>
      <c r="R56" s="200" t="s">
        <v>421</v>
      </c>
      <c r="S56" s="200" t="n">
        <v>0</v>
      </c>
      <c r="T56" s="200" t="n">
        <v>0</v>
      </c>
      <c r="U56" s="201" t="n">
        <v>12434492.57</v>
      </c>
      <c r="V56" s="197" t="s">
        <v>284</v>
      </c>
      <c r="W56" s="197" t="n">
        <v>0</v>
      </c>
      <c r="X56" s="197" t="n">
        <v>0</v>
      </c>
      <c r="Y56" s="197" t="n">
        <v>0</v>
      </c>
      <c r="Z56" s="197" t="n">
        <v>0</v>
      </c>
      <c r="AA56" s="197" t="n">
        <v>0</v>
      </c>
      <c r="AB56" s="197" t="n">
        <v>0</v>
      </c>
      <c r="AC56" s="201" t="n">
        <v>12434492.57</v>
      </c>
      <c r="AD56" s="197" t="n">
        <v>0</v>
      </c>
      <c r="AE56" s="197" t="n">
        <v>0</v>
      </c>
      <c r="AF56" s="197" t="n">
        <v>0</v>
      </c>
      <c r="AG56" s="197" t="n">
        <v>0</v>
      </c>
      <c r="AH56" s="202" t="n">
        <v>0</v>
      </c>
      <c r="AI56" s="197" t="n">
        <v>0</v>
      </c>
      <c r="AJ56" s="197" t="n">
        <v>0</v>
      </c>
      <c r="AK56" s="203" t="n">
        <v>0</v>
      </c>
      <c r="AL56" s="204" t="n">
        <v>0.0152855749474838</v>
      </c>
      <c r="AM56" s="197" t="n">
        <v>12536934.66</v>
      </c>
      <c r="AN56" s="198" t="n">
        <v>0</v>
      </c>
      <c r="AO56" s="204" t="n">
        <v>0</v>
      </c>
      <c r="AP56" s="197" t="n">
        <v>12536934.66</v>
      </c>
      <c r="AQ56" s="205" t="n">
        <v>1</v>
      </c>
      <c r="AR56" s="197" t="n">
        <v>0</v>
      </c>
      <c r="AS56" s="197" t="n">
        <v>12434492.57</v>
      </c>
      <c r="AT56" s="197" t="n">
        <v>0</v>
      </c>
      <c r="AU56" s="197" t="n">
        <v>0</v>
      </c>
      <c r="AV56" s="197" t="n">
        <v>0</v>
      </c>
      <c r="AW56" s="197" t="n">
        <v>0</v>
      </c>
      <c r="AX56" s="197" t="n">
        <v>0</v>
      </c>
      <c r="AY56" s="197" t="n">
        <v>0</v>
      </c>
      <c r="AZ56" s="197" t="n">
        <v>0</v>
      </c>
      <c r="BA56" s="197" t="n">
        <v>0</v>
      </c>
      <c r="BB56" s="197" t="n">
        <v>0</v>
      </c>
      <c r="BC56" s="197" t="n">
        <v>0</v>
      </c>
      <c r="BD56" s="197" t="n">
        <v>0</v>
      </c>
      <c r="BE56" s="197" t="n">
        <v>0</v>
      </c>
      <c r="BF56" s="197" t="n">
        <v>0</v>
      </c>
      <c r="BG56" s="197" t="n">
        <v>0</v>
      </c>
      <c r="BH56" s="197" t="n">
        <v>0</v>
      </c>
      <c r="BI56" s="197" t="n">
        <v>0</v>
      </c>
      <c r="BJ56" s="197" t="n">
        <v>0</v>
      </c>
      <c r="BK56" s="197" t="n">
        <v>0</v>
      </c>
      <c r="BL56" s="197" t="n">
        <v>12536934.66</v>
      </c>
      <c r="BM56" s="197" t="s">
        <v>285</v>
      </c>
      <c r="BN56" s="197" t="n">
        <v>0</v>
      </c>
      <c r="BO56" s="206" t="b">
        <f aca="false">FALSE()</f>
        <v>0</v>
      </c>
      <c r="BP56" s="206" t="n">
        <v>0</v>
      </c>
      <c r="BQ56" s="199" t="n">
        <v>0</v>
      </c>
      <c r="BR56" s="198" t="n">
        <v>0</v>
      </c>
      <c r="BS56" s="208" t="n">
        <v>74</v>
      </c>
      <c r="BT56" s="198" t="n">
        <v>0</v>
      </c>
      <c r="BU56" s="209" t="n">
        <v>0</v>
      </c>
      <c r="BV56" s="198" t="n">
        <v>277</v>
      </c>
      <c r="BW56" s="210" t="n">
        <v>0</v>
      </c>
      <c r="BX56" s="210" t="n">
        <v>0</v>
      </c>
      <c r="BY56" s="206" t="n">
        <v>0</v>
      </c>
      <c r="BZ56" s="206" t="n">
        <v>-102442.09</v>
      </c>
      <c r="CA56" s="206" t="n">
        <v>-102442.09</v>
      </c>
      <c r="CB56" s="206" t="n">
        <v>12434492.57</v>
      </c>
      <c r="CC56" s="206" t="n">
        <v>0</v>
      </c>
      <c r="CD56" s="206" t="n">
        <v>0</v>
      </c>
      <c r="CE56" s="206" t="n">
        <v>0</v>
      </c>
      <c r="CF56" s="206" t="n">
        <v>0</v>
      </c>
      <c r="CG56" s="206" t="n">
        <v>0</v>
      </c>
      <c r="CH56" s="206" t="n">
        <v>0</v>
      </c>
      <c r="CI56" s="206" t="n">
        <v>0</v>
      </c>
      <c r="CJ56" s="206" t="n">
        <v>0</v>
      </c>
      <c r="CK56" s="198" t="n">
        <v>0</v>
      </c>
      <c r="CL56" s="198" t="n">
        <v>0</v>
      </c>
    </row>
    <row r="57" customFormat="false" ht="15.75" hidden="false" customHeight="false" outlineLevel="3" collapsed="false">
      <c r="A57" s="45" t="s">
        <v>419</v>
      </c>
      <c r="B57" s="45" t="s">
        <v>399</v>
      </c>
      <c r="C57" s="45" t="s">
        <v>393</v>
      </c>
      <c r="D57" s="45" t="s">
        <v>394</v>
      </c>
      <c r="E57" s="45" t="s">
        <v>422</v>
      </c>
      <c r="F57" s="45" t="s">
        <v>198</v>
      </c>
      <c r="G57" s="45" t="s">
        <v>401</v>
      </c>
      <c r="H57" s="45" t="s">
        <v>281</v>
      </c>
      <c r="I57" s="194" t="s">
        <v>354</v>
      </c>
      <c r="J57" s="196" t="n">
        <v>1</v>
      </c>
      <c r="K57" s="196" t="n">
        <v>1</v>
      </c>
      <c r="L57" s="198" t="n">
        <v>0</v>
      </c>
      <c r="M57" s="198" t="n">
        <v>0</v>
      </c>
      <c r="N57" s="198" t="n">
        <v>0</v>
      </c>
      <c r="O57" s="197" t="n">
        <v>1302980</v>
      </c>
      <c r="P57" s="198" t="n">
        <v>1302980</v>
      </c>
      <c r="Q57" s="198" t="n">
        <v>0</v>
      </c>
      <c r="R57" s="200" t="s">
        <v>423</v>
      </c>
      <c r="S57" s="200" t="n">
        <v>0</v>
      </c>
      <c r="T57" s="200" t="n">
        <v>0</v>
      </c>
      <c r="U57" s="201" t="n">
        <v>1302980</v>
      </c>
      <c r="V57" s="197" t="s">
        <v>284</v>
      </c>
      <c r="W57" s="197" t="n">
        <v>0</v>
      </c>
      <c r="X57" s="197" t="n">
        <v>0</v>
      </c>
      <c r="Y57" s="197" t="n">
        <v>0</v>
      </c>
      <c r="Z57" s="197" t="n">
        <v>0</v>
      </c>
      <c r="AA57" s="197" t="n">
        <v>0</v>
      </c>
      <c r="AB57" s="197" t="n">
        <v>0</v>
      </c>
      <c r="AC57" s="201" t="n">
        <v>1302980</v>
      </c>
      <c r="AD57" s="197" t="n">
        <v>0</v>
      </c>
      <c r="AE57" s="197" t="n">
        <v>0</v>
      </c>
      <c r="AF57" s="197" t="n">
        <v>0</v>
      </c>
      <c r="AG57" s="197" t="n">
        <v>0</v>
      </c>
      <c r="AH57" s="202" t="n">
        <v>0</v>
      </c>
      <c r="AI57" s="197" t="n">
        <v>0</v>
      </c>
      <c r="AJ57" s="197" t="n">
        <v>0</v>
      </c>
      <c r="AK57" s="203" t="n">
        <v>0</v>
      </c>
      <c r="AL57" s="204" t="n">
        <v>0</v>
      </c>
      <c r="AM57" s="197" t="n">
        <v>1302980</v>
      </c>
      <c r="AN57" s="198" t="n">
        <v>0</v>
      </c>
      <c r="AO57" s="204" t="n">
        <v>0</v>
      </c>
      <c r="AP57" s="197" t="n">
        <v>1302980</v>
      </c>
      <c r="AQ57" s="205" t="n">
        <v>1</v>
      </c>
      <c r="AR57" s="197" t="n">
        <v>0</v>
      </c>
      <c r="AS57" s="197" t="n">
        <v>1302980</v>
      </c>
      <c r="AT57" s="197" t="n">
        <v>0</v>
      </c>
      <c r="AU57" s="197" t="n">
        <v>0</v>
      </c>
      <c r="AV57" s="197" t="n">
        <v>0</v>
      </c>
      <c r="AW57" s="197" t="n">
        <v>0</v>
      </c>
      <c r="AX57" s="197" t="n">
        <v>0</v>
      </c>
      <c r="AY57" s="197" t="n">
        <v>0</v>
      </c>
      <c r="AZ57" s="197" t="n">
        <v>0</v>
      </c>
      <c r="BA57" s="197" t="n">
        <v>0</v>
      </c>
      <c r="BB57" s="197" t="s">
        <v>198</v>
      </c>
      <c r="BC57" s="197" t="s">
        <v>198</v>
      </c>
      <c r="BD57" s="197" t="n">
        <v>0</v>
      </c>
      <c r="BE57" s="197" t="n">
        <v>0</v>
      </c>
      <c r="BF57" s="197" t="n">
        <v>0</v>
      </c>
      <c r="BG57" s="197" t="n">
        <v>0</v>
      </c>
      <c r="BH57" s="197" t="n">
        <v>0</v>
      </c>
      <c r="BI57" s="197" t="n">
        <v>0</v>
      </c>
      <c r="BJ57" s="197" t="n">
        <v>0</v>
      </c>
      <c r="BK57" s="197" t="n">
        <v>0</v>
      </c>
      <c r="BL57" s="197" t="n">
        <v>1302980</v>
      </c>
      <c r="BM57" s="197" t="s">
        <v>285</v>
      </c>
      <c r="BN57" s="197" t="n">
        <v>0</v>
      </c>
      <c r="BO57" s="206" t="b">
        <f aca="false">FALSE()</f>
        <v>0</v>
      </c>
      <c r="BP57" s="206" t="n">
        <v>0</v>
      </c>
      <c r="BQ57" s="199" t="n">
        <v>0</v>
      </c>
      <c r="BR57" s="198" t="n">
        <v>0</v>
      </c>
      <c r="BS57" s="208" t="n">
        <v>74</v>
      </c>
      <c r="BT57" s="198" t="n">
        <v>0</v>
      </c>
      <c r="BU57" s="209" t="n">
        <v>0</v>
      </c>
      <c r="BV57" s="198" t="n">
        <v>279</v>
      </c>
      <c r="BW57" s="210" t="n">
        <v>0</v>
      </c>
      <c r="BX57" s="210" t="n">
        <v>0</v>
      </c>
      <c r="BY57" s="206" t="n">
        <v>0</v>
      </c>
      <c r="BZ57" s="206" t="n">
        <v>0</v>
      </c>
      <c r="CA57" s="206" t="n">
        <v>0</v>
      </c>
      <c r="CB57" s="206" t="n">
        <v>1302980</v>
      </c>
      <c r="CC57" s="206" t="n">
        <v>0</v>
      </c>
      <c r="CD57" s="206" t="n">
        <v>0</v>
      </c>
      <c r="CE57" s="206" t="n">
        <v>0</v>
      </c>
      <c r="CF57" s="206" t="n">
        <v>0</v>
      </c>
      <c r="CG57" s="206" t="n">
        <v>0</v>
      </c>
      <c r="CH57" s="206" t="n">
        <v>0</v>
      </c>
      <c r="CI57" s="206" t="n">
        <v>0</v>
      </c>
      <c r="CJ57" s="206" t="n">
        <v>0</v>
      </c>
      <c r="CK57" s="198" t="n">
        <v>0</v>
      </c>
      <c r="CL57" s="198" t="n">
        <v>0</v>
      </c>
    </row>
    <row r="58" customFormat="false" ht="15.75" hidden="false" customHeight="false" outlineLevel="3" collapsed="false">
      <c r="A58" s="45" t="s">
        <v>419</v>
      </c>
      <c r="B58" s="45" t="s">
        <v>399</v>
      </c>
      <c r="C58" s="45" t="s">
        <v>393</v>
      </c>
      <c r="D58" s="45" t="s">
        <v>394</v>
      </c>
      <c r="E58" s="45" t="s">
        <v>424</v>
      </c>
      <c r="F58" s="45" t="s">
        <v>198</v>
      </c>
      <c r="G58" s="45" t="s">
        <v>401</v>
      </c>
      <c r="H58" s="45" t="s">
        <v>281</v>
      </c>
      <c r="I58" s="194" t="s">
        <v>354</v>
      </c>
      <c r="J58" s="196" t="n">
        <v>1</v>
      </c>
      <c r="K58" s="196" t="n">
        <v>1</v>
      </c>
      <c r="L58" s="198" t="n">
        <v>0</v>
      </c>
      <c r="M58" s="198" t="n">
        <v>0</v>
      </c>
      <c r="N58" s="198" t="n">
        <v>0</v>
      </c>
      <c r="O58" s="197" t="n">
        <v>429210</v>
      </c>
      <c r="P58" s="198" t="n">
        <v>429210</v>
      </c>
      <c r="Q58" s="198" t="n">
        <v>0</v>
      </c>
      <c r="R58" s="200" t="s">
        <v>425</v>
      </c>
      <c r="S58" s="200" t="n">
        <v>0</v>
      </c>
      <c r="T58" s="200" t="n">
        <v>0</v>
      </c>
      <c r="U58" s="201" t="n">
        <v>429210</v>
      </c>
      <c r="V58" s="197" t="s">
        <v>284</v>
      </c>
      <c r="W58" s="197" t="n">
        <v>0</v>
      </c>
      <c r="X58" s="197" t="n">
        <v>0</v>
      </c>
      <c r="Y58" s="197" t="n">
        <v>0</v>
      </c>
      <c r="Z58" s="197" t="n">
        <v>0</v>
      </c>
      <c r="AA58" s="197" t="n">
        <v>0</v>
      </c>
      <c r="AB58" s="197" t="n">
        <v>0</v>
      </c>
      <c r="AC58" s="201" t="n">
        <v>429210</v>
      </c>
      <c r="AD58" s="197" t="n">
        <v>0</v>
      </c>
      <c r="AE58" s="197" t="n">
        <v>0</v>
      </c>
      <c r="AF58" s="197" t="n">
        <v>0</v>
      </c>
      <c r="AG58" s="197" t="n">
        <v>0</v>
      </c>
      <c r="AH58" s="202" t="n">
        <v>0</v>
      </c>
      <c r="AI58" s="197" t="n">
        <v>0</v>
      </c>
      <c r="AJ58" s="197" t="n">
        <v>0</v>
      </c>
      <c r="AK58" s="203" t="n">
        <v>0</v>
      </c>
      <c r="AL58" s="204" t="n">
        <v>0</v>
      </c>
      <c r="AM58" s="197" t="n">
        <v>429210</v>
      </c>
      <c r="AN58" s="198" t="n">
        <v>0</v>
      </c>
      <c r="AO58" s="204" t="n">
        <v>0</v>
      </c>
      <c r="AP58" s="197" t="n">
        <v>429210</v>
      </c>
      <c r="AQ58" s="205" t="n">
        <v>1</v>
      </c>
      <c r="AR58" s="197" t="n">
        <v>0</v>
      </c>
      <c r="AS58" s="197" t="n">
        <v>429210</v>
      </c>
      <c r="AT58" s="197" t="n">
        <v>0</v>
      </c>
      <c r="AU58" s="197" t="n">
        <v>0</v>
      </c>
      <c r="AV58" s="197" t="n">
        <v>0</v>
      </c>
      <c r="AW58" s="197" t="n">
        <v>0</v>
      </c>
      <c r="AX58" s="197" t="n">
        <v>0</v>
      </c>
      <c r="AY58" s="197" t="n">
        <v>0</v>
      </c>
      <c r="AZ58" s="197" t="n">
        <v>0</v>
      </c>
      <c r="BA58" s="197" t="n">
        <v>0</v>
      </c>
      <c r="BB58" s="197" t="s">
        <v>198</v>
      </c>
      <c r="BC58" s="197" t="s">
        <v>198</v>
      </c>
      <c r="BD58" s="197" t="n">
        <v>0</v>
      </c>
      <c r="BE58" s="197" t="n">
        <v>0</v>
      </c>
      <c r="BF58" s="197" t="n">
        <v>0</v>
      </c>
      <c r="BG58" s="197" t="n">
        <v>0</v>
      </c>
      <c r="BH58" s="197" t="n">
        <v>0</v>
      </c>
      <c r="BI58" s="197" t="n">
        <v>0</v>
      </c>
      <c r="BJ58" s="197" t="n">
        <v>0</v>
      </c>
      <c r="BK58" s="197" t="n">
        <v>0</v>
      </c>
      <c r="BL58" s="197" t="n">
        <v>429210</v>
      </c>
      <c r="BM58" s="197" t="s">
        <v>285</v>
      </c>
      <c r="BN58" s="197" t="n">
        <v>0</v>
      </c>
      <c r="BO58" s="206" t="b">
        <f aca="false">FALSE()</f>
        <v>0</v>
      </c>
      <c r="BP58" s="206" t="n">
        <v>0</v>
      </c>
      <c r="BQ58" s="199" t="n">
        <v>0</v>
      </c>
      <c r="BR58" s="198" t="n">
        <v>0</v>
      </c>
      <c r="BS58" s="208" t="n">
        <v>74</v>
      </c>
      <c r="BT58" s="198" t="n">
        <v>0</v>
      </c>
      <c r="BU58" s="209" t="n">
        <v>0</v>
      </c>
      <c r="BV58" s="198" t="n">
        <v>295</v>
      </c>
      <c r="BW58" s="210" t="n">
        <v>0</v>
      </c>
      <c r="BX58" s="210" t="n">
        <v>0</v>
      </c>
      <c r="BY58" s="206" t="n">
        <v>0</v>
      </c>
      <c r="BZ58" s="206" t="n">
        <v>0</v>
      </c>
      <c r="CA58" s="206" t="n">
        <v>0</v>
      </c>
      <c r="CB58" s="206" t="n">
        <v>429210</v>
      </c>
      <c r="CC58" s="206" t="n">
        <v>0</v>
      </c>
      <c r="CD58" s="206" t="n">
        <v>0</v>
      </c>
      <c r="CE58" s="206" t="n">
        <v>0</v>
      </c>
      <c r="CF58" s="206" t="n">
        <v>0</v>
      </c>
      <c r="CG58" s="206" t="n">
        <v>0</v>
      </c>
      <c r="CH58" s="206" t="n">
        <v>0</v>
      </c>
      <c r="CI58" s="206" t="n">
        <v>0</v>
      </c>
      <c r="CJ58" s="206" t="n">
        <v>0</v>
      </c>
      <c r="CK58" s="198" t="n">
        <v>0</v>
      </c>
      <c r="CL58" s="198" t="n">
        <v>0</v>
      </c>
    </row>
    <row r="59" customFormat="false" ht="15.75" hidden="false" customHeight="false" outlineLevel="3" collapsed="false">
      <c r="A59" s="45" t="s">
        <v>419</v>
      </c>
      <c r="B59" s="45" t="s">
        <v>399</v>
      </c>
      <c r="C59" s="45" t="s">
        <v>393</v>
      </c>
      <c r="D59" s="45" t="s">
        <v>394</v>
      </c>
      <c r="E59" s="45" t="s">
        <v>426</v>
      </c>
      <c r="F59" s="45" t="s">
        <v>198</v>
      </c>
      <c r="G59" s="45" t="s">
        <v>401</v>
      </c>
      <c r="H59" s="45" t="s">
        <v>281</v>
      </c>
      <c r="I59" s="194" t="s">
        <v>354</v>
      </c>
      <c r="J59" s="196" t="n">
        <v>1</v>
      </c>
      <c r="K59" s="196" t="n">
        <v>1</v>
      </c>
      <c r="L59" s="198" t="n">
        <v>0</v>
      </c>
      <c r="M59" s="198" t="n">
        <v>0</v>
      </c>
      <c r="N59" s="198" t="n">
        <v>0</v>
      </c>
      <c r="O59" s="197" t="n">
        <v>470790</v>
      </c>
      <c r="P59" s="198" t="n">
        <v>470790</v>
      </c>
      <c r="Q59" s="198" t="n">
        <v>0</v>
      </c>
      <c r="R59" s="200" t="s">
        <v>427</v>
      </c>
      <c r="S59" s="200" t="n">
        <v>0</v>
      </c>
      <c r="T59" s="200" t="n">
        <v>0</v>
      </c>
      <c r="U59" s="201" t="n">
        <v>470790</v>
      </c>
      <c r="V59" s="197" t="s">
        <v>284</v>
      </c>
      <c r="W59" s="197" t="n">
        <v>0</v>
      </c>
      <c r="X59" s="197" t="n">
        <v>0</v>
      </c>
      <c r="Y59" s="197" t="n">
        <v>0</v>
      </c>
      <c r="Z59" s="197" t="n">
        <v>0</v>
      </c>
      <c r="AA59" s="197" t="n">
        <v>0</v>
      </c>
      <c r="AB59" s="197" t="n">
        <v>0</v>
      </c>
      <c r="AC59" s="201" t="n">
        <v>470790</v>
      </c>
      <c r="AD59" s="197" t="n">
        <v>0</v>
      </c>
      <c r="AE59" s="197" t="n">
        <v>0</v>
      </c>
      <c r="AF59" s="197" t="n">
        <v>0</v>
      </c>
      <c r="AG59" s="197" t="n">
        <v>0</v>
      </c>
      <c r="AH59" s="202" t="n">
        <v>0</v>
      </c>
      <c r="AI59" s="197" t="n">
        <v>0</v>
      </c>
      <c r="AJ59" s="197" t="n">
        <v>0</v>
      </c>
      <c r="AK59" s="203" t="n">
        <v>0</v>
      </c>
      <c r="AL59" s="204" t="n">
        <v>0</v>
      </c>
      <c r="AM59" s="197" t="n">
        <v>470790</v>
      </c>
      <c r="AN59" s="198" t="n">
        <v>0</v>
      </c>
      <c r="AO59" s="204" t="n">
        <v>0</v>
      </c>
      <c r="AP59" s="197" t="n">
        <v>470790</v>
      </c>
      <c r="AQ59" s="205" t="n">
        <v>1</v>
      </c>
      <c r="AR59" s="197" t="n">
        <v>0</v>
      </c>
      <c r="AS59" s="197" t="n">
        <v>470790</v>
      </c>
      <c r="AT59" s="197" t="n">
        <v>0</v>
      </c>
      <c r="AU59" s="197" t="n">
        <v>0</v>
      </c>
      <c r="AV59" s="197" t="n">
        <v>0</v>
      </c>
      <c r="AW59" s="197" t="n">
        <v>0</v>
      </c>
      <c r="AX59" s="197" t="n">
        <v>0</v>
      </c>
      <c r="AY59" s="197" t="n">
        <v>0</v>
      </c>
      <c r="AZ59" s="197" t="n">
        <v>0</v>
      </c>
      <c r="BA59" s="197" t="n">
        <v>0</v>
      </c>
      <c r="BB59" s="197" t="s">
        <v>198</v>
      </c>
      <c r="BC59" s="197" t="s">
        <v>198</v>
      </c>
      <c r="BD59" s="197" t="n">
        <v>0</v>
      </c>
      <c r="BE59" s="197" t="n">
        <v>0</v>
      </c>
      <c r="BF59" s="197" t="n">
        <v>0</v>
      </c>
      <c r="BG59" s="197" t="n">
        <v>0</v>
      </c>
      <c r="BH59" s="197" t="n">
        <v>0</v>
      </c>
      <c r="BI59" s="197" t="n">
        <v>0</v>
      </c>
      <c r="BJ59" s="197" t="n">
        <v>0</v>
      </c>
      <c r="BK59" s="197" t="n">
        <v>0</v>
      </c>
      <c r="BL59" s="197" t="n">
        <v>470790</v>
      </c>
      <c r="BM59" s="197" t="s">
        <v>285</v>
      </c>
      <c r="BN59" s="197" t="n">
        <v>0</v>
      </c>
      <c r="BO59" s="206" t="b">
        <f aca="false">FALSE()</f>
        <v>0</v>
      </c>
      <c r="BP59" s="206" t="n">
        <v>0</v>
      </c>
      <c r="BQ59" s="199" t="n">
        <v>0</v>
      </c>
      <c r="BR59" s="198" t="n">
        <v>0</v>
      </c>
      <c r="BS59" s="208" t="n">
        <v>74</v>
      </c>
      <c r="BT59" s="198" t="n">
        <v>0</v>
      </c>
      <c r="BU59" s="209" t="n">
        <v>0</v>
      </c>
      <c r="BV59" s="198" t="n">
        <v>297</v>
      </c>
      <c r="BW59" s="210" t="n">
        <v>0</v>
      </c>
      <c r="BX59" s="210" t="n">
        <v>0</v>
      </c>
      <c r="BY59" s="206" t="n">
        <v>0</v>
      </c>
      <c r="BZ59" s="206" t="n">
        <v>0</v>
      </c>
      <c r="CA59" s="206" t="n">
        <v>0</v>
      </c>
      <c r="CB59" s="206" t="n">
        <v>470790</v>
      </c>
      <c r="CC59" s="206" t="n">
        <v>0</v>
      </c>
      <c r="CD59" s="206" t="n">
        <v>0</v>
      </c>
      <c r="CE59" s="206" t="n">
        <v>0</v>
      </c>
      <c r="CF59" s="206" t="n">
        <v>0</v>
      </c>
      <c r="CG59" s="206" t="n">
        <v>0</v>
      </c>
      <c r="CH59" s="206" t="n">
        <v>0</v>
      </c>
      <c r="CI59" s="206" t="n">
        <v>0</v>
      </c>
      <c r="CJ59" s="206" t="n">
        <v>0</v>
      </c>
      <c r="CK59" s="198" t="n">
        <v>0</v>
      </c>
      <c r="CL59" s="198" t="n">
        <v>0</v>
      </c>
    </row>
    <row r="60" customFormat="false" ht="15.75" hidden="false" customHeight="false" outlineLevel="3" collapsed="false">
      <c r="A60" s="45" t="s">
        <v>419</v>
      </c>
      <c r="B60" s="45" t="s">
        <v>399</v>
      </c>
      <c r="C60" s="45" t="s">
        <v>393</v>
      </c>
      <c r="D60" s="45" t="s">
        <v>394</v>
      </c>
      <c r="E60" s="45" t="s">
        <v>428</v>
      </c>
      <c r="F60" s="45" t="s">
        <v>198</v>
      </c>
      <c r="G60" s="45" t="s">
        <v>401</v>
      </c>
      <c r="H60" s="45" t="s">
        <v>281</v>
      </c>
      <c r="I60" s="194" t="s">
        <v>354</v>
      </c>
      <c r="J60" s="196" t="n">
        <v>1</v>
      </c>
      <c r="K60" s="196" t="n">
        <v>1</v>
      </c>
      <c r="L60" s="198" t="n">
        <v>0</v>
      </c>
      <c r="M60" s="198" t="n">
        <v>0</v>
      </c>
      <c r="N60" s="198" t="n">
        <v>0</v>
      </c>
      <c r="O60" s="197" t="n">
        <v>7121810</v>
      </c>
      <c r="P60" s="198" t="n">
        <v>7121810</v>
      </c>
      <c r="Q60" s="198" t="n">
        <v>0</v>
      </c>
      <c r="R60" s="200" t="s">
        <v>429</v>
      </c>
      <c r="S60" s="200" t="n">
        <v>0</v>
      </c>
      <c r="T60" s="200" t="n">
        <v>0</v>
      </c>
      <c r="U60" s="201" t="n">
        <v>7121810</v>
      </c>
      <c r="V60" s="197" t="s">
        <v>284</v>
      </c>
      <c r="W60" s="197" t="n">
        <v>0</v>
      </c>
      <c r="X60" s="197" t="n">
        <v>0</v>
      </c>
      <c r="Y60" s="197" t="n">
        <v>0</v>
      </c>
      <c r="Z60" s="197" t="n">
        <v>0</v>
      </c>
      <c r="AA60" s="197" t="n">
        <v>0</v>
      </c>
      <c r="AB60" s="197" t="n">
        <v>0</v>
      </c>
      <c r="AC60" s="201" t="n">
        <v>7121810</v>
      </c>
      <c r="AD60" s="197" t="n">
        <v>0</v>
      </c>
      <c r="AE60" s="197" t="n">
        <v>0</v>
      </c>
      <c r="AF60" s="197" t="n">
        <v>0</v>
      </c>
      <c r="AG60" s="197" t="n">
        <v>0</v>
      </c>
      <c r="AH60" s="202" t="n">
        <v>0</v>
      </c>
      <c r="AI60" s="197" t="n">
        <v>0</v>
      </c>
      <c r="AJ60" s="197" t="n">
        <v>0</v>
      </c>
      <c r="AK60" s="203" t="n">
        <v>0</v>
      </c>
      <c r="AL60" s="204" t="n">
        <v>0</v>
      </c>
      <c r="AM60" s="197" t="n">
        <v>7121810</v>
      </c>
      <c r="AN60" s="198" t="n">
        <v>0</v>
      </c>
      <c r="AO60" s="204" t="n">
        <v>0</v>
      </c>
      <c r="AP60" s="197" t="n">
        <v>7121810</v>
      </c>
      <c r="AQ60" s="205" t="n">
        <v>1</v>
      </c>
      <c r="AR60" s="197" t="n">
        <v>0</v>
      </c>
      <c r="AS60" s="197" t="n">
        <v>7121810</v>
      </c>
      <c r="AT60" s="197" t="n">
        <v>0</v>
      </c>
      <c r="AU60" s="197" t="n">
        <v>0</v>
      </c>
      <c r="AV60" s="197" t="n">
        <v>0</v>
      </c>
      <c r="AW60" s="197" t="n">
        <v>0</v>
      </c>
      <c r="AX60" s="197" t="n">
        <v>0</v>
      </c>
      <c r="AY60" s="197" t="n">
        <v>0</v>
      </c>
      <c r="AZ60" s="197" t="n">
        <v>0</v>
      </c>
      <c r="BA60" s="197" t="n">
        <v>0</v>
      </c>
      <c r="BB60" s="197" t="s">
        <v>198</v>
      </c>
      <c r="BC60" s="197" t="s">
        <v>198</v>
      </c>
      <c r="BD60" s="197" t="n">
        <v>0</v>
      </c>
      <c r="BE60" s="197" t="n">
        <v>0</v>
      </c>
      <c r="BF60" s="197" t="n">
        <v>0</v>
      </c>
      <c r="BG60" s="197" t="n">
        <v>0</v>
      </c>
      <c r="BH60" s="197" t="n">
        <v>0</v>
      </c>
      <c r="BI60" s="197" t="n">
        <v>0</v>
      </c>
      <c r="BJ60" s="197" t="n">
        <v>0</v>
      </c>
      <c r="BK60" s="197" t="n">
        <v>0</v>
      </c>
      <c r="BL60" s="197" t="n">
        <v>7121810</v>
      </c>
      <c r="BM60" s="197" t="s">
        <v>285</v>
      </c>
      <c r="BN60" s="197" t="n">
        <v>0</v>
      </c>
      <c r="BO60" s="206" t="b">
        <f aca="false">FALSE()</f>
        <v>0</v>
      </c>
      <c r="BP60" s="206" t="n">
        <v>0</v>
      </c>
      <c r="BQ60" s="199" t="n">
        <v>0</v>
      </c>
      <c r="BR60" s="198" t="n">
        <v>0</v>
      </c>
      <c r="BS60" s="208" t="n">
        <v>74</v>
      </c>
      <c r="BT60" s="198" t="n">
        <v>0</v>
      </c>
      <c r="BU60" s="209" t="n">
        <v>0</v>
      </c>
      <c r="BV60" s="198" t="n">
        <v>299</v>
      </c>
      <c r="BW60" s="210" t="n">
        <v>0</v>
      </c>
      <c r="BX60" s="210" t="n">
        <v>0</v>
      </c>
      <c r="BY60" s="206" t="n">
        <v>0</v>
      </c>
      <c r="BZ60" s="206" t="n">
        <v>0</v>
      </c>
      <c r="CA60" s="206" t="n">
        <v>0</v>
      </c>
      <c r="CB60" s="206" t="n">
        <v>7121810</v>
      </c>
      <c r="CC60" s="206" t="n">
        <v>0</v>
      </c>
      <c r="CD60" s="206" t="n">
        <v>0</v>
      </c>
      <c r="CE60" s="206" t="n">
        <v>0</v>
      </c>
      <c r="CF60" s="206" t="n">
        <v>0</v>
      </c>
      <c r="CG60" s="206" t="n">
        <v>0</v>
      </c>
      <c r="CH60" s="206" t="n">
        <v>0</v>
      </c>
      <c r="CI60" s="206" t="n">
        <v>0</v>
      </c>
      <c r="CJ60" s="206" t="n">
        <v>0</v>
      </c>
      <c r="CK60" s="198" t="n">
        <v>0</v>
      </c>
      <c r="CL60" s="198" t="n">
        <v>0</v>
      </c>
    </row>
    <row r="61" customFormat="false" ht="20.1" hidden="false" customHeight="true" outlineLevel="2" collapsed="false">
      <c r="A61" s="212" t="s">
        <v>430</v>
      </c>
      <c r="B61" s="212"/>
      <c r="C61" s="212"/>
      <c r="D61" s="212"/>
      <c r="E61" s="212"/>
      <c r="F61" s="212"/>
      <c r="G61" s="212"/>
      <c r="H61" s="212"/>
      <c r="I61" s="213"/>
      <c r="J61" s="215"/>
      <c r="K61" s="215"/>
      <c r="L61" s="217"/>
      <c r="M61" s="217"/>
      <c r="N61" s="217"/>
      <c r="O61" s="216"/>
      <c r="P61" s="217"/>
      <c r="Q61" s="217"/>
      <c r="R61" s="219" t="n">
        <v>0</v>
      </c>
      <c r="S61" s="219" t="n">
        <v>0</v>
      </c>
      <c r="T61" s="219" t="n">
        <v>0</v>
      </c>
      <c r="U61" s="220" t="n">
        <v>21759282.57</v>
      </c>
      <c r="V61" s="216"/>
      <c r="W61" s="216" t="n">
        <v>0</v>
      </c>
      <c r="X61" s="216" t="n">
        <v>0</v>
      </c>
      <c r="Y61" s="216" t="n">
        <v>0</v>
      </c>
      <c r="Z61" s="216" t="n">
        <v>0</v>
      </c>
      <c r="AA61" s="216" t="n">
        <v>0</v>
      </c>
      <c r="AB61" s="216" t="n">
        <v>0</v>
      </c>
      <c r="AC61" s="220" t="n">
        <v>21759282.57</v>
      </c>
      <c r="AD61" s="216" t="n">
        <v>0</v>
      </c>
      <c r="AE61" s="216" t="n">
        <v>0</v>
      </c>
      <c r="AF61" s="216" t="n">
        <v>0</v>
      </c>
      <c r="AG61" s="216" t="n">
        <v>0</v>
      </c>
      <c r="AH61" s="221" t="n">
        <v>0</v>
      </c>
      <c r="AI61" s="216" t="n">
        <v>0</v>
      </c>
      <c r="AJ61" s="216" t="n">
        <v>0</v>
      </c>
      <c r="AK61" s="222" t="n">
        <v>0</v>
      </c>
      <c r="AL61" s="223"/>
      <c r="AM61" s="216" t="n">
        <v>21861724.66</v>
      </c>
      <c r="AN61" s="217"/>
      <c r="AO61" s="223"/>
      <c r="AP61" s="216" t="n">
        <v>21861724.66</v>
      </c>
      <c r="AQ61" s="224"/>
      <c r="AR61" s="216"/>
      <c r="AS61" s="216"/>
      <c r="AT61" s="216" t="n">
        <v>0</v>
      </c>
      <c r="AU61" s="216" t="n">
        <v>0</v>
      </c>
      <c r="AV61" s="216" t="n">
        <v>0</v>
      </c>
      <c r="AW61" s="216" t="n">
        <v>0</v>
      </c>
      <c r="AX61" s="216" t="n">
        <v>0</v>
      </c>
      <c r="AY61" s="216" t="n">
        <v>0</v>
      </c>
      <c r="AZ61" s="216" t="n">
        <v>0</v>
      </c>
      <c r="BA61" s="216" t="n">
        <v>0</v>
      </c>
      <c r="BB61" s="216"/>
      <c r="BC61" s="216"/>
      <c r="BD61" s="216"/>
      <c r="BE61" s="216"/>
      <c r="BF61" s="216"/>
      <c r="BG61" s="216"/>
      <c r="BH61" s="216"/>
      <c r="BI61" s="216"/>
      <c r="BJ61" s="216"/>
      <c r="BK61" s="216"/>
      <c r="BL61" s="216"/>
      <c r="BM61" s="216"/>
      <c r="BN61" s="216"/>
      <c r="BO61" s="216"/>
      <c r="BP61" s="216"/>
      <c r="BQ61" s="218"/>
      <c r="BR61" s="217"/>
      <c r="BS61" s="226"/>
      <c r="BT61" s="217"/>
      <c r="BU61" s="227"/>
      <c r="BV61" s="217"/>
      <c r="BW61" s="228"/>
      <c r="BX61" s="228"/>
      <c r="BY61" s="216"/>
      <c r="BZ61" s="216"/>
      <c r="CA61" s="216" t="n">
        <v>-102442.09</v>
      </c>
      <c r="CB61" s="216"/>
      <c r="CC61" s="216"/>
      <c r="CD61" s="216"/>
      <c r="CE61" s="216"/>
      <c r="CF61" s="216"/>
      <c r="CG61" s="216"/>
      <c r="CH61" s="216"/>
      <c r="CI61" s="216"/>
      <c r="CJ61" s="216"/>
      <c r="CK61" s="217"/>
      <c r="CL61" s="217"/>
    </row>
    <row r="62" customFormat="false" ht="15.75" hidden="false" customHeight="false" outlineLevel="3" collapsed="false">
      <c r="A62" s="45" t="s">
        <v>431</v>
      </c>
      <c r="B62" s="45" t="s">
        <v>399</v>
      </c>
      <c r="C62" s="45" t="s">
        <v>393</v>
      </c>
      <c r="D62" s="45" t="s">
        <v>394</v>
      </c>
      <c r="E62" s="45" t="s">
        <v>432</v>
      </c>
      <c r="F62" s="45"/>
      <c r="G62" s="45" t="s">
        <v>401</v>
      </c>
      <c r="H62" s="45" t="s">
        <v>336</v>
      </c>
      <c r="I62" s="194" t="s">
        <v>336</v>
      </c>
      <c r="J62" s="195" t="n">
        <v>1</v>
      </c>
      <c r="K62" s="196" t="n">
        <v>1</v>
      </c>
      <c r="L62" s="198" t="n">
        <v>0</v>
      </c>
      <c r="M62" s="198" t="n">
        <v>0</v>
      </c>
      <c r="N62" s="198" t="n">
        <v>1</v>
      </c>
      <c r="O62" s="197" t="n">
        <v>3486752</v>
      </c>
      <c r="P62" s="198" t="n">
        <v>3486752</v>
      </c>
      <c r="Q62" s="198" t="n">
        <v>0</v>
      </c>
      <c r="R62" s="200" t="s">
        <v>433</v>
      </c>
      <c r="S62" s="200" t="n">
        <v>0</v>
      </c>
      <c r="T62" s="200" t="n">
        <v>0</v>
      </c>
      <c r="U62" s="201" t="n">
        <v>3486752</v>
      </c>
      <c r="V62" s="197" t="s">
        <v>284</v>
      </c>
      <c r="W62" s="197" t="n">
        <v>0</v>
      </c>
      <c r="X62" s="197" t="n">
        <v>0</v>
      </c>
      <c r="Y62" s="197" t="n">
        <v>0</v>
      </c>
      <c r="Z62" s="197" t="n">
        <v>0</v>
      </c>
      <c r="AA62" s="197" t="n">
        <v>0</v>
      </c>
      <c r="AB62" s="197" t="n">
        <v>0</v>
      </c>
      <c r="AC62" s="201" t="n">
        <v>3486752</v>
      </c>
      <c r="AD62" s="197" t="n">
        <v>0</v>
      </c>
      <c r="AE62" s="197" t="n">
        <v>0</v>
      </c>
      <c r="AF62" s="197" t="n">
        <v>0</v>
      </c>
      <c r="AG62" s="197" t="n">
        <v>0</v>
      </c>
      <c r="AH62" s="202" t="n">
        <v>0</v>
      </c>
      <c r="AI62" s="197" t="n">
        <v>0</v>
      </c>
      <c r="AJ62" s="197" t="n">
        <v>0</v>
      </c>
      <c r="AK62" s="203" t="n">
        <v>0</v>
      </c>
      <c r="AL62" s="204" t="n">
        <v>0</v>
      </c>
      <c r="AM62" s="197" t="n">
        <v>3486752</v>
      </c>
      <c r="AN62" s="204" t="n">
        <v>0</v>
      </c>
      <c r="AO62" s="204" t="n">
        <v>0</v>
      </c>
      <c r="AP62" s="197" t="n">
        <v>3486752</v>
      </c>
      <c r="AQ62" s="205" t="n">
        <v>1</v>
      </c>
      <c r="AR62" s="197" t="n">
        <v>3486752</v>
      </c>
      <c r="AS62" s="197" t="n">
        <v>3486752</v>
      </c>
      <c r="AT62" s="197" t="n">
        <v>0</v>
      </c>
      <c r="AU62" s="197" t="n">
        <v>0</v>
      </c>
      <c r="AV62" s="197" t="n">
        <v>0</v>
      </c>
      <c r="AW62" s="197" t="n">
        <v>0</v>
      </c>
      <c r="AX62" s="197" t="n">
        <v>0</v>
      </c>
      <c r="AY62" s="197" t="n">
        <v>0</v>
      </c>
      <c r="AZ62" s="197" t="n">
        <v>0</v>
      </c>
      <c r="BA62" s="197" t="n">
        <v>0</v>
      </c>
      <c r="BB62" s="197" t="s">
        <v>198</v>
      </c>
      <c r="BC62" s="197" t="s">
        <v>198</v>
      </c>
      <c r="BD62" s="197" t="n">
        <v>0</v>
      </c>
      <c r="BE62" s="197" t="n">
        <v>0</v>
      </c>
      <c r="BF62" s="197" t="n">
        <v>0</v>
      </c>
      <c r="BG62" s="197" t="n">
        <v>0</v>
      </c>
      <c r="BH62" s="197" t="n">
        <v>0</v>
      </c>
      <c r="BI62" s="197" t="n">
        <v>0</v>
      </c>
      <c r="BJ62" s="197" t="n">
        <v>0</v>
      </c>
      <c r="BK62" s="197" t="n">
        <v>0</v>
      </c>
      <c r="BL62" s="197" t="n">
        <v>3486752</v>
      </c>
      <c r="BM62" s="197" t="s">
        <v>285</v>
      </c>
      <c r="BN62" s="197" t="n">
        <v>0</v>
      </c>
      <c r="BO62" s="206" t="b">
        <f aca="false">FALSE()</f>
        <v>0</v>
      </c>
      <c r="BP62" s="206" t="n">
        <v>0</v>
      </c>
      <c r="BQ62" s="198" t="n">
        <v>0</v>
      </c>
      <c r="BR62" s="198" t="n">
        <v>0</v>
      </c>
      <c r="BS62" s="208" t="n">
        <v>67</v>
      </c>
      <c r="BT62" s="198" t="n">
        <v>0</v>
      </c>
      <c r="BU62" s="209" t="n">
        <v>0</v>
      </c>
      <c r="BV62" s="198" t="n">
        <v>123</v>
      </c>
      <c r="BW62" s="210" t="n">
        <v>0</v>
      </c>
      <c r="BX62" s="210" t="n">
        <v>0</v>
      </c>
      <c r="BY62" s="206" t="n">
        <v>0</v>
      </c>
      <c r="BZ62" s="206" t="n">
        <v>0</v>
      </c>
      <c r="CA62" s="206" t="n">
        <v>0</v>
      </c>
      <c r="CB62" s="206" t="n">
        <v>3486752</v>
      </c>
      <c r="CC62" s="206" t="n">
        <v>0</v>
      </c>
      <c r="CD62" s="206" t="n">
        <v>0</v>
      </c>
      <c r="CE62" s="206" t="n">
        <v>0</v>
      </c>
      <c r="CF62" s="206" t="n">
        <v>0</v>
      </c>
      <c r="CG62" s="206" t="n">
        <v>0</v>
      </c>
      <c r="CH62" s="206" t="n">
        <v>0</v>
      </c>
      <c r="CI62" s="206" t="n">
        <v>0</v>
      </c>
      <c r="CJ62" s="206" t="n">
        <v>0</v>
      </c>
      <c r="CK62" s="198" t="n">
        <v>0</v>
      </c>
      <c r="CL62" s="198" t="n">
        <v>0</v>
      </c>
    </row>
    <row r="63" customFormat="false" ht="20.1" hidden="false" customHeight="true" outlineLevel="2" collapsed="false">
      <c r="A63" s="212" t="s">
        <v>434</v>
      </c>
      <c r="B63" s="212"/>
      <c r="C63" s="212"/>
      <c r="D63" s="212"/>
      <c r="E63" s="212"/>
      <c r="F63" s="212"/>
      <c r="G63" s="212"/>
      <c r="H63" s="212"/>
      <c r="I63" s="213"/>
      <c r="J63" s="214"/>
      <c r="K63" s="215"/>
      <c r="L63" s="217"/>
      <c r="M63" s="217"/>
      <c r="N63" s="217"/>
      <c r="O63" s="216"/>
      <c r="P63" s="217"/>
      <c r="Q63" s="217"/>
      <c r="R63" s="219" t="n">
        <v>0</v>
      </c>
      <c r="S63" s="219" t="n">
        <v>0</v>
      </c>
      <c r="T63" s="219" t="n">
        <v>0</v>
      </c>
      <c r="U63" s="220" t="n">
        <v>3486752</v>
      </c>
      <c r="V63" s="216"/>
      <c r="W63" s="216" t="n">
        <v>0</v>
      </c>
      <c r="X63" s="216" t="n">
        <v>0</v>
      </c>
      <c r="Y63" s="216" t="n">
        <v>0</v>
      </c>
      <c r="Z63" s="216" t="n">
        <v>0</v>
      </c>
      <c r="AA63" s="216" t="n">
        <v>0</v>
      </c>
      <c r="AB63" s="216" t="n">
        <v>0</v>
      </c>
      <c r="AC63" s="220" t="n">
        <v>3486752</v>
      </c>
      <c r="AD63" s="216" t="n">
        <v>0</v>
      </c>
      <c r="AE63" s="216" t="n">
        <v>0</v>
      </c>
      <c r="AF63" s="216" t="n">
        <v>0</v>
      </c>
      <c r="AG63" s="216" t="n">
        <v>0</v>
      </c>
      <c r="AH63" s="221" t="n">
        <v>0</v>
      </c>
      <c r="AI63" s="216" t="n">
        <v>0</v>
      </c>
      <c r="AJ63" s="216" t="n">
        <v>0</v>
      </c>
      <c r="AK63" s="222" t="n">
        <v>0</v>
      </c>
      <c r="AL63" s="223"/>
      <c r="AM63" s="216" t="n">
        <v>3486752</v>
      </c>
      <c r="AN63" s="223"/>
      <c r="AO63" s="223"/>
      <c r="AP63" s="216" t="n">
        <v>3486752</v>
      </c>
      <c r="AQ63" s="224"/>
      <c r="AR63" s="216"/>
      <c r="AS63" s="216"/>
      <c r="AT63" s="216" t="n">
        <v>0</v>
      </c>
      <c r="AU63" s="216" t="n">
        <v>0</v>
      </c>
      <c r="AV63" s="216" t="n">
        <v>0</v>
      </c>
      <c r="AW63" s="216" t="n">
        <v>0</v>
      </c>
      <c r="AX63" s="216" t="n">
        <v>0</v>
      </c>
      <c r="AY63" s="216" t="n">
        <v>0</v>
      </c>
      <c r="AZ63" s="216" t="n">
        <v>0</v>
      </c>
      <c r="BA63" s="216" t="n">
        <v>0</v>
      </c>
      <c r="BB63" s="216"/>
      <c r="BC63" s="216"/>
      <c r="BD63" s="216"/>
      <c r="BE63" s="216"/>
      <c r="BF63" s="216"/>
      <c r="BG63" s="216"/>
      <c r="BH63" s="216"/>
      <c r="BI63" s="216"/>
      <c r="BJ63" s="216"/>
      <c r="BK63" s="216"/>
      <c r="BL63" s="216"/>
      <c r="BM63" s="216"/>
      <c r="BN63" s="216"/>
      <c r="BO63" s="216"/>
      <c r="BP63" s="216"/>
      <c r="BQ63" s="217"/>
      <c r="BR63" s="217"/>
      <c r="BS63" s="226"/>
      <c r="BT63" s="217"/>
      <c r="BU63" s="227"/>
      <c r="BV63" s="217"/>
      <c r="BW63" s="228"/>
      <c r="BX63" s="228"/>
      <c r="BY63" s="216"/>
      <c r="BZ63" s="216"/>
      <c r="CA63" s="216" t="n">
        <v>0</v>
      </c>
      <c r="CB63" s="216"/>
      <c r="CC63" s="216"/>
      <c r="CD63" s="216"/>
      <c r="CE63" s="216"/>
      <c r="CF63" s="216"/>
      <c r="CG63" s="216"/>
      <c r="CH63" s="216"/>
      <c r="CI63" s="216"/>
      <c r="CJ63" s="216"/>
      <c r="CK63" s="217"/>
      <c r="CL63" s="217"/>
    </row>
    <row r="64" customFormat="false" ht="15.75" hidden="false" customHeight="false" outlineLevel="3" collapsed="false">
      <c r="A64" s="45" t="s">
        <v>435</v>
      </c>
      <c r="B64" s="45" t="s">
        <v>399</v>
      </c>
      <c r="C64" s="45" t="s">
        <v>393</v>
      </c>
      <c r="D64" s="45" t="s">
        <v>394</v>
      </c>
      <c r="E64" s="45" t="s">
        <v>436</v>
      </c>
      <c r="F64" s="45" t="s">
        <v>437</v>
      </c>
      <c r="G64" s="45" t="s">
        <v>401</v>
      </c>
      <c r="H64" s="45" t="s">
        <v>336</v>
      </c>
      <c r="I64" s="194" t="s">
        <v>336</v>
      </c>
      <c r="J64" s="196" t="n">
        <v>156250</v>
      </c>
      <c r="K64" s="196" t="n">
        <v>156250</v>
      </c>
      <c r="L64" s="198" t="n">
        <v>0.00929046077402518</v>
      </c>
      <c r="M64" s="198" t="n">
        <v>0</v>
      </c>
      <c r="N64" s="198" t="n">
        <v>0.965808847392147</v>
      </c>
      <c r="O64" s="197" t="n">
        <v>7.00120136870129</v>
      </c>
      <c r="P64" s="198" t="n">
        <v>7.0021410904302</v>
      </c>
      <c r="Q64" s="198" t="n">
        <v>-0.00093972172890755</v>
      </c>
      <c r="R64" s="200" t="s">
        <v>438</v>
      </c>
      <c r="S64" s="200" t="n">
        <v>0</v>
      </c>
      <c r="T64" s="200" t="n">
        <v>0</v>
      </c>
      <c r="U64" s="201" t="n">
        <v>1093937.71385958</v>
      </c>
      <c r="V64" s="197" t="s">
        <v>284</v>
      </c>
      <c r="W64" s="197" t="n">
        <v>0</v>
      </c>
      <c r="X64" s="197" t="n">
        <v>0</v>
      </c>
      <c r="Y64" s="197" t="n">
        <v>0</v>
      </c>
      <c r="Z64" s="197" t="n">
        <v>0</v>
      </c>
      <c r="AA64" s="197" t="n">
        <v>0</v>
      </c>
      <c r="AB64" s="197" t="n">
        <v>0</v>
      </c>
      <c r="AC64" s="201" t="n">
        <v>1094084.54537972</v>
      </c>
      <c r="AD64" s="197" t="n">
        <v>-146.831520141801</v>
      </c>
      <c r="AE64" s="197" t="n">
        <v>0</v>
      </c>
      <c r="AF64" s="197" t="n">
        <v>0</v>
      </c>
      <c r="AG64" s="197" t="n">
        <v>-146.831520141801</v>
      </c>
      <c r="AH64" s="202" t="n">
        <v>-617930.674324571</v>
      </c>
      <c r="AI64" s="197" t="n">
        <v>0</v>
      </c>
      <c r="AJ64" s="197" t="n">
        <v>0</v>
      </c>
      <c r="AK64" s="203" t="n">
        <v>-617930.674324571</v>
      </c>
      <c r="AL64" s="204" t="n">
        <v>0</v>
      </c>
      <c r="AM64" s="197" t="n">
        <v>1711868.38818415</v>
      </c>
      <c r="AN64" s="204" t="n">
        <v>0</v>
      </c>
      <c r="AO64" s="204" t="n">
        <v>14516.3449594143</v>
      </c>
      <c r="AP64" s="197" t="n">
        <v>1711868.38818415</v>
      </c>
      <c r="AQ64" s="205" t="n">
        <v>1</v>
      </c>
      <c r="AR64" s="197" t="n">
        <v>1509076.32405023</v>
      </c>
      <c r="AS64" s="197" t="n">
        <v>10</v>
      </c>
      <c r="AT64" s="197" t="n">
        <v>-617930.674324571</v>
      </c>
      <c r="AU64" s="197" t="n">
        <v>0</v>
      </c>
      <c r="AV64" s="197" t="n">
        <v>0</v>
      </c>
      <c r="AW64" s="197" t="n">
        <v>-617930.674324571</v>
      </c>
      <c r="AX64" s="197" t="n">
        <v>438406.147314097</v>
      </c>
      <c r="AY64" s="197" t="n">
        <v>0</v>
      </c>
      <c r="AZ64" s="197" t="n">
        <v>0</v>
      </c>
      <c r="BA64" s="197" t="n">
        <v>438406.147314097</v>
      </c>
      <c r="BB64" s="197" t="n">
        <v>10</v>
      </c>
      <c r="BC64" s="197" t="n">
        <v>10</v>
      </c>
      <c r="BD64" s="197" t="n">
        <v>-617783.842804429</v>
      </c>
      <c r="BE64" s="197" t="n">
        <v>0</v>
      </c>
      <c r="BF64" s="197" t="n">
        <v>0</v>
      </c>
      <c r="BG64" s="197" t="n">
        <v>-617783.842804429</v>
      </c>
      <c r="BH64" s="197" t="n">
        <v>438552.978834239</v>
      </c>
      <c r="BI64" s="197" t="n">
        <v>0</v>
      </c>
      <c r="BJ64" s="197" t="n">
        <v>0</v>
      </c>
      <c r="BK64" s="197" t="n">
        <v>438552.978834239</v>
      </c>
      <c r="BL64" s="197" t="n">
        <v>1711868.38818415</v>
      </c>
      <c r="BM64" s="197" t="s">
        <v>293</v>
      </c>
      <c r="BN64" s="197" t="n">
        <v>0</v>
      </c>
      <c r="BO64" s="206" t="b">
        <f aca="false">FALSE()</f>
        <v>0</v>
      </c>
      <c r="BP64" s="206" t="n">
        <v>0</v>
      </c>
      <c r="BQ64" s="198" t="n">
        <v>0</v>
      </c>
      <c r="BR64" s="198" t="n">
        <v>0</v>
      </c>
      <c r="BS64" s="208" t="n">
        <v>68</v>
      </c>
      <c r="BT64" s="198" t="n">
        <v>0</v>
      </c>
      <c r="BU64" s="209" t="n">
        <v>150907.632405023</v>
      </c>
      <c r="BV64" s="198" t="n">
        <v>131</v>
      </c>
      <c r="BW64" s="210" t="n">
        <v>10</v>
      </c>
      <c r="BX64" s="210" t="n">
        <v>10</v>
      </c>
      <c r="BY64" s="206" t="n">
        <v>0</v>
      </c>
      <c r="BZ64" s="206" t="n">
        <v>0</v>
      </c>
      <c r="CA64" s="206" t="n">
        <v>0</v>
      </c>
      <c r="CB64" s="206" t="n">
        <v>655531.56654548</v>
      </c>
      <c r="CC64" s="206" t="n">
        <v>0</v>
      </c>
      <c r="CD64" s="206" t="n">
        <v>0</v>
      </c>
      <c r="CE64" s="206" t="n">
        <v>0</v>
      </c>
      <c r="CF64" s="206" t="n">
        <v>0</v>
      </c>
      <c r="CG64" s="206" t="n">
        <v>-617783.842804429</v>
      </c>
      <c r="CH64" s="206" t="n">
        <v>0</v>
      </c>
      <c r="CI64" s="206" t="n">
        <v>0</v>
      </c>
      <c r="CJ64" s="206" t="n">
        <v>-617783.842804429</v>
      </c>
      <c r="CK64" s="198" t="n">
        <v>0</v>
      </c>
      <c r="CL64" s="198" t="n">
        <v>0</v>
      </c>
    </row>
    <row r="65" customFormat="false" ht="15.75" hidden="false" customHeight="false" outlineLevel="3" collapsed="false">
      <c r="A65" s="45" t="s">
        <v>435</v>
      </c>
      <c r="B65" s="45" t="s">
        <v>399</v>
      </c>
      <c r="C65" s="45" t="s">
        <v>393</v>
      </c>
      <c r="D65" s="45" t="s">
        <v>394</v>
      </c>
      <c r="E65" s="45" t="s">
        <v>439</v>
      </c>
      <c r="F65" s="45" t="s">
        <v>334</v>
      </c>
      <c r="G65" s="45" t="s">
        <v>401</v>
      </c>
      <c r="H65" s="45" t="s">
        <v>336</v>
      </c>
      <c r="I65" s="194" t="s">
        <v>336</v>
      </c>
      <c r="J65" s="196" t="n">
        <v>78000</v>
      </c>
      <c r="K65" s="196" t="n">
        <v>78000</v>
      </c>
      <c r="L65" s="198" t="n">
        <v>0.0347786443244901</v>
      </c>
      <c r="M65" s="198" t="n">
        <v>0.5</v>
      </c>
      <c r="N65" s="198" t="n">
        <v>0.361153604062965</v>
      </c>
      <c r="O65" s="197" t="n">
        <v>1.86603653061583</v>
      </c>
      <c r="P65" s="198" t="n">
        <v>1.91436579081252</v>
      </c>
      <c r="Q65" s="198" t="n">
        <v>-0.0483292601966872</v>
      </c>
      <c r="R65" s="200" t="s">
        <v>440</v>
      </c>
      <c r="S65" s="200" t="n">
        <v>0</v>
      </c>
      <c r="T65" s="200" t="n">
        <v>0</v>
      </c>
      <c r="U65" s="201" t="n">
        <v>145550.849388035</v>
      </c>
      <c r="V65" s="197" t="s">
        <v>284</v>
      </c>
      <c r="W65" s="197" t="n">
        <v>419028.469114055</v>
      </c>
      <c r="X65" s="197" t="n">
        <v>0</v>
      </c>
      <c r="Y65" s="197" t="n">
        <v>419028.469114055</v>
      </c>
      <c r="Z65" s="197" t="n">
        <v>209514.234557027</v>
      </c>
      <c r="AA65" s="197" t="n">
        <v>0</v>
      </c>
      <c r="AB65" s="197" t="n">
        <v>209514.234557027</v>
      </c>
      <c r="AC65" s="201" t="n">
        <v>149320.531683377</v>
      </c>
      <c r="AD65" s="197" t="n">
        <v>-3769.6822953416</v>
      </c>
      <c r="AE65" s="197" t="n">
        <v>0</v>
      </c>
      <c r="AF65" s="197" t="n">
        <v>0</v>
      </c>
      <c r="AG65" s="197" t="n">
        <v>-3769.6822953416</v>
      </c>
      <c r="AH65" s="202" t="n">
        <v>4570.1417019215</v>
      </c>
      <c r="AI65" s="197" t="n">
        <v>0</v>
      </c>
      <c r="AJ65" s="197" t="n">
        <v>0</v>
      </c>
      <c r="AK65" s="203" t="n">
        <v>4570.1417019215</v>
      </c>
      <c r="AL65" s="204" t="n">
        <v>0</v>
      </c>
      <c r="AM65" s="197" t="n">
        <v>140980.707686113</v>
      </c>
      <c r="AN65" s="204" t="n">
        <v>0</v>
      </c>
      <c r="AO65" s="204" t="n">
        <v>40351.9220774896</v>
      </c>
      <c r="AP65" s="197" t="n">
        <v>140980.707686113</v>
      </c>
      <c r="AQ65" s="205" t="n">
        <v>1</v>
      </c>
      <c r="AR65" s="197" t="n">
        <v>419028.469114055</v>
      </c>
      <c r="AS65" s="197" t="n">
        <v>14.875</v>
      </c>
      <c r="AT65" s="197" t="n">
        <v>4570.1417019215</v>
      </c>
      <c r="AU65" s="197" t="n">
        <v>0</v>
      </c>
      <c r="AV65" s="197" t="n">
        <v>0</v>
      </c>
      <c r="AW65" s="197" t="n">
        <v>4570.1417019215</v>
      </c>
      <c r="AX65" s="197" t="n">
        <v>53613.7911872028</v>
      </c>
      <c r="AY65" s="197" t="n">
        <v>0</v>
      </c>
      <c r="AZ65" s="197" t="n">
        <v>0</v>
      </c>
      <c r="BA65" s="197" t="n">
        <v>53613.7911872028</v>
      </c>
      <c r="BB65" s="197" t="n">
        <v>14.875</v>
      </c>
      <c r="BC65" s="197" t="n">
        <v>15</v>
      </c>
      <c r="BD65" s="197" t="n">
        <v>8339.8239972631</v>
      </c>
      <c r="BE65" s="197" t="n">
        <v>0</v>
      </c>
      <c r="BF65" s="197" t="n">
        <v>0</v>
      </c>
      <c r="BG65" s="197" t="n">
        <v>8339.8239972631</v>
      </c>
      <c r="BH65" s="197" t="n">
        <v>57383.4734825444</v>
      </c>
      <c r="BI65" s="197" t="n">
        <v>0</v>
      </c>
      <c r="BJ65" s="197" t="n">
        <v>0</v>
      </c>
      <c r="BK65" s="197" t="n">
        <v>57383.4734825444</v>
      </c>
      <c r="BL65" s="197" t="n">
        <v>140980.707686113</v>
      </c>
      <c r="BM65" s="197" t="s">
        <v>293</v>
      </c>
      <c r="BN65" s="197" t="n">
        <v>0</v>
      </c>
      <c r="BO65" s="206" t="b">
        <f aca="false">FALSE()</f>
        <v>0</v>
      </c>
      <c r="BP65" s="206" t="n">
        <v>0</v>
      </c>
      <c r="BQ65" s="198" t="n">
        <v>0</v>
      </c>
      <c r="BR65" s="198" t="n">
        <v>0</v>
      </c>
      <c r="BS65" s="208" t="n">
        <v>68</v>
      </c>
      <c r="BT65" s="198" t="n">
        <v>0</v>
      </c>
      <c r="BU65" s="209" t="n">
        <v>28169.9811169112</v>
      </c>
      <c r="BV65" s="198" t="n">
        <v>135</v>
      </c>
      <c r="BW65" s="210" t="n">
        <v>14.875</v>
      </c>
      <c r="BX65" s="210" t="n">
        <v>14.875</v>
      </c>
      <c r="BY65" s="206" t="n">
        <v>0</v>
      </c>
      <c r="BZ65" s="206" t="n">
        <v>0</v>
      </c>
      <c r="CA65" s="206" t="n">
        <v>0</v>
      </c>
      <c r="CB65" s="206" t="n">
        <v>91937.0582008321</v>
      </c>
      <c r="CC65" s="206" t="n">
        <v>0</v>
      </c>
      <c r="CD65" s="206" t="n">
        <v>0</v>
      </c>
      <c r="CE65" s="206" t="n">
        <v>0</v>
      </c>
      <c r="CF65" s="206" t="n">
        <v>0</v>
      </c>
      <c r="CG65" s="206" t="n">
        <v>8339.8239972631</v>
      </c>
      <c r="CH65" s="206" t="n">
        <v>0</v>
      </c>
      <c r="CI65" s="206" t="n">
        <v>0</v>
      </c>
      <c r="CJ65" s="206" t="n">
        <v>8339.8239972631</v>
      </c>
      <c r="CK65" s="198" t="n">
        <v>1</v>
      </c>
      <c r="CL65" s="198" t="n">
        <v>0</v>
      </c>
    </row>
    <row r="66" customFormat="false" ht="15.75" hidden="false" customHeight="false" outlineLevel="3" collapsed="false">
      <c r="A66" s="45" t="s">
        <v>435</v>
      </c>
      <c r="B66" s="45" t="s">
        <v>399</v>
      </c>
      <c r="C66" s="45" t="s">
        <v>393</v>
      </c>
      <c r="D66" s="45" t="s">
        <v>394</v>
      </c>
      <c r="E66" s="45" t="s">
        <v>441</v>
      </c>
      <c r="F66" s="45" t="s">
        <v>412</v>
      </c>
      <c r="G66" s="45" t="s">
        <v>401</v>
      </c>
      <c r="H66" s="45" t="s">
        <v>336</v>
      </c>
      <c r="I66" s="194" t="s">
        <v>336</v>
      </c>
      <c r="J66" s="196" t="n">
        <v>625000</v>
      </c>
      <c r="K66" s="196" t="n">
        <v>625000</v>
      </c>
      <c r="L66" s="198" t="n">
        <v>0.139285627474052</v>
      </c>
      <c r="M66" s="198" t="n">
        <v>0.5</v>
      </c>
      <c r="N66" s="198" t="n">
        <v>0.715840225787647</v>
      </c>
      <c r="O66" s="197" t="n">
        <v>0</v>
      </c>
      <c r="P66" s="198" t="n">
        <v>0</v>
      </c>
      <c r="Q66" s="198" t="n">
        <v>0</v>
      </c>
      <c r="R66" s="200" t="s">
        <v>442</v>
      </c>
      <c r="S66" s="200" t="n">
        <v>0</v>
      </c>
      <c r="T66" s="200" t="n">
        <v>0</v>
      </c>
      <c r="U66" s="201" t="n">
        <v>0</v>
      </c>
      <c r="V66" s="197" t="s">
        <v>284</v>
      </c>
      <c r="W66" s="197" t="n">
        <v>978687.808694048</v>
      </c>
      <c r="X66" s="197" t="n">
        <v>0</v>
      </c>
      <c r="Y66" s="197" t="n">
        <v>978687.808694048</v>
      </c>
      <c r="Z66" s="197" t="n">
        <v>489343.904347024</v>
      </c>
      <c r="AA66" s="197" t="n">
        <v>0</v>
      </c>
      <c r="AB66" s="197" t="n">
        <v>489343.904347024</v>
      </c>
      <c r="AC66" s="201" t="n">
        <v>0</v>
      </c>
      <c r="AD66" s="197" t="n">
        <v>0</v>
      </c>
      <c r="AE66" s="197" t="n">
        <v>0</v>
      </c>
      <c r="AF66" s="197" t="n">
        <v>0</v>
      </c>
      <c r="AG66" s="197" t="n">
        <v>0</v>
      </c>
      <c r="AH66" s="202" t="n">
        <v>0</v>
      </c>
      <c r="AI66" s="197" t="n">
        <v>0</v>
      </c>
      <c r="AJ66" s="197" t="n">
        <v>0</v>
      </c>
      <c r="AK66" s="203" t="n">
        <v>0</v>
      </c>
      <c r="AL66" s="204" t="n">
        <v>0</v>
      </c>
      <c r="AM66" s="197" t="n">
        <v>0</v>
      </c>
      <c r="AN66" s="204" t="n">
        <v>0</v>
      </c>
      <c r="AO66" s="204" t="n">
        <v>190429.56881218</v>
      </c>
      <c r="AP66" s="197" t="n">
        <v>0</v>
      </c>
      <c r="AQ66" s="205" t="n">
        <v>1</v>
      </c>
      <c r="AR66" s="197" t="n">
        <v>978687.808694048</v>
      </c>
      <c r="AS66" s="197" t="n">
        <v>2.1875</v>
      </c>
      <c r="AT66" s="197" t="n">
        <v>0</v>
      </c>
      <c r="AU66" s="197" t="n">
        <v>0</v>
      </c>
      <c r="AV66" s="197" t="n">
        <v>0</v>
      </c>
      <c r="AW66" s="197" t="n">
        <v>0</v>
      </c>
      <c r="AX66" s="197" t="n">
        <v>0</v>
      </c>
      <c r="AY66" s="197" t="n">
        <v>0</v>
      </c>
      <c r="AZ66" s="197" t="n">
        <v>0</v>
      </c>
      <c r="BA66" s="197" t="n">
        <v>0</v>
      </c>
      <c r="BB66" s="197" t="n">
        <v>4</v>
      </c>
      <c r="BC66" s="197" t="n">
        <v>3.6875</v>
      </c>
      <c r="BD66" s="197" t="n">
        <v>0</v>
      </c>
      <c r="BE66" s="197" t="n">
        <v>0</v>
      </c>
      <c r="BF66" s="197" t="n">
        <v>0</v>
      </c>
      <c r="BG66" s="197" t="n">
        <v>0</v>
      </c>
      <c r="BH66" s="197" t="n">
        <v>0</v>
      </c>
      <c r="BI66" s="197" t="n">
        <v>0</v>
      </c>
      <c r="BJ66" s="197" t="n">
        <v>0</v>
      </c>
      <c r="BK66" s="197" t="n">
        <v>0</v>
      </c>
      <c r="BL66" s="197" t="n">
        <v>0</v>
      </c>
      <c r="BM66" s="197" t="s">
        <v>293</v>
      </c>
      <c r="BN66" s="197" t="n">
        <v>0</v>
      </c>
      <c r="BO66" s="206" t="b">
        <f aca="false">FALSE()</f>
        <v>0</v>
      </c>
      <c r="BP66" s="206" t="n">
        <v>0</v>
      </c>
      <c r="BQ66" s="198" t="n">
        <v>0</v>
      </c>
      <c r="BR66" s="198" t="n">
        <v>0</v>
      </c>
      <c r="BS66" s="208" t="n">
        <v>68</v>
      </c>
      <c r="BT66" s="198" t="n">
        <v>0</v>
      </c>
      <c r="BU66" s="209" t="n">
        <v>447400.141117279</v>
      </c>
      <c r="BV66" s="198" t="n">
        <v>137</v>
      </c>
      <c r="BW66" s="210" t="n">
        <v>4</v>
      </c>
      <c r="BX66" s="210" t="n">
        <v>4</v>
      </c>
      <c r="BY66" s="206" t="n">
        <v>0</v>
      </c>
      <c r="BZ66" s="206" t="n">
        <v>0</v>
      </c>
      <c r="CA66" s="206" t="n">
        <v>0</v>
      </c>
      <c r="CB66" s="206" t="n">
        <v>0</v>
      </c>
      <c r="CC66" s="206" t="n">
        <v>0</v>
      </c>
      <c r="CD66" s="206" t="n">
        <v>0</v>
      </c>
      <c r="CE66" s="206" t="n">
        <v>0</v>
      </c>
      <c r="CF66" s="206" t="n">
        <v>0</v>
      </c>
      <c r="CG66" s="206" t="n">
        <v>0</v>
      </c>
      <c r="CH66" s="206" t="n">
        <v>0</v>
      </c>
      <c r="CI66" s="206" t="n">
        <v>0</v>
      </c>
      <c r="CJ66" s="206" t="n">
        <v>0</v>
      </c>
      <c r="CK66" s="198" t="n">
        <v>1</v>
      </c>
      <c r="CL66" s="198" t="n">
        <v>0</v>
      </c>
    </row>
    <row r="67" customFormat="false" ht="20.1" hidden="false" customHeight="true" outlineLevel="2" collapsed="false">
      <c r="A67" s="212" t="s">
        <v>443</v>
      </c>
      <c r="B67" s="212"/>
      <c r="C67" s="212"/>
      <c r="D67" s="212"/>
      <c r="E67" s="212"/>
      <c r="F67" s="212"/>
      <c r="G67" s="212"/>
      <c r="H67" s="212"/>
      <c r="I67" s="213"/>
      <c r="J67" s="215"/>
      <c r="K67" s="215"/>
      <c r="L67" s="217"/>
      <c r="M67" s="217"/>
      <c r="N67" s="217"/>
      <c r="O67" s="216"/>
      <c r="P67" s="217"/>
      <c r="Q67" s="217"/>
      <c r="R67" s="219" t="n">
        <v>0</v>
      </c>
      <c r="S67" s="219" t="n">
        <v>0</v>
      </c>
      <c r="T67" s="219" t="n">
        <v>0</v>
      </c>
      <c r="U67" s="220" t="n">
        <v>1239488.56324761</v>
      </c>
      <c r="V67" s="216"/>
      <c r="W67" s="216" t="n">
        <v>1397716.2778081</v>
      </c>
      <c r="X67" s="216" t="n">
        <v>0</v>
      </c>
      <c r="Y67" s="216" t="n">
        <v>1397716.2778081</v>
      </c>
      <c r="Z67" s="216" t="n">
        <v>698858.138904051</v>
      </c>
      <c r="AA67" s="216" t="n">
        <v>0</v>
      </c>
      <c r="AB67" s="216" t="n">
        <v>698858.138904051</v>
      </c>
      <c r="AC67" s="220" t="n">
        <v>1243405.0770631</v>
      </c>
      <c r="AD67" s="216" t="n">
        <v>-3916.5138154834</v>
      </c>
      <c r="AE67" s="216" t="n">
        <v>0</v>
      </c>
      <c r="AF67" s="216" t="n">
        <v>0</v>
      </c>
      <c r="AG67" s="216" t="n">
        <v>-3916.5138154834</v>
      </c>
      <c r="AH67" s="221" t="n">
        <v>-613360.532622649</v>
      </c>
      <c r="AI67" s="216" t="n">
        <v>0</v>
      </c>
      <c r="AJ67" s="216" t="n">
        <v>0</v>
      </c>
      <c r="AK67" s="222" t="n">
        <v>-613360.532622649</v>
      </c>
      <c r="AL67" s="223"/>
      <c r="AM67" s="216" t="n">
        <v>1852849.09587026</v>
      </c>
      <c r="AN67" s="223"/>
      <c r="AO67" s="223"/>
      <c r="AP67" s="216" t="n">
        <v>1852849.09587026</v>
      </c>
      <c r="AQ67" s="224"/>
      <c r="AR67" s="216"/>
      <c r="AS67" s="216"/>
      <c r="AT67" s="216" t="n">
        <v>-613360.532622649</v>
      </c>
      <c r="AU67" s="216" t="n">
        <v>0</v>
      </c>
      <c r="AV67" s="216" t="n">
        <v>0</v>
      </c>
      <c r="AW67" s="216" t="n">
        <v>-613360.532622649</v>
      </c>
      <c r="AX67" s="216" t="n">
        <v>492019.9385013</v>
      </c>
      <c r="AY67" s="216" t="n">
        <v>0</v>
      </c>
      <c r="AZ67" s="216" t="n">
        <v>0</v>
      </c>
      <c r="BA67" s="216" t="n">
        <v>492019.9385013</v>
      </c>
      <c r="BB67" s="216"/>
      <c r="BC67" s="216"/>
      <c r="BD67" s="216"/>
      <c r="BE67" s="216"/>
      <c r="BF67" s="216"/>
      <c r="BG67" s="216"/>
      <c r="BH67" s="216"/>
      <c r="BI67" s="216"/>
      <c r="BJ67" s="216"/>
      <c r="BK67" s="216"/>
      <c r="BL67" s="216"/>
      <c r="BM67" s="216"/>
      <c r="BN67" s="216"/>
      <c r="BO67" s="216"/>
      <c r="BP67" s="216"/>
      <c r="BQ67" s="217"/>
      <c r="BR67" s="217"/>
      <c r="BS67" s="226"/>
      <c r="BT67" s="217"/>
      <c r="BU67" s="227"/>
      <c r="BV67" s="217"/>
      <c r="BW67" s="228"/>
      <c r="BX67" s="228"/>
      <c r="BY67" s="216"/>
      <c r="BZ67" s="216"/>
      <c r="CA67" s="216" t="n">
        <v>0</v>
      </c>
      <c r="CB67" s="216"/>
      <c r="CC67" s="216"/>
      <c r="CD67" s="216"/>
      <c r="CE67" s="216"/>
      <c r="CF67" s="216"/>
      <c r="CG67" s="216"/>
      <c r="CH67" s="216"/>
      <c r="CI67" s="216"/>
      <c r="CJ67" s="216"/>
      <c r="CK67" s="217"/>
      <c r="CL67" s="217"/>
    </row>
    <row r="68" customFormat="false" ht="30" hidden="false" customHeight="true" outlineLevel="1" collapsed="false">
      <c r="A68" s="212"/>
      <c r="B68" s="212" t="s">
        <v>444</v>
      </c>
      <c r="C68" s="212"/>
      <c r="D68" s="212"/>
      <c r="E68" s="212"/>
      <c r="F68" s="212"/>
      <c r="G68" s="212"/>
      <c r="H68" s="212"/>
      <c r="I68" s="213"/>
      <c r="J68" s="229"/>
      <c r="K68" s="229"/>
      <c r="L68" s="231"/>
      <c r="M68" s="231"/>
      <c r="N68" s="231"/>
      <c r="O68" s="230"/>
      <c r="P68" s="231"/>
      <c r="Q68" s="231"/>
      <c r="R68" s="233" t="n">
        <v>0</v>
      </c>
      <c r="S68" s="233" t="n">
        <v>0</v>
      </c>
      <c r="T68" s="233" t="n">
        <v>0</v>
      </c>
      <c r="U68" s="234" t="n">
        <v>62953445.8532476</v>
      </c>
      <c r="V68" s="230"/>
      <c r="W68" s="230" t="n">
        <v>13151673.7778081</v>
      </c>
      <c r="X68" s="230" t="n">
        <v>0</v>
      </c>
      <c r="Y68" s="230" t="n">
        <v>13151673.7778081</v>
      </c>
      <c r="Z68" s="230" t="n">
        <v>698858.138904051</v>
      </c>
      <c r="AA68" s="230" t="n">
        <v>0</v>
      </c>
      <c r="AB68" s="230" t="n">
        <v>698858.138904051</v>
      </c>
      <c r="AC68" s="234" t="n">
        <v>63001408.1942631</v>
      </c>
      <c r="AD68" s="230" t="n">
        <v>-47962.3410154833</v>
      </c>
      <c r="AE68" s="230" t="n">
        <v>0</v>
      </c>
      <c r="AF68" s="230" t="n">
        <v>0</v>
      </c>
      <c r="AG68" s="230" t="n">
        <v>-47962.3410154833</v>
      </c>
      <c r="AH68" s="235" t="n">
        <v>-650065.388622649</v>
      </c>
      <c r="AI68" s="230" t="n">
        <v>0</v>
      </c>
      <c r="AJ68" s="230" t="n">
        <v>0</v>
      </c>
      <c r="AK68" s="236" t="n">
        <v>-650065.388622649</v>
      </c>
      <c r="AL68" s="237"/>
      <c r="AM68" s="230" t="n">
        <v>68002861.1718703</v>
      </c>
      <c r="AN68" s="237"/>
      <c r="AO68" s="237"/>
      <c r="AP68" s="230" t="n">
        <v>68002861.1718703</v>
      </c>
      <c r="AQ68" s="238"/>
      <c r="AR68" s="230"/>
      <c r="AS68" s="230"/>
      <c r="AT68" s="230" t="n">
        <v>-650065.388622649</v>
      </c>
      <c r="AU68" s="230" t="n">
        <v>0</v>
      </c>
      <c r="AV68" s="230" t="n">
        <v>0</v>
      </c>
      <c r="AW68" s="230" t="n">
        <v>-650065.388622649</v>
      </c>
      <c r="AX68" s="230" t="n">
        <v>198380.6585013</v>
      </c>
      <c r="AY68" s="230" t="n">
        <v>0</v>
      </c>
      <c r="AZ68" s="230" t="n">
        <v>0</v>
      </c>
      <c r="BA68" s="230" t="n">
        <v>198380.6585013</v>
      </c>
      <c r="BB68" s="230"/>
      <c r="BC68" s="230"/>
      <c r="BD68" s="230"/>
      <c r="BE68" s="230"/>
      <c r="BF68" s="230"/>
      <c r="BG68" s="230"/>
      <c r="BH68" s="230"/>
      <c r="BI68" s="230"/>
      <c r="BJ68" s="230"/>
      <c r="BK68" s="230"/>
      <c r="BL68" s="230"/>
      <c r="BM68" s="230"/>
      <c r="BN68" s="230"/>
      <c r="BO68" s="230"/>
      <c r="BP68" s="230"/>
      <c r="BQ68" s="231"/>
      <c r="BR68" s="231"/>
      <c r="BS68" s="240"/>
      <c r="BT68" s="231"/>
      <c r="BU68" s="241"/>
      <c r="BV68" s="231"/>
      <c r="BW68" s="242"/>
      <c r="BX68" s="242"/>
      <c r="BY68" s="230"/>
      <c r="BZ68" s="230"/>
      <c r="CA68" s="230" t="n">
        <v>-4399349.93</v>
      </c>
      <c r="CB68" s="230"/>
      <c r="CC68" s="230"/>
      <c r="CD68" s="230"/>
      <c r="CE68" s="230"/>
      <c r="CF68" s="230"/>
      <c r="CG68" s="230"/>
      <c r="CH68" s="230"/>
      <c r="CI68" s="230"/>
      <c r="CJ68" s="230"/>
      <c r="CK68" s="231"/>
      <c r="CL68" s="231"/>
    </row>
    <row r="69" customFormat="false" ht="15.75" hidden="false" customHeight="false" outlineLevel="3" collapsed="false">
      <c r="A69" s="45" t="s">
        <v>398</v>
      </c>
      <c r="B69" s="45" t="s">
        <v>445</v>
      </c>
      <c r="C69" s="45" t="s">
        <v>393</v>
      </c>
      <c r="D69" s="45" t="s">
        <v>394</v>
      </c>
      <c r="E69" s="45" t="s">
        <v>446</v>
      </c>
      <c r="F69" s="45"/>
      <c r="G69" s="45" t="s">
        <v>447</v>
      </c>
      <c r="H69" s="45" t="s">
        <v>448</v>
      </c>
      <c r="I69" s="194" t="s">
        <v>449</v>
      </c>
      <c r="J69" s="195" t="n">
        <v>375000</v>
      </c>
      <c r="K69" s="196" t="n">
        <v>375000</v>
      </c>
      <c r="L69" s="198" t="n">
        <v>0</v>
      </c>
      <c r="M69" s="198" t="n">
        <v>0</v>
      </c>
      <c r="N69" s="198" t="n">
        <v>0</v>
      </c>
      <c r="O69" s="197" t="n">
        <v>217.28</v>
      </c>
      <c r="P69" s="199" t="n">
        <v>217.28</v>
      </c>
      <c r="Q69" s="199" t="n">
        <v>0</v>
      </c>
      <c r="R69" s="200" t="s">
        <v>450</v>
      </c>
      <c r="S69" s="200" t="n">
        <v>0</v>
      </c>
      <c r="T69" s="200" t="n">
        <v>0</v>
      </c>
      <c r="U69" s="201" t="n">
        <v>81480000</v>
      </c>
      <c r="V69" s="197" t="s">
        <v>284</v>
      </c>
      <c r="W69" s="197" t="n">
        <v>0</v>
      </c>
      <c r="X69" s="197" t="n">
        <v>0</v>
      </c>
      <c r="Y69" s="197" t="n">
        <v>0</v>
      </c>
      <c r="Z69" s="197" t="n">
        <v>0</v>
      </c>
      <c r="AA69" s="197" t="n">
        <v>0</v>
      </c>
      <c r="AB69" s="197" t="n">
        <v>0</v>
      </c>
      <c r="AC69" s="201" t="n">
        <v>81480000</v>
      </c>
      <c r="AD69" s="197" t="n">
        <v>0</v>
      </c>
      <c r="AE69" s="197" t="n">
        <v>0</v>
      </c>
      <c r="AF69" s="197" t="n">
        <v>0</v>
      </c>
      <c r="AG69" s="197" t="n">
        <v>0</v>
      </c>
      <c r="AH69" s="202" t="n">
        <v>0</v>
      </c>
      <c r="AI69" s="197" t="n">
        <v>0</v>
      </c>
      <c r="AJ69" s="197" t="n">
        <v>0</v>
      </c>
      <c r="AK69" s="203" t="n">
        <v>0</v>
      </c>
      <c r="AL69" s="204" t="n">
        <v>0</v>
      </c>
      <c r="AM69" s="197" t="n">
        <v>81480000</v>
      </c>
      <c r="AN69" s="204" t="n">
        <v>0</v>
      </c>
      <c r="AO69" s="198" t="n">
        <v>0</v>
      </c>
      <c r="AP69" s="197" t="n">
        <v>81480000</v>
      </c>
      <c r="AQ69" s="205" t="n">
        <v>1</v>
      </c>
      <c r="AR69" s="197" t="n">
        <v>0</v>
      </c>
      <c r="AS69" s="197" t="n">
        <v>217.28</v>
      </c>
      <c r="AT69" s="197" t="n">
        <v>0</v>
      </c>
      <c r="AU69" s="197" t="n">
        <v>0</v>
      </c>
      <c r="AV69" s="197" t="n">
        <v>0</v>
      </c>
      <c r="AW69" s="197" t="n">
        <v>0</v>
      </c>
      <c r="AX69" s="197" t="n">
        <v>0</v>
      </c>
      <c r="AY69" s="197" t="n">
        <v>0</v>
      </c>
      <c r="AZ69" s="197" t="n">
        <v>0</v>
      </c>
      <c r="BA69" s="197" t="n">
        <v>0</v>
      </c>
      <c r="BB69" s="197" t="s">
        <v>198</v>
      </c>
      <c r="BC69" s="197" t="s">
        <v>198</v>
      </c>
      <c r="BD69" s="197" t="n">
        <v>0</v>
      </c>
      <c r="BE69" s="197" t="n">
        <v>0</v>
      </c>
      <c r="BF69" s="197" t="n">
        <v>0</v>
      </c>
      <c r="BG69" s="197" t="n">
        <v>0</v>
      </c>
      <c r="BH69" s="197" t="n">
        <v>0</v>
      </c>
      <c r="BI69" s="197" t="n">
        <v>0</v>
      </c>
      <c r="BJ69" s="197" t="n">
        <v>0</v>
      </c>
      <c r="BK69" s="197" t="n">
        <v>0</v>
      </c>
      <c r="BL69" s="197" t="n">
        <v>81480000</v>
      </c>
      <c r="BM69" s="197" t="s">
        <v>285</v>
      </c>
      <c r="BN69" s="197" t="n">
        <v>0</v>
      </c>
      <c r="BO69" s="206" t="b">
        <f aca="false">FALSE()</f>
        <v>0</v>
      </c>
      <c r="BP69" s="206" t="n">
        <v>0</v>
      </c>
      <c r="BQ69" s="198" t="n">
        <v>100</v>
      </c>
      <c r="BR69" s="198" t="n">
        <v>37500000</v>
      </c>
      <c r="BS69" s="208" t="n">
        <v>66</v>
      </c>
      <c r="BT69" s="198" t="n">
        <v>0</v>
      </c>
      <c r="BU69" s="209" t="n">
        <v>0</v>
      </c>
      <c r="BV69" s="198" t="n">
        <v>113</v>
      </c>
      <c r="BW69" s="210" t="n">
        <v>0</v>
      </c>
      <c r="BX69" s="210" t="n">
        <v>0</v>
      </c>
      <c r="BY69" s="206" t="n">
        <v>0</v>
      </c>
      <c r="BZ69" s="206" t="n">
        <v>0</v>
      </c>
      <c r="CA69" s="206" t="n">
        <v>0</v>
      </c>
      <c r="CB69" s="206" t="n">
        <v>81480000</v>
      </c>
      <c r="CC69" s="206" t="n">
        <v>0</v>
      </c>
      <c r="CD69" s="206" t="n">
        <v>0</v>
      </c>
      <c r="CE69" s="206" t="n">
        <v>0</v>
      </c>
      <c r="CF69" s="206" t="n">
        <v>0</v>
      </c>
      <c r="CG69" s="206" t="n">
        <v>0</v>
      </c>
      <c r="CH69" s="206" t="n">
        <v>0</v>
      </c>
      <c r="CI69" s="206" t="n">
        <v>0</v>
      </c>
      <c r="CJ69" s="206" t="n">
        <v>0</v>
      </c>
      <c r="CK69" s="198" t="n">
        <v>0</v>
      </c>
      <c r="CL69" s="198" t="n">
        <v>0</v>
      </c>
    </row>
    <row r="70" customFormat="false" ht="20.1" hidden="false" customHeight="true" outlineLevel="2" collapsed="false">
      <c r="A70" s="212" t="s">
        <v>403</v>
      </c>
      <c r="B70" s="212"/>
      <c r="C70" s="212"/>
      <c r="D70" s="212"/>
      <c r="E70" s="212"/>
      <c r="F70" s="212"/>
      <c r="G70" s="212"/>
      <c r="H70" s="212"/>
      <c r="I70" s="213"/>
      <c r="J70" s="214"/>
      <c r="K70" s="215"/>
      <c r="L70" s="217"/>
      <c r="M70" s="217"/>
      <c r="N70" s="217"/>
      <c r="O70" s="216"/>
      <c r="P70" s="218"/>
      <c r="Q70" s="218"/>
      <c r="R70" s="219" t="n">
        <v>0</v>
      </c>
      <c r="S70" s="219" t="n">
        <v>0</v>
      </c>
      <c r="T70" s="219" t="n">
        <v>0</v>
      </c>
      <c r="U70" s="220" t="n">
        <v>81480000</v>
      </c>
      <c r="V70" s="216"/>
      <c r="W70" s="216" t="n">
        <v>0</v>
      </c>
      <c r="X70" s="216" t="n">
        <v>0</v>
      </c>
      <c r="Y70" s="216" t="n">
        <v>0</v>
      </c>
      <c r="Z70" s="216" t="n">
        <v>0</v>
      </c>
      <c r="AA70" s="216" t="n">
        <v>0</v>
      </c>
      <c r="AB70" s="216" t="n">
        <v>0</v>
      </c>
      <c r="AC70" s="220" t="n">
        <v>81480000</v>
      </c>
      <c r="AD70" s="216" t="n">
        <v>0</v>
      </c>
      <c r="AE70" s="216" t="n">
        <v>0</v>
      </c>
      <c r="AF70" s="216" t="n">
        <v>0</v>
      </c>
      <c r="AG70" s="216" t="n">
        <v>0</v>
      </c>
      <c r="AH70" s="221" t="n">
        <v>0</v>
      </c>
      <c r="AI70" s="216" t="n">
        <v>0</v>
      </c>
      <c r="AJ70" s="216" t="n">
        <v>0</v>
      </c>
      <c r="AK70" s="222" t="n">
        <v>0</v>
      </c>
      <c r="AL70" s="223"/>
      <c r="AM70" s="216" t="n">
        <v>81480000</v>
      </c>
      <c r="AN70" s="223"/>
      <c r="AO70" s="217"/>
      <c r="AP70" s="216" t="n">
        <v>81480000</v>
      </c>
      <c r="AQ70" s="224"/>
      <c r="AR70" s="216"/>
      <c r="AS70" s="216"/>
      <c r="AT70" s="216" t="n">
        <v>0</v>
      </c>
      <c r="AU70" s="216" t="n">
        <v>0</v>
      </c>
      <c r="AV70" s="216" t="n">
        <v>0</v>
      </c>
      <c r="AW70" s="216" t="n">
        <v>0</v>
      </c>
      <c r="AX70" s="216" t="n">
        <v>0</v>
      </c>
      <c r="AY70" s="216" t="n">
        <v>0</v>
      </c>
      <c r="AZ70" s="216" t="n">
        <v>0</v>
      </c>
      <c r="BA70" s="216" t="n">
        <v>0</v>
      </c>
      <c r="BB70" s="216"/>
      <c r="BC70" s="216"/>
      <c r="BD70" s="216"/>
      <c r="BE70" s="216"/>
      <c r="BF70" s="216"/>
      <c r="BG70" s="216"/>
      <c r="BH70" s="216"/>
      <c r="BI70" s="216"/>
      <c r="BJ70" s="216"/>
      <c r="BK70" s="216"/>
      <c r="BL70" s="216"/>
      <c r="BM70" s="216"/>
      <c r="BN70" s="216"/>
      <c r="BO70" s="216"/>
      <c r="BP70" s="216"/>
      <c r="BQ70" s="217"/>
      <c r="BR70" s="217"/>
      <c r="BS70" s="226"/>
      <c r="BT70" s="217"/>
      <c r="BU70" s="227"/>
      <c r="BV70" s="217"/>
      <c r="BW70" s="228"/>
      <c r="BX70" s="228"/>
      <c r="BY70" s="216"/>
      <c r="BZ70" s="216"/>
      <c r="CA70" s="216" t="n">
        <v>0</v>
      </c>
      <c r="CB70" s="216"/>
      <c r="CC70" s="216"/>
      <c r="CD70" s="216"/>
      <c r="CE70" s="216"/>
      <c r="CF70" s="216"/>
      <c r="CG70" s="216"/>
      <c r="CH70" s="216"/>
      <c r="CI70" s="216"/>
      <c r="CJ70" s="216"/>
      <c r="CK70" s="217"/>
      <c r="CL70" s="217"/>
    </row>
    <row r="71" customFormat="false" ht="15.75" hidden="false" customHeight="false" outlineLevel="3" collapsed="false">
      <c r="A71" s="45" t="s">
        <v>308</v>
      </c>
      <c r="B71" s="45" t="s">
        <v>445</v>
      </c>
      <c r="C71" s="45" t="s">
        <v>393</v>
      </c>
      <c r="D71" s="45" t="s">
        <v>394</v>
      </c>
      <c r="E71" s="45" t="s">
        <v>451</v>
      </c>
      <c r="F71" s="45" t="s">
        <v>198</v>
      </c>
      <c r="G71" s="45" t="s">
        <v>447</v>
      </c>
      <c r="H71" s="45" t="s">
        <v>281</v>
      </c>
      <c r="I71" s="194" t="s">
        <v>314</v>
      </c>
      <c r="J71" s="196" t="n">
        <v>1</v>
      </c>
      <c r="K71" s="196" t="n">
        <v>1</v>
      </c>
      <c r="L71" s="198" t="n">
        <v>0</v>
      </c>
      <c r="M71" s="198" t="n">
        <v>0</v>
      </c>
      <c r="N71" s="198" t="n">
        <v>0</v>
      </c>
      <c r="O71" s="197" t="n">
        <v>1250000</v>
      </c>
      <c r="P71" s="198" t="n">
        <v>1250000</v>
      </c>
      <c r="Q71" s="198" t="n">
        <v>0</v>
      </c>
      <c r="R71" s="200" t="s">
        <v>452</v>
      </c>
      <c r="S71" s="200" t="n">
        <v>0</v>
      </c>
      <c r="T71" s="200" t="n">
        <v>0</v>
      </c>
      <c r="U71" s="201" t="n">
        <v>1250000</v>
      </c>
      <c r="V71" s="197" t="s">
        <v>284</v>
      </c>
      <c r="W71" s="197" t="n">
        <v>0</v>
      </c>
      <c r="X71" s="197" t="n">
        <v>0</v>
      </c>
      <c r="Y71" s="197" t="n">
        <v>0</v>
      </c>
      <c r="Z71" s="197" t="n">
        <v>0</v>
      </c>
      <c r="AA71" s="197" t="n">
        <v>0</v>
      </c>
      <c r="AB71" s="197" t="n">
        <v>0</v>
      </c>
      <c r="AC71" s="201" t="n">
        <v>1250000</v>
      </c>
      <c r="AD71" s="197" t="n">
        <v>0</v>
      </c>
      <c r="AE71" s="197" t="n">
        <v>0</v>
      </c>
      <c r="AF71" s="197" t="n">
        <v>0</v>
      </c>
      <c r="AG71" s="197" t="n">
        <v>0</v>
      </c>
      <c r="AH71" s="202" t="n">
        <v>0</v>
      </c>
      <c r="AI71" s="197" t="n">
        <v>0</v>
      </c>
      <c r="AJ71" s="197" t="n">
        <v>0</v>
      </c>
      <c r="AK71" s="203" t="n">
        <v>0</v>
      </c>
      <c r="AL71" s="204" t="n">
        <v>0</v>
      </c>
      <c r="AM71" s="197" t="n">
        <v>1250000</v>
      </c>
      <c r="AN71" s="198" t="n">
        <v>0</v>
      </c>
      <c r="AO71" s="204" t="n">
        <v>0</v>
      </c>
      <c r="AP71" s="197" t="n">
        <v>1250000</v>
      </c>
      <c r="AQ71" s="205" t="n">
        <v>1</v>
      </c>
      <c r="AR71" s="197" t="n">
        <v>0</v>
      </c>
      <c r="AS71" s="197" t="n">
        <v>1250000</v>
      </c>
      <c r="AT71" s="197" t="n">
        <v>0</v>
      </c>
      <c r="AU71" s="197" t="n">
        <v>0</v>
      </c>
      <c r="AV71" s="197" t="n">
        <v>0</v>
      </c>
      <c r="AW71" s="197" t="n">
        <v>0</v>
      </c>
      <c r="AX71" s="197" t="n">
        <v>0</v>
      </c>
      <c r="AY71" s="197" t="n">
        <v>0</v>
      </c>
      <c r="AZ71" s="197" t="n">
        <v>0</v>
      </c>
      <c r="BA71" s="197" t="n">
        <v>0</v>
      </c>
      <c r="BB71" s="197" t="s">
        <v>198</v>
      </c>
      <c r="BC71" s="197" t="s">
        <v>198</v>
      </c>
      <c r="BD71" s="197" t="n">
        <v>0</v>
      </c>
      <c r="BE71" s="197" t="n">
        <v>0</v>
      </c>
      <c r="BF71" s="197" t="n">
        <v>0</v>
      </c>
      <c r="BG71" s="197" t="n">
        <v>0</v>
      </c>
      <c r="BH71" s="197" t="n">
        <v>0</v>
      </c>
      <c r="BI71" s="197" t="n">
        <v>0</v>
      </c>
      <c r="BJ71" s="197" t="n">
        <v>0</v>
      </c>
      <c r="BK71" s="197" t="n">
        <v>0</v>
      </c>
      <c r="BL71" s="197" t="n">
        <v>1250000</v>
      </c>
      <c r="BM71" s="197" t="s">
        <v>285</v>
      </c>
      <c r="BN71" s="197" t="n">
        <v>0</v>
      </c>
      <c r="BO71" s="206" t="b">
        <f aca="false">FALSE()</f>
        <v>0</v>
      </c>
      <c r="BP71" s="206" t="n">
        <v>0</v>
      </c>
      <c r="BQ71" s="199" t="n">
        <v>0</v>
      </c>
      <c r="BR71" s="198" t="n">
        <v>0</v>
      </c>
      <c r="BS71" s="208" t="n">
        <v>71</v>
      </c>
      <c r="BT71" s="198" t="n">
        <v>0</v>
      </c>
      <c r="BU71" s="209" t="n">
        <v>0</v>
      </c>
      <c r="BV71" s="198" t="n">
        <v>183</v>
      </c>
      <c r="BW71" s="210" t="n">
        <v>0</v>
      </c>
      <c r="BX71" s="210" t="n">
        <v>0</v>
      </c>
      <c r="BY71" s="206" t="n">
        <v>0</v>
      </c>
      <c r="BZ71" s="206" t="n">
        <v>0</v>
      </c>
      <c r="CA71" s="206" t="n">
        <v>0</v>
      </c>
      <c r="CB71" s="206" t="n">
        <v>1250000</v>
      </c>
      <c r="CC71" s="206" t="n">
        <v>0</v>
      </c>
      <c r="CD71" s="206" t="n">
        <v>0</v>
      </c>
      <c r="CE71" s="206" t="n">
        <v>0</v>
      </c>
      <c r="CF71" s="206" t="n">
        <v>0</v>
      </c>
      <c r="CG71" s="206" t="n">
        <v>0</v>
      </c>
      <c r="CH71" s="206" t="n">
        <v>0</v>
      </c>
      <c r="CI71" s="206" t="n">
        <v>0</v>
      </c>
      <c r="CJ71" s="206" t="n">
        <v>0</v>
      </c>
      <c r="CK71" s="198" t="n">
        <v>0</v>
      </c>
      <c r="CL71" s="198" t="n">
        <v>0</v>
      </c>
    </row>
    <row r="72" customFormat="false" ht="15.75" hidden="false" customHeight="false" outlineLevel="3" collapsed="false">
      <c r="A72" s="45" t="s">
        <v>308</v>
      </c>
      <c r="B72" s="45" t="s">
        <v>445</v>
      </c>
      <c r="C72" s="45" t="s">
        <v>393</v>
      </c>
      <c r="D72" s="45" t="s">
        <v>394</v>
      </c>
      <c r="E72" s="45" t="s">
        <v>453</v>
      </c>
      <c r="F72" s="45" t="s">
        <v>198</v>
      </c>
      <c r="G72" s="45" t="s">
        <v>447</v>
      </c>
      <c r="H72" s="243" t="s">
        <v>390</v>
      </c>
      <c r="I72" s="194" t="s">
        <v>454</v>
      </c>
      <c r="J72" s="196" t="n">
        <v>1</v>
      </c>
      <c r="K72" s="196" t="n">
        <v>1</v>
      </c>
      <c r="L72" s="198" t="n">
        <v>0</v>
      </c>
      <c r="M72" s="198" t="n">
        <v>0</v>
      </c>
      <c r="N72" s="198" t="n">
        <v>0</v>
      </c>
      <c r="O72" s="197" t="n">
        <v>247725</v>
      </c>
      <c r="P72" s="198" t="n">
        <v>247725</v>
      </c>
      <c r="Q72" s="198" t="n">
        <v>0</v>
      </c>
      <c r="R72" s="200" t="s">
        <v>455</v>
      </c>
      <c r="S72" s="200" t="n">
        <v>0</v>
      </c>
      <c r="T72" s="200" t="n">
        <v>0</v>
      </c>
      <c r="U72" s="201" t="n">
        <v>247725</v>
      </c>
      <c r="V72" s="197" t="s">
        <v>284</v>
      </c>
      <c r="W72" s="197" t="n">
        <v>0</v>
      </c>
      <c r="X72" s="197" t="n">
        <v>0</v>
      </c>
      <c r="Y72" s="197" t="n">
        <v>0</v>
      </c>
      <c r="Z72" s="197" t="n">
        <v>0</v>
      </c>
      <c r="AA72" s="197" t="n">
        <v>0</v>
      </c>
      <c r="AB72" s="197" t="n">
        <v>0</v>
      </c>
      <c r="AC72" s="201" t="n">
        <v>247725</v>
      </c>
      <c r="AD72" s="197" t="n">
        <v>0</v>
      </c>
      <c r="AE72" s="197" t="n">
        <v>0</v>
      </c>
      <c r="AF72" s="197" t="n">
        <v>0</v>
      </c>
      <c r="AG72" s="197" t="n">
        <v>0</v>
      </c>
      <c r="AH72" s="202" t="n">
        <v>0</v>
      </c>
      <c r="AI72" s="197" t="n">
        <v>0</v>
      </c>
      <c r="AJ72" s="197" t="n">
        <v>0</v>
      </c>
      <c r="AK72" s="203" t="n">
        <v>0</v>
      </c>
      <c r="AL72" s="204" t="n">
        <v>0</v>
      </c>
      <c r="AM72" s="197" t="n">
        <v>247725</v>
      </c>
      <c r="AN72" s="198" t="n">
        <v>0</v>
      </c>
      <c r="AO72" s="204" t="n">
        <v>0</v>
      </c>
      <c r="AP72" s="197" t="n">
        <v>247725</v>
      </c>
      <c r="AQ72" s="205" t="n">
        <v>1</v>
      </c>
      <c r="AR72" s="197" t="n">
        <v>0</v>
      </c>
      <c r="AS72" s="197" t="n">
        <v>247725</v>
      </c>
      <c r="AT72" s="197" t="n">
        <v>0</v>
      </c>
      <c r="AU72" s="197" t="n">
        <v>0</v>
      </c>
      <c r="AV72" s="197" t="n">
        <v>0</v>
      </c>
      <c r="AW72" s="197" t="n">
        <v>0</v>
      </c>
      <c r="AX72" s="197" t="n">
        <v>0</v>
      </c>
      <c r="AY72" s="197" t="n">
        <v>0</v>
      </c>
      <c r="AZ72" s="197" t="n">
        <v>0</v>
      </c>
      <c r="BA72" s="197" t="n">
        <v>0</v>
      </c>
      <c r="BB72" s="197" t="s">
        <v>198</v>
      </c>
      <c r="BC72" s="197" t="s">
        <v>198</v>
      </c>
      <c r="BD72" s="197" t="n">
        <v>0</v>
      </c>
      <c r="BE72" s="197" t="n">
        <v>0</v>
      </c>
      <c r="BF72" s="197" t="n">
        <v>0</v>
      </c>
      <c r="BG72" s="197" t="n">
        <v>0</v>
      </c>
      <c r="BH72" s="197" t="n">
        <v>0</v>
      </c>
      <c r="BI72" s="197" t="n">
        <v>0</v>
      </c>
      <c r="BJ72" s="197" t="n">
        <v>0</v>
      </c>
      <c r="BK72" s="197" t="n">
        <v>0</v>
      </c>
      <c r="BL72" s="197" t="n">
        <v>247725</v>
      </c>
      <c r="BM72" s="197" t="s">
        <v>285</v>
      </c>
      <c r="BN72" s="197" t="n">
        <v>0</v>
      </c>
      <c r="BO72" s="206" t="b">
        <f aca="false">FALSE()</f>
        <v>0</v>
      </c>
      <c r="BP72" s="206" t="n">
        <v>0</v>
      </c>
      <c r="BQ72" s="198" t="n">
        <v>0</v>
      </c>
      <c r="BR72" s="198" t="n">
        <v>0</v>
      </c>
      <c r="BS72" s="208" t="n">
        <v>71</v>
      </c>
      <c r="BT72" s="198" t="n">
        <v>0</v>
      </c>
      <c r="BU72" s="209" t="n">
        <v>0</v>
      </c>
      <c r="BV72" s="198" t="n">
        <v>188</v>
      </c>
      <c r="BW72" s="210" t="n">
        <v>0</v>
      </c>
      <c r="BX72" s="210" t="n">
        <v>0</v>
      </c>
      <c r="BY72" s="206" t="n">
        <v>0</v>
      </c>
      <c r="BZ72" s="206" t="n">
        <v>0</v>
      </c>
      <c r="CA72" s="206" t="n">
        <v>0</v>
      </c>
      <c r="CB72" s="206" t="n">
        <v>247725</v>
      </c>
      <c r="CC72" s="206" t="n">
        <v>0</v>
      </c>
      <c r="CD72" s="206" t="n">
        <v>0</v>
      </c>
      <c r="CE72" s="206" t="n">
        <v>0</v>
      </c>
      <c r="CF72" s="206" t="n">
        <v>0</v>
      </c>
      <c r="CG72" s="206" t="n">
        <v>0</v>
      </c>
      <c r="CH72" s="206" t="n">
        <v>0</v>
      </c>
      <c r="CI72" s="206" t="n">
        <v>0</v>
      </c>
      <c r="CJ72" s="206" t="n">
        <v>0</v>
      </c>
      <c r="CK72" s="198" t="n">
        <v>0</v>
      </c>
      <c r="CL72" s="198" t="n">
        <v>0</v>
      </c>
    </row>
    <row r="73" customFormat="false" ht="15.75" hidden="false" customHeight="false" outlineLevel="3" collapsed="false">
      <c r="A73" s="45" t="s">
        <v>308</v>
      </c>
      <c r="B73" s="45" t="s">
        <v>445</v>
      </c>
      <c r="C73" s="45" t="s">
        <v>393</v>
      </c>
      <c r="D73" s="45" t="s">
        <v>394</v>
      </c>
      <c r="E73" s="45" t="s">
        <v>456</v>
      </c>
      <c r="F73" s="45" t="s">
        <v>198</v>
      </c>
      <c r="G73" s="45" t="s">
        <v>447</v>
      </c>
      <c r="H73" s="243" t="s">
        <v>390</v>
      </c>
      <c r="I73" s="194" t="s">
        <v>454</v>
      </c>
      <c r="J73" s="196" t="n">
        <v>1</v>
      </c>
      <c r="K73" s="196" t="n">
        <v>1</v>
      </c>
      <c r="L73" s="198" t="n">
        <v>0</v>
      </c>
      <c r="M73" s="198" t="n">
        <v>0</v>
      </c>
      <c r="N73" s="198" t="n">
        <v>0</v>
      </c>
      <c r="O73" s="197" t="n">
        <v>1663000</v>
      </c>
      <c r="P73" s="198" t="n">
        <v>1663000</v>
      </c>
      <c r="Q73" s="198" t="n">
        <v>0</v>
      </c>
      <c r="R73" s="200" t="s">
        <v>457</v>
      </c>
      <c r="S73" s="200" t="n">
        <v>0</v>
      </c>
      <c r="T73" s="200" t="n">
        <v>0</v>
      </c>
      <c r="U73" s="201" t="n">
        <v>1663000</v>
      </c>
      <c r="V73" s="197" t="s">
        <v>284</v>
      </c>
      <c r="W73" s="197" t="n">
        <v>0</v>
      </c>
      <c r="X73" s="197" t="n">
        <v>0</v>
      </c>
      <c r="Y73" s="197" t="n">
        <v>0</v>
      </c>
      <c r="Z73" s="197" t="n">
        <v>0</v>
      </c>
      <c r="AA73" s="197" t="n">
        <v>0</v>
      </c>
      <c r="AB73" s="197" t="n">
        <v>0</v>
      </c>
      <c r="AC73" s="201" t="n">
        <v>1663000</v>
      </c>
      <c r="AD73" s="197" t="n">
        <v>0</v>
      </c>
      <c r="AE73" s="197" t="n">
        <v>0</v>
      </c>
      <c r="AF73" s="197" t="n">
        <v>0</v>
      </c>
      <c r="AG73" s="197" t="n">
        <v>0</v>
      </c>
      <c r="AH73" s="202" t="n">
        <v>0</v>
      </c>
      <c r="AI73" s="197" t="n">
        <v>0</v>
      </c>
      <c r="AJ73" s="197" t="n">
        <v>0</v>
      </c>
      <c r="AK73" s="203" t="n">
        <v>0</v>
      </c>
      <c r="AL73" s="204" t="n">
        <v>0</v>
      </c>
      <c r="AM73" s="197" t="n">
        <v>1663000</v>
      </c>
      <c r="AN73" s="198" t="n">
        <v>0</v>
      </c>
      <c r="AO73" s="204" t="n">
        <v>0</v>
      </c>
      <c r="AP73" s="197" t="n">
        <v>1663000</v>
      </c>
      <c r="AQ73" s="205" t="n">
        <v>1</v>
      </c>
      <c r="AR73" s="197" t="n">
        <v>0</v>
      </c>
      <c r="AS73" s="197" t="n">
        <v>1663000</v>
      </c>
      <c r="AT73" s="197" t="n">
        <v>0</v>
      </c>
      <c r="AU73" s="197" t="n">
        <v>0</v>
      </c>
      <c r="AV73" s="197" t="n">
        <v>0</v>
      </c>
      <c r="AW73" s="197" t="n">
        <v>0</v>
      </c>
      <c r="AX73" s="197" t="n">
        <v>0</v>
      </c>
      <c r="AY73" s="197" t="n">
        <v>0</v>
      </c>
      <c r="AZ73" s="197" t="n">
        <v>0</v>
      </c>
      <c r="BA73" s="197" t="n">
        <v>0</v>
      </c>
      <c r="BB73" s="197" t="s">
        <v>198</v>
      </c>
      <c r="BC73" s="197" t="s">
        <v>198</v>
      </c>
      <c r="BD73" s="197" t="n">
        <v>0</v>
      </c>
      <c r="BE73" s="197" t="n">
        <v>0</v>
      </c>
      <c r="BF73" s="197" t="n">
        <v>0</v>
      </c>
      <c r="BG73" s="197" t="n">
        <v>0</v>
      </c>
      <c r="BH73" s="197" t="n">
        <v>0</v>
      </c>
      <c r="BI73" s="197" t="n">
        <v>0</v>
      </c>
      <c r="BJ73" s="197" t="n">
        <v>0</v>
      </c>
      <c r="BK73" s="197" t="n">
        <v>0</v>
      </c>
      <c r="BL73" s="197" t="n">
        <v>1663000</v>
      </c>
      <c r="BM73" s="197" t="s">
        <v>285</v>
      </c>
      <c r="BN73" s="197" t="n">
        <v>0</v>
      </c>
      <c r="BO73" s="206" t="b">
        <f aca="false">FALSE()</f>
        <v>0</v>
      </c>
      <c r="BP73" s="206" t="n">
        <v>0</v>
      </c>
      <c r="BQ73" s="198" t="n">
        <v>0</v>
      </c>
      <c r="BR73" s="198" t="n">
        <v>0</v>
      </c>
      <c r="BS73" s="208" t="n">
        <v>71</v>
      </c>
      <c r="BT73" s="198" t="n">
        <v>0</v>
      </c>
      <c r="BU73" s="209" t="n">
        <v>0</v>
      </c>
      <c r="BV73" s="198" t="n">
        <v>193</v>
      </c>
      <c r="BW73" s="210" t="n">
        <v>0</v>
      </c>
      <c r="BX73" s="210" t="n">
        <v>0</v>
      </c>
      <c r="BY73" s="206" t="n">
        <v>0</v>
      </c>
      <c r="BZ73" s="206" t="n">
        <v>0</v>
      </c>
      <c r="CA73" s="206" t="n">
        <v>0</v>
      </c>
      <c r="CB73" s="206" t="n">
        <v>1663000</v>
      </c>
      <c r="CC73" s="206" t="n">
        <v>0</v>
      </c>
      <c r="CD73" s="206" t="n">
        <v>0</v>
      </c>
      <c r="CE73" s="206" t="n">
        <v>0</v>
      </c>
      <c r="CF73" s="206" t="n">
        <v>0</v>
      </c>
      <c r="CG73" s="206" t="n">
        <v>0</v>
      </c>
      <c r="CH73" s="206" t="n">
        <v>0</v>
      </c>
      <c r="CI73" s="206" t="n">
        <v>0</v>
      </c>
      <c r="CJ73" s="206" t="n">
        <v>0</v>
      </c>
      <c r="CK73" s="198" t="n">
        <v>0</v>
      </c>
      <c r="CL73" s="198" t="n">
        <v>0</v>
      </c>
    </row>
    <row r="74" customFormat="false" ht="15.75" hidden="false" customHeight="false" outlineLevel="3" collapsed="false">
      <c r="A74" s="45" t="s">
        <v>308</v>
      </c>
      <c r="B74" s="45" t="s">
        <v>445</v>
      </c>
      <c r="C74" s="45" t="s">
        <v>393</v>
      </c>
      <c r="D74" s="45" t="s">
        <v>394</v>
      </c>
      <c r="E74" s="45" t="s">
        <v>458</v>
      </c>
      <c r="F74" s="45" t="s">
        <v>198</v>
      </c>
      <c r="G74" s="45" t="s">
        <v>447</v>
      </c>
      <c r="H74" s="45" t="s">
        <v>281</v>
      </c>
      <c r="I74" s="194" t="s">
        <v>314</v>
      </c>
      <c r="J74" s="196" t="n">
        <v>1</v>
      </c>
      <c r="K74" s="196" t="n">
        <v>1</v>
      </c>
      <c r="L74" s="198" t="n">
        <v>0</v>
      </c>
      <c r="M74" s="198" t="n">
        <v>0</v>
      </c>
      <c r="N74" s="198" t="n">
        <v>0</v>
      </c>
      <c r="O74" s="197" t="n">
        <v>1012500</v>
      </c>
      <c r="P74" s="198" t="n">
        <v>1012500</v>
      </c>
      <c r="Q74" s="198" t="n">
        <v>0</v>
      </c>
      <c r="R74" s="200" t="s">
        <v>459</v>
      </c>
      <c r="S74" s="200" t="n">
        <v>0</v>
      </c>
      <c r="T74" s="200" t="n">
        <v>0</v>
      </c>
      <c r="U74" s="201" t="n">
        <v>1012500</v>
      </c>
      <c r="V74" s="197" t="s">
        <v>284</v>
      </c>
      <c r="W74" s="197" t="n">
        <v>0</v>
      </c>
      <c r="X74" s="197" t="n">
        <v>0</v>
      </c>
      <c r="Y74" s="197" t="n">
        <v>0</v>
      </c>
      <c r="Z74" s="197" t="n">
        <v>0</v>
      </c>
      <c r="AA74" s="197" t="n">
        <v>0</v>
      </c>
      <c r="AB74" s="197" t="n">
        <v>0</v>
      </c>
      <c r="AC74" s="201" t="n">
        <v>1012500</v>
      </c>
      <c r="AD74" s="197" t="n">
        <v>0</v>
      </c>
      <c r="AE74" s="197" t="n">
        <v>0</v>
      </c>
      <c r="AF74" s="197" t="n">
        <v>0</v>
      </c>
      <c r="AG74" s="197" t="n">
        <v>0</v>
      </c>
      <c r="AH74" s="202" t="n">
        <v>0</v>
      </c>
      <c r="AI74" s="197" t="n">
        <v>0</v>
      </c>
      <c r="AJ74" s="197" t="n">
        <v>0</v>
      </c>
      <c r="AK74" s="203" t="n">
        <v>0</v>
      </c>
      <c r="AL74" s="204" t="n">
        <v>0</v>
      </c>
      <c r="AM74" s="197" t="n">
        <v>1012500</v>
      </c>
      <c r="AN74" s="198" t="n">
        <v>0</v>
      </c>
      <c r="AO74" s="204" t="n">
        <v>0</v>
      </c>
      <c r="AP74" s="197" t="n">
        <v>1012500</v>
      </c>
      <c r="AQ74" s="205" t="n">
        <v>1</v>
      </c>
      <c r="AR74" s="197" t="n">
        <v>0</v>
      </c>
      <c r="AS74" s="197" t="n">
        <v>1012500</v>
      </c>
      <c r="AT74" s="197" t="n">
        <v>0</v>
      </c>
      <c r="AU74" s="197" t="n">
        <v>0</v>
      </c>
      <c r="AV74" s="197" t="n">
        <v>0</v>
      </c>
      <c r="AW74" s="197" t="n">
        <v>0</v>
      </c>
      <c r="AX74" s="197" t="n">
        <v>0</v>
      </c>
      <c r="AY74" s="197" t="n">
        <v>0</v>
      </c>
      <c r="AZ74" s="197" t="n">
        <v>0</v>
      </c>
      <c r="BA74" s="197" t="n">
        <v>0</v>
      </c>
      <c r="BB74" s="197" t="s">
        <v>198</v>
      </c>
      <c r="BC74" s="197" t="s">
        <v>198</v>
      </c>
      <c r="BD74" s="197" t="n">
        <v>0</v>
      </c>
      <c r="BE74" s="197" t="n">
        <v>0</v>
      </c>
      <c r="BF74" s="197" t="n">
        <v>0</v>
      </c>
      <c r="BG74" s="197" t="n">
        <v>0</v>
      </c>
      <c r="BH74" s="197" t="n">
        <v>0</v>
      </c>
      <c r="BI74" s="197" t="n">
        <v>0</v>
      </c>
      <c r="BJ74" s="197" t="n">
        <v>0</v>
      </c>
      <c r="BK74" s="197" t="n">
        <v>0</v>
      </c>
      <c r="BL74" s="197" t="n">
        <v>1012500</v>
      </c>
      <c r="BM74" s="197" t="s">
        <v>285</v>
      </c>
      <c r="BN74" s="197" t="n">
        <v>0</v>
      </c>
      <c r="BO74" s="206" t="b">
        <f aca="false">FALSE()</f>
        <v>0</v>
      </c>
      <c r="BP74" s="206" t="n">
        <v>0</v>
      </c>
      <c r="BQ74" s="199" t="n">
        <v>0</v>
      </c>
      <c r="BR74" s="198" t="n">
        <v>0</v>
      </c>
      <c r="BS74" s="208" t="n">
        <v>71</v>
      </c>
      <c r="BT74" s="198" t="n">
        <v>0</v>
      </c>
      <c r="BU74" s="209" t="n">
        <v>0</v>
      </c>
      <c r="BV74" s="198" t="n">
        <v>212</v>
      </c>
      <c r="BW74" s="210" t="n">
        <v>0</v>
      </c>
      <c r="BX74" s="210" t="n">
        <v>0</v>
      </c>
      <c r="BY74" s="206" t="n">
        <v>0</v>
      </c>
      <c r="BZ74" s="206" t="n">
        <v>0</v>
      </c>
      <c r="CA74" s="206" t="n">
        <v>0</v>
      </c>
      <c r="CB74" s="206" t="n">
        <v>1012500</v>
      </c>
      <c r="CC74" s="206" t="n">
        <v>0</v>
      </c>
      <c r="CD74" s="206" t="n">
        <v>0</v>
      </c>
      <c r="CE74" s="206" t="n">
        <v>0</v>
      </c>
      <c r="CF74" s="206" t="n">
        <v>0</v>
      </c>
      <c r="CG74" s="206" t="n">
        <v>0</v>
      </c>
      <c r="CH74" s="206" t="n">
        <v>0</v>
      </c>
      <c r="CI74" s="206" t="n">
        <v>0</v>
      </c>
      <c r="CJ74" s="206" t="n">
        <v>0</v>
      </c>
      <c r="CK74" s="198" t="n">
        <v>0</v>
      </c>
      <c r="CL74" s="198" t="n">
        <v>0</v>
      </c>
    </row>
    <row r="75" customFormat="false" ht="15.75" hidden="false" customHeight="false" outlineLevel="3" collapsed="false">
      <c r="A75" s="45" t="s">
        <v>308</v>
      </c>
      <c r="B75" s="45" t="s">
        <v>445</v>
      </c>
      <c r="C75" s="45" t="s">
        <v>393</v>
      </c>
      <c r="D75" s="45" t="s">
        <v>394</v>
      </c>
      <c r="E75" s="45" t="s">
        <v>460</v>
      </c>
      <c r="F75" s="45" t="s">
        <v>198</v>
      </c>
      <c r="G75" s="45" t="s">
        <v>447</v>
      </c>
      <c r="H75" s="45" t="s">
        <v>281</v>
      </c>
      <c r="I75" s="194" t="s">
        <v>314</v>
      </c>
      <c r="J75" s="196" t="n">
        <v>1</v>
      </c>
      <c r="K75" s="196" t="n">
        <v>1</v>
      </c>
      <c r="L75" s="198" t="n">
        <v>0</v>
      </c>
      <c r="M75" s="198" t="n">
        <v>0</v>
      </c>
      <c r="N75" s="198" t="n">
        <v>0</v>
      </c>
      <c r="O75" s="197" t="n">
        <v>4471200</v>
      </c>
      <c r="P75" s="198" t="n">
        <v>4471200</v>
      </c>
      <c r="Q75" s="198" t="n">
        <v>0</v>
      </c>
      <c r="R75" s="200" t="s">
        <v>461</v>
      </c>
      <c r="S75" s="200" t="n">
        <v>0</v>
      </c>
      <c r="T75" s="200" t="n">
        <v>0</v>
      </c>
      <c r="U75" s="201" t="n">
        <v>4471200</v>
      </c>
      <c r="V75" s="197" t="s">
        <v>284</v>
      </c>
      <c r="W75" s="197" t="n">
        <v>0</v>
      </c>
      <c r="X75" s="197" t="n">
        <v>0</v>
      </c>
      <c r="Y75" s="197" t="n">
        <v>0</v>
      </c>
      <c r="Z75" s="197" t="n">
        <v>0</v>
      </c>
      <c r="AA75" s="197" t="n">
        <v>0</v>
      </c>
      <c r="AB75" s="197" t="n">
        <v>0</v>
      </c>
      <c r="AC75" s="201" t="n">
        <v>4471200</v>
      </c>
      <c r="AD75" s="197" t="n">
        <v>0</v>
      </c>
      <c r="AE75" s="197" t="n">
        <v>0</v>
      </c>
      <c r="AF75" s="197" t="n">
        <v>0</v>
      </c>
      <c r="AG75" s="197" t="n">
        <v>0</v>
      </c>
      <c r="AH75" s="202" t="n">
        <v>0</v>
      </c>
      <c r="AI75" s="197" t="n">
        <v>0</v>
      </c>
      <c r="AJ75" s="197" t="n">
        <v>0</v>
      </c>
      <c r="AK75" s="203" t="n">
        <v>0</v>
      </c>
      <c r="AL75" s="204" t="n">
        <v>0</v>
      </c>
      <c r="AM75" s="197" t="n">
        <v>4471200</v>
      </c>
      <c r="AN75" s="198" t="n">
        <v>0</v>
      </c>
      <c r="AO75" s="204" t="n">
        <v>0</v>
      </c>
      <c r="AP75" s="197" t="n">
        <v>4471200</v>
      </c>
      <c r="AQ75" s="205" t="n">
        <v>1</v>
      </c>
      <c r="AR75" s="197" t="n">
        <v>0</v>
      </c>
      <c r="AS75" s="197" t="n">
        <v>4471200</v>
      </c>
      <c r="AT75" s="197" t="n">
        <v>0</v>
      </c>
      <c r="AU75" s="197" t="n">
        <v>0</v>
      </c>
      <c r="AV75" s="197" t="n">
        <v>0</v>
      </c>
      <c r="AW75" s="197" t="n">
        <v>0</v>
      </c>
      <c r="AX75" s="197" t="n">
        <v>0</v>
      </c>
      <c r="AY75" s="197" t="n">
        <v>0</v>
      </c>
      <c r="AZ75" s="197" t="n">
        <v>0</v>
      </c>
      <c r="BA75" s="197" t="n">
        <v>0</v>
      </c>
      <c r="BB75" s="197" t="s">
        <v>198</v>
      </c>
      <c r="BC75" s="197" t="s">
        <v>198</v>
      </c>
      <c r="BD75" s="197" t="n">
        <v>0</v>
      </c>
      <c r="BE75" s="197" t="n">
        <v>0</v>
      </c>
      <c r="BF75" s="197" t="n">
        <v>0</v>
      </c>
      <c r="BG75" s="197" t="n">
        <v>0</v>
      </c>
      <c r="BH75" s="197" t="n">
        <v>0</v>
      </c>
      <c r="BI75" s="197" t="n">
        <v>0</v>
      </c>
      <c r="BJ75" s="197" t="n">
        <v>0</v>
      </c>
      <c r="BK75" s="197" t="n">
        <v>0</v>
      </c>
      <c r="BL75" s="197" t="n">
        <v>4471200</v>
      </c>
      <c r="BM75" s="197" t="s">
        <v>285</v>
      </c>
      <c r="BN75" s="197" t="n">
        <v>0</v>
      </c>
      <c r="BO75" s="206" t="b">
        <f aca="false">FALSE()</f>
        <v>0</v>
      </c>
      <c r="BP75" s="206" t="n">
        <v>0</v>
      </c>
      <c r="BQ75" s="199" t="n">
        <v>0</v>
      </c>
      <c r="BR75" s="198" t="n">
        <v>0</v>
      </c>
      <c r="BS75" s="208" t="n">
        <v>71</v>
      </c>
      <c r="BT75" s="198" t="n">
        <v>0</v>
      </c>
      <c r="BU75" s="209" t="n">
        <v>0</v>
      </c>
      <c r="BV75" s="198" t="n">
        <v>225</v>
      </c>
      <c r="BW75" s="210" t="n">
        <v>0</v>
      </c>
      <c r="BX75" s="210" t="n">
        <v>0</v>
      </c>
      <c r="BY75" s="206" t="n">
        <v>0</v>
      </c>
      <c r="BZ75" s="206" t="n">
        <v>0</v>
      </c>
      <c r="CA75" s="206" t="n">
        <v>0</v>
      </c>
      <c r="CB75" s="206" t="n">
        <v>4471200</v>
      </c>
      <c r="CC75" s="206" t="n">
        <v>0</v>
      </c>
      <c r="CD75" s="206" t="n">
        <v>0</v>
      </c>
      <c r="CE75" s="206" t="n">
        <v>0</v>
      </c>
      <c r="CF75" s="206" t="n">
        <v>0</v>
      </c>
      <c r="CG75" s="206" t="n">
        <v>0</v>
      </c>
      <c r="CH75" s="206" t="n">
        <v>0</v>
      </c>
      <c r="CI75" s="206" t="n">
        <v>0</v>
      </c>
      <c r="CJ75" s="206" t="n">
        <v>0</v>
      </c>
      <c r="CK75" s="198" t="n">
        <v>0</v>
      </c>
      <c r="CL75" s="198" t="n">
        <v>0</v>
      </c>
    </row>
    <row r="76" customFormat="false" ht="20.1" hidden="false" customHeight="true" outlineLevel="2" collapsed="false">
      <c r="A76" s="212" t="s">
        <v>327</v>
      </c>
      <c r="B76" s="212"/>
      <c r="C76" s="212"/>
      <c r="D76" s="212"/>
      <c r="E76" s="212"/>
      <c r="F76" s="212"/>
      <c r="G76" s="212"/>
      <c r="H76" s="212"/>
      <c r="I76" s="213"/>
      <c r="J76" s="215"/>
      <c r="K76" s="215"/>
      <c r="L76" s="217"/>
      <c r="M76" s="217"/>
      <c r="N76" s="217"/>
      <c r="O76" s="216"/>
      <c r="P76" s="217"/>
      <c r="Q76" s="217"/>
      <c r="R76" s="219" t="n">
        <v>0</v>
      </c>
      <c r="S76" s="219" t="n">
        <v>0</v>
      </c>
      <c r="T76" s="219" t="n">
        <v>0</v>
      </c>
      <c r="U76" s="220" t="n">
        <v>8644425</v>
      </c>
      <c r="V76" s="216"/>
      <c r="W76" s="216" t="n">
        <v>0</v>
      </c>
      <c r="X76" s="216" t="n">
        <v>0</v>
      </c>
      <c r="Y76" s="216" t="n">
        <v>0</v>
      </c>
      <c r="Z76" s="216" t="n">
        <v>0</v>
      </c>
      <c r="AA76" s="216" t="n">
        <v>0</v>
      </c>
      <c r="AB76" s="216" t="n">
        <v>0</v>
      </c>
      <c r="AC76" s="220" t="n">
        <v>8644425</v>
      </c>
      <c r="AD76" s="216" t="n">
        <v>0</v>
      </c>
      <c r="AE76" s="216" t="n">
        <v>0</v>
      </c>
      <c r="AF76" s="216" t="n">
        <v>0</v>
      </c>
      <c r="AG76" s="216" t="n">
        <v>0</v>
      </c>
      <c r="AH76" s="221" t="n">
        <v>0</v>
      </c>
      <c r="AI76" s="216" t="n">
        <v>0</v>
      </c>
      <c r="AJ76" s="216" t="n">
        <v>0</v>
      </c>
      <c r="AK76" s="222" t="n">
        <v>0</v>
      </c>
      <c r="AL76" s="223"/>
      <c r="AM76" s="216" t="n">
        <v>8644425</v>
      </c>
      <c r="AN76" s="217"/>
      <c r="AO76" s="223"/>
      <c r="AP76" s="216" t="n">
        <v>8644425</v>
      </c>
      <c r="AQ76" s="224"/>
      <c r="AR76" s="216"/>
      <c r="AS76" s="216"/>
      <c r="AT76" s="216" t="n">
        <v>0</v>
      </c>
      <c r="AU76" s="216" t="n">
        <v>0</v>
      </c>
      <c r="AV76" s="216" t="n">
        <v>0</v>
      </c>
      <c r="AW76" s="216" t="n">
        <v>0</v>
      </c>
      <c r="AX76" s="216" t="n">
        <v>0</v>
      </c>
      <c r="AY76" s="216" t="n">
        <v>0</v>
      </c>
      <c r="AZ76" s="216" t="n">
        <v>0</v>
      </c>
      <c r="BA76" s="216" t="n">
        <v>0</v>
      </c>
      <c r="BB76" s="216"/>
      <c r="BC76" s="216"/>
      <c r="BD76" s="216"/>
      <c r="BE76" s="216"/>
      <c r="BF76" s="216"/>
      <c r="BG76" s="216"/>
      <c r="BH76" s="216"/>
      <c r="BI76" s="216"/>
      <c r="BJ76" s="216"/>
      <c r="BK76" s="216"/>
      <c r="BL76" s="216"/>
      <c r="BM76" s="216"/>
      <c r="BN76" s="216"/>
      <c r="BO76" s="216"/>
      <c r="BP76" s="216"/>
      <c r="BQ76" s="218"/>
      <c r="BR76" s="217"/>
      <c r="BS76" s="226"/>
      <c r="BT76" s="217"/>
      <c r="BU76" s="227"/>
      <c r="BV76" s="217"/>
      <c r="BW76" s="228"/>
      <c r="BX76" s="228"/>
      <c r="BY76" s="216"/>
      <c r="BZ76" s="216"/>
      <c r="CA76" s="216" t="n">
        <v>0</v>
      </c>
      <c r="CB76" s="216"/>
      <c r="CC76" s="216"/>
      <c r="CD76" s="216"/>
      <c r="CE76" s="216"/>
      <c r="CF76" s="216"/>
      <c r="CG76" s="216"/>
      <c r="CH76" s="216"/>
      <c r="CI76" s="216"/>
      <c r="CJ76" s="216"/>
      <c r="CK76" s="217"/>
      <c r="CL76" s="217"/>
    </row>
    <row r="77" customFormat="false" ht="15.75" hidden="false" customHeight="false" outlineLevel="3" collapsed="false">
      <c r="A77" s="45" t="s">
        <v>404</v>
      </c>
      <c r="B77" s="45" t="s">
        <v>445</v>
      </c>
      <c r="C77" s="45" t="s">
        <v>393</v>
      </c>
      <c r="D77" s="45" t="s">
        <v>394</v>
      </c>
      <c r="E77" s="45" t="s">
        <v>462</v>
      </c>
      <c r="F77" s="45" t="s">
        <v>198</v>
      </c>
      <c r="G77" s="45" t="s">
        <v>447</v>
      </c>
      <c r="H77" s="243" t="s">
        <v>390</v>
      </c>
      <c r="I77" s="194" t="s">
        <v>282</v>
      </c>
      <c r="J77" s="195" t="n">
        <v>1000</v>
      </c>
      <c r="K77" s="196" t="n">
        <v>1000</v>
      </c>
      <c r="L77" s="198" t="n">
        <v>0</v>
      </c>
      <c r="M77" s="198" t="n">
        <v>0</v>
      </c>
      <c r="N77" s="198" t="n">
        <v>1</v>
      </c>
      <c r="O77" s="197" t="n">
        <v>1360</v>
      </c>
      <c r="P77" s="199" t="n">
        <v>1360</v>
      </c>
      <c r="Q77" s="199" t="n">
        <v>0</v>
      </c>
      <c r="R77" s="200" t="s">
        <v>463</v>
      </c>
      <c r="S77" s="200" t="n">
        <v>0</v>
      </c>
      <c r="T77" s="200" t="n">
        <v>0</v>
      </c>
      <c r="U77" s="201" t="n">
        <v>1360000</v>
      </c>
      <c r="V77" s="197" t="s">
        <v>284</v>
      </c>
      <c r="W77" s="197" t="n">
        <v>0</v>
      </c>
      <c r="X77" s="197" t="n">
        <v>0</v>
      </c>
      <c r="Y77" s="197" t="n">
        <v>0</v>
      </c>
      <c r="Z77" s="197" t="n">
        <v>0</v>
      </c>
      <c r="AA77" s="197" t="n">
        <v>0</v>
      </c>
      <c r="AB77" s="197" t="n">
        <v>0</v>
      </c>
      <c r="AC77" s="201" t="n">
        <v>1360000</v>
      </c>
      <c r="AD77" s="197" t="n">
        <v>0</v>
      </c>
      <c r="AE77" s="197" t="n">
        <v>0</v>
      </c>
      <c r="AF77" s="197" t="n">
        <v>0</v>
      </c>
      <c r="AG77" s="197" t="n">
        <v>0</v>
      </c>
      <c r="AH77" s="202" t="n">
        <v>0</v>
      </c>
      <c r="AI77" s="197" t="n">
        <v>0</v>
      </c>
      <c r="AJ77" s="197" t="n">
        <v>0</v>
      </c>
      <c r="AK77" s="203" t="n">
        <v>0</v>
      </c>
      <c r="AL77" s="204" t="n">
        <v>0</v>
      </c>
      <c r="AM77" s="197" t="n">
        <v>1360000</v>
      </c>
      <c r="AN77" s="204" t="n">
        <v>0</v>
      </c>
      <c r="AO77" s="198" t="n">
        <v>0</v>
      </c>
      <c r="AP77" s="197" t="n">
        <v>1360000</v>
      </c>
      <c r="AQ77" s="205" t="n">
        <v>1</v>
      </c>
      <c r="AR77" s="197" t="n">
        <v>1360000</v>
      </c>
      <c r="AS77" s="197" t="n">
        <v>1360</v>
      </c>
      <c r="AT77" s="197" t="n">
        <v>0</v>
      </c>
      <c r="AU77" s="197" t="n">
        <v>0</v>
      </c>
      <c r="AV77" s="197" t="n">
        <v>0</v>
      </c>
      <c r="AW77" s="197" t="n">
        <v>0</v>
      </c>
      <c r="AX77" s="197" t="n">
        <v>0</v>
      </c>
      <c r="AY77" s="197" t="n">
        <v>0</v>
      </c>
      <c r="AZ77" s="197" t="n">
        <v>0</v>
      </c>
      <c r="BA77" s="197" t="n">
        <v>0</v>
      </c>
      <c r="BB77" s="197" t="s">
        <v>198</v>
      </c>
      <c r="BC77" s="197" t="s">
        <v>198</v>
      </c>
      <c r="BD77" s="197" t="n">
        <v>0</v>
      </c>
      <c r="BE77" s="197" t="n">
        <v>0</v>
      </c>
      <c r="BF77" s="197" t="n">
        <v>0</v>
      </c>
      <c r="BG77" s="197" t="n">
        <v>0</v>
      </c>
      <c r="BH77" s="197" t="n">
        <v>0</v>
      </c>
      <c r="BI77" s="197" t="n">
        <v>0</v>
      </c>
      <c r="BJ77" s="197" t="n">
        <v>0</v>
      </c>
      <c r="BK77" s="197" t="n">
        <v>0</v>
      </c>
      <c r="BL77" s="210" t="n">
        <v>1360000</v>
      </c>
      <c r="BM77" s="197" t="s">
        <v>285</v>
      </c>
      <c r="BN77" s="197" t="n">
        <v>0</v>
      </c>
      <c r="BO77" s="206" t="b">
        <f aca="false">FALSE()</f>
        <v>0</v>
      </c>
      <c r="BP77" s="206" t="n">
        <v>0</v>
      </c>
      <c r="BQ77" s="198" t="n">
        <v>2360</v>
      </c>
      <c r="BR77" s="198" t="n">
        <v>2360000</v>
      </c>
      <c r="BS77" s="208" t="n">
        <v>65</v>
      </c>
      <c r="BT77" s="198" t="n">
        <v>0</v>
      </c>
      <c r="BU77" s="209" t="n">
        <v>0</v>
      </c>
      <c r="BV77" s="198" t="n">
        <v>52</v>
      </c>
      <c r="BW77" s="210" t="n">
        <v>0</v>
      </c>
      <c r="BX77" s="210" t="n">
        <v>0</v>
      </c>
      <c r="BY77" s="206" t="n">
        <v>0</v>
      </c>
      <c r="BZ77" s="206" t="n">
        <v>0</v>
      </c>
      <c r="CA77" s="206" t="n">
        <v>0</v>
      </c>
      <c r="CB77" s="206" t="n">
        <v>1360000</v>
      </c>
      <c r="CC77" s="206" t="n">
        <v>0</v>
      </c>
      <c r="CD77" s="206" t="n">
        <v>0</v>
      </c>
      <c r="CE77" s="206" t="n">
        <v>0</v>
      </c>
      <c r="CF77" s="206" t="n">
        <v>0</v>
      </c>
      <c r="CG77" s="206" t="n">
        <v>0</v>
      </c>
      <c r="CH77" s="206" t="n">
        <v>0</v>
      </c>
      <c r="CI77" s="206" t="n">
        <v>0</v>
      </c>
      <c r="CJ77" s="206" t="n">
        <v>0</v>
      </c>
      <c r="CK77" s="198" t="n">
        <v>0</v>
      </c>
      <c r="CL77" s="198" t="n">
        <v>0</v>
      </c>
    </row>
    <row r="78" customFormat="false" ht="15.75" hidden="false" customHeight="false" outlineLevel="3" collapsed="false">
      <c r="A78" s="45" t="s">
        <v>404</v>
      </c>
      <c r="B78" s="45" t="s">
        <v>445</v>
      </c>
      <c r="C78" s="45" t="s">
        <v>393</v>
      </c>
      <c r="D78" s="45" t="s">
        <v>394</v>
      </c>
      <c r="E78" s="45" t="s">
        <v>464</v>
      </c>
      <c r="F78" s="45" t="s">
        <v>198</v>
      </c>
      <c r="G78" s="45" t="s">
        <v>447</v>
      </c>
      <c r="H78" s="243" t="s">
        <v>390</v>
      </c>
      <c r="I78" s="194" t="s">
        <v>465</v>
      </c>
      <c r="J78" s="195" t="n">
        <v>30000</v>
      </c>
      <c r="K78" s="196" t="n">
        <v>30000</v>
      </c>
      <c r="L78" s="198" t="n">
        <v>0</v>
      </c>
      <c r="M78" s="198" t="n">
        <v>0</v>
      </c>
      <c r="N78" s="198" t="n">
        <v>1</v>
      </c>
      <c r="O78" s="197" t="n">
        <v>3870.5</v>
      </c>
      <c r="P78" s="199" t="n">
        <v>3870.5</v>
      </c>
      <c r="Q78" s="199" t="n">
        <v>0</v>
      </c>
      <c r="R78" s="200" t="s">
        <v>466</v>
      </c>
      <c r="S78" s="200" t="n">
        <v>0</v>
      </c>
      <c r="T78" s="200" t="n">
        <v>0</v>
      </c>
      <c r="U78" s="201" t="n">
        <v>116115000</v>
      </c>
      <c r="V78" s="197" t="s">
        <v>284</v>
      </c>
      <c r="W78" s="197" t="n">
        <v>0</v>
      </c>
      <c r="X78" s="197" t="n">
        <v>0</v>
      </c>
      <c r="Y78" s="197" t="n">
        <v>0</v>
      </c>
      <c r="Z78" s="197" t="n">
        <v>0</v>
      </c>
      <c r="AA78" s="197" t="n">
        <v>0</v>
      </c>
      <c r="AB78" s="197" t="n">
        <v>0</v>
      </c>
      <c r="AC78" s="201" t="n">
        <v>116115000</v>
      </c>
      <c r="AD78" s="197" t="n">
        <v>0</v>
      </c>
      <c r="AE78" s="197" t="n">
        <v>0</v>
      </c>
      <c r="AF78" s="197" t="n">
        <v>0</v>
      </c>
      <c r="AG78" s="197" t="n">
        <v>0</v>
      </c>
      <c r="AH78" s="202" t="n">
        <v>0</v>
      </c>
      <c r="AI78" s="197" t="n">
        <v>0</v>
      </c>
      <c r="AJ78" s="197" t="n">
        <v>0</v>
      </c>
      <c r="AK78" s="203" t="n">
        <v>0</v>
      </c>
      <c r="AL78" s="204" t="n">
        <v>0</v>
      </c>
      <c r="AM78" s="197" t="n">
        <v>116115000</v>
      </c>
      <c r="AN78" s="204" t="n">
        <v>0</v>
      </c>
      <c r="AO78" s="198" t="n">
        <v>0</v>
      </c>
      <c r="AP78" s="197" t="n">
        <v>116115000</v>
      </c>
      <c r="AQ78" s="205" t="n">
        <v>1</v>
      </c>
      <c r="AR78" s="197" t="n">
        <v>116115000</v>
      </c>
      <c r="AS78" s="197" t="n">
        <v>3870.5</v>
      </c>
      <c r="AT78" s="197" t="n">
        <v>0</v>
      </c>
      <c r="AU78" s="197" t="n">
        <v>0</v>
      </c>
      <c r="AV78" s="197" t="n">
        <v>0</v>
      </c>
      <c r="AW78" s="197" t="n">
        <v>0</v>
      </c>
      <c r="AX78" s="197" t="n">
        <v>0</v>
      </c>
      <c r="AY78" s="197" t="n">
        <v>0</v>
      </c>
      <c r="AZ78" s="197" t="n">
        <v>0</v>
      </c>
      <c r="BA78" s="197" t="n">
        <v>0</v>
      </c>
      <c r="BB78" s="197" t="s">
        <v>198</v>
      </c>
      <c r="BC78" s="197" t="s">
        <v>198</v>
      </c>
      <c r="BD78" s="197" t="n">
        <v>0</v>
      </c>
      <c r="BE78" s="197" t="n">
        <v>0</v>
      </c>
      <c r="BF78" s="197" t="n">
        <v>0</v>
      </c>
      <c r="BG78" s="197" t="n">
        <v>0</v>
      </c>
      <c r="BH78" s="197" t="n">
        <v>0</v>
      </c>
      <c r="BI78" s="197" t="n">
        <v>0</v>
      </c>
      <c r="BJ78" s="197" t="n">
        <v>0</v>
      </c>
      <c r="BK78" s="197" t="n">
        <v>0</v>
      </c>
      <c r="BL78" s="210" t="n">
        <v>116115000</v>
      </c>
      <c r="BM78" s="197" t="s">
        <v>285</v>
      </c>
      <c r="BN78" s="197" t="n">
        <v>0</v>
      </c>
      <c r="BO78" s="206" t="b">
        <f aca="false">FALSE()</f>
        <v>0</v>
      </c>
      <c r="BP78" s="206" t="n">
        <v>0</v>
      </c>
      <c r="BQ78" s="198" t="n">
        <v>1000</v>
      </c>
      <c r="BR78" s="198" t="n">
        <v>30000000</v>
      </c>
      <c r="BS78" s="208" t="n">
        <v>65</v>
      </c>
      <c r="BT78" s="198" t="n">
        <v>0</v>
      </c>
      <c r="BU78" s="209" t="n">
        <v>0</v>
      </c>
      <c r="BV78" s="198" t="n">
        <v>65</v>
      </c>
      <c r="BW78" s="210" t="n">
        <v>0</v>
      </c>
      <c r="BX78" s="210" t="n">
        <v>0</v>
      </c>
      <c r="BY78" s="206" t="n">
        <v>0</v>
      </c>
      <c r="BZ78" s="206" t="n">
        <v>0</v>
      </c>
      <c r="CA78" s="206" t="n">
        <v>0</v>
      </c>
      <c r="CB78" s="206" t="n">
        <v>116115000</v>
      </c>
      <c r="CC78" s="206" t="n">
        <v>0</v>
      </c>
      <c r="CD78" s="206" t="n">
        <v>0</v>
      </c>
      <c r="CE78" s="206" t="n">
        <v>0</v>
      </c>
      <c r="CF78" s="206" t="n">
        <v>0</v>
      </c>
      <c r="CG78" s="206" t="n">
        <v>0</v>
      </c>
      <c r="CH78" s="206" t="n">
        <v>0</v>
      </c>
      <c r="CI78" s="206" t="n">
        <v>0</v>
      </c>
      <c r="CJ78" s="206" t="n">
        <v>0</v>
      </c>
      <c r="CK78" s="198" t="n">
        <v>0</v>
      </c>
      <c r="CL78" s="198" t="n">
        <v>0</v>
      </c>
    </row>
    <row r="79" customFormat="false" ht="20.1" hidden="false" customHeight="true" outlineLevel="2" collapsed="false">
      <c r="A79" s="212" t="s">
        <v>410</v>
      </c>
      <c r="B79" s="212"/>
      <c r="C79" s="212"/>
      <c r="D79" s="212"/>
      <c r="E79" s="212"/>
      <c r="F79" s="212"/>
      <c r="G79" s="212"/>
      <c r="H79" s="244"/>
      <c r="I79" s="213"/>
      <c r="J79" s="214"/>
      <c r="K79" s="215"/>
      <c r="L79" s="217"/>
      <c r="M79" s="217"/>
      <c r="N79" s="217"/>
      <c r="O79" s="216"/>
      <c r="P79" s="218"/>
      <c r="Q79" s="218"/>
      <c r="R79" s="219" t="n">
        <v>0</v>
      </c>
      <c r="S79" s="219" t="n">
        <v>0</v>
      </c>
      <c r="T79" s="219" t="n">
        <v>0</v>
      </c>
      <c r="U79" s="220" t="n">
        <v>117475000</v>
      </c>
      <c r="V79" s="216"/>
      <c r="W79" s="216" t="n">
        <v>0</v>
      </c>
      <c r="X79" s="216" t="n">
        <v>0</v>
      </c>
      <c r="Y79" s="216" t="n">
        <v>0</v>
      </c>
      <c r="Z79" s="216" t="n">
        <v>0</v>
      </c>
      <c r="AA79" s="216" t="n">
        <v>0</v>
      </c>
      <c r="AB79" s="216" t="n">
        <v>0</v>
      </c>
      <c r="AC79" s="220" t="n">
        <v>117475000</v>
      </c>
      <c r="AD79" s="216" t="n">
        <v>0</v>
      </c>
      <c r="AE79" s="216" t="n">
        <v>0</v>
      </c>
      <c r="AF79" s="216" t="n">
        <v>0</v>
      </c>
      <c r="AG79" s="216" t="n">
        <v>0</v>
      </c>
      <c r="AH79" s="221" t="n">
        <v>0</v>
      </c>
      <c r="AI79" s="216" t="n">
        <v>0</v>
      </c>
      <c r="AJ79" s="216" t="n">
        <v>0</v>
      </c>
      <c r="AK79" s="222" t="n">
        <v>0</v>
      </c>
      <c r="AL79" s="223"/>
      <c r="AM79" s="216" t="n">
        <v>117475000</v>
      </c>
      <c r="AN79" s="223"/>
      <c r="AO79" s="217"/>
      <c r="AP79" s="216" t="n">
        <v>117475000</v>
      </c>
      <c r="AQ79" s="224"/>
      <c r="AR79" s="216"/>
      <c r="AS79" s="216"/>
      <c r="AT79" s="216" t="n">
        <v>0</v>
      </c>
      <c r="AU79" s="216" t="n">
        <v>0</v>
      </c>
      <c r="AV79" s="216" t="n">
        <v>0</v>
      </c>
      <c r="AW79" s="216" t="n">
        <v>0</v>
      </c>
      <c r="AX79" s="216" t="n">
        <v>0</v>
      </c>
      <c r="AY79" s="216" t="n">
        <v>0</v>
      </c>
      <c r="AZ79" s="216" t="n">
        <v>0</v>
      </c>
      <c r="BA79" s="216" t="n">
        <v>0</v>
      </c>
      <c r="BB79" s="216"/>
      <c r="BC79" s="216"/>
      <c r="BD79" s="216"/>
      <c r="BE79" s="216"/>
      <c r="BF79" s="216"/>
      <c r="BG79" s="216"/>
      <c r="BH79" s="216"/>
      <c r="BI79" s="216"/>
      <c r="BJ79" s="216"/>
      <c r="BK79" s="216"/>
      <c r="BL79" s="228"/>
      <c r="BM79" s="216"/>
      <c r="BN79" s="216"/>
      <c r="BO79" s="216"/>
      <c r="BP79" s="216"/>
      <c r="BQ79" s="217"/>
      <c r="BR79" s="217"/>
      <c r="BS79" s="226"/>
      <c r="BT79" s="217"/>
      <c r="BU79" s="227"/>
      <c r="BV79" s="217"/>
      <c r="BW79" s="228"/>
      <c r="BX79" s="228"/>
      <c r="BY79" s="216"/>
      <c r="BZ79" s="216"/>
      <c r="CA79" s="216" t="n">
        <v>0</v>
      </c>
      <c r="CB79" s="216"/>
      <c r="CC79" s="216"/>
      <c r="CD79" s="216"/>
      <c r="CE79" s="216"/>
      <c r="CF79" s="216"/>
      <c r="CG79" s="216"/>
      <c r="CH79" s="216"/>
      <c r="CI79" s="216"/>
      <c r="CJ79" s="216"/>
      <c r="CK79" s="217"/>
      <c r="CL79" s="217"/>
    </row>
    <row r="80" customFormat="false" ht="15.75" hidden="false" customHeight="false" outlineLevel="3" collapsed="false">
      <c r="A80" s="45" t="s">
        <v>363</v>
      </c>
      <c r="B80" s="45" t="s">
        <v>445</v>
      </c>
      <c r="C80" s="45" t="s">
        <v>393</v>
      </c>
      <c r="D80" s="45" t="s">
        <v>394</v>
      </c>
      <c r="E80" s="45" t="s">
        <v>467</v>
      </c>
      <c r="F80" s="45" t="s">
        <v>468</v>
      </c>
      <c r="G80" s="45" t="s">
        <v>401</v>
      </c>
      <c r="H80" s="45" t="s">
        <v>291</v>
      </c>
      <c r="I80" s="194" t="s">
        <v>282</v>
      </c>
      <c r="J80" s="196" t="n">
        <v>0</v>
      </c>
      <c r="K80" s="196" t="n">
        <v>0</v>
      </c>
      <c r="L80" s="198" t="n">
        <v>0</v>
      </c>
      <c r="M80" s="198" t="n">
        <v>0</v>
      </c>
      <c r="N80" s="198" t="n">
        <v>1</v>
      </c>
      <c r="O80" s="197" t="n">
        <v>2.1161222060574</v>
      </c>
      <c r="P80" s="199" t="n">
        <v>2.03811540497618</v>
      </c>
      <c r="Q80" s="199" t="n">
        <v>0.078006801081222</v>
      </c>
      <c r="R80" s="200" t="s">
        <v>469</v>
      </c>
      <c r="S80" s="200" t="n">
        <v>0</v>
      </c>
      <c r="T80" s="200" t="n">
        <v>0</v>
      </c>
      <c r="U80" s="201" t="n">
        <v>0</v>
      </c>
      <c r="V80" s="197" t="s">
        <v>284</v>
      </c>
      <c r="W80" s="197" t="n">
        <v>0</v>
      </c>
      <c r="X80" s="197" t="n">
        <v>0</v>
      </c>
      <c r="Y80" s="197" t="n">
        <v>0</v>
      </c>
      <c r="Z80" s="197" t="n">
        <v>0</v>
      </c>
      <c r="AA80" s="197" t="n">
        <v>0</v>
      </c>
      <c r="AB80" s="197" t="n">
        <v>0</v>
      </c>
      <c r="AC80" s="201" t="n">
        <v>0</v>
      </c>
      <c r="AD80" s="197" t="n">
        <v>0</v>
      </c>
      <c r="AE80" s="197" t="n">
        <v>0</v>
      </c>
      <c r="AF80" s="197" t="n">
        <v>0</v>
      </c>
      <c r="AG80" s="197" t="n">
        <v>0</v>
      </c>
      <c r="AH80" s="202" t="n">
        <v>0</v>
      </c>
      <c r="AI80" s="197" t="n">
        <v>0</v>
      </c>
      <c r="AJ80" s="197" t="n">
        <v>0</v>
      </c>
      <c r="AK80" s="203" t="n">
        <v>0</v>
      </c>
      <c r="AL80" s="204" t="n">
        <v>0</v>
      </c>
      <c r="AM80" s="197" t="n">
        <v>0</v>
      </c>
      <c r="AN80" s="198" t="n">
        <v>0</v>
      </c>
      <c r="AO80" s="204" t="n">
        <v>0</v>
      </c>
      <c r="AP80" s="197" t="n">
        <v>0</v>
      </c>
      <c r="AQ80" s="205" t="n">
        <v>1</v>
      </c>
      <c r="AR80" s="197" t="n">
        <v>0</v>
      </c>
      <c r="AS80" s="197" t="n">
        <v>2.1161222060574</v>
      </c>
      <c r="AT80" s="197" t="n">
        <v>0</v>
      </c>
      <c r="AU80" s="197" t="n">
        <v>0</v>
      </c>
      <c r="AV80" s="197" t="n">
        <v>0</v>
      </c>
      <c r="AW80" s="197" t="n">
        <v>0</v>
      </c>
      <c r="AX80" s="197" t="n">
        <v>0</v>
      </c>
      <c r="AY80" s="197" t="n">
        <v>0</v>
      </c>
      <c r="AZ80" s="197" t="n">
        <v>0</v>
      </c>
      <c r="BA80" s="197" t="n">
        <v>0</v>
      </c>
      <c r="BB80" s="197" t="n">
        <v>2.1161222060574</v>
      </c>
      <c r="BC80" s="197" t="n">
        <v>2.03811540497618</v>
      </c>
      <c r="BD80" s="197" t="n">
        <v>0</v>
      </c>
      <c r="BE80" s="197" t="n">
        <v>0</v>
      </c>
      <c r="BF80" s="197" t="n">
        <v>0</v>
      </c>
      <c r="BG80" s="197" t="n">
        <v>0</v>
      </c>
      <c r="BH80" s="197" t="n">
        <v>0</v>
      </c>
      <c r="BI80" s="197" t="n">
        <v>0</v>
      </c>
      <c r="BJ80" s="197" t="n">
        <v>0</v>
      </c>
      <c r="BK80" s="197" t="n">
        <v>0</v>
      </c>
      <c r="BL80" s="197" t="n">
        <v>0</v>
      </c>
      <c r="BM80" s="197" t="s">
        <v>293</v>
      </c>
      <c r="BN80" s="197" t="n">
        <v>0</v>
      </c>
      <c r="BO80" s="206" t="b">
        <f aca="false">FALSE()</f>
        <v>0</v>
      </c>
      <c r="BP80" s="206" t="n">
        <v>0</v>
      </c>
      <c r="BQ80" s="199" t="n">
        <v>9.49999620000152</v>
      </c>
      <c r="BR80" s="198" t="n">
        <v>0</v>
      </c>
      <c r="BS80" s="208" t="n">
        <v>64</v>
      </c>
      <c r="BT80" s="198" t="n">
        <v>0</v>
      </c>
      <c r="BU80" s="209" t="n">
        <v>0</v>
      </c>
      <c r="BV80" s="198" t="n">
        <v>4</v>
      </c>
      <c r="BW80" s="210" t="n">
        <v>2.1161222060574</v>
      </c>
      <c r="BX80" s="210" t="n">
        <v>0</v>
      </c>
      <c r="BY80" s="206" t="n">
        <v>0</v>
      </c>
      <c r="BZ80" s="206" t="n">
        <v>0</v>
      </c>
      <c r="CA80" s="206" t="n">
        <v>0</v>
      </c>
      <c r="CB80" s="206" t="n">
        <v>0</v>
      </c>
      <c r="CC80" s="206" t="n">
        <v>0</v>
      </c>
      <c r="CD80" s="206" t="n">
        <v>0</v>
      </c>
      <c r="CE80" s="206" t="n">
        <v>0</v>
      </c>
      <c r="CF80" s="206" t="n">
        <v>0</v>
      </c>
      <c r="CG80" s="206" t="n">
        <v>0</v>
      </c>
      <c r="CH80" s="206" t="n">
        <v>0</v>
      </c>
      <c r="CI80" s="206" t="n">
        <v>0</v>
      </c>
      <c r="CJ80" s="206" t="n">
        <v>0</v>
      </c>
      <c r="CK80" s="198" t="n">
        <v>0</v>
      </c>
      <c r="CL80" s="198" t="n">
        <v>0</v>
      </c>
    </row>
    <row r="81" customFormat="false" ht="15.75" hidden="false" customHeight="false" outlineLevel="3" collapsed="false">
      <c r="A81" s="45" t="s">
        <v>363</v>
      </c>
      <c r="B81" s="45" t="s">
        <v>445</v>
      </c>
      <c r="C81" s="45" t="s">
        <v>393</v>
      </c>
      <c r="D81" s="45" t="s">
        <v>394</v>
      </c>
      <c r="E81" s="45" t="s">
        <v>470</v>
      </c>
      <c r="F81" s="45" t="s">
        <v>471</v>
      </c>
      <c r="G81" s="45" t="s">
        <v>447</v>
      </c>
      <c r="H81" s="45" t="s">
        <v>291</v>
      </c>
      <c r="I81" s="194" t="s">
        <v>282</v>
      </c>
      <c r="J81" s="196" t="n">
        <v>59891</v>
      </c>
      <c r="K81" s="196" t="n">
        <v>59891</v>
      </c>
      <c r="L81" s="198" t="n">
        <v>0</v>
      </c>
      <c r="M81" s="198" t="n">
        <v>0</v>
      </c>
      <c r="N81" s="198" t="n">
        <v>1</v>
      </c>
      <c r="O81" s="197" t="n">
        <v>5.5</v>
      </c>
      <c r="P81" s="199" t="n">
        <v>5.625</v>
      </c>
      <c r="Q81" s="199" t="n">
        <v>-0.125</v>
      </c>
      <c r="R81" s="200" t="s">
        <v>472</v>
      </c>
      <c r="S81" s="200" t="n">
        <v>0</v>
      </c>
      <c r="T81" s="200" t="n">
        <v>0</v>
      </c>
      <c r="U81" s="201" t="n">
        <v>329400.5</v>
      </c>
      <c r="V81" s="197" t="s">
        <v>284</v>
      </c>
      <c r="W81" s="197" t="n">
        <v>0</v>
      </c>
      <c r="X81" s="197" t="n">
        <v>0</v>
      </c>
      <c r="Y81" s="197" t="n">
        <v>0</v>
      </c>
      <c r="Z81" s="197" t="n">
        <v>0</v>
      </c>
      <c r="AA81" s="197" t="n">
        <v>0</v>
      </c>
      <c r="AB81" s="197" t="n">
        <v>0</v>
      </c>
      <c r="AC81" s="201" t="n">
        <v>336886.875</v>
      </c>
      <c r="AD81" s="197" t="n">
        <v>-7486.375</v>
      </c>
      <c r="AE81" s="197" t="n">
        <v>0</v>
      </c>
      <c r="AF81" s="197" t="n">
        <v>0</v>
      </c>
      <c r="AG81" s="197" t="n">
        <v>-7486.375</v>
      </c>
      <c r="AH81" s="202" t="n">
        <v>-56147.8125</v>
      </c>
      <c r="AI81" s="197" t="n">
        <v>0</v>
      </c>
      <c r="AJ81" s="197" t="n">
        <v>0</v>
      </c>
      <c r="AK81" s="203" t="n">
        <v>-56147.8125</v>
      </c>
      <c r="AL81" s="204" t="n">
        <v>0</v>
      </c>
      <c r="AM81" s="197" t="n">
        <v>385548.3125</v>
      </c>
      <c r="AN81" s="198" t="n">
        <v>0</v>
      </c>
      <c r="AO81" s="204" t="n">
        <v>0</v>
      </c>
      <c r="AP81" s="197" t="n">
        <v>385548.3125</v>
      </c>
      <c r="AQ81" s="205" t="n">
        <v>1</v>
      </c>
      <c r="AR81" s="197" t="n">
        <v>329400.5</v>
      </c>
      <c r="AS81" s="197" t="n">
        <v>5.5</v>
      </c>
      <c r="AT81" s="197" t="n">
        <v>-56147.8125</v>
      </c>
      <c r="AU81" s="197" t="n">
        <v>0</v>
      </c>
      <c r="AV81" s="197" t="n">
        <v>0</v>
      </c>
      <c r="AW81" s="197" t="n">
        <v>-56147.8125</v>
      </c>
      <c r="AX81" s="197" t="n">
        <v>-22459.75</v>
      </c>
      <c r="AY81" s="197" t="n">
        <v>0</v>
      </c>
      <c r="AZ81" s="197" t="n">
        <v>0</v>
      </c>
      <c r="BA81" s="197" t="n">
        <v>-22459.75</v>
      </c>
      <c r="BB81" s="197" t="n">
        <v>5.5</v>
      </c>
      <c r="BC81" s="197" t="n">
        <v>5.625</v>
      </c>
      <c r="BD81" s="197" t="n">
        <v>-48661.4375</v>
      </c>
      <c r="BE81" s="197" t="n">
        <v>0</v>
      </c>
      <c r="BF81" s="197" t="n">
        <v>0</v>
      </c>
      <c r="BG81" s="197" t="n">
        <v>-48661.4375</v>
      </c>
      <c r="BH81" s="197" t="n">
        <v>-14973.375</v>
      </c>
      <c r="BI81" s="197" t="n">
        <v>0</v>
      </c>
      <c r="BJ81" s="197" t="n">
        <v>0</v>
      </c>
      <c r="BK81" s="197" t="n">
        <v>-14973.375</v>
      </c>
      <c r="BL81" s="197" t="n">
        <v>385548.3125</v>
      </c>
      <c r="BM81" s="197" t="s">
        <v>293</v>
      </c>
      <c r="BN81" s="197" t="n">
        <v>0</v>
      </c>
      <c r="BO81" s="206" t="b">
        <f aca="false">FALSE()</f>
        <v>0</v>
      </c>
      <c r="BP81" s="206" t="n">
        <v>0</v>
      </c>
      <c r="BQ81" s="199" t="n">
        <v>1.12</v>
      </c>
      <c r="BR81" s="198" t="n">
        <v>67077.92</v>
      </c>
      <c r="BS81" s="208" t="n">
        <v>64</v>
      </c>
      <c r="BT81" s="198" t="n">
        <v>-7486.375</v>
      </c>
      <c r="BU81" s="209" t="n">
        <v>59891</v>
      </c>
      <c r="BV81" s="198" t="n">
        <v>12</v>
      </c>
      <c r="BW81" s="210" t="n">
        <v>5.5</v>
      </c>
      <c r="BX81" s="210" t="n">
        <v>0</v>
      </c>
      <c r="BY81" s="206" t="n">
        <v>0</v>
      </c>
      <c r="BZ81" s="206" t="n">
        <v>0</v>
      </c>
      <c r="CA81" s="206" t="n">
        <v>0</v>
      </c>
      <c r="CB81" s="206" t="n">
        <v>351860.25</v>
      </c>
      <c r="CC81" s="206" t="n">
        <v>0</v>
      </c>
      <c r="CD81" s="206" t="n">
        <v>0</v>
      </c>
      <c r="CE81" s="206" t="n">
        <v>0</v>
      </c>
      <c r="CF81" s="206" t="n">
        <v>0</v>
      </c>
      <c r="CG81" s="206" t="n">
        <v>-48661.4375</v>
      </c>
      <c r="CH81" s="206" t="n">
        <v>0</v>
      </c>
      <c r="CI81" s="206" t="n">
        <v>0</v>
      </c>
      <c r="CJ81" s="206" t="n">
        <v>-48661.4375</v>
      </c>
      <c r="CK81" s="198" t="n">
        <v>0</v>
      </c>
      <c r="CL81" s="198" t="n">
        <v>0</v>
      </c>
    </row>
    <row r="82" customFormat="false" ht="15.75" hidden="false" customHeight="false" outlineLevel="3" collapsed="false">
      <c r="A82" s="45" t="s">
        <v>363</v>
      </c>
      <c r="B82" s="45" t="s">
        <v>445</v>
      </c>
      <c r="C82" s="45" t="s">
        <v>393</v>
      </c>
      <c r="D82" s="45" t="s">
        <v>394</v>
      </c>
      <c r="E82" s="45" t="s">
        <v>473</v>
      </c>
      <c r="F82" s="45" t="s">
        <v>474</v>
      </c>
      <c r="G82" s="45" t="s">
        <v>447</v>
      </c>
      <c r="H82" s="45" t="s">
        <v>291</v>
      </c>
      <c r="I82" s="194" t="s">
        <v>282</v>
      </c>
      <c r="J82" s="196" t="n">
        <v>0</v>
      </c>
      <c r="K82" s="196" t="n">
        <v>0</v>
      </c>
      <c r="L82" s="198" t="n">
        <v>0</v>
      </c>
      <c r="M82" s="198" t="n">
        <v>0</v>
      </c>
      <c r="N82" s="198" t="n">
        <v>1</v>
      </c>
      <c r="O82" s="197" t="n">
        <v>3.00886126173787</v>
      </c>
      <c r="P82" s="199" t="n">
        <v>3.01085230280572</v>
      </c>
      <c r="Q82" s="199" t="n">
        <v>-0.00199104106785164</v>
      </c>
      <c r="R82" s="200" t="s">
        <v>475</v>
      </c>
      <c r="S82" s="200" t="n">
        <v>0</v>
      </c>
      <c r="T82" s="200" t="n">
        <v>0</v>
      </c>
      <c r="U82" s="201" t="n">
        <v>0</v>
      </c>
      <c r="V82" s="197" t="s">
        <v>284</v>
      </c>
      <c r="W82" s="197" t="n">
        <v>0</v>
      </c>
      <c r="X82" s="197" t="n">
        <v>0</v>
      </c>
      <c r="Y82" s="197" t="n">
        <v>0</v>
      </c>
      <c r="Z82" s="197" t="n">
        <v>0</v>
      </c>
      <c r="AA82" s="197" t="n">
        <v>0</v>
      </c>
      <c r="AB82" s="197" t="n">
        <v>0</v>
      </c>
      <c r="AC82" s="201" t="n">
        <v>0</v>
      </c>
      <c r="AD82" s="197" t="n">
        <v>0</v>
      </c>
      <c r="AE82" s="197" t="n">
        <v>0</v>
      </c>
      <c r="AF82" s="197" t="n">
        <v>0</v>
      </c>
      <c r="AG82" s="197" t="n">
        <v>0</v>
      </c>
      <c r="AH82" s="202" t="n">
        <v>0</v>
      </c>
      <c r="AI82" s="197" t="n">
        <v>0</v>
      </c>
      <c r="AJ82" s="197" t="n">
        <v>0</v>
      </c>
      <c r="AK82" s="203" t="n">
        <v>0</v>
      </c>
      <c r="AL82" s="204" t="n">
        <v>0</v>
      </c>
      <c r="AM82" s="197" t="n">
        <v>0</v>
      </c>
      <c r="AN82" s="198" t="n">
        <v>0</v>
      </c>
      <c r="AO82" s="204" t="n">
        <v>0</v>
      </c>
      <c r="AP82" s="197" t="n">
        <v>0</v>
      </c>
      <c r="AQ82" s="205" t="n">
        <v>1</v>
      </c>
      <c r="AR82" s="197" t="n">
        <v>0</v>
      </c>
      <c r="AS82" s="197" t="n">
        <v>3.00886126173787</v>
      </c>
      <c r="AT82" s="197" t="n">
        <v>0</v>
      </c>
      <c r="AU82" s="197" t="n">
        <v>0</v>
      </c>
      <c r="AV82" s="197" t="n">
        <v>0</v>
      </c>
      <c r="AW82" s="197" t="n">
        <v>0</v>
      </c>
      <c r="AX82" s="197" t="n">
        <v>0</v>
      </c>
      <c r="AY82" s="197" t="n">
        <v>0</v>
      </c>
      <c r="AZ82" s="197" t="n">
        <v>0</v>
      </c>
      <c r="BA82" s="197" t="n">
        <v>0</v>
      </c>
      <c r="BB82" s="197" t="n">
        <v>3.00886126173787</v>
      </c>
      <c r="BC82" s="197" t="n">
        <v>3.01085230280572</v>
      </c>
      <c r="BD82" s="197" t="n">
        <v>0</v>
      </c>
      <c r="BE82" s="197" t="n">
        <v>0</v>
      </c>
      <c r="BF82" s="197" t="n">
        <v>0</v>
      </c>
      <c r="BG82" s="197" t="n">
        <v>0</v>
      </c>
      <c r="BH82" s="197" t="n">
        <v>0</v>
      </c>
      <c r="BI82" s="197" t="n">
        <v>0</v>
      </c>
      <c r="BJ82" s="197" t="n">
        <v>0</v>
      </c>
      <c r="BK82" s="197" t="n">
        <v>0</v>
      </c>
      <c r="BL82" s="197" t="n">
        <v>0</v>
      </c>
      <c r="BM82" s="197" t="s">
        <v>293</v>
      </c>
      <c r="BN82" s="197" t="n">
        <v>0</v>
      </c>
      <c r="BO82" s="206" t="b">
        <f aca="false">FALSE()</f>
        <v>0</v>
      </c>
      <c r="BP82" s="206" t="n">
        <v>0</v>
      </c>
      <c r="BQ82" s="199" t="n">
        <v>2.92</v>
      </c>
      <c r="BR82" s="198" t="n">
        <v>0</v>
      </c>
      <c r="BS82" s="208" t="n">
        <v>64</v>
      </c>
      <c r="BT82" s="198" t="n">
        <v>0</v>
      </c>
      <c r="BU82" s="209" t="n">
        <v>0</v>
      </c>
      <c r="BV82" s="198" t="n">
        <v>17</v>
      </c>
      <c r="BW82" s="210" t="n">
        <v>3.00886126173787</v>
      </c>
      <c r="BX82" s="210" t="n">
        <v>0</v>
      </c>
      <c r="BY82" s="206" t="n">
        <v>0</v>
      </c>
      <c r="BZ82" s="206" t="n">
        <v>0</v>
      </c>
      <c r="CA82" s="206" t="n">
        <v>0</v>
      </c>
      <c r="CB82" s="206" t="n">
        <v>0</v>
      </c>
      <c r="CC82" s="206" t="n">
        <v>0</v>
      </c>
      <c r="CD82" s="206" t="n">
        <v>0</v>
      </c>
      <c r="CE82" s="206" t="n">
        <v>0</v>
      </c>
      <c r="CF82" s="206" t="n">
        <v>0</v>
      </c>
      <c r="CG82" s="206" t="n">
        <v>0</v>
      </c>
      <c r="CH82" s="206" t="n">
        <v>0</v>
      </c>
      <c r="CI82" s="206" t="n">
        <v>0</v>
      </c>
      <c r="CJ82" s="206" t="n">
        <v>0</v>
      </c>
      <c r="CK82" s="198" t="n">
        <v>0</v>
      </c>
      <c r="CL82" s="198" t="n">
        <v>0</v>
      </c>
    </row>
    <row r="83" customFormat="false" ht="15.75" hidden="false" customHeight="false" outlineLevel="3" collapsed="false">
      <c r="A83" s="45" t="s">
        <v>363</v>
      </c>
      <c r="B83" s="45" t="s">
        <v>445</v>
      </c>
      <c r="C83" s="45" t="s">
        <v>393</v>
      </c>
      <c r="D83" s="45" t="s">
        <v>394</v>
      </c>
      <c r="E83" s="45" t="s">
        <v>476</v>
      </c>
      <c r="F83" s="45" t="s">
        <v>389</v>
      </c>
      <c r="G83" s="45" t="s">
        <v>447</v>
      </c>
      <c r="H83" s="45" t="s">
        <v>291</v>
      </c>
      <c r="I83" s="194" t="s">
        <v>282</v>
      </c>
      <c r="J83" s="196" t="n">
        <v>804243</v>
      </c>
      <c r="K83" s="196" t="n">
        <v>804243</v>
      </c>
      <c r="L83" s="198" t="n">
        <v>0</v>
      </c>
      <c r="M83" s="198" t="n">
        <v>0.03</v>
      </c>
      <c r="N83" s="198" t="n">
        <v>1</v>
      </c>
      <c r="O83" s="197" t="n">
        <v>9.4375</v>
      </c>
      <c r="P83" s="199" t="n">
        <v>9.5</v>
      </c>
      <c r="Q83" s="199" t="n">
        <v>-0.0625</v>
      </c>
      <c r="R83" s="200" t="s">
        <v>477</v>
      </c>
      <c r="S83" s="200" t="n">
        <v>0</v>
      </c>
      <c r="T83" s="200" t="n">
        <v>0</v>
      </c>
      <c r="U83" s="201" t="n">
        <v>7590043.3125</v>
      </c>
      <c r="V83" s="197" t="s">
        <v>284</v>
      </c>
      <c r="W83" s="197" t="n">
        <v>3187818.19125</v>
      </c>
      <c r="X83" s="197" t="n">
        <v>0</v>
      </c>
      <c r="Y83" s="197" t="n">
        <v>3187818.19125</v>
      </c>
      <c r="Z83" s="197" t="n">
        <v>2960116.891875</v>
      </c>
      <c r="AA83" s="197" t="n">
        <v>0</v>
      </c>
      <c r="AB83" s="197" t="n">
        <v>2960116.891875</v>
      </c>
      <c r="AC83" s="201" t="n">
        <v>7640308.5</v>
      </c>
      <c r="AD83" s="197" t="n">
        <v>-50265.1875</v>
      </c>
      <c r="AE83" s="197" t="n">
        <v>0</v>
      </c>
      <c r="AF83" s="197" t="n">
        <v>0</v>
      </c>
      <c r="AG83" s="197" t="n">
        <v>-50265.1875</v>
      </c>
      <c r="AH83" s="202" t="n">
        <v>-251325.9375</v>
      </c>
      <c r="AI83" s="197" t="n">
        <v>0</v>
      </c>
      <c r="AJ83" s="197" t="n">
        <v>0</v>
      </c>
      <c r="AK83" s="203" t="n">
        <v>-251325.9375</v>
      </c>
      <c r="AL83" s="204" t="n">
        <v>0</v>
      </c>
      <c r="AM83" s="197" t="n">
        <v>7841369.25</v>
      </c>
      <c r="AN83" s="198" t="n">
        <v>0</v>
      </c>
      <c r="AO83" s="204" t="n">
        <v>0</v>
      </c>
      <c r="AP83" s="197" t="n">
        <v>7841369.25</v>
      </c>
      <c r="AQ83" s="205" t="n">
        <v>1</v>
      </c>
      <c r="AR83" s="197" t="n">
        <v>7590043.3125</v>
      </c>
      <c r="AS83" s="197" t="n">
        <v>9.4375</v>
      </c>
      <c r="AT83" s="197" t="n">
        <v>-251325.9375</v>
      </c>
      <c r="AU83" s="197" t="n">
        <v>0</v>
      </c>
      <c r="AV83" s="197" t="n">
        <v>0</v>
      </c>
      <c r="AW83" s="197" t="n">
        <v>-251325.9375</v>
      </c>
      <c r="AX83" s="197" t="n">
        <v>1457690.25</v>
      </c>
      <c r="AY83" s="197" t="n">
        <v>0</v>
      </c>
      <c r="AZ83" s="197" t="n">
        <v>0</v>
      </c>
      <c r="BA83" s="197" t="n">
        <v>1457690.25</v>
      </c>
      <c r="BB83" s="197" t="n">
        <v>9.4375</v>
      </c>
      <c r="BC83" s="197" t="n">
        <v>9.5</v>
      </c>
      <c r="BD83" s="197" t="n">
        <v>-201060.75</v>
      </c>
      <c r="BE83" s="197" t="n">
        <v>0</v>
      </c>
      <c r="BF83" s="197" t="n">
        <v>0</v>
      </c>
      <c r="BG83" s="197" t="n">
        <v>-201060.75</v>
      </c>
      <c r="BH83" s="197" t="n">
        <v>1507955.4375</v>
      </c>
      <c r="BI83" s="197" t="n">
        <v>0</v>
      </c>
      <c r="BJ83" s="197" t="n">
        <v>0</v>
      </c>
      <c r="BK83" s="197" t="n">
        <v>1507955.4375</v>
      </c>
      <c r="BL83" s="197" t="n">
        <v>7841369.25</v>
      </c>
      <c r="BM83" s="197" t="s">
        <v>293</v>
      </c>
      <c r="BN83" s="197" t="n">
        <v>0</v>
      </c>
      <c r="BO83" s="206" t="b">
        <f aca="false">FALSE()</f>
        <v>0</v>
      </c>
      <c r="BP83" s="206" t="n">
        <v>0</v>
      </c>
      <c r="BQ83" s="199" t="n">
        <v>7.5</v>
      </c>
      <c r="BR83" s="198" t="n">
        <v>6031822.5</v>
      </c>
      <c r="BS83" s="208" t="n">
        <v>64</v>
      </c>
      <c r="BT83" s="198" t="n">
        <v>-50265.1875</v>
      </c>
      <c r="BU83" s="209" t="n">
        <v>804243</v>
      </c>
      <c r="BV83" s="198" t="n">
        <v>37</v>
      </c>
      <c r="BW83" s="210" t="n">
        <v>9.4375</v>
      </c>
      <c r="BX83" s="210" t="n">
        <v>0</v>
      </c>
      <c r="BY83" s="206" t="n">
        <v>0</v>
      </c>
      <c r="BZ83" s="206" t="n">
        <v>0</v>
      </c>
      <c r="CA83" s="206" t="n">
        <v>0</v>
      </c>
      <c r="CB83" s="206" t="n">
        <v>6132353.0625</v>
      </c>
      <c r="CC83" s="206" t="n">
        <v>0</v>
      </c>
      <c r="CD83" s="206" t="n">
        <v>0</v>
      </c>
      <c r="CE83" s="206" t="n">
        <v>0</v>
      </c>
      <c r="CF83" s="206" t="n">
        <v>0</v>
      </c>
      <c r="CG83" s="206" t="n">
        <v>-201060.75</v>
      </c>
      <c r="CH83" s="206" t="n">
        <v>0</v>
      </c>
      <c r="CI83" s="206" t="n">
        <v>0</v>
      </c>
      <c r="CJ83" s="206" t="n">
        <v>-201060.75</v>
      </c>
      <c r="CK83" s="198" t="n">
        <v>0.42</v>
      </c>
      <c r="CL83" s="198" t="n">
        <v>0</v>
      </c>
    </row>
    <row r="84" customFormat="false" ht="20.1" hidden="false" customHeight="true" outlineLevel="2" collapsed="false">
      <c r="A84" s="212" t="s">
        <v>371</v>
      </c>
      <c r="B84" s="212"/>
      <c r="C84" s="212"/>
      <c r="D84" s="212"/>
      <c r="E84" s="212"/>
      <c r="F84" s="212"/>
      <c r="G84" s="212"/>
      <c r="H84" s="212"/>
      <c r="I84" s="213"/>
      <c r="J84" s="215"/>
      <c r="K84" s="215"/>
      <c r="L84" s="217"/>
      <c r="M84" s="217"/>
      <c r="N84" s="217"/>
      <c r="O84" s="216"/>
      <c r="P84" s="218"/>
      <c r="Q84" s="218"/>
      <c r="R84" s="219" t="n">
        <v>0</v>
      </c>
      <c r="S84" s="219" t="n">
        <v>0</v>
      </c>
      <c r="T84" s="219" t="n">
        <v>0</v>
      </c>
      <c r="U84" s="220" t="n">
        <v>7919443.8125</v>
      </c>
      <c r="V84" s="216"/>
      <c r="W84" s="216" t="n">
        <v>3187818.19125</v>
      </c>
      <c r="X84" s="216" t="n">
        <v>0</v>
      </c>
      <c r="Y84" s="216" t="n">
        <v>3187818.19125</v>
      </c>
      <c r="Z84" s="216" t="n">
        <v>2960116.891875</v>
      </c>
      <c r="AA84" s="216" t="n">
        <v>0</v>
      </c>
      <c r="AB84" s="216" t="n">
        <v>2960116.891875</v>
      </c>
      <c r="AC84" s="220" t="n">
        <v>7977195.375</v>
      </c>
      <c r="AD84" s="216" t="n">
        <v>-57751.5625</v>
      </c>
      <c r="AE84" s="216" t="n">
        <v>0</v>
      </c>
      <c r="AF84" s="216" t="n">
        <v>0</v>
      </c>
      <c r="AG84" s="216" t="n">
        <v>-57751.5625</v>
      </c>
      <c r="AH84" s="221" t="n">
        <v>-307473.75</v>
      </c>
      <c r="AI84" s="216" t="n">
        <v>0</v>
      </c>
      <c r="AJ84" s="216" t="n">
        <v>0</v>
      </c>
      <c r="AK84" s="222" t="n">
        <v>-307473.75</v>
      </c>
      <c r="AL84" s="223"/>
      <c r="AM84" s="216" t="n">
        <v>8226917.5625</v>
      </c>
      <c r="AN84" s="217"/>
      <c r="AO84" s="223"/>
      <c r="AP84" s="216" t="n">
        <v>8226917.5625</v>
      </c>
      <c r="AQ84" s="224"/>
      <c r="AR84" s="216"/>
      <c r="AS84" s="216"/>
      <c r="AT84" s="216" t="n">
        <v>-307473.75</v>
      </c>
      <c r="AU84" s="216" t="n">
        <v>0</v>
      </c>
      <c r="AV84" s="216" t="n">
        <v>0</v>
      </c>
      <c r="AW84" s="216" t="n">
        <v>-307473.75</v>
      </c>
      <c r="AX84" s="216" t="n">
        <v>1435230.5</v>
      </c>
      <c r="AY84" s="216" t="n">
        <v>0</v>
      </c>
      <c r="AZ84" s="216" t="n">
        <v>0</v>
      </c>
      <c r="BA84" s="216" t="n">
        <v>1435230.5</v>
      </c>
      <c r="BB84" s="216"/>
      <c r="BC84" s="216"/>
      <c r="BD84" s="216"/>
      <c r="BE84" s="216"/>
      <c r="BF84" s="216"/>
      <c r="BG84" s="216"/>
      <c r="BH84" s="216"/>
      <c r="BI84" s="216"/>
      <c r="BJ84" s="216"/>
      <c r="BK84" s="216"/>
      <c r="BL84" s="216"/>
      <c r="BM84" s="216"/>
      <c r="BN84" s="216"/>
      <c r="BO84" s="216"/>
      <c r="BP84" s="216"/>
      <c r="BQ84" s="218"/>
      <c r="BR84" s="217"/>
      <c r="BS84" s="226"/>
      <c r="BT84" s="217"/>
      <c r="BU84" s="227"/>
      <c r="BV84" s="217"/>
      <c r="BW84" s="228"/>
      <c r="BX84" s="228"/>
      <c r="BY84" s="216"/>
      <c r="BZ84" s="216"/>
      <c r="CA84" s="216" t="n">
        <v>0</v>
      </c>
      <c r="CB84" s="216"/>
      <c r="CC84" s="216"/>
      <c r="CD84" s="216"/>
      <c r="CE84" s="216"/>
      <c r="CF84" s="216"/>
      <c r="CG84" s="216"/>
      <c r="CH84" s="216"/>
      <c r="CI84" s="216"/>
      <c r="CJ84" s="216"/>
      <c r="CK84" s="217"/>
      <c r="CL84" s="217"/>
    </row>
    <row r="85" customFormat="false" ht="15.75" hidden="false" customHeight="false" outlineLevel="3" collapsed="false">
      <c r="A85" s="45" t="s">
        <v>478</v>
      </c>
      <c r="B85" s="45" t="s">
        <v>445</v>
      </c>
      <c r="C85" s="45" t="s">
        <v>393</v>
      </c>
      <c r="D85" s="45" t="s">
        <v>394</v>
      </c>
      <c r="E85" s="45" t="s">
        <v>479</v>
      </c>
      <c r="F85" s="45" t="s">
        <v>198</v>
      </c>
      <c r="G85" s="45" t="s">
        <v>447</v>
      </c>
      <c r="H85" s="45" t="s">
        <v>281</v>
      </c>
      <c r="I85" s="194" t="s">
        <v>354</v>
      </c>
      <c r="J85" s="196" t="n">
        <v>1</v>
      </c>
      <c r="K85" s="196" t="n">
        <v>1</v>
      </c>
      <c r="L85" s="198" t="n">
        <v>0</v>
      </c>
      <c r="M85" s="198" t="n">
        <v>0</v>
      </c>
      <c r="N85" s="198" t="n">
        <v>0</v>
      </c>
      <c r="O85" s="197" t="n">
        <v>2013591.65998389</v>
      </c>
      <c r="P85" s="198" t="n">
        <v>2013591.65998389</v>
      </c>
      <c r="Q85" s="198" t="n">
        <v>0</v>
      </c>
      <c r="R85" s="200" t="s">
        <v>480</v>
      </c>
      <c r="S85" s="200" t="n">
        <v>0</v>
      </c>
      <c r="T85" s="200" t="n">
        <v>0</v>
      </c>
      <c r="U85" s="201" t="n">
        <v>2013591.65998389</v>
      </c>
      <c r="V85" s="197" t="s">
        <v>284</v>
      </c>
      <c r="W85" s="197" t="n">
        <v>0</v>
      </c>
      <c r="X85" s="197" t="n">
        <v>0</v>
      </c>
      <c r="Y85" s="197" t="n">
        <v>0</v>
      </c>
      <c r="Z85" s="197" t="n">
        <v>0</v>
      </c>
      <c r="AA85" s="197" t="n">
        <v>0</v>
      </c>
      <c r="AB85" s="197" t="n">
        <v>0</v>
      </c>
      <c r="AC85" s="201" t="n">
        <v>2013591.65998389</v>
      </c>
      <c r="AD85" s="197" t="n">
        <v>0</v>
      </c>
      <c r="AE85" s="197" t="n">
        <v>0</v>
      </c>
      <c r="AF85" s="197" t="n">
        <v>0</v>
      </c>
      <c r="AG85" s="197" t="n">
        <v>0</v>
      </c>
      <c r="AH85" s="202" t="n">
        <v>10892.8484608869</v>
      </c>
      <c r="AI85" s="197" t="n">
        <v>0</v>
      </c>
      <c r="AJ85" s="197" t="n">
        <v>0</v>
      </c>
      <c r="AK85" s="203" t="n">
        <v>10892.8484608869</v>
      </c>
      <c r="AL85" s="204" t="n">
        <v>0</v>
      </c>
      <c r="AM85" s="197" t="n">
        <v>2002698.811523</v>
      </c>
      <c r="AN85" s="198" t="n">
        <v>0</v>
      </c>
      <c r="AO85" s="204" t="n">
        <v>0</v>
      </c>
      <c r="AP85" s="197" t="n">
        <v>2002698.811523</v>
      </c>
      <c r="AQ85" s="205" t="n">
        <v>1</v>
      </c>
      <c r="AR85" s="197" t="n">
        <v>0</v>
      </c>
      <c r="AS85" s="197" t="n">
        <v>2013591.65998389</v>
      </c>
      <c r="AT85" s="197" t="n">
        <v>10892.8484608869</v>
      </c>
      <c r="AU85" s="197" t="n">
        <v>0</v>
      </c>
      <c r="AV85" s="197" t="n">
        <v>0</v>
      </c>
      <c r="AW85" s="197" t="n">
        <v>10892.8484608869</v>
      </c>
      <c r="AX85" s="197" t="n">
        <v>191227.664359366</v>
      </c>
      <c r="AY85" s="197" t="n">
        <v>0</v>
      </c>
      <c r="AZ85" s="197" t="n">
        <v>0</v>
      </c>
      <c r="BA85" s="197" t="n">
        <v>191227.664359366</v>
      </c>
      <c r="BB85" s="197" t="s">
        <v>198</v>
      </c>
      <c r="BC85" s="197" t="s">
        <v>198</v>
      </c>
      <c r="BD85" s="197" t="n">
        <v>10892.8484608869</v>
      </c>
      <c r="BE85" s="197" t="n">
        <v>0</v>
      </c>
      <c r="BF85" s="197" t="n">
        <v>0</v>
      </c>
      <c r="BG85" s="197" t="n">
        <v>10892.8484608869</v>
      </c>
      <c r="BH85" s="197" t="n">
        <v>191227.664359366</v>
      </c>
      <c r="BI85" s="197" t="n">
        <v>0</v>
      </c>
      <c r="BJ85" s="197" t="n">
        <v>0</v>
      </c>
      <c r="BK85" s="197" t="n">
        <v>191227.664359366</v>
      </c>
      <c r="BL85" s="197" t="n">
        <v>2002698.811523</v>
      </c>
      <c r="BM85" s="197" t="s">
        <v>293</v>
      </c>
      <c r="BN85" s="197" t="n">
        <v>0</v>
      </c>
      <c r="BO85" s="206" t="b">
        <f aca="false">FALSE()</f>
        <v>0</v>
      </c>
      <c r="BP85" s="206" t="n">
        <v>0</v>
      </c>
      <c r="BQ85" s="199" t="n">
        <v>0</v>
      </c>
      <c r="BR85" s="198" t="n">
        <v>0</v>
      </c>
      <c r="BS85" s="208" t="n">
        <v>73</v>
      </c>
      <c r="BT85" s="198" t="n">
        <v>0</v>
      </c>
      <c r="BU85" s="209" t="n">
        <v>0</v>
      </c>
      <c r="BV85" s="198" t="n">
        <v>263</v>
      </c>
      <c r="BW85" s="210" t="n">
        <v>0</v>
      </c>
      <c r="BX85" s="210" t="n">
        <v>0</v>
      </c>
      <c r="BY85" s="206" t="n">
        <v>0</v>
      </c>
      <c r="BZ85" s="206" t="n">
        <v>0</v>
      </c>
      <c r="CA85" s="206" t="n">
        <v>0</v>
      </c>
      <c r="CB85" s="206" t="n">
        <v>1822363.99562452</v>
      </c>
      <c r="CC85" s="206" t="n">
        <v>0</v>
      </c>
      <c r="CD85" s="206" t="n">
        <v>0</v>
      </c>
      <c r="CE85" s="206" t="n">
        <v>0</v>
      </c>
      <c r="CF85" s="206" t="n">
        <v>0</v>
      </c>
      <c r="CG85" s="206" t="n">
        <v>10892.8484608869</v>
      </c>
      <c r="CH85" s="206" t="n">
        <v>0</v>
      </c>
      <c r="CI85" s="206" t="n">
        <v>0</v>
      </c>
      <c r="CJ85" s="206" t="n">
        <v>10892.8484608869</v>
      </c>
      <c r="CK85" s="198" t="n">
        <v>0</v>
      </c>
      <c r="CL85" s="198" t="n">
        <v>0</v>
      </c>
    </row>
    <row r="86" customFormat="false" ht="20.1" hidden="false" customHeight="true" outlineLevel="2" collapsed="false">
      <c r="A86" s="212" t="s">
        <v>481</v>
      </c>
      <c r="B86" s="212"/>
      <c r="C86" s="212"/>
      <c r="D86" s="212"/>
      <c r="E86" s="212"/>
      <c r="F86" s="212"/>
      <c r="G86" s="212"/>
      <c r="H86" s="212"/>
      <c r="I86" s="213"/>
      <c r="J86" s="215"/>
      <c r="K86" s="215"/>
      <c r="L86" s="217"/>
      <c r="M86" s="217"/>
      <c r="N86" s="217"/>
      <c r="O86" s="216"/>
      <c r="P86" s="217"/>
      <c r="Q86" s="217"/>
      <c r="R86" s="219" t="n">
        <v>0</v>
      </c>
      <c r="S86" s="219" t="n">
        <v>0</v>
      </c>
      <c r="T86" s="219" t="n">
        <v>0</v>
      </c>
      <c r="U86" s="220" t="n">
        <v>2013591.65998389</v>
      </c>
      <c r="V86" s="216"/>
      <c r="W86" s="216" t="n">
        <v>0</v>
      </c>
      <c r="X86" s="216" t="n">
        <v>0</v>
      </c>
      <c r="Y86" s="216" t="n">
        <v>0</v>
      </c>
      <c r="Z86" s="216" t="n">
        <v>0</v>
      </c>
      <c r="AA86" s="216" t="n">
        <v>0</v>
      </c>
      <c r="AB86" s="216" t="n">
        <v>0</v>
      </c>
      <c r="AC86" s="220" t="n">
        <v>2013591.65998389</v>
      </c>
      <c r="AD86" s="216" t="n">
        <v>0</v>
      </c>
      <c r="AE86" s="216" t="n">
        <v>0</v>
      </c>
      <c r="AF86" s="216" t="n">
        <v>0</v>
      </c>
      <c r="AG86" s="216" t="n">
        <v>0</v>
      </c>
      <c r="AH86" s="221" t="n">
        <v>10892.8484608869</v>
      </c>
      <c r="AI86" s="216" t="n">
        <v>0</v>
      </c>
      <c r="AJ86" s="216" t="n">
        <v>0</v>
      </c>
      <c r="AK86" s="222" t="n">
        <v>10892.8484608869</v>
      </c>
      <c r="AL86" s="223"/>
      <c r="AM86" s="216" t="n">
        <v>2002698.811523</v>
      </c>
      <c r="AN86" s="217"/>
      <c r="AO86" s="223"/>
      <c r="AP86" s="216" t="n">
        <v>2002698.811523</v>
      </c>
      <c r="AQ86" s="224"/>
      <c r="AR86" s="216"/>
      <c r="AS86" s="216"/>
      <c r="AT86" s="216" t="n">
        <v>10892.8484608869</v>
      </c>
      <c r="AU86" s="216" t="n">
        <v>0</v>
      </c>
      <c r="AV86" s="216" t="n">
        <v>0</v>
      </c>
      <c r="AW86" s="216" t="n">
        <v>10892.8484608869</v>
      </c>
      <c r="AX86" s="216" t="n">
        <v>191227.664359366</v>
      </c>
      <c r="AY86" s="216" t="n">
        <v>0</v>
      </c>
      <c r="AZ86" s="216" t="n">
        <v>0</v>
      </c>
      <c r="BA86" s="216" t="n">
        <v>191227.664359366</v>
      </c>
      <c r="BB86" s="216"/>
      <c r="BC86" s="216"/>
      <c r="BD86" s="216"/>
      <c r="BE86" s="216"/>
      <c r="BF86" s="216"/>
      <c r="BG86" s="216"/>
      <c r="BH86" s="216"/>
      <c r="BI86" s="216"/>
      <c r="BJ86" s="216"/>
      <c r="BK86" s="216"/>
      <c r="BL86" s="216"/>
      <c r="BM86" s="216"/>
      <c r="BN86" s="216"/>
      <c r="BO86" s="216"/>
      <c r="BP86" s="216"/>
      <c r="BQ86" s="218"/>
      <c r="BR86" s="217"/>
      <c r="BS86" s="226"/>
      <c r="BT86" s="217"/>
      <c r="BU86" s="227"/>
      <c r="BV86" s="217"/>
      <c r="BW86" s="228"/>
      <c r="BX86" s="228"/>
      <c r="BY86" s="216"/>
      <c r="BZ86" s="216"/>
      <c r="CA86" s="216" t="n">
        <v>0</v>
      </c>
      <c r="CB86" s="216"/>
      <c r="CC86" s="216"/>
      <c r="CD86" s="216"/>
      <c r="CE86" s="216"/>
      <c r="CF86" s="216"/>
      <c r="CG86" s="216"/>
      <c r="CH86" s="216"/>
      <c r="CI86" s="216"/>
      <c r="CJ86" s="216"/>
      <c r="CK86" s="217"/>
      <c r="CL86" s="217"/>
    </row>
    <row r="87" customFormat="false" ht="15.75" hidden="false" customHeight="false" outlineLevel="3" collapsed="false">
      <c r="A87" s="45" t="s">
        <v>431</v>
      </c>
      <c r="B87" s="45" t="s">
        <v>445</v>
      </c>
      <c r="C87" s="45" t="s">
        <v>393</v>
      </c>
      <c r="D87" s="45" t="s">
        <v>394</v>
      </c>
      <c r="E87" s="45" t="s">
        <v>482</v>
      </c>
      <c r="F87" s="45"/>
      <c r="G87" s="45" t="s">
        <v>447</v>
      </c>
      <c r="H87" s="45" t="s">
        <v>336</v>
      </c>
      <c r="I87" s="194" t="s">
        <v>336</v>
      </c>
      <c r="J87" s="195" t="n">
        <v>1</v>
      </c>
      <c r="K87" s="196" t="n">
        <v>1</v>
      </c>
      <c r="L87" s="198" t="n">
        <v>0</v>
      </c>
      <c r="M87" s="198" t="n">
        <v>0</v>
      </c>
      <c r="N87" s="198" t="n">
        <v>1</v>
      </c>
      <c r="O87" s="197" t="n">
        <v>27082500</v>
      </c>
      <c r="P87" s="198" t="n">
        <v>27082500</v>
      </c>
      <c r="Q87" s="198" t="n">
        <v>0</v>
      </c>
      <c r="R87" s="200" t="s">
        <v>483</v>
      </c>
      <c r="S87" s="200" t="n">
        <v>0</v>
      </c>
      <c r="T87" s="200" t="n">
        <v>0</v>
      </c>
      <c r="U87" s="201" t="n">
        <v>27082500</v>
      </c>
      <c r="V87" s="197" t="s">
        <v>284</v>
      </c>
      <c r="W87" s="197" t="n">
        <v>0</v>
      </c>
      <c r="X87" s="197" t="n">
        <v>0</v>
      </c>
      <c r="Y87" s="197" t="n">
        <v>0</v>
      </c>
      <c r="Z87" s="197" t="n">
        <v>0</v>
      </c>
      <c r="AA87" s="197" t="n">
        <v>0</v>
      </c>
      <c r="AB87" s="197" t="n">
        <v>0</v>
      </c>
      <c r="AC87" s="201" t="n">
        <v>27082500</v>
      </c>
      <c r="AD87" s="197" t="n">
        <v>0</v>
      </c>
      <c r="AE87" s="197" t="n">
        <v>0</v>
      </c>
      <c r="AF87" s="197" t="n">
        <v>0</v>
      </c>
      <c r="AG87" s="197" t="n">
        <v>0</v>
      </c>
      <c r="AH87" s="202" t="n">
        <v>0</v>
      </c>
      <c r="AI87" s="197" t="n">
        <v>0</v>
      </c>
      <c r="AJ87" s="197" t="n">
        <v>0</v>
      </c>
      <c r="AK87" s="203" t="n">
        <v>0</v>
      </c>
      <c r="AL87" s="204" t="n">
        <v>0</v>
      </c>
      <c r="AM87" s="197" t="n">
        <v>27082500</v>
      </c>
      <c r="AN87" s="204" t="n">
        <v>0</v>
      </c>
      <c r="AO87" s="204" t="n">
        <v>0</v>
      </c>
      <c r="AP87" s="197" t="n">
        <v>27082500</v>
      </c>
      <c r="AQ87" s="205" t="n">
        <v>1</v>
      </c>
      <c r="AR87" s="197" t="n">
        <v>27082500</v>
      </c>
      <c r="AS87" s="197" t="n">
        <v>27082500</v>
      </c>
      <c r="AT87" s="197" t="n">
        <v>0</v>
      </c>
      <c r="AU87" s="197" t="n">
        <v>0</v>
      </c>
      <c r="AV87" s="197" t="n">
        <v>0</v>
      </c>
      <c r="AW87" s="197" t="n">
        <v>0</v>
      </c>
      <c r="AX87" s="197" t="n">
        <v>0</v>
      </c>
      <c r="AY87" s="197" t="n">
        <v>0</v>
      </c>
      <c r="AZ87" s="197" t="n">
        <v>0</v>
      </c>
      <c r="BA87" s="197" t="n">
        <v>0</v>
      </c>
      <c r="BB87" s="197" t="s">
        <v>198</v>
      </c>
      <c r="BC87" s="197" t="s">
        <v>198</v>
      </c>
      <c r="BD87" s="197" t="n">
        <v>0</v>
      </c>
      <c r="BE87" s="197" t="n">
        <v>0</v>
      </c>
      <c r="BF87" s="197" t="n">
        <v>0</v>
      </c>
      <c r="BG87" s="197" t="n">
        <v>0</v>
      </c>
      <c r="BH87" s="197" t="n">
        <v>0</v>
      </c>
      <c r="BI87" s="197" t="n">
        <v>0</v>
      </c>
      <c r="BJ87" s="197" t="n">
        <v>0</v>
      </c>
      <c r="BK87" s="197" t="n">
        <v>0</v>
      </c>
      <c r="BL87" s="197" t="n">
        <v>27082500</v>
      </c>
      <c r="BM87" s="197" t="s">
        <v>285</v>
      </c>
      <c r="BN87" s="197" t="n">
        <v>0</v>
      </c>
      <c r="BO87" s="206" t="b">
        <f aca="false">FALSE()</f>
        <v>0</v>
      </c>
      <c r="BP87" s="206" t="n">
        <v>0</v>
      </c>
      <c r="BQ87" s="198" t="n">
        <v>0</v>
      </c>
      <c r="BR87" s="198" t="n">
        <v>0</v>
      </c>
      <c r="BS87" s="208" t="n">
        <v>67</v>
      </c>
      <c r="BT87" s="198" t="n">
        <v>0</v>
      </c>
      <c r="BU87" s="209" t="n">
        <v>0</v>
      </c>
      <c r="BV87" s="198" t="n">
        <v>121</v>
      </c>
      <c r="BW87" s="210" t="n">
        <v>0</v>
      </c>
      <c r="BX87" s="210" t="n">
        <v>0</v>
      </c>
      <c r="BY87" s="206" t="n">
        <v>0</v>
      </c>
      <c r="BZ87" s="206" t="n">
        <v>0</v>
      </c>
      <c r="CA87" s="206" t="n">
        <v>0</v>
      </c>
      <c r="CB87" s="206" t="n">
        <v>27082500</v>
      </c>
      <c r="CC87" s="206" t="n">
        <v>0</v>
      </c>
      <c r="CD87" s="206" t="n">
        <v>0</v>
      </c>
      <c r="CE87" s="206" t="n">
        <v>0</v>
      </c>
      <c r="CF87" s="206" t="n">
        <v>0</v>
      </c>
      <c r="CG87" s="206" t="n">
        <v>0</v>
      </c>
      <c r="CH87" s="206" t="n">
        <v>0</v>
      </c>
      <c r="CI87" s="206" t="n">
        <v>0</v>
      </c>
      <c r="CJ87" s="206" t="n">
        <v>0</v>
      </c>
      <c r="CK87" s="198" t="n">
        <v>0</v>
      </c>
      <c r="CL87" s="198" t="n">
        <v>0</v>
      </c>
    </row>
    <row r="88" customFormat="false" ht="15.75" hidden="false" customHeight="false" outlineLevel="3" collapsed="false">
      <c r="A88" s="45" t="s">
        <v>431</v>
      </c>
      <c r="B88" s="45" t="s">
        <v>445</v>
      </c>
      <c r="C88" s="45" t="s">
        <v>393</v>
      </c>
      <c r="D88" s="45" t="s">
        <v>394</v>
      </c>
      <c r="E88" s="45" t="s">
        <v>484</v>
      </c>
      <c r="F88" s="45"/>
      <c r="G88" s="45" t="s">
        <v>447</v>
      </c>
      <c r="H88" s="45" t="s">
        <v>336</v>
      </c>
      <c r="I88" s="194" t="s">
        <v>336</v>
      </c>
      <c r="J88" s="195" t="n">
        <v>1</v>
      </c>
      <c r="K88" s="196" t="n">
        <v>1</v>
      </c>
      <c r="L88" s="198" t="n">
        <v>0</v>
      </c>
      <c r="M88" s="198" t="n">
        <v>0</v>
      </c>
      <c r="N88" s="198" t="n">
        <v>1</v>
      </c>
      <c r="O88" s="197" t="n">
        <v>1374750</v>
      </c>
      <c r="P88" s="198" t="n">
        <v>1374750</v>
      </c>
      <c r="Q88" s="198" t="n">
        <v>0</v>
      </c>
      <c r="R88" s="200" t="s">
        <v>485</v>
      </c>
      <c r="S88" s="200" t="n">
        <v>0</v>
      </c>
      <c r="T88" s="200" t="n">
        <v>0</v>
      </c>
      <c r="U88" s="201" t="n">
        <v>1374750</v>
      </c>
      <c r="V88" s="197" t="s">
        <v>284</v>
      </c>
      <c r="W88" s="197" t="n">
        <v>0</v>
      </c>
      <c r="X88" s="197" t="n">
        <v>0</v>
      </c>
      <c r="Y88" s="197" t="n">
        <v>0</v>
      </c>
      <c r="Z88" s="197" t="n">
        <v>0</v>
      </c>
      <c r="AA88" s="197" t="n">
        <v>0</v>
      </c>
      <c r="AB88" s="197" t="n">
        <v>0</v>
      </c>
      <c r="AC88" s="201" t="n">
        <v>1374750</v>
      </c>
      <c r="AD88" s="197" t="n">
        <v>0</v>
      </c>
      <c r="AE88" s="197" t="n">
        <v>0</v>
      </c>
      <c r="AF88" s="197" t="n">
        <v>0</v>
      </c>
      <c r="AG88" s="197" t="n">
        <v>0</v>
      </c>
      <c r="AH88" s="202" t="n">
        <v>0</v>
      </c>
      <c r="AI88" s="197" t="n">
        <v>0</v>
      </c>
      <c r="AJ88" s="197" t="n">
        <v>0</v>
      </c>
      <c r="AK88" s="203" t="n">
        <v>0</v>
      </c>
      <c r="AL88" s="204" t="n">
        <v>0</v>
      </c>
      <c r="AM88" s="197" t="n">
        <v>1374750</v>
      </c>
      <c r="AN88" s="204" t="n">
        <v>0</v>
      </c>
      <c r="AO88" s="204" t="n">
        <v>0</v>
      </c>
      <c r="AP88" s="197" t="n">
        <v>1374750</v>
      </c>
      <c r="AQ88" s="205" t="n">
        <v>1</v>
      </c>
      <c r="AR88" s="197" t="n">
        <v>1374750</v>
      </c>
      <c r="AS88" s="197" t="n">
        <v>1374750</v>
      </c>
      <c r="AT88" s="197" t="n">
        <v>0</v>
      </c>
      <c r="AU88" s="197" t="n">
        <v>0</v>
      </c>
      <c r="AV88" s="197" t="n">
        <v>0</v>
      </c>
      <c r="AW88" s="197" t="n">
        <v>0</v>
      </c>
      <c r="AX88" s="197" t="n">
        <v>0</v>
      </c>
      <c r="AY88" s="197" t="n">
        <v>0</v>
      </c>
      <c r="AZ88" s="197" t="n">
        <v>0</v>
      </c>
      <c r="BA88" s="197" t="n">
        <v>0</v>
      </c>
      <c r="BB88" s="197" t="s">
        <v>198</v>
      </c>
      <c r="BC88" s="197" t="s">
        <v>198</v>
      </c>
      <c r="BD88" s="197" t="n">
        <v>0</v>
      </c>
      <c r="BE88" s="197" t="n">
        <v>0</v>
      </c>
      <c r="BF88" s="197" t="n">
        <v>0</v>
      </c>
      <c r="BG88" s="197" t="n">
        <v>0</v>
      </c>
      <c r="BH88" s="197" t="n">
        <v>0</v>
      </c>
      <c r="BI88" s="197" t="n">
        <v>0</v>
      </c>
      <c r="BJ88" s="197" t="n">
        <v>0</v>
      </c>
      <c r="BK88" s="197" t="n">
        <v>0</v>
      </c>
      <c r="BL88" s="197" t="n">
        <v>1374750</v>
      </c>
      <c r="BM88" s="197" t="s">
        <v>285</v>
      </c>
      <c r="BN88" s="197" t="n">
        <v>0</v>
      </c>
      <c r="BO88" s="206" t="b">
        <f aca="false">FALSE()</f>
        <v>0</v>
      </c>
      <c r="BP88" s="206" t="n">
        <v>0</v>
      </c>
      <c r="BQ88" s="198" t="n">
        <v>0</v>
      </c>
      <c r="BR88" s="198" t="n">
        <v>0</v>
      </c>
      <c r="BS88" s="208" t="n">
        <v>67</v>
      </c>
      <c r="BT88" s="198" t="n">
        <v>0</v>
      </c>
      <c r="BU88" s="209" t="n">
        <v>0</v>
      </c>
      <c r="BV88" s="198" t="n">
        <v>125</v>
      </c>
      <c r="BW88" s="210" t="n">
        <v>0</v>
      </c>
      <c r="BX88" s="210" t="n">
        <v>0</v>
      </c>
      <c r="BY88" s="206" t="n">
        <v>0</v>
      </c>
      <c r="BZ88" s="206" t="n">
        <v>0</v>
      </c>
      <c r="CA88" s="206" t="n">
        <v>0</v>
      </c>
      <c r="CB88" s="206" t="n">
        <v>1374750</v>
      </c>
      <c r="CC88" s="206" t="n">
        <v>0</v>
      </c>
      <c r="CD88" s="206" t="n">
        <v>0</v>
      </c>
      <c r="CE88" s="206" t="n">
        <v>0</v>
      </c>
      <c r="CF88" s="206" t="n">
        <v>0</v>
      </c>
      <c r="CG88" s="206" t="n">
        <v>0</v>
      </c>
      <c r="CH88" s="206" t="n">
        <v>0</v>
      </c>
      <c r="CI88" s="206" t="n">
        <v>0</v>
      </c>
      <c r="CJ88" s="206" t="n">
        <v>0</v>
      </c>
      <c r="CK88" s="198" t="n">
        <v>0</v>
      </c>
      <c r="CL88" s="198" t="n">
        <v>0</v>
      </c>
    </row>
    <row r="89" customFormat="false" ht="20.1" hidden="false" customHeight="true" outlineLevel="2" collapsed="false">
      <c r="A89" s="212" t="s">
        <v>434</v>
      </c>
      <c r="B89" s="212"/>
      <c r="C89" s="212"/>
      <c r="D89" s="212"/>
      <c r="E89" s="212"/>
      <c r="F89" s="212"/>
      <c r="G89" s="212"/>
      <c r="H89" s="212"/>
      <c r="I89" s="213"/>
      <c r="J89" s="214"/>
      <c r="K89" s="215"/>
      <c r="L89" s="217"/>
      <c r="M89" s="217"/>
      <c r="N89" s="217"/>
      <c r="O89" s="216"/>
      <c r="P89" s="217"/>
      <c r="Q89" s="217"/>
      <c r="R89" s="219" t="n">
        <v>0</v>
      </c>
      <c r="S89" s="219" t="n">
        <v>0</v>
      </c>
      <c r="T89" s="219" t="n">
        <v>0</v>
      </c>
      <c r="U89" s="220" t="n">
        <v>28457250</v>
      </c>
      <c r="V89" s="216"/>
      <c r="W89" s="216" t="n">
        <v>0</v>
      </c>
      <c r="X89" s="216" t="n">
        <v>0</v>
      </c>
      <c r="Y89" s="216" t="n">
        <v>0</v>
      </c>
      <c r="Z89" s="216" t="n">
        <v>0</v>
      </c>
      <c r="AA89" s="216" t="n">
        <v>0</v>
      </c>
      <c r="AB89" s="216" t="n">
        <v>0</v>
      </c>
      <c r="AC89" s="220" t="n">
        <v>28457250</v>
      </c>
      <c r="AD89" s="216" t="n">
        <v>0</v>
      </c>
      <c r="AE89" s="216" t="n">
        <v>0</v>
      </c>
      <c r="AF89" s="216" t="n">
        <v>0</v>
      </c>
      <c r="AG89" s="216" t="n">
        <v>0</v>
      </c>
      <c r="AH89" s="221" t="n">
        <v>0</v>
      </c>
      <c r="AI89" s="216" t="n">
        <v>0</v>
      </c>
      <c r="AJ89" s="216" t="n">
        <v>0</v>
      </c>
      <c r="AK89" s="222" t="n">
        <v>0</v>
      </c>
      <c r="AL89" s="223"/>
      <c r="AM89" s="216" t="n">
        <v>28457250</v>
      </c>
      <c r="AN89" s="223"/>
      <c r="AO89" s="223"/>
      <c r="AP89" s="216" t="n">
        <v>28457250</v>
      </c>
      <c r="AQ89" s="224"/>
      <c r="AR89" s="216"/>
      <c r="AS89" s="216"/>
      <c r="AT89" s="216" t="n">
        <v>0</v>
      </c>
      <c r="AU89" s="216" t="n">
        <v>0</v>
      </c>
      <c r="AV89" s="216" t="n">
        <v>0</v>
      </c>
      <c r="AW89" s="216" t="n">
        <v>0</v>
      </c>
      <c r="AX89" s="216" t="n">
        <v>0</v>
      </c>
      <c r="AY89" s="216" t="n">
        <v>0</v>
      </c>
      <c r="AZ89" s="216" t="n">
        <v>0</v>
      </c>
      <c r="BA89" s="216" t="n">
        <v>0</v>
      </c>
      <c r="BB89" s="216"/>
      <c r="BC89" s="216"/>
      <c r="BD89" s="216"/>
      <c r="BE89" s="216"/>
      <c r="BF89" s="216"/>
      <c r="BG89" s="216"/>
      <c r="BH89" s="216"/>
      <c r="BI89" s="216"/>
      <c r="BJ89" s="216"/>
      <c r="BK89" s="216"/>
      <c r="BL89" s="216"/>
      <c r="BM89" s="216"/>
      <c r="BN89" s="216"/>
      <c r="BO89" s="216"/>
      <c r="BP89" s="216"/>
      <c r="BQ89" s="217"/>
      <c r="BR89" s="217"/>
      <c r="BS89" s="226"/>
      <c r="BT89" s="217"/>
      <c r="BU89" s="227"/>
      <c r="BV89" s="217"/>
      <c r="BW89" s="228"/>
      <c r="BX89" s="228"/>
      <c r="BY89" s="216"/>
      <c r="BZ89" s="216"/>
      <c r="CA89" s="216" t="n">
        <v>0</v>
      </c>
      <c r="CB89" s="216"/>
      <c r="CC89" s="216"/>
      <c r="CD89" s="216"/>
      <c r="CE89" s="216"/>
      <c r="CF89" s="216"/>
      <c r="CG89" s="216"/>
      <c r="CH89" s="216"/>
      <c r="CI89" s="216"/>
      <c r="CJ89" s="216"/>
      <c r="CK89" s="217"/>
      <c r="CL89" s="217"/>
    </row>
    <row r="90" customFormat="false" ht="30" hidden="false" customHeight="true" outlineLevel="1" collapsed="false">
      <c r="A90" s="212"/>
      <c r="B90" s="212" t="s">
        <v>486</v>
      </c>
      <c r="C90" s="212"/>
      <c r="D90" s="212"/>
      <c r="E90" s="212"/>
      <c r="F90" s="212"/>
      <c r="G90" s="212"/>
      <c r="H90" s="212"/>
      <c r="I90" s="213"/>
      <c r="J90" s="229"/>
      <c r="K90" s="229"/>
      <c r="L90" s="231"/>
      <c r="M90" s="231"/>
      <c r="N90" s="231"/>
      <c r="O90" s="230"/>
      <c r="P90" s="231"/>
      <c r="Q90" s="231"/>
      <c r="R90" s="233" t="n">
        <v>0</v>
      </c>
      <c r="S90" s="233" t="n">
        <v>0</v>
      </c>
      <c r="T90" s="233" t="n">
        <v>0</v>
      </c>
      <c r="U90" s="234" t="n">
        <v>245989710.472484</v>
      </c>
      <c r="V90" s="230"/>
      <c r="W90" s="230" t="n">
        <v>3187818.19125</v>
      </c>
      <c r="X90" s="230" t="n">
        <v>0</v>
      </c>
      <c r="Y90" s="230" t="n">
        <v>3187818.19125</v>
      </c>
      <c r="Z90" s="230" t="n">
        <v>2960116.891875</v>
      </c>
      <c r="AA90" s="230" t="n">
        <v>0</v>
      </c>
      <c r="AB90" s="230" t="n">
        <v>2960116.891875</v>
      </c>
      <c r="AC90" s="234" t="n">
        <v>246047462.034984</v>
      </c>
      <c r="AD90" s="230" t="n">
        <v>-57751.5625</v>
      </c>
      <c r="AE90" s="230" t="n">
        <v>0</v>
      </c>
      <c r="AF90" s="230" t="n">
        <v>0</v>
      </c>
      <c r="AG90" s="230" t="n">
        <v>-57751.5625</v>
      </c>
      <c r="AH90" s="235" t="n">
        <v>-296580.901539113</v>
      </c>
      <c r="AI90" s="230" t="n">
        <v>0</v>
      </c>
      <c r="AJ90" s="230" t="n">
        <v>0</v>
      </c>
      <c r="AK90" s="236" t="n">
        <v>-296580.901539113</v>
      </c>
      <c r="AL90" s="237"/>
      <c r="AM90" s="230" t="n">
        <v>246286291.374023</v>
      </c>
      <c r="AN90" s="237"/>
      <c r="AO90" s="237"/>
      <c r="AP90" s="230" t="n">
        <v>246286291.374023</v>
      </c>
      <c r="AQ90" s="238"/>
      <c r="AR90" s="230"/>
      <c r="AS90" s="230"/>
      <c r="AT90" s="230" t="n">
        <v>-296580.901539113</v>
      </c>
      <c r="AU90" s="230" t="n">
        <v>0</v>
      </c>
      <c r="AV90" s="230" t="n">
        <v>0</v>
      </c>
      <c r="AW90" s="230" t="n">
        <v>-296580.901539113</v>
      </c>
      <c r="AX90" s="230" t="n">
        <v>1626458.16435937</v>
      </c>
      <c r="AY90" s="230" t="n">
        <v>0</v>
      </c>
      <c r="AZ90" s="230" t="n">
        <v>0</v>
      </c>
      <c r="BA90" s="230" t="n">
        <v>1626458.16435937</v>
      </c>
      <c r="BB90" s="230"/>
      <c r="BC90" s="230"/>
      <c r="BD90" s="230"/>
      <c r="BE90" s="230"/>
      <c r="BF90" s="230"/>
      <c r="BG90" s="230"/>
      <c r="BH90" s="230"/>
      <c r="BI90" s="230"/>
      <c r="BJ90" s="230"/>
      <c r="BK90" s="230"/>
      <c r="BL90" s="230"/>
      <c r="BM90" s="230"/>
      <c r="BN90" s="230"/>
      <c r="BO90" s="230"/>
      <c r="BP90" s="230"/>
      <c r="BQ90" s="231"/>
      <c r="BR90" s="231"/>
      <c r="BS90" s="240"/>
      <c r="BT90" s="231"/>
      <c r="BU90" s="241"/>
      <c r="BV90" s="231"/>
      <c r="BW90" s="242"/>
      <c r="BX90" s="242"/>
      <c r="BY90" s="230"/>
      <c r="BZ90" s="230"/>
      <c r="CA90" s="230" t="n">
        <v>0</v>
      </c>
      <c r="CB90" s="230"/>
      <c r="CC90" s="230"/>
      <c r="CD90" s="230"/>
      <c r="CE90" s="230"/>
      <c r="CF90" s="230"/>
      <c r="CG90" s="230"/>
      <c r="CH90" s="230"/>
      <c r="CI90" s="230"/>
      <c r="CJ90" s="230"/>
      <c r="CK90" s="231"/>
      <c r="CL90" s="231"/>
    </row>
    <row r="91" customFormat="false" ht="20.1" hidden="true" customHeight="true" outlineLevel="0" collapsed="false">
      <c r="A91" s="212" t="s">
        <v>487</v>
      </c>
      <c r="B91" s="212"/>
      <c r="C91" s="212"/>
      <c r="D91" s="212"/>
      <c r="E91" s="212"/>
      <c r="F91" s="212"/>
      <c r="G91" s="212"/>
      <c r="H91" s="212"/>
      <c r="I91" s="213"/>
      <c r="J91" s="215"/>
      <c r="K91" s="215"/>
      <c r="L91" s="217"/>
      <c r="M91" s="217"/>
      <c r="N91" s="217"/>
      <c r="O91" s="216"/>
      <c r="P91" s="217"/>
      <c r="Q91" s="217"/>
      <c r="R91" s="219" t="n">
        <v>0</v>
      </c>
      <c r="S91" s="219" t="n">
        <v>0</v>
      </c>
      <c r="T91" s="219" t="n">
        <v>0</v>
      </c>
      <c r="U91" s="220" t="n">
        <v>614953181.833836</v>
      </c>
      <c r="V91" s="216"/>
      <c r="W91" s="216" t="n">
        <v>16339491.9690581</v>
      </c>
      <c r="X91" s="216" t="n">
        <v>0</v>
      </c>
      <c r="Y91" s="216" t="n">
        <v>16339491.9690581</v>
      </c>
      <c r="Z91" s="216" t="n">
        <v>3658975.03077905</v>
      </c>
      <c r="AA91" s="216" t="n">
        <v>0</v>
      </c>
      <c r="AB91" s="216" t="n">
        <v>3658975.03077905</v>
      </c>
      <c r="AC91" s="220" t="n">
        <v>611361454.42651</v>
      </c>
      <c r="AD91" s="216" t="n">
        <v>3536257.72951041</v>
      </c>
      <c r="AE91" s="216" t="n">
        <v>0</v>
      </c>
      <c r="AF91" s="216" t="n">
        <v>0</v>
      </c>
      <c r="AG91" s="216" t="n">
        <v>3536257.72951041</v>
      </c>
      <c r="AH91" s="221" t="n">
        <v>-58493224.2751786</v>
      </c>
      <c r="AI91" s="216" t="n">
        <v>0</v>
      </c>
      <c r="AJ91" s="216" t="n">
        <v>0</v>
      </c>
      <c r="AK91" s="222" t="n">
        <v>-58493224.2751786</v>
      </c>
      <c r="AL91" s="223"/>
      <c r="AM91" s="216" t="n">
        <v>677383818.499015</v>
      </c>
      <c r="AN91" s="223"/>
      <c r="AO91" s="223"/>
      <c r="AP91" s="216" t="n">
        <v>677383818.499015</v>
      </c>
      <c r="AQ91" s="224"/>
      <c r="AR91" s="216"/>
      <c r="AS91" s="216"/>
      <c r="AT91" s="216" t="n">
        <v>-58493224.2751786</v>
      </c>
      <c r="AU91" s="216" t="n">
        <v>0</v>
      </c>
      <c r="AV91" s="216" t="n">
        <v>0</v>
      </c>
      <c r="AW91" s="216" t="n">
        <v>-58493224.2751786</v>
      </c>
      <c r="AX91" s="216" t="n">
        <v>-117200392.856164</v>
      </c>
      <c r="AY91" s="216" t="n">
        <v>-1372.67075641186</v>
      </c>
      <c r="AZ91" s="216" t="n">
        <v>0</v>
      </c>
      <c r="BA91" s="216" t="n">
        <v>-117201765.52692</v>
      </c>
      <c r="BB91" s="216"/>
      <c r="BC91" s="216"/>
      <c r="BD91" s="216"/>
      <c r="BE91" s="216"/>
      <c r="BF91" s="216"/>
      <c r="BG91" s="216"/>
      <c r="BH91" s="216"/>
      <c r="BI91" s="216"/>
      <c r="BJ91" s="216"/>
      <c r="BK91" s="216"/>
      <c r="BL91" s="216"/>
      <c r="BM91" s="216"/>
      <c r="BN91" s="216"/>
      <c r="BO91" s="216"/>
      <c r="BP91" s="216"/>
      <c r="BQ91" s="217"/>
      <c r="BR91" s="217"/>
      <c r="BS91" s="226"/>
      <c r="BT91" s="217"/>
      <c r="BU91" s="227"/>
      <c r="BV91" s="217"/>
      <c r="BW91" s="228"/>
      <c r="BX91" s="228"/>
      <c r="BY91" s="216"/>
      <c r="BZ91" s="216"/>
      <c r="CA91" s="216" t="n">
        <v>-3937412.39</v>
      </c>
      <c r="CB91" s="216"/>
      <c r="CC91" s="216"/>
      <c r="CD91" s="216"/>
      <c r="CE91" s="216"/>
      <c r="CF91" s="216"/>
      <c r="CG91" s="216"/>
      <c r="CH91" s="216"/>
      <c r="CI91" s="216"/>
      <c r="CJ91" s="216"/>
      <c r="CK91" s="217"/>
      <c r="CL91" s="217"/>
    </row>
    <row r="92" customFormat="false" ht="30" hidden="false" customHeight="true" outlineLevel="0" collapsed="false">
      <c r="A92" s="245"/>
      <c r="B92" s="245" t="s">
        <v>487</v>
      </c>
      <c r="C92" s="245"/>
      <c r="D92" s="245"/>
      <c r="E92" s="245"/>
      <c r="F92" s="245"/>
      <c r="G92" s="245"/>
      <c r="H92" s="245"/>
      <c r="I92" s="246"/>
      <c r="J92" s="247"/>
      <c r="K92" s="247"/>
      <c r="L92" s="248"/>
      <c r="M92" s="248"/>
      <c r="N92" s="248"/>
      <c r="O92" s="249"/>
      <c r="P92" s="248"/>
      <c r="Q92" s="248"/>
      <c r="R92" s="250" t="n">
        <v>0</v>
      </c>
      <c r="S92" s="250" t="n">
        <v>0</v>
      </c>
      <c r="T92" s="250" t="n">
        <v>0</v>
      </c>
      <c r="U92" s="251" t="n">
        <v>614953181.833836</v>
      </c>
      <c r="V92" s="249"/>
      <c r="W92" s="249" t="n">
        <v>16339491.9690581</v>
      </c>
      <c r="X92" s="249" t="n">
        <v>0</v>
      </c>
      <c r="Y92" s="249" t="n">
        <v>16339491.9690581</v>
      </c>
      <c r="Z92" s="249" t="n">
        <v>3658975.03077905</v>
      </c>
      <c r="AA92" s="249" t="n">
        <v>0</v>
      </c>
      <c r="AB92" s="249" t="n">
        <v>3658975.03077905</v>
      </c>
      <c r="AC92" s="251" t="n">
        <v>611361454.42651</v>
      </c>
      <c r="AD92" s="249" t="n">
        <v>3536257.72951041</v>
      </c>
      <c r="AE92" s="249" t="n">
        <v>0</v>
      </c>
      <c r="AF92" s="249" t="n">
        <v>0</v>
      </c>
      <c r="AG92" s="249" t="n">
        <v>3536257.72951041</v>
      </c>
      <c r="AH92" s="252" t="n">
        <v>-58493224.2751786</v>
      </c>
      <c r="AI92" s="249" t="n">
        <v>0</v>
      </c>
      <c r="AJ92" s="249" t="n">
        <v>0</v>
      </c>
      <c r="AK92" s="253" t="n">
        <v>-58493224.2751786</v>
      </c>
      <c r="AL92" s="254"/>
      <c r="AM92" s="249" t="n">
        <v>677383818.499015</v>
      </c>
      <c r="AN92" s="254"/>
      <c r="AO92" s="254"/>
      <c r="AP92" s="249" t="n">
        <v>677383818.499015</v>
      </c>
      <c r="AQ92" s="255"/>
      <c r="AR92" s="249"/>
      <c r="AS92" s="249"/>
      <c r="AT92" s="249" t="n">
        <v>-58493224.2751786</v>
      </c>
      <c r="AU92" s="249" t="n">
        <v>0</v>
      </c>
      <c r="AV92" s="249" t="n">
        <v>0</v>
      </c>
      <c r="AW92" s="249" t="n">
        <v>-58493224.2751786</v>
      </c>
      <c r="AX92" s="249" t="n">
        <v>-117200392.856164</v>
      </c>
      <c r="AY92" s="249" t="n">
        <v>-1372.67075641186</v>
      </c>
      <c r="AZ92" s="249" t="n">
        <v>0</v>
      </c>
      <c r="BA92" s="249" t="n">
        <v>-117201765.52692</v>
      </c>
      <c r="BB92" s="249"/>
      <c r="BC92" s="249"/>
      <c r="BD92" s="249"/>
      <c r="BE92" s="249"/>
      <c r="BF92" s="249"/>
      <c r="BG92" s="249"/>
      <c r="BH92" s="249"/>
      <c r="BI92" s="249"/>
      <c r="BJ92" s="249"/>
      <c r="BK92" s="249"/>
      <c r="BL92" s="249"/>
      <c r="BM92" s="249"/>
      <c r="BN92" s="249"/>
      <c r="BO92" s="249"/>
      <c r="BP92" s="249"/>
      <c r="BQ92" s="248"/>
      <c r="BR92" s="248"/>
      <c r="BS92" s="256"/>
      <c r="BT92" s="248"/>
      <c r="BU92" s="257"/>
      <c r="BV92" s="248"/>
      <c r="BW92" s="258"/>
      <c r="BX92" s="258"/>
      <c r="BY92" s="249"/>
      <c r="BZ92" s="249"/>
      <c r="CA92" s="249" t="n">
        <v>-3937412.39</v>
      </c>
      <c r="CB92" s="249"/>
      <c r="CC92" s="249"/>
      <c r="CD92" s="249"/>
      <c r="CE92" s="249"/>
      <c r="CF92" s="249"/>
      <c r="CG92" s="249"/>
      <c r="CH92" s="249"/>
      <c r="CI92" s="249"/>
      <c r="CJ92" s="249"/>
      <c r="CK92" s="248"/>
      <c r="CL92" s="248"/>
    </row>
  </sheetData>
  <mergeCells count="12">
    <mergeCell ref="R1:T1"/>
    <mergeCell ref="AD1:AK1"/>
    <mergeCell ref="AT1:BA1"/>
    <mergeCell ref="BD1:BK1"/>
    <mergeCell ref="CG1:CJ1"/>
    <mergeCell ref="AD2:AG2"/>
    <mergeCell ref="AH2:AK2"/>
    <mergeCell ref="AT2:AW2"/>
    <mergeCell ref="AX2:BA2"/>
    <mergeCell ref="BD2:BG2"/>
    <mergeCell ref="BH2:BK2"/>
    <mergeCell ref="CG2:CJ2"/>
  </mergeCells>
  <conditionalFormatting sqref="BL15:BL28 BL36:BL46 AC44:AC46 AP4:AP46 AM4:AM46 AM54:AM56 BL54:BL56 AC54:AC56 AP54:AP56 AC82:AC87 AM82:AM92 BL82:BL92 AP82:AP92">
    <cfRule type="cellIs" priority="2" operator="notEqual" aboveAverage="0" equalAverage="0" bottom="0" percent="0" rank="0" text="" dxfId="0">
      <formula>"$BM$54"</formula>
    </cfRule>
  </conditionalFormatting>
  <conditionalFormatting sqref="BO4:BO92">
    <cfRule type="cellIs" priority="3" operator="notEqual" aboveAverage="0" equalAverage="0" bottom="0" percent="0" rank="0" text="" dxfId="1">
      <formula>FALSE()</formula>
    </cfRule>
  </conditionalFormatting>
  <conditionalFormatting sqref="BN4:BN92">
    <cfRule type="cellIs" priority="4" operator="notEqual" aboveAverage="0" equalAverage="0" bottom="0" percent="0" rank="0" text="" dxfId="2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2000-08-10T18:41:42Z</dcterms:created>
  <dc:creator>Gordon McKillop</dc:creator>
  <dc:description/>
  <dc:language>en-US</dc:language>
  <cp:lastModifiedBy>GLMcKillop</cp:lastModifiedBy>
  <cp:lastPrinted>2000-09-06T11:19:45Z</cp:lastPrinted>
  <dcterms:modified xsi:type="dcterms:W3CDTF">2000-11-21T23:15:19Z</dcterms:modified>
  <cp:revision>0</cp:revision>
  <dc:subject/>
  <dc:title>FXHistory</dc:title>
</cp:coreProperties>
</file>