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<sst xmlns="http://schemas.openxmlformats.org/spreadsheetml/2006/main" count="285" uniqueCount="211">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</sst>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36887</v>
      </c>
      <c r="D5" s="10" t="s">
        <v>3</v>
      </c>
      <c r="E5" s="11" t="n">
        <f aca="false">+C5-1</f>
        <v>36886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104413247.315713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311453967.556861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36887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2" activePane="bottomLeft" state="frozen"/>
      <selection pane="topLeft" activeCell="A1" activeCellId="0" sqref="A1"/>
      <selection pane="bottomLeft" activeCell="A73" activeCellId="0" sqref="A7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68" customFormat="false" ht="15.75" hidden="false" customHeight="false" outlineLevel="0" collapsed="false">
      <c r="A68" s="26" t="n">
        <v>36879</v>
      </c>
      <c r="B68" s="57" t="n">
        <v>79.75</v>
      </c>
    </row>
    <row r="69" customFormat="false" ht="15.75" hidden="false" customHeight="false" outlineLevel="0" collapsed="false">
      <c r="A69" s="26" t="n">
        <v>36880</v>
      </c>
      <c r="B69" s="57" t="n">
        <v>79.75</v>
      </c>
    </row>
    <row r="70" customFormat="false" ht="15.75" hidden="false" customHeight="false" outlineLevel="0" collapsed="false">
      <c r="A70" s="26" t="n">
        <v>36881</v>
      </c>
      <c r="B70" s="57" t="n">
        <v>79.313</v>
      </c>
    </row>
    <row r="71" customFormat="false" ht="15.75" hidden="false" customHeight="false" outlineLevel="0" collapsed="false">
      <c r="A71" s="26" t="n">
        <v>36882</v>
      </c>
      <c r="B71" s="57" t="n">
        <v>81.188</v>
      </c>
    </row>
    <row r="72" customFormat="false" ht="15.75" hidden="false" customHeight="false" outlineLevel="0" collapsed="false">
      <c r="A72" s="26" t="n">
        <v>36886</v>
      </c>
      <c r="B72" s="57" t="n">
        <v>83.5</v>
      </c>
    </row>
    <row r="73" customFormat="false" ht="15.75" hidden="false" customHeight="false" outlineLevel="0" collapsed="false">
      <c r="A73" s="26" t="n">
        <v>36887</v>
      </c>
      <c r="B73" s="57" t="n">
        <v>82.813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6" colorId="64" zoomScale="100" zoomScaleNormal="100" zoomScalePageLayoutView="100" workbookViewId="0">
      <selection pane="topLeft" activeCell="P1" activeCellId="0" sqref="P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36887</v>
      </c>
      <c r="I2" s="68"/>
      <c r="J2" s="69"/>
      <c r="L2" s="68" t="n">
        <f aca="false">H2</f>
        <v>36887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82.813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36887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33880166.50375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380897784.760274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36887</v>
      </c>
      <c r="J11" s="65"/>
      <c r="L11" s="64" t="s">
        <v>80</v>
      </c>
      <c r="M11" s="64" t="n">
        <f aca="false">+Amort!B28</f>
        <v>1759722.22222222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420937060.439111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2779166.50375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31134717.8082192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1759722.22222222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14465895.2389159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30897784.760274</v>
      </c>
      <c r="J15" s="106" t="s">
        <v>94</v>
      </c>
      <c r="L15" s="92" t="s">
        <v>6</v>
      </c>
      <c r="M15" s="93" t="n">
        <f aca="false">SUM(M8:M14)</f>
        <v>466537673.486246</v>
      </c>
      <c r="N15" s="94"/>
      <c r="O15" s="92" t="s">
        <v>6</v>
      </c>
      <c r="P15" s="93" t="n">
        <f aca="false">SUM(P8:P14)</f>
        <v>466537673.486246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-14203471.4391111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55499613.0471351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466537673.486246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926537673.486246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55499613.0471351</v>
      </c>
      <c r="J23" s="122" t="s">
        <v>115</v>
      </c>
      <c r="K23" s="64"/>
      <c r="L23" s="64" t="s">
        <v>116</v>
      </c>
      <c r="P23" s="64" t="n">
        <f aca="false">P21*P22</f>
        <v>27981437.7392846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31134717.8082192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3153280.06893454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104413247.315713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55499613.0471351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109829076.77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36887</v>
      </c>
      <c r="B34" s="65" t="s">
        <v>137</v>
      </c>
      <c r="C34" s="0"/>
      <c r="H34" s="65" t="s">
        <v>138</v>
      </c>
      <c r="I34" s="90" t="n">
        <f aca="false">-I15</f>
        <v>-30897784.760274</v>
      </c>
      <c r="J34" s="106" t="s">
        <v>94</v>
      </c>
      <c r="L34" s="64" t="s">
        <v>139</v>
      </c>
      <c r="M34" s="64" t="n">
        <f aca="false">I23</f>
        <v>55499613.0471351</v>
      </c>
    </row>
    <row r="35" customFormat="false" ht="16.5" hidden="false" customHeight="false" outlineLevel="0" collapsed="false">
      <c r="A35" s="131" t="n">
        <f aca="false">A34-A33</f>
        <v>181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311453967.556861</v>
      </c>
      <c r="J36" s="65"/>
      <c r="L36" s="64" t="s">
        <v>144</v>
      </c>
      <c r="M36" s="64" t="n">
        <f aca="false">SUM(M33:M35)</f>
        <v>45600613.0471351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31134717.8082192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14465895.2389159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0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-0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55499613.0471351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-30897784.760274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-1759722.22222222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20937060.4391111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33880166.50375</v>
      </c>
      <c r="D35" s="64" t="n">
        <f aca="false">+B20+B12+B13+B38+B16</f>
        <v>33880166.50375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2779166.50375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36887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182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2779166.50375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14203471.4391111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14077777.7777778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36887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96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125693.661333333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36887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36887</v>
      </c>
      <c r="D63" s="149" t="n">
        <f aca="false">IF(B63&gt;B62,+(+B63-B62)/365*0.12*D62,0)</f>
        <v>34717.8082191781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31134717.8082192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36887</v>
      </c>
      <c r="B23" s="161"/>
      <c r="C23" s="160"/>
      <c r="D23" s="160"/>
      <c r="E23" s="160" t="s">
        <v>194</v>
      </c>
      <c r="F23" s="160" t="n">
        <f aca="false">VLOOKUP(+A23,Amort,2)</f>
        <v>0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36706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0</v>
      </c>
      <c r="C25" s="160"/>
      <c r="D25" s="160"/>
      <c r="E25" s="160" t="s">
        <v>198</v>
      </c>
      <c r="F25" s="160" t="n">
        <f aca="false">VLOOKUP(+F23+1,NotePeriod,5)</f>
        <v>1779166.66666667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0</v>
      </c>
      <c r="C26" s="160"/>
      <c r="D26" s="160"/>
      <c r="E26" s="160" t="s">
        <v>200</v>
      </c>
      <c r="F26" s="159" t="n">
        <f aca="false">VLOOKUP(+F23+1,NotePeriod,8)</f>
        <v>36889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181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1759722.22222222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1759722.22222222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36887</v>
      </c>
      <c r="B55" s="161"/>
      <c r="C55" s="160"/>
      <c r="D55" s="160"/>
      <c r="E55" s="160" t="s">
        <v>194</v>
      </c>
      <c r="F55" s="160" t="n">
        <f aca="false">VLOOKUP(+A55,Note,2)</f>
        <v>0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36706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0</v>
      </c>
      <c r="C57" s="160"/>
      <c r="D57" s="160"/>
      <c r="E57" s="160" t="s">
        <v>198</v>
      </c>
      <c r="F57" s="160" t="n">
        <f aca="false">VLOOKUP(+F55+1,LoanPeriod,5)</f>
        <v>14233333.3333333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0</v>
      </c>
      <c r="C58" s="160"/>
      <c r="D58" s="160"/>
      <c r="E58" s="160" t="s">
        <v>200</v>
      </c>
      <c r="F58" s="159" t="n">
        <f aca="false">VLOOKUP(+F55+1,NotePeriod,8)</f>
        <v>36889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181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14077777.7777778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14077777.7777778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36887</v>
      </c>
      <c r="E65" s="164" t="n">
        <f aca="false">+'Cash-Int-Trans'!B56</f>
        <v>125693.661333333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2000-12-28T14:48:19Z</dcterms:modified>
  <cp:revision>0</cp:revision>
  <dc:subject/>
  <dc:title>FXHistory</dc:title>
</cp:coreProperties>
</file>