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p" sheetId="1" state="visible" r:id="rId3"/>
  </sheets>
  <definedNames>
    <definedName function="false" hidden="false" localSheetId="0" name="_xlnm.Print_Area" vbProcedure="false">Top!$A$1:$Z$87</definedName>
    <definedName function="false" hidden="false" name="timediff" vbProcedure="false">Top!$I$1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<sst xmlns="http://schemas.openxmlformats.org/spreadsheetml/2006/main" count="61" uniqueCount="50">
  <si>
    <t xml:space="preserve">Days</t>
  </si>
  <si>
    <t xml:space="preserve">Days in Month</t>
  </si>
  <si>
    <t xml:space="preserve"> </t>
  </si>
  <si>
    <t xml:space="preserve">Nov</t>
  </si>
  <si>
    <t xml:space="preserve">NYMEX Opening</t>
  </si>
  <si>
    <t xml:space="preserve">Opening</t>
  </si>
  <si>
    <t xml:space="preserve">Gas Daily opening</t>
  </si>
  <si>
    <t xml:space="preserve">EOL Buys</t>
  </si>
  <si>
    <t xml:space="preserve">EOL Sells</t>
  </si>
  <si>
    <t xml:space="preserve">                </t>
  </si>
  <si>
    <t xml:space="preserve">PM EOL Buys</t>
  </si>
  <si>
    <t xml:space="preserve">PM EOL Sells</t>
  </si>
  <si>
    <t xml:space="preserve">X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</si>
  <si>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</si>
  <si>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</si>
  <si>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</si>
  <si>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</si>
  <si>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</si>
  <si>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</si>
  <si>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</si>
  <si>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</si>
  <si>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</si>
  <si>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</si>
  <si>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</si>
  <si>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f</t>
  </si>
  <si>
    <t xml:space="preserve">XH</t>
  </si>
  <si>
    <t xml:space="preserve">Dec Opening</t>
  </si>
  <si>
    <t xml:space="preserve">JV</t>
  </si>
  <si>
    <t xml:space="preserve">X 1 yr</t>
  </si>
  <si>
    <t xml:space="preserve">Jan Opening</t>
  </si>
  <si>
    <t xml:space="preserve">                                                                                                                                                           </t>
  </si>
  <si>
    <t xml:space="preserve">Feb </t>
  </si>
  <si>
    <t xml:space="preserve">March</t>
  </si>
  <si>
    <t xml:space="preserve">Apr-Oct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</si>
  <si>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</si>
  <si>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New Deals PL</t>
  </si>
  <si>
    <t xml:space="preserve">Jul</t>
  </si>
  <si>
    <t xml:space="preserve">Aug-Mar</t>
  </si>
  <si>
    <t xml:space="preserve">Total</t>
  </si>
  <si>
    <t xml:space="preserve">New deal-GD</t>
  </si>
  <si>
    <t xml:space="preserve">Current month GD Swap</t>
  </si>
  <si>
    <t xml:space="preserve">New deal nymex</t>
  </si>
  <si>
    <t xml:space="preserve">Swaps C\S</t>
  </si>
  <si>
    <t xml:space="preserve">Nymex C\S</t>
  </si>
  <si>
    <t xml:space="preserve">Total Nymex position</t>
  </si>
  <si>
    <t xml:space="preserve">-----------</t>
  </si>
  <si>
    <t xml:space="preserve">Net</t>
  </si>
  <si>
    <t xml:space="preserve">Estimate</t>
  </si>
  <si>
    <t xml:space="preserve">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</si>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</sst>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_(* #,##0_);_(* \(#,##0\);_(* \-_);_(@_)"/>
    <numFmt numFmtId="166" formatCode="[$-409]#,##0_);[RED]\(#,##0\)"/>
    <numFmt numFmtId="167" formatCode="_-* #,##0_-;\-* #,##0_-;_-* \-_-;_-@_-"/>
    <numFmt numFmtId="168" formatCode="_(* #,##0.00_);_(* \(#,##0.00\);_(* \-??_);_(@_)"/>
    <numFmt numFmtId="169" formatCode="[$-409]#,##0.00_);[RED]\(#,##0.00\)"/>
    <numFmt numFmtId="170" formatCode="_-* #,##0.00_-;\-* #,##0.00_-;_-* \-??_-;_-@_-"/>
    <numFmt numFmtId="171" formatCode="_(\$* #,##0_);_(\$* \(#,##0\);_(\$* \-_);_(@_)"/>
    <numFmt numFmtId="172" formatCode="\$#,##0_);[RED]&quot;($&quot;#,##0\)"/>
    <numFmt numFmtId="173" formatCode="_-\£* #,##0_-;&quot;-£&quot;* #,##0_-;_-\£* \-_-;_-@_-"/>
    <numFmt numFmtId="174" formatCode="_(\$* #,##0.00_);_(\$* \(#,##0.00\);_(\$* \-??_);_(@_)"/>
    <numFmt numFmtId="175" formatCode="\$#,##0.00_);[RED]&quot;($&quot;#,##0.00\)"/>
    <numFmt numFmtId="176" formatCode="_-\£* #,##0.00_-;&quot;-£&quot;* #,##0.00_-;_-\£* \-??_-;_-@_-"/>
    <numFmt numFmtId="177" formatCode="General_)"/>
    <numFmt numFmtId="178" formatCode="0.000"/>
    <numFmt numFmtId="179" formatCode="0.0000"/>
    <numFmt numFmtId="180" formatCode="#,##0.000_);[RED]\(#,##0.000\)"/>
    <numFmt numFmtId="181" formatCode="#,##0.00"/>
    <numFmt numFmtId="182" formatCode="0"/>
    <numFmt numFmtId="183" formatCode="0.00"/>
    <numFmt numFmtId="184" formatCode="[$-409]m/d/yyyy"/>
    <numFmt numFmtId="185" formatCode="\$#,##0"/>
    <numFmt numFmtId="186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Courier New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FF"/>
      <name val="Arial"/>
      <family val="0"/>
    </font>
    <font>
      <sz val="10"/>
      <color rgb="FFFF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</borders>
  <cellStyleXfs count="21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9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0731" xfId="20"/>
    <cellStyle name="Comma [0]_0894PlantBks" xfId="21"/>
    <cellStyle name="Comma [0]_conrep" xfId="22"/>
    <cellStyle name="Comma [0]_conversion" xfId="23"/>
    <cellStyle name="Comma [0]_Crude Origination" xfId="24"/>
    <cellStyle name="Comma [0]_Crude Prod Report" xfId="25"/>
    <cellStyle name="Comma [0]_Crude Prod Roll" xfId="26"/>
    <cellStyle name="Comma [0]_Daily P&amp;L" xfId="27"/>
    <cellStyle name="Comma [0]_DAILY POSITION REPORT" xfId="28"/>
    <cellStyle name="Comma [0]_DAILY POSITION REPORT_1" xfId="29"/>
    <cellStyle name="Comma [0]_Exotic Pipe Options" xfId="30"/>
    <cellStyle name="Comma [0]_EXPLAIN" xfId="31"/>
    <cellStyle name="Comma [0]_G" xfId="32"/>
    <cellStyle name="Comma [0]_H" xfId="33"/>
    <cellStyle name="Comma [0]_HEAT DAILY POSITION" xfId="34"/>
    <cellStyle name="Comma [0]_HEAT ROLL" xfId="35"/>
    <cellStyle name="Comma [0]_JET DAILY POSITION" xfId="36"/>
    <cellStyle name="Comma [0]_JET ROLL" xfId="37"/>
    <cellStyle name="Comma [0]_L" xfId="38"/>
    <cellStyle name="Comma [0]_N" xfId="39"/>
    <cellStyle name="Comma [0]_New and Improved Rollforward" xfId="40"/>
    <cellStyle name="Comma [0]_NewDPR" xfId="41"/>
    <cellStyle name="Comma [0]_NewDPR_1" xfId="42"/>
    <cellStyle name="Comma [0]_NewRoll" xfId="43"/>
    <cellStyle name="Comma [0]_NewRoll (2)" xfId="44"/>
    <cellStyle name="Comma [0]_NewRoll (2)_0894PlantBks" xfId="45"/>
    <cellStyle name="Comma [0]_NewRoll (2)_NewDPR" xfId="46"/>
    <cellStyle name="Comma [0]_Omic0799" xfId="47"/>
    <cellStyle name="Comma [0]_Post_ID" xfId="48"/>
    <cellStyle name="Comma [0]_Post_ID (2)" xfId="49"/>
    <cellStyle name="Comma [0]_Products" xfId="50"/>
    <cellStyle name="Comma [0]_RESID DAILY POSITION" xfId="51"/>
    <cellStyle name="Comma [0]_RESID ORIGINATION" xfId="52"/>
    <cellStyle name="Comma [0]_RESID ROLL" xfId="53"/>
    <cellStyle name="Comma [0]_ROLL" xfId="54"/>
    <cellStyle name="Comma [0]_Sheet1" xfId="55"/>
    <cellStyle name="Comma [0]_Spread" xfId="56"/>
    <cellStyle name="Comma [0]_WPRD DAILY POSITION" xfId="57"/>
    <cellStyle name="Comma [0]_WPRD ROLL" xfId="58"/>
    <cellStyle name="Comma [0]_WTI DAILY POSITION" xfId="59"/>
    <cellStyle name="Comma [0]_WTI DAILY POSITION (2)" xfId="60"/>
    <cellStyle name="Comma [0]_WTI Origination" xfId="61"/>
    <cellStyle name="Comma [0]_WTI ROLL" xfId="62"/>
    <cellStyle name="Comma [0]_WTI ROLL (2)" xfId="63"/>
    <cellStyle name="Comma_0731" xfId="64"/>
    <cellStyle name="Comma_0894PlantBks" xfId="65"/>
    <cellStyle name="Comma_conrep" xfId="66"/>
    <cellStyle name="Comma_conversion" xfId="67"/>
    <cellStyle name="Comma_Crude Origination" xfId="68"/>
    <cellStyle name="Comma_Crude Prod Report" xfId="69"/>
    <cellStyle name="Comma_Crude Prod Roll" xfId="70"/>
    <cellStyle name="Comma_Daily P&amp;L" xfId="71"/>
    <cellStyle name="Comma_DAILY POSITION REPORT" xfId="72"/>
    <cellStyle name="Comma_DAILY POSITION REPORT_1" xfId="73"/>
    <cellStyle name="Comma_Exotic Pipe Options" xfId="74"/>
    <cellStyle name="Comma_EXPLAIN" xfId="75"/>
    <cellStyle name="Comma_G" xfId="76"/>
    <cellStyle name="Comma_H" xfId="77"/>
    <cellStyle name="Comma_HEAT DAILY POSITION" xfId="78"/>
    <cellStyle name="Comma_HEAT ROLL" xfId="79"/>
    <cellStyle name="Comma_JET DAILY POSITION" xfId="80"/>
    <cellStyle name="Comma_JET ROLL" xfId="81"/>
    <cellStyle name="Comma_L" xfId="82"/>
    <cellStyle name="Comma_N" xfId="83"/>
    <cellStyle name="Comma_New and Improved Rollforward" xfId="84"/>
    <cellStyle name="Comma_NewDPR" xfId="85"/>
    <cellStyle name="Comma_NewDPR_1" xfId="86"/>
    <cellStyle name="Comma_NewRoll" xfId="87"/>
    <cellStyle name="Comma_NewRoll (2)" xfId="88"/>
    <cellStyle name="Comma_NewRoll (2)_0894PlantBks" xfId="89"/>
    <cellStyle name="Comma_NewRoll (2)_NewDPR" xfId="90"/>
    <cellStyle name="Comma_Omic0799" xfId="91"/>
    <cellStyle name="Comma_Post_ID" xfId="92"/>
    <cellStyle name="Comma_Post_ID (2)" xfId="93"/>
    <cellStyle name="Comma_Products" xfId="94"/>
    <cellStyle name="Comma_Report" xfId="95"/>
    <cellStyle name="Comma_RESID DAILY POSITION" xfId="96"/>
    <cellStyle name="Comma_RESID ORIGINATION" xfId="97"/>
    <cellStyle name="Comma_RESID ROLL" xfId="98"/>
    <cellStyle name="Comma_ROLL" xfId="99"/>
    <cellStyle name="Comma_Sheet1" xfId="100"/>
    <cellStyle name="Comma_Spread" xfId="101"/>
    <cellStyle name="Comma_WPRD DAILY POSITION" xfId="102"/>
    <cellStyle name="Comma_WPRD ROLL" xfId="103"/>
    <cellStyle name="Comma_WTI DAILY POSITION" xfId="104"/>
    <cellStyle name="Comma_WTI DAILY POSITION (2)" xfId="105"/>
    <cellStyle name="Comma_WTI Origination" xfId="106"/>
    <cellStyle name="Comma_WTI ROLL" xfId="107"/>
    <cellStyle name="Comma_WTI ROLL (2)" xfId="108"/>
    <cellStyle name="Currency [0]_0731" xfId="109"/>
    <cellStyle name="Currency [0]_0894PlantBks" xfId="110"/>
    <cellStyle name="Currency [0]_conrep" xfId="111"/>
    <cellStyle name="Currency [0]_conversion" xfId="112"/>
    <cellStyle name="Currency [0]_Crude Origination" xfId="113"/>
    <cellStyle name="Currency [0]_Crude Prod Report" xfId="114"/>
    <cellStyle name="Currency [0]_Crude Prod Roll" xfId="115"/>
    <cellStyle name="Currency [0]_Daily P&amp;L" xfId="116"/>
    <cellStyle name="Currency [0]_DAILY POSITION REPORT" xfId="117"/>
    <cellStyle name="Currency [0]_DAILY POSITION REPORT_1" xfId="118"/>
    <cellStyle name="Currency [0]_Exotic Pipe Options" xfId="119"/>
    <cellStyle name="Currency [0]_EXPLAIN" xfId="120"/>
    <cellStyle name="Currency [0]_G" xfId="121"/>
    <cellStyle name="Currency [0]_H" xfId="122"/>
    <cellStyle name="Currency [0]_HEAT DAILY POSITION" xfId="123"/>
    <cellStyle name="Currency [0]_HEAT ROLL" xfId="124"/>
    <cellStyle name="Currency [0]_JET DAILY POSITION" xfId="125"/>
    <cellStyle name="Currency [0]_JET ROLL" xfId="126"/>
    <cellStyle name="Currency [0]_L" xfId="127"/>
    <cellStyle name="Currency [0]_N" xfId="128"/>
    <cellStyle name="Currency [0]_New and Improved Rollforward" xfId="129"/>
    <cellStyle name="Currency [0]_NewDPR" xfId="130"/>
    <cellStyle name="Currency [0]_NewDPR_1" xfId="131"/>
    <cellStyle name="Currency [0]_NewRoll" xfId="132"/>
    <cellStyle name="Currency [0]_NewRoll (2)" xfId="133"/>
    <cellStyle name="Currency [0]_NewRoll (2)_0894PlantBks" xfId="134"/>
    <cellStyle name="Currency [0]_NewRoll (2)_NewDPR" xfId="135"/>
    <cellStyle name="Currency [0]_Omic0799" xfId="136"/>
    <cellStyle name="Currency [0]_Post_ID" xfId="137"/>
    <cellStyle name="Currency [0]_Post_ID (2)" xfId="138"/>
    <cellStyle name="Currency [0]_Products" xfId="139"/>
    <cellStyle name="Currency [0]_RESID DAILY POSITION" xfId="140"/>
    <cellStyle name="Currency [0]_RESID ORIGINATION" xfId="141"/>
    <cellStyle name="Currency [0]_RESID ROLL" xfId="142"/>
    <cellStyle name="Currency [0]_ROLL" xfId="143"/>
    <cellStyle name="Currency [0]_Sheet1" xfId="144"/>
    <cellStyle name="Currency [0]_Spread" xfId="145"/>
    <cellStyle name="Currency [0]_WPRD DAILY POSITION" xfId="146"/>
    <cellStyle name="Currency [0]_WPRD ROLL" xfId="147"/>
    <cellStyle name="Currency [0]_WTI DAILY POSITION" xfId="148"/>
    <cellStyle name="Currency [0]_WTI DAILY POSITION (2)" xfId="149"/>
    <cellStyle name="Currency [0]_WTI Origination" xfId="150"/>
    <cellStyle name="Currency [0]_WTI ROLL" xfId="151"/>
    <cellStyle name="Currency [0]_WTI ROLL (2)" xfId="152"/>
    <cellStyle name="Currency_0731" xfId="153"/>
    <cellStyle name="Currency_0894PlantBks" xfId="154"/>
    <cellStyle name="Currency_conrep" xfId="155"/>
    <cellStyle name="Currency_conversion" xfId="156"/>
    <cellStyle name="Currency_Crude Origination" xfId="157"/>
    <cellStyle name="Currency_Crude Prod Report" xfId="158"/>
    <cellStyle name="Currency_Crude Prod Roll" xfId="159"/>
    <cellStyle name="Currency_Daily P&amp;L" xfId="160"/>
    <cellStyle name="Currency_DAILY POSITION REPORT" xfId="161"/>
    <cellStyle name="Currency_DAILY POSITION REPORT_1" xfId="162"/>
    <cellStyle name="Currency_Exotic Pipe Options" xfId="163"/>
    <cellStyle name="Currency_EXPLAIN" xfId="164"/>
    <cellStyle name="Currency_G" xfId="165"/>
    <cellStyle name="Currency_H" xfId="166"/>
    <cellStyle name="Currency_HEAT DAILY POSITION" xfId="167"/>
    <cellStyle name="Currency_HEAT ROLL" xfId="168"/>
    <cellStyle name="Currency_JET DAILY POSITION" xfId="169"/>
    <cellStyle name="Currency_JET ROLL" xfId="170"/>
    <cellStyle name="Currency_L" xfId="171"/>
    <cellStyle name="Currency_N" xfId="172"/>
    <cellStyle name="Currency_New and Improved Rollforward" xfId="173"/>
    <cellStyle name="Currency_NewDPR" xfId="174"/>
    <cellStyle name="Currency_NewDPR_1" xfId="175"/>
    <cellStyle name="Currency_NewRoll" xfId="176"/>
    <cellStyle name="Currency_NewRoll (2)" xfId="177"/>
    <cellStyle name="Currency_NewRoll (2)_0894PlantBks" xfId="178"/>
    <cellStyle name="Currency_NewRoll (2)_NewDPR" xfId="179"/>
    <cellStyle name="Currency_Omic0799" xfId="180"/>
    <cellStyle name="Currency_Post_ID" xfId="181"/>
    <cellStyle name="Currency_Post_ID (2)" xfId="182"/>
    <cellStyle name="Currency_Products" xfId="183"/>
    <cellStyle name="Currency_RESID DAILY POSITION" xfId="184"/>
    <cellStyle name="Currency_RESID ORIGINATION" xfId="185"/>
    <cellStyle name="Currency_RESID ROLL" xfId="186"/>
    <cellStyle name="Currency_ROLL" xfId="187"/>
    <cellStyle name="Currency_Sheet1" xfId="188"/>
    <cellStyle name="Currency_Spread" xfId="189"/>
    <cellStyle name="Currency_TopPage multi Post ID" xfId="190"/>
    <cellStyle name="Currency_WPRD DAILY POSITION" xfId="191"/>
    <cellStyle name="Currency_WPRD ROLL" xfId="192"/>
    <cellStyle name="Currency_WTI DAILY POSITION" xfId="193"/>
    <cellStyle name="Currency_WTI DAILY POSITION (2)" xfId="194"/>
    <cellStyle name="Currency_WTI Origination" xfId="195"/>
    <cellStyle name="Currency_WTI ROLL" xfId="196"/>
    <cellStyle name="Currency_WTI ROLL (2)" xfId="197"/>
    <cellStyle name="Normal_0294ORG.XLS" xfId="198"/>
    <cellStyle name="Normal_0594ORG" xfId="199"/>
    <cellStyle name="Normal_0694ORG" xfId="200"/>
    <cellStyle name="Normal_0731" xfId="201"/>
    <cellStyle name="Normal_B" xfId="202"/>
    <cellStyle name="Normal_Curves" xfId="203"/>
    <cellStyle name="Normal_G" xfId="204"/>
    <cellStyle name="Normal_H" xfId="205"/>
    <cellStyle name="Normal_June Options 97" xfId="206"/>
    <cellStyle name="Normal_L" xfId="207"/>
    <cellStyle name="Normal_Liquids Book Origination" xfId="208"/>
    <cellStyle name="Normal_N" xfId="209"/>
    <cellStyle name="Normal_WTI Origination" xfId="21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4.56"/>
    <col collapsed="false" customWidth="true" hidden="false" outlineLevel="0" max="2" min="2" style="2" width="9.41"/>
    <col collapsed="false" customWidth="true" hidden="false" outlineLevel="0" max="3" min="3" style="0" width="12.7"/>
    <col collapsed="false" customWidth="true" hidden="false" outlineLevel="0" max="4" min="4" style="0" width="15.28"/>
    <col collapsed="false" customWidth="true" hidden="false" outlineLevel="0" max="5" min="5" style="0" width="9.41"/>
    <col collapsed="false" customWidth="true" hidden="false" outlineLevel="0" max="6" min="6" style="0" width="11.85"/>
    <col collapsed="false" customWidth="true" hidden="false" outlineLevel="0" max="7" min="7" style="0" width="12.99"/>
    <col collapsed="false" customWidth="true" hidden="false" outlineLevel="0" max="8" min="8" style="0" width="13.28"/>
    <col collapsed="false" customWidth="true" hidden="false" outlineLevel="0" max="9" min="9" style="3" width="18.7"/>
    <col collapsed="false" customWidth="true" hidden="false" outlineLevel="0" max="10" min="10" style="0" width="10.13"/>
    <col collapsed="false" customWidth="true" hidden="false" outlineLevel="0" max="11" min="11" style="0" width="10.41"/>
    <col collapsed="false" customWidth="true" hidden="false" outlineLevel="0" max="12" min="12" style="0" width="12.28"/>
    <col collapsed="false" customWidth="true" hidden="false" outlineLevel="0" max="13" min="13" style="0" width="16.99"/>
    <col collapsed="false" customWidth="true" hidden="false" outlineLevel="0" max="14" min="14" style="0" width="14.56"/>
    <col collapsed="false" customWidth="true" hidden="false" outlineLevel="0" max="15" min="15" style="0" width="17.28"/>
    <col collapsed="false" customWidth="true" hidden="false" outlineLevel="0" max="16" min="16" style="0" width="9.7"/>
    <col collapsed="false" customWidth="true" hidden="false" outlineLevel="0" max="17" min="17" style="0" width="4.41"/>
    <col collapsed="false" customWidth="true" hidden="false" outlineLevel="0" max="20" min="20" style="0" width="11.99"/>
    <col collapsed="false" customWidth="true" hidden="false" outlineLevel="0" max="21" min="21" style="0" width="2.7"/>
    <col collapsed="false" customWidth="true" hidden="false" outlineLevel="0" max="22" min="22" style="0" width="8.41"/>
    <col collapsed="false" customWidth="true" hidden="false" outlineLevel="0" max="24" min="24" style="0" width="14.14"/>
  </cols>
  <sheetData>
    <row r="1" customFormat="false" ht="12.75" hidden="false" customHeight="false" outlineLevel="0" collapsed="false">
      <c r="A1" s="1" t="s">
        <v>0</v>
      </c>
      <c r="B1" s="2" t="n">
        <v>10</v>
      </c>
      <c r="C1" s="0" t="n">
        <v>5</v>
      </c>
      <c r="D1" s="0" t="n">
        <v>2000</v>
      </c>
      <c r="F1" s="1" t="s">
        <v>1</v>
      </c>
      <c r="G1" s="0" t="n">
        <v>31</v>
      </c>
      <c r="I1" s="4" t="n">
        <f aca="false">+G1-C1</f>
        <v>26</v>
      </c>
    </row>
    <row r="2" customFormat="false" ht="13.5" hidden="false" customHeight="false" outlineLevel="0" collapsed="false">
      <c r="D2" s="1"/>
      <c r="R2" s="0" t="s">
        <v>2</v>
      </c>
    </row>
    <row r="3" customFormat="false" ht="12.75" hidden="false" customHeight="false" outlineLevel="0" collapsed="false">
      <c r="B3" s="5" t="s">
        <v>3</v>
      </c>
      <c r="C3" s="6"/>
      <c r="D3" s="7" t="n">
        <f aca="false">O12</f>
        <v>5.225</v>
      </c>
      <c r="F3" s="8" t="n">
        <v>-0.04</v>
      </c>
      <c r="G3" s="9"/>
      <c r="H3" s="10" t="n">
        <f aca="false">F3+D3</f>
        <v>5.185</v>
      </c>
    </row>
    <row r="4" customFormat="false" ht="13.5" hidden="false" customHeight="false" outlineLevel="0" collapsed="false">
      <c r="B4" s="11"/>
      <c r="C4" s="12"/>
      <c r="D4" s="13"/>
      <c r="F4" s="14"/>
      <c r="G4" s="15"/>
      <c r="H4" s="13"/>
      <c r="O4" s="1"/>
    </row>
    <row r="5" customFormat="false" ht="12.75" hidden="false" customHeight="false" outlineLevel="0" collapsed="false">
      <c r="A5" s="1" t="s">
        <v>4</v>
      </c>
      <c r="B5" s="16" t="n">
        <v>-630</v>
      </c>
      <c r="C5" s="17" t="n">
        <v>5.29</v>
      </c>
      <c r="D5" s="18" t="n">
        <f aca="false">($D$3-C5)*B5*10000</f>
        <v>409500.000000002</v>
      </c>
      <c r="F5" s="19" t="n">
        <v>23970</v>
      </c>
      <c r="G5" s="17" t="n">
        <v>5.25</v>
      </c>
      <c r="H5" s="20" t="n">
        <f aca="false">($H$3-G5)*F5*timediff</f>
        <v>-40509.3000000002</v>
      </c>
      <c r="I5" s="21" t="s">
        <v>5</v>
      </c>
      <c r="N5" s="1"/>
      <c r="O5" s="1"/>
    </row>
    <row r="6" customFormat="false" ht="13.5" hidden="false" customHeight="false" outlineLevel="0" collapsed="false">
      <c r="A6" s="1" t="s">
        <v>6</v>
      </c>
      <c r="B6" s="16" t="n">
        <v>0</v>
      </c>
      <c r="C6" s="17" t="n">
        <v>0</v>
      </c>
      <c r="D6" s="18" t="n">
        <f aca="false">($D$3-C6)*B6*10000</f>
        <v>0</v>
      </c>
      <c r="F6" s="22" t="n">
        <v>0</v>
      </c>
      <c r="G6" s="17" t="n">
        <v>0</v>
      </c>
      <c r="H6" s="20" t="n">
        <f aca="false">($H$3-G6)*F6*timediff</f>
        <v>0</v>
      </c>
      <c r="I6" s="23"/>
      <c r="N6" s="1"/>
      <c r="O6" s="1"/>
    </row>
    <row r="7" customFormat="false" ht="13.5" hidden="false" customHeight="false" outlineLevel="0" collapsed="false">
      <c r="A7" s="24"/>
      <c r="B7" s="16" t="n">
        <v>0</v>
      </c>
      <c r="C7" s="17" t="n">
        <v>0</v>
      </c>
      <c r="D7" s="18" t="n">
        <f aca="false">($D$3-C7)*B7*10000</f>
        <v>0</v>
      </c>
      <c r="E7" s="0" t="n">
        <v>0</v>
      </c>
      <c r="F7" s="25" t="n">
        <v>0</v>
      </c>
      <c r="G7" s="26" t="n">
        <v>0</v>
      </c>
      <c r="H7" s="27" t="n">
        <f aca="false">($H$3-G7)*F7*timediff</f>
        <v>0</v>
      </c>
      <c r="I7" s="28" t="s">
        <v>7</v>
      </c>
      <c r="N7" s="1"/>
      <c r="O7" s="1"/>
    </row>
    <row r="8" customFormat="false" ht="15" hidden="false" customHeight="true" outlineLevel="0" collapsed="false">
      <c r="A8" s="24"/>
      <c r="B8" s="16" t="n">
        <v>60</v>
      </c>
      <c r="C8" s="17" t="n">
        <v>5.22</v>
      </c>
      <c r="D8" s="18" t="n">
        <f aca="false">($D$3-C8)*B8*10000</f>
        <v>2999.99999999994</v>
      </c>
      <c r="E8" s="0" t="n">
        <v>0</v>
      </c>
      <c r="F8" s="29" t="n">
        <v>-25000</v>
      </c>
      <c r="G8" s="30" t="n">
        <v>5.1925</v>
      </c>
      <c r="H8" s="31" t="n">
        <f aca="false">($H$3-G8)*F8*timediff</f>
        <v>4875.00000000019</v>
      </c>
      <c r="I8" s="32" t="s">
        <v>8</v>
      </c>
      <c r="N8" s="1"/>
      <c r="O8" s="1"/>
    </row>
    <row r="9" customFormat="false" ht="14.25" hidden="false" customHeight="true" outlineLevel="0" collapsed="false">
      <c r="A9" s="24"/>
      <c r="B9" s="16" t="n">
        <v>0</v>
      </c>
      <c r="C9" s="17" t="n">
        <v>0</v>
      </c>
      <c r="D9" s="18" t="n">
        <f aca="false">($D$3-C9)*B9*10000</f>
        <v>0</v>
      </c>
      <c r="F9" s="22" t="n">
        <v>0</v>
      </c>
      <c r="G9" s="17" t="n">
        <v>0</v>
      </c>
      <c r="H9" s="20" t="n">
        <v>0</v>
      </c>
      <c r="I9" s="23" t="s">
        <v>9</v>
      </c>
      <c r="N9" s="1"/>
      <c r="O9" s="1"/>
    </row>
    <row r="10" customFormat="false" ht="13.5" hidden="false" customHeight="false" outlineLevel="0" collapsed="false">
      <c r="A10" s="24"/>
      <c r="B10" s="16" t="n">
        <v>0</v>
      </c>
      <c r="C10" s="17" t="n">
        <v>0</v>
      </c>
      <c r="D10" s="18" t="n">
        <f aca="false">($D$3-C10)*B10*10000</f>
        <v>0</v>
      </c>
      <c r="F10" s="22" t="n">
        <v>0</v>
      </c>
      <c r="G10" s="17" t="n">
        <v>0</v>
      </c>
      <c r="H10" s="20" t="n">
        <v>0</v>
      </c>
      <c r="I10" s="23"/>
      <c r="N10" s="1"/>
      <c r="O10" s="1"/>
    </row>
    <row r="11" customFormat="false" ht="12.75" hidden="false" customHeight="false" outlineLevel="0" collapsed="false">
      <c r="A11" s="33"/>
      <c r="B11" s="16" t="n">
        <v>0</v>
      </c>
      <c r="C11" s="17" t="n">
        <v>0</v>
      </c>
      <c r="D11" s="18" t="n">
        <f aca="false">($D$3-C11)*B11*10000</f>
        <v>0</v>
      </c>
      <c r="F11" s="25" t="n">
        <v>0</v>
      </c>
      <c r="G11" s="26" t="n">
        <v>0</v>
      </c>
      <c r="H11" s="34" t="n">
        <f aca="false">($H$3-G11)*F11*(timediff-3)</f>
        <v>0</v>
      </c>
      <c r="I11" s="28" t="s">
        <v>10</v>
      </c>
      <c r="N11" s="1"/>
    </row>
    <row r="12" customFormat="false" ht="13.5" hidden="false" customHeight="false" outlineLevel="0" collapsed="false">
      <c r="A12" s="24"/>
      <c r="B12" s="16" t="n">
        <v>0</v>
      </c>
      <c r="C12" s="17" t="n">
        <v>0</v>
      </c>
      <c r="D12" s="18" t="n">
        <f aca="false">($D$3-C12)*B12*10000</f>
        <v>0</v>
      </c>
      <c r="F12" s="29" t="n">
        <v>0</v>
      </c>
      <c r="G12" s="30" t="n">
        <v>0</v>
      </c>
      <c r="H12" s="31" t="n">
        <f aca="false">($H$3-G12)*F12*(timediff-1)</f>
        <v>0</v>
      </c>
      <c r="I12" s="28" t="s">
        <v>11</v>
      </c>
      <c r="N12" s="1" t="s">
        <v>12</v>
      </c>
      <c r="O12" s="1" t="n">
        <f aca="false">DDE("TWINDDE","RSFRecord","NGc1 LAST")</f>
        <v>5.225</v>
      </c>
      <c r="P12" s="1" t="n">
        <f aca="false">DDE("TWINDDE","RSFRecord","NGc1 LAST")</f>
        <v>5.225</v>
      </c>
    </row>
    <row r="13" customFormat="false" ht="11.25" hidden="false" customHeight="true" outlineLevel="0" collapsed="false">
      <c r="A13" s="24"/>
      <c r="B13" s="16" t="n">
        <v>0</v>
      </c>
      <c r="C13" s="17" t="n">
        <v>0</v>
      </c>
      <c r="D13" s="18" t="n">
        <f aca="false">($D$3-C13)*B13*10000</f>
        <v>0</v>
      </c>
      <c r="E13" s="0" t="n">
        <v>0</v>
      </c>
      <c r="F13" s="22" t="n">
        <v>0</v>
      </c>
      <c r="G13" s="17" t="n">
        <v>0</v>
      </c>
      <c r="H13" s="20" t="n">
        <f aca="false">($H$3-G13)*F13*timediff</f>
        <v>0</v>
      </c>
      <c r="I13" s="35"/>
      <c r="N13" s="1" t="s">
        <v>13</v>
      </c>
      <c r="O13" s="1" t="n">
        <f aca="false">DDE("TWINDDE","RSFRecord","NGc2 LAST")</f>
        <v>5.325</v>
      </c>
      <c r="P13" s="1" t="n">
        <f aca="false">DDE("TWINDDE","RSFRecord","NGc2 LAST")</f>
        <v>5.325</v>
      </c>
    </row>
    <row r="14" customFormat="false" ht="12.75" hidden="false" customHeight="false" outlineLevel="0" collapsed="false">
      <c r="A14" s="36"/>
      <c r="B14" s="16" t="n">
        <v>0</v>
      </c>
      <c r="C14" s="17" t="n">
        <v>0</v>
      </c>
      <c r="D14" s="18" t="n">
        <f aca="false">($D$3-C14)*B14*10000</f>
        <v>0</v>
      </c>
      <c r="F14" s="22" t="n">
        <v>0</v>
      </c>
      <c r="G14" s="17" t="n">
        <v>0</v>
      </c>
      <c r="H14" s="20" t="n">
        <f aca="false">($H$3-G14)*F14*timediff</f>
        <v>0</v>
      </c>
      <c r="I14" s="35"/>
      <c r="N14" s="1" t="s">
        <v>14</v>
      </c>
      <c r="O14" s="1" t="n">
        <f aca="false">DDE("TWINDDE","RSFRecord","NGc3 LAST")</f>
        <v>5.28</v>
      </c>
      <c r="P14" s="1" t="n">
        <f aca="false">DDE("TWINDDE","RSFRecord","NGc3 LAST")</f>
        <v>5.28</v>
      </c>
    </row>
    <row r="15" customFormat="false" ht="11.25" hidden="false" customHeight="true" outlineLevel="0" collapsed="false">
      <c r="A15" s="36"/>
      <c r="B15" s="16" t="n">
        <v>0</v>
      </c>
      <c r="C15" s="17" t="n">
        <v>0</v>
      </c>
      <c r="D15" s="18" t="n">
        <f aca="false">($D$3-C15)*B15*10000</f>
        <v>0</v>
      </c>
      <c r="F15" s="22" t="n">
        <v>0</v>
      </c>
      <c r="G15" s="17" t="n">
        <v>0</v>
      </c>
      <c r="H15" s="20" t="n">
        <f aca="false">($H$3-G15)*F15*timediff</f>
        <v>0</v>
      </c>
      <c r="I15" s="35"/>
      <c r="N15" s="1" t="s">
        <v>15</v>
      </c>
      <c r="O15" s="1" t="n">
        <f aca="false">DDE("TWINDDE","RSFRecord","NGc4 LAST")</f>
        <v>5.075</v>
      </c>
      <c r="P15" s="1" t="n">
        <f aca="false">DDE("TWINDDE","RSFRecord","NGc4 LAST")</f>
        <v>5.075</v>
      </c>
    </row>
    <row r="16" customFormat="false" ht="12.75" hidden="false" customHeight="false" outlineLevel="0" collapsed="false">
      <c r="A16" s="24"/>
      <c r="B16" s="16" t="n">
        <v>0</v>
      </c>
      <c r="C16" s="17" t="n">
        <v>0</v>
      </c>
      <c r="D16" s="18" t="n">
        <f aca="false">($D$3-C16)*B16*10000</f>
        <v>0</v>
      </c>
      <c r="F16" s="22" t="n">
        <v>0</v>
      </c>
      <c r="G16" s="17" t="n">
        <v>0</v>
      </c>
      <c r="H16" s="20" t="n">
        <f aca="false">($H$3-G16)*F16*(timediff)</f>
        <v>0</v>
      </c>
      <c r="I16" s="35"/>
      <c r="J16" s="1"/>
      <c r="K16" s="1"/>
      <c r="L16" s="1"/>
      <c r="M16" s="1"/>
      <c r="N16" s="1" t="s">
        <v>16</v>
      </c>
      <c r="O16" s="1" t="n">
        <f aca="false">DDE("TWINDDE","RSFRecord","NGc5 LAST")</f>
        <v>4.81</v>
      </c>
      <c r="P16" s="1" t="n">
        <f aca="false">DDE("TWINDDE","RSFRecord","NGc5 LAST")</f>
        <v>4.81</v>
      </c>
    </row>
    <row r="17" customFormat="false" ht="12.75" hidden="false" customHeight="false" outlineLevel="0" collapsed="false">
      <c r="A17" s="24"/>
      <c r="B17" s="16" t="n">
        <v>0</v>
      </c>
      <c r="C17" s="17" t="n">
        <v>0</v>
      </c>
      <c r="D17" s="18" t="n">
        <f aca="false">($D$3-C17)*B17*10000</f>
        <v>0</v>
      </c>
      <c r="F17" s="22" t="n">
        <v>0</v>
      </c>
      <c r="G17" s="17" t="n">
        <v>0</v>
      </c>
      <c r="H17" s="20" t="n">
        <f aca="false">($H$3-G17)*F17*timediff</f>
        <v>0</v>
      </c>
      <c r="I17" s="35"/>
      <c r="J17" s="1"/>
      <c r="K17" s="1"/>
      <c r="L17" s="1"/>
      <c r="M17" s="1"/>
      <c r="N17" s="1" t="s">
        <v>17</v>
      </c>
      <c r="O17" s="1" t="n">
        <f aca="false">DDE("TWINDDE","RSFRecord","NGc6 LAST")</f>
        <v>4.59</v>
      </c>
      <c r="P17" s="1" t="n">
        <f aca="false">DDE("TWINDDE","RSFRecord","NGc6 LAST")</f>
        <v>4.59</v>
      </c>
    </row>
    <row r="18" customFormat="false" ht="14.25" hidden="false" customHeight="true" outlineLevel="0" collapsed="false">
      <c r="A18" s="36"/>
      <c r="B18" s="16" t="n">
        <v>0</v>
      </c>
      <c r="C18" s="17" t="n">
        <v>0</v>
      </c>
      <c r="D18" s="18" t="n">
        <f aca="false">($D$3-C18)*B18*10000</f>
        <v>0</v>
      </c>
      <c r="F18" s="22" t="n">
        <v>0</v>
      </c>
      <c r="G18" s="17" t="n">
        <v>0</v>
      </c>
      <c r="H18" s="20" t="n">
        <f aca="false">($H$3-G18)*F18*timediff</f>
        <v>0</v>
      </c>
      <c r="I18" s="35"/>
      <c r="N18" s="1" t="s">
        <v>18</v>
      </c>
      <c r="O18" s="1" t="n">
        <f aca="false">DDE("TWINDDE","RSFRecord","NGc7 LAST")</f>
        <v>4.51</v>
      </c>
      <c r="P18" s="1" t="n">
        <f aca="false">DDE("TWINDDE","RSFRecord","NGc7 LAST")</f>
        <v>4.51</v>
      </c>
    </row>
    <row r="19" customFormat="false" ht="12.75" hidden="false" customHeight="false" outlineLevel="0" collapsed="false">
      <c r="A19" s="33"/>
      <c r="B19" s="16" t="n">
        <v>0</v>
      </c>
      <c r="C19" s="17" t="n">
        <v>0</v>
      </c>
      <c r="D19" s="18" t="n">
        <f aca="false">($D$3-C19)*B19*10000</f>
        <v>0</v>
      </c>
      <c r="F19" s="22" t="n">
        <v>0</v>
      </c>
      <c r="G19" s="17" t="n">
        <v>0</v>
      </c>
      <c r="H19" s="20" t="n">
        <f aca="false">($H$3-G19)*F19*timediff</f>
        <v>0</v>
      </c>
      <c r="N19" s="1" t="s">
        <v>19</v>
      </c>
      <c r="O19" s="1" t="n">
        <f aca="false">DDE("TWINDDE","RSFRecord","NGc8 LAST")</f>
        <v>4.5</v>
      </c>
      <c r="P19" s="1" t="n">
        <f aca="false">DDE("TWINDDE","RSFRecord","NGc8 LAST")</f>
        <v>4.5</v>
      </c>
    </row>
    <row r="20" customFormat="false" ht="12.75" hidden="false" customHeight="false" outlineLevel="0" collapsed="false">
      <c r="A20" s="24"/>
      <c r="B20" s="16" t="n">
        <v>0</v>
      </c>
      <c r="C20" s="17" t="n">
        <v>0</v>
      </c>
      <c r="D20" s="18" t="n">
        <f aca="false">($D$3-C20)*B20*10000</f>
        <v>0</v>
      </c>
      <c r="F20" s="22" t="n">
        <v>0</v>
      </c>
      <c r="G20" s="17" t="n">
        <v>0</v>
      </c>
      <c r="H20" s="20" t="n">
        <f aca="false">($H$3-G20)*F20*timediff</f>
        <v>0</v>
      </c>
      <c r="I20" s="23"/>
      <c r="J20" s="1"/>
      <c r="K20" s="1"/>
      <c r="L20" s="1"/>
      <c r="M20" s="1"/>
      <c r="N20" s="1" t="s">
        <v>20</v>
      </c>
      <c r="O20" s="1" t="n">
        <f aca="false">DDE("TWINDDE","RSFRecord","NGc9 LAST")</f>
        <v>4.48</v>
      </c>
      <c r="P20" s="1" t="n">
        <f aca="false">DDE("TWINDDE","RSFRecord","NGc9 LAST")</f>
        <v>4.48</v>
      </c>
    </row>
    <row r="21" customFormat="false" ht="11.25" hidden="false" customHeight="true" outlineLevel="0" collapsed="false">
      <c r="A21" s="37"/>
      <c r="B21" s="16" t="n">
        <v>0</v>
      </c>
      <c r="C21" s="17" t="n">
        <v>0</v>
      </c>
      <c r="D21" s="18" t="n">
        <f aca="false">($D$3-C21)*B21*10000</f>
        <v>0</v>
      </c>
      <c r="F21" s="22" t="n">
        <v>0</v>
      </c>
      <c r="G21" s="17" t="n">
        <v>0</v>
      </c>
      <c r="H21" s="20" t="n">
        <f aca="false">($H$3-G21)*F21*timediff</f>
        <v>0</v>
      </c>
      <c r="I21" s="23"/>
      <c r="N21" s="1" t="s">
        <v>21</v>
      </c>
      <c r="O21" s="1" t="n">
        <f aca="false">DDE("TWINDDE","RSFRecord","NGc10 LAST")</f>
        <v>4.47</v>
      </c>
      <c r="P21" s="1" t="n">
        <f aca="false">DDE("TWINDDE","RSFRecord","NGc10 LAST")</f>
        <v>4.47</v>
      </c>
    </row>
    <row r="22" customFormat="false" ht="11.25" hidden="false" customHeight="true" outlineLevel="0" collapsed="false">
      <c r="A22" s="24"/>
      <c r="B22" s="16" t="n">
        <v>0</v>
      </c>
      <c r="C22" s="17" t="n">
        <v>0</v>
      </c>
      <c r="D22" s="18" t="n">
        <f aca="false">($D$3-C22)*B22*10000</f>
        <v>0</v>
      </c>
      <c r="F22" s="22" t="n">
        <v>0</v>
      </c>
      <c r="G22" s="17" t="n">
        <v>0</v>
      </c>
      <c r="H22" s="20" t="n">
        <f aca="false">($H$3-G22)*F22*timediff</f>
        <v>0</v>
      </c>
      <c r="I22" s="23"/>
      <c r="N22" s="1" t="s">
        <v>22</v>
      </c>
      <c r="O22" s="1" t="n">
        <f aca="false">DDE("TWINDDE","RSFRecord","NGc11 LAST")</f>
        <v>4.47</v>
      </c>
      <c r="P22" s="1" t="n">
        <f aca="false">DDE("TWINDDE","RSFRecord","NGc11 LAST")</f>
        <v>4.47</v>
      </c>
    </row>
    <row r="23" customFormat="false" ht="12.75" hidden="false" customHeight="false" outlineLevel="0" collapsed="false">
      <c r="A23" s="24"/>
      <c r="B23" s="16" t="n">
        <v>0</v>
      </c>
      <c r="C23" s="17" t="n">
        <v>0</v>
      </c>
      <c r="D23" s="18" t="n">
        <f aca="false">($D$3-C23)*B23*10000</f>
        <v>0</v>
      </c>
      <c r="F23" s="22" t="n">
        <v>0</v>
      </c>
      <c r="G23" s="17" t="n">
        <v>0</v>
      </c>
      <c r="H23" s="20" t="n">
        <f aca="false">($H$3-G23)*F23*timediff</f>
        <v>0</v>
      </c>
      <c r="I23" s="23"/>
      <c r="N23" s="1" t="s">
        <v>23</v>
      </c>
      <c r="O23" s="1" t="n">
        <f aca="false">DDE("TWINDDE","RSFRecord","NGc12 LAST")</f>
        <v>4.48</v>
      </c>
      <c r="P23" s="1" t="n">
        <f aca="false">DDE("TWINDDE","RSFRecord","NGc12 LAST")</f>
        <v>4.48</v>
      </c>
    </row>
    <row r="24" customFormat="false" ht="12.75" hidden="false" customHeight="false" outlineLevel="0" collapsed="false">
      <c r="A24" s="24"/>
      <c r="B24" s="16" t="n">
        <v>0</v>
      </c>
      <c r="C24" s="17" t="n">
        <v>0</v>
      </c>
      <c r="D24" s="18" t="n">
        <f aca="false">($D$3-C24)*B24*10000</f>
        <v>0</v>
      </c>
      <c r="F24" s="22" t="n">
        <v>0</v>
      </c>
      <c r="G24" s="17" t="n">
        <v>0</v>
      </c>
      <c r="H24" s="20" t="n">
        <f aca="false">($H$3-G24)*F24*timediff</f>
        <v>0</v>
      </c>
      <c r="I24" s="23"/>
      <c r="N24" s="1" t="s">
        <v>12</v>
      </c>
      <c r="O24" s="1" t="n">
        <v>4.49</v>
      </c>
      <c r="P24" s="1" t="n">
        <f aca="false">DDE("TWINDDE","RSFRecord","NGc13 LAST")</f>
        <v>4.58</v>
      </c>
    </row>
    <row r="25" customFormat="false" ht="12.75" hidden="false" customHeight="false" outlineLevel="0" collapsed="false">
      <c r="A25" s="24"/>
      <c r="B25" s="16" t="n">
        <v>0</v>
      </c>
      <c r="C25" s="17" t="n">
        <v>0</v>
      </c>
      <c r="D25" s="18" t="n">
        <f aca="false">($D$3-C25)*B25*10000</f>
        <v>0</v>
      </c>
      <c r="F25" s="22" t="n">
        <v>0</v>
      </c>
      <c r="G25" s="17" t="n">
        <v>0</v>
      </c>
      <c r="H25" s="20" t="n">
        <f aca="false">($H$3-G25)*F25*timediff</f>
        <v>0</v>
      </c>
      <c r="I25" s="23"/>
      <c r="N25" s="1" t="s">
        <v>13</v>
      </c>
      <c r="O25" s="1" t="n">
        <f aca="false">DDE("TWINDDE","RSFRecord","NGc14 LAST")</f>
        <v>4.69</v>
      </c>
      <c r="P25" s="1" t="n">
        <f aca="false">DDE("TWINDDE","RSFRecord","NGc14 LAST")</f>
        <v>4.69</v>
      </c>
    </row>
    <row r="26" customFormat="false" ht="12.75" hidden="false" customHeight="false" outlineLevel="0" collapsed="false">
      <c r="A26" s="24"/>
      <c r="B26" s="16" t="n">
        <v>0</v>
      </c>
      <c r="C26" s="17" t="n">
        <v>0</v>
      </c>
      <c r="D26" s="18" t="n">
        <f aca="false">($D$3-C26)*B26*10000</f>
        <v>0</v>
      </c>
      <c r="F26" s="22" t="n">
        <v>0</v>
      </c>
      <c r="G26" s="17" t="n">
        <v>0</v>
      </c>
      <c r="H26" s="20" t="n">
        <f aca="false">($H$3-G26)*F26*timediff</f>
        <v>0</v>
      </c>
      <c r="I26" s="23"/>
      <c r="N26" s="1" t="s">
        <v>24</v>
      </c>
      <c r="O26" s="1" t="n">
        <v>4.715</v>
      </c>
      <c r="P26" s="1" t="n">
        <f aca="false">DDE("TWINDDE","RSFRecord","NGc15 LAST")</f>
        <v>0</v>
      </c>
    </row>
    <row r="27" customFormat="false" ht="14.25" hidden="false" customHeight="true" outlineLevel="0" collapsed="false">
      <c r="A27" s="24"/>
      <c r="B27" s="16" t="n">
        <v>0</v>
      </c>
      <c r="C27" s="17" t="n">
        <v>0</v>
      </c>
      <c r="D27" s="18" t="n">
        <f aca="false">($D$3-C27)*B27*10000</f>
        <v>0</v>
      </c>
      <c r="F27" s="22" t="n">
        <v>0</v>
      </c>
      <c r="G27" s="17" t="n">
        <v>0</v>
      </c>
      <c r="H27" s="20" t="n">
        <f aca="false">($H$3-G27)*F27*timediff</f>
        <v>0</v>
      </c>
      <c r="I27" s="23"/>
      <c r="N27" s="38"/>
    </row>
    <row r="28" customFormat="false" ht="13.5" hidden="false" customHeight="false" outlineLevel="0" collapsed="false">
      <c r="A28" s="24"/>
      <c r="B28" s="16" t="n">
        <v>0</v>
      </c>
      <c r="C28" s="17" t="n">
        <v>0</v>
      </c>
      <c r="D28" s="18" t="n">
        <f aca="false">($D$3-C28)*B28*10000</f>
        <v>0</v>
      </c>
      <c r="E28" s="0" t="s">
        <v>2</v>
      </c>
      <c r="F28" s="22" t="n">
        <v>0</v>
      </c>
      <c r="G28" s="17" t="n">
        <v>0</v>
      </c>
      <c r="H28" s="20" t="n">
        <f aca="false">($H$3-G28)*F28*timediff</f>
        <v>0</v>
      </c>
      <c r="I28" s="23"/>
      <c r="N28" s="39" t="s">
        <v>25</v>
      </c>
      <c r="O28" s="7" t="n">
        <f aca="false">AVERAGE(O12:O16)</f>
        <v>5.143</v>
      </c>
      <c r="Q28" s="40"/>
    </row>
    <row r="29" customFormat="false" ht="13.5" hidden="false" customHeight="false" outlineLevel="0" collapsed="false">
      <c r="A29" s="1" t="s">
        <v>26</v>
      </c>
      <c r="B29" s="41" t="n">
        <v>-30</v>
      </c>
      <c r="C29" s="42" t="n">
        <v>5.383</v>
      </c>
      <c r="D29" s="43" t="n">
        <f aca="false">($A$32-C29)*B29*10000</f>
        <v>17400</v>
      </c>
      <c r="F29" s="22" t="n">
        <v>0</v>
      </c>
      <c r="G29" s="17" t="n">
        <v>0</v>
      </c>
      <c r="H29" s="20" t="n">
        <f aca="false">($H$3-G29)*F29*timediff</f>
        <v>0</v>
      </c>
      <c r="I29" s="23"/>
      <c r="N29" s="44"/>
      <c r="O29" s="7"/>
    </row>
    <row r="30" customFormat="false" ht="12.75" hidden="false" customHeight="false" outlineLevel="0" collapsed="false">
      <c r="A30" s="24"/>
      <c r="B30" s="19" t="n">
        <v>0</v>
      </c>
      <c r="C30" s="17" t="n">
        <v>0</v>
      </c>
      <c r="D30" s="18" t="n">
        <f aca="false">($A$32-C30)*B30*10000</f>
        <v>0</v>
      </c>
      <c r="F30" s="22" t="n">
        <v>0</v>
      </c>
      <c r="G30" s="17" t="n">
        <v>0</v>
      </c>
      <c r="H30" s="20" t="n">
        <f aca="false">($H$3-G30)*F30*timediff</f>
        <v>0</v>
      </c>
      <c r="I30" s="35"/>
      <c r="N30" s="39" t="s">
        <v>27</v>
      </c>
      <c r="O30" s="7" t="n">
        <f aca="false">AVERAGE(O18:O24)</f>
        <v>4.48571428571429</v>
      </c>
    </row>
    <row r="31" customFormat="false" ht="12.75" hidden="false" customHeight="false" outlineLevel="0" collapsed="false">
      <c r="B31" s="45" t="n">
        <v>0</v>
      </c>
      <c r="C31" s="17" t="n">
        <v>0</v>
      </c>
      <c r="D31" s="18" t="n">
        <f aca="false">($A$32-C31)*B31*10000</f>
        <v>0</v>
      </c>
      <c r="F31" s="22" t="n">
        <v>0</v>
      </c>
      <c r="G31" s="17" t="n">
        <v>0</v>
      </c>
      <c r="H31" s="20" t="n">
        <f aca="false">($H$3-G31)*F31*timediff</f>
        <v>0</v>
      </c>
      <c r="I31" s="35"/>
      <c r="N31" s="46"/>
      <c r="O31" s="1"/>
    </row>
    <row r="32" customFormat="false" ht="12.75" hidden="false" customHeight="false" outlineLevel="0" collapsed="false">
      <c r="A32" s="1" t="n">
        <f aca="false">O13</f>
        <v>5.325</v>
      </c>
      <c r="B32" s="19" t="n">
        <v>0</v>
      </c>
      <c r="C32" s="17" t="n">
        <v>0</v>
      </c>
      <c r="D32" s="18" t="n">
        <f aca="false">($A$32-C32)*B32*10000</f>
        <v>0</v>
      </c>
      <c r="F32" s="22" t="n">
        <v>0</v>
      </c>
      <c r="G32" s="17" t="n">
        <v>0</v>
      </c>
      <c r="H32" s="20" t="n">
        <f aca="false">($H$3-G32)*F32*timediff</f>
        <v>0</v>
      </c>
      <c r="I32" s="35"/>
      <c r="N32" s="47" t="s">
        <v>28</v>
      </c>
      <c r="O32" s="1" t="n">
        <f aca="false">AVERAGE(O13:O24)</f>
        <v>4.70666666666667</v>
      </c>
    </row>
    <row r="33" customFormat="false" ht="12.75" hidden="false" customHeight="false" outlineLevel="0" collapsed="false">
      <c r="B33" s="19" t="n">
        <v>0</v>
      </c>
      <c r="C33" s="17" t="n">
        <v>0</v>
      </c>
      <c r="D33" s="18" t="n">
        <f aca="false">($A$32-C33)*B33*10000</f>
        <v>0</v>
      </c>
      <c r="F33" s="22" t="n">
        <v>0</v>
      </c>
      <c r="G33" s="17" t="n">
        <v>0</v>
      </c>
      <c r="H33" s="20" t="n">
        <f aca="false">($H$3-G33)*F33*timediff</f>
        <v>0</v>
      </c>
      <c r="I33" s="35"/>
      <c r="N33" s="46"/>
    </row>
    <row r="34" customFormat="false" ht="12.75" hidden="false" customHeight="false" outlineLevel="0" collapsed="false">
      <c r="B34" s="19" t="n">
        <v>0</v>
      </c>
      <c r="C34" s="17" t="n">
        <v>0</v>
      </c>
      <c r="D34" s="18" t="n">
        <f aca="false">($A$32-C34)*B34*10000</f>
        <v>0</v>
      </c>
      <c r="F34" s="22" t="n">
        <v>0</v>
      </c>
      <c r="G34" s="17" t="n">
        <v>0</v>
      </c>
      <c r="H34" s="20" t="n">
        <f aca="false">($H$3-G34)*F34*timediff</f>
        <v>0</v>
      </c>
      <c r="I34" s="35"/>
      <c r="N34" s="46" t="s">
        <v>2</v>
      </c>
    </row>
    <row r="35" customFormat="false" ht="12.75" hidden="false" customHeight="false" outlineLevel="0" collapsed="false">
      <c r="B35" s="19" t="n">
        <v>0</v>
      </c>
      <c r="C35" s="17" t="n">
        <v>0</v>
      </c>
      <c r="D35" s="18" t="n">
        <f aca="false">($A$32-C35)*B35*10000</f>
        <v>0</v>
      </c>
      <c r="F35" s="22" t="n">
        <v>0</v>
      </c>
      <c r="G35" s="17" t="n">
        <v>0</v>
      </c>
      <c r="H35" s="20" t="n">
        <f aca="false">($H$3-G35)*F35*timediff</f>
        <v>0</v>
      </c>
      <c r="I35" s="35"/>
      <c r="N35" s="46"/>
    </row>
    <row r="36" customFormat="false" ht="12.75" hidden="false" customHeight="false" outlineLevel="0" collapsed="false">
      <c r="B36" s="19" t="n">
        <v>0</v>
      </c>
      <c r="C36" s="17" t="n">
        <v>0</v>
      </c>
      <c r="D36" s="18" t="n">
        <f aca="false">($A$32-C36)*B36*10000</f>
        <v>0</v>
      </c>
      <c r="F36" s="22" t="n">
        <v>0</v>
      </c>
      <c r="G36" s="17" t="n">
        <v>0</v>
      </c>
      <c r="H36" s="20" t="n">
        <f aca="false">($H$3-G36)*F36*timediff</f>
        <v>0</v>
      </c>
      <c r="I36" s="35"/>
      <c r="N36" s="46"/>
    </row>
    <row r="37" customFormat="false" ht="12.75" hidden="false" customHeight="false" outlineLevel="0" collapsed="false">
      <c r="B37" s="19" t="n">
        <v>0</v>
      </c>
      <c r="C37" s="17" t="n">
        <v>0</v>
      </c>
      <c r="D37" s="18" t="n">
        <f aca="false">($A$32-C37)*B37*10000</f>
        <v>0</v>
      </c>
      <c r="F37" s="22" t="n">
        <v>0</v>
      </c>
      <c r="G37" s="17" t="n">
        <v>0</v>
      </c>
      <c r="H37" s="20" t="n">
        <f aca="false">($H$3-G37)*F37*timediff</f>
        <v>0</v>
      </c>
      <c r="I37" s="35"/>
      <c r="N37" s="46"/>
    </row>
    <row r="38" customFormat="false" ht="12.75" hidden="false" customHeight="false" outlineLevel="0" collapsed="false">
      <c r="B38" s="19" t="n">
        <v>0</v>
      </c>
      <c r="C38" s="17" t="n">
        <v>0</v>
      </c>
      <c r="D38" s="18" t="n">
        <f aca="false">($A$32-C38)*B38*10000</f>
        <v>0</v>
      </c>
      <c r="F38" s="22" t="n">
        <v>0</v>
      </c>
      <c r="G38" s="17" t="n">
        <v>0</v>
      </c>
      <c r="H38" s="20" t="n">
        <f aca="false">($H$3-G38)*F38*timediff</f>
        <v>0</v>
      </c>
      <c r="I38" s="35"/>
      <c r="N38" s="46"/>
    </row>
    <row r="39" customFormat="false" ht="12.75" hidden="false" customHeight="false" outlineLevel="0" collapsed="false">
      <c r="B39" s="19" t="n">
        <v>0</v>
      </c>
      <c r="C39" s="17" t="n">
        <v>0</v>
      </c>
      <c r="D39" s="18" t="n">
        <f aca="false">($A$32-C39)*B39*10000</f>
        <v>0</v>
      </c>
      <c r="F39" s="22" t="n">
        <v>0</v>
      </c>
      <c r="G39" s="17" t="n">
        <v>0</v>
      </c>
      <c r="H39" s="20" t="n">
        <f aca="false">($H$3-G39)*F39*timediff</f>
        <v>0</v>
      </c>
      <c r="I39" s="35"/>
      <c r="N39" s="46"/>
    </row>
    <row r="40" customFormat="false" ht="12.75" hidden="false" customHeight="false" outlineLevel="0" collapsed="false">
      <c r="A40" s="24"/>
      <c r="B40" s="19" t="n">
        <v>0</v>
      </c>
      <c r="C40" s="17" t="n">
        <v>0</v>
      </c>
      <c r="D40" s="18" t="n">
        <f aca="false">($A$32-C40)*B40*10000</f>
        <v>0</v>
      </c>
      <c r="F40" s="22" t="n">
        <v>0</v>
      </c>
      <c r="G40" s="17" t="n">
        <v>0</v>
      </c>
      <c r="H40" s="20" t="n">
        <f aca="false">($H$3-G40)*F40*timediff</f>
        <v>0</v>
      </c>
      <c r="I40" s="35"/>
      <c r="N40" s="46"/>
      <c r="R40" s="40"/>
      <c r="S40" s="17"/>
      <c r="T40" s="48"/>
      <c r="V40" s="40"/>
      <c r="W40" s="17"/>
      <c r="X40" s="48"/>
    </row>
    <row r="41" customFormat="false" ht="13.5" hidden="false" customHeight="false" outlineLevel="0" collapsed="false">
      <c r="A41" s="24"/>
      <c r="B41" s="19" t="n">
        <v>0</v>
      </c>
      <c r="C41" s="17" t="n">
        <v>0</v>
      </c>
      <c r="D41" s="18" t="n">
        <f aca="false">($A$32-C41)*B41*10000</f>
        <v>0</v>
      </c>
      <c r="F41" s="22" t="n">
        <v>0</v>
      </c>
      <c r="G41" s="17" t="n">
        <v>0</v>
      </c>
      <c r="H41" s="20" t="n">
        <f aca="false">($H$3-G41)*F41*timediff</f>
        <v>0</v>
      </c>
      <c r="I41" s="35"/>
      <c r="N41" s="46"/>
    </row>
    <row r="42" customFormat="false" ht="13.5" hidden="false" customHeight="false" outlineLevel="0" collapsed="false">
      <c r="A42" s="1" t="s">
        <v>29</v>
      </c>
      <c r="B42" s="49" t="n">
        <v>776</v>
      </c>
      <c r="C42" s="42" t="n">
        <v>5.348</v>
      </c>
      <c r="D42" s="50" t="n">
        <f aca="false">($A$44-C42)*B42*10000</f>
        <v>-527679.999999997</v>
      </c>
      <c r="F42" s="22" t="n">
        <v>0</v>
      </c>
      <c r="G42" s="17" t="n">
        <v>0</v>
      </c>
      <c r="H42" s="20" t="n">
        <f aca="false">($H$3-G42)*F42*timediff</f>
        <v>0</v>
      </c>
      <c r="I42" s="35"/>
      <c r="N42" s="46"/>
    </row>
    <row r="43" customFormat="false" ht="12.75" hidden="false" customHeight="false" outlineLevel="0" collapsed="false">
      <c r="B43" s="19" t="n">
        <v>0</v>
      </c>
      <c r="C43" s="17" t="n">
        <v>0</v>
      </c>
      <c r="D43" s="18" t="n">
        <f aca="false">($A$44-C43)*B43*10000</f>
        <v>0</v>
      </c>
      <c r="F43" s="22" t="n">
        <v>0</v>
      </c>
      <c r="G43" s="17" t="n">
        <v>0</v>
      </c>
      <c r="H43" s="20" t="n">
        <f aca="false">($H$3-G43)*F43*timediff</f>
        <v>0</v>
      </c>
      <c r="I43" s="35"/>
      <c r="J43" s="51"/>
      <c r="K43" s="51"/>
      <c r="L43" s="51"/>
      <c r="M43" s="51"/>
      <c r="N43" s="46"/>
      <c r="V43" s="52"/>
    </row>
    <row r="44" customFormat="false" ht="12.75" hidden="false" customHeight="false" outlineLevel="0" collapsed="false">
      <c r="A44" s="1" t="n">
        <f aca="false">O14</f>
        <v>5.28</v>
      </c>
      <c r="B44" s="19" t="n">
        <v>0</v>
      </c>
      <c r="C44" s="17" t="n">
        <v>0</v>
      </c>
      <c r="D44" s="18" t="n">
        <f aca="false">($A$44-C44)*B44*10000</f>
        <v>0</v>
      </c>
      <c r="E44" s="1"/>
      <c r="F44" s="22" t="n">
        <v>0</v>
      </c>
      <c r="G44" s="17" t="n">
        <v>0</v>
      </c>
      <c r="H44" s="20" t="n">
        <f aca="false">($H$3-G44)*F44*timediff</f>
        <v>0</v>
      </c>
      <c r="I44" s="35"/>
      <c r="N44" s="46"/>
    </row>
    <row r="45" customFormat="false" ht="12.75" hidden="false" customHeight="false" outlineLevel="0" collapsed="false">
      <c r="B45" s="19" t="n">
        <v>0</v>
      </c>
      <c r="C45" s="17" t="n">
        <v>0</v>
      </c>
      <c r="D45" s="18" t="n">
        <f aca="false">($A$44-C45)*B45*10000</f>
        <v>0</v>
      </c>
      <c r="F45" s="22" t="n">
        <v>0</v>
      </c>
      <c r="G45" s="17" t="n">
        <v>0</v>
      </c>
      <c r="H45" s="20" t="n">
        <f aca="false">($H$3-G45)*F45*timediff</f>
        <v>0</v>
      </c>
      <c r="I45" s="35" t="s">
        <v>30</v>
      </c>
      <c r="N45" s="46"/>
      <c r="S45" s="0" t="s">
        <v>2</v>
      </c>
    </row>
    <row r="46" customFormat="false" ht="12.75" hidden="false" customHeight="false" outlineLevel="0" collapsed="false">
      <c r="B46" s="19" t="n">
        <v>0</v>
      </c>
      <c r="C46" s="17" t="n">
        <v>0</v>
      </c>
      <c r="D46" s="18" t="n">
        <f aca="false">($A$44-C46)*B46*10000</f>
        <v>0</v>
      </c>
      <c r="F46" s="22" t="n">
        <v>0</v>
      </c>
      <c r="G46" s="17" t="n">
        <v>0</v>
      </c>
      <c r="H46" s="20" t="n">
        <f aca="false">($H$3-G46)*F46*timediff</f>
        <v>0</v>
      </c>
      <c r="I46" s="23"/>
      <c r="N46" s="46"/>
    </row>
    <row r="47" customFormat="false" ht="13.5" hidden="false" customHeight="false" outlineLevel="0" collapsed="false">
      <c r="B47" s="19" t="n">
        <v>0</v>
      </c>
      <c r="C47" s="17" t="n">
        <v>0</v>
      </c>
      <c r="D47" s="53" t="n">
        <f aca="false">($A$44-C47)*B47*10000</f>
        <v>0</v>
      </c>
      <c r="F47" s="22" t="n">
        <v>0</v>
      </c>
      <c r="G47" s="17" t="n">
        <v>0</v>
      </c>
      <c r="H47" s="20" t="n">
        <f aca="false">($H$3-G47)*F47*timediff</f>
        <v>0</v>
      </c>
      <c r="I47" s="23"/>
      <c r="N47" s="46"/>
    </row>
    <row r="48" customFormat="false" ht="13.5" hidden="false" customHeight="false" outlineLevel="0" collapsed="false">
      <c r="A48" s="1" t="s">
        <v>31</v>
      </c>
      <c r="B48" s="49" t="n">
        <v>80</v>
      </c>
      <c r="C48" s="42" t="n">
        <v>5.118</v>
      </c>
      <c r="D48" s="50" t="n">
        <f aca="false">($A$51-C48)*B48*10000</f>
        <v>-34400.0000000001</v>
      </c>
      <c r="F48" s="22" t="n">
        <v>0</v>
      </c>
      <c r="G48" s="17" t="n">
        <v>0</v>
      </c>
      <c r="H48" s="20" t="n">
        <f aca="false">($H$3-G48)*F48*timediff</f>
        <v>0</v>
      </c>
      <c r="I48" s="35"/>
      <c r="N48" s="46"/>
    </row>
    <row r="49" customFormat="false" ht="12.75" hidden="false" customHeight="false" outlineLevel="0" collapsed="false">
      <c r="B49" s="19" t="n">
        <v>0</v>
      </c>
      <c r="C49" s="17" t="n">
        <v>0</v>
      </c>
      <c r="D49" s="18" t="n">
        <f aca="false">($A$51-C49)*B49*10000</f>
        <v>0</v>
      </c>
      <c r="F49" s="22" t="n">
        <v>0</v>
      </c>
      <c r="G49" s="17" t="n">
        <v>0</v>
      </c>
      <c r="H49" s="20" t="n">
        <f aca="false">($H$3-G49)*F49*timediff</f>
        <v>0</v>
      </c>
      <c r="I49" s="35"/>
      <c r="N49" s="46"/>
    </row>
    <row r="50" customFormat="false" ht="12.75" hidden="false" customHeight="false" outlineLevel="0" collapsed="false">
      <c r="B50" s="19" t="n">
        <v>0</v>
      </c>
      <c r="C50" s="17" t="n">
        <v>0</v>
      </c>
      <c r="D50" s="18" t="n">
        <f aca="false">($A$51-C50)*B50*10000</f>
        <v>0</v>
      </c>
      <c r="F50" s="22" t="n">
        <v>0</v>
      </c>
      <c r="G50" s="17" t="n">
        <v>0</v>
      </c>
      <c r="H50" s="20" t="n">
        <f aca="false">($H$3-G50)*F50*timediff</f>
        <v>0</v>
      </c>
      <c r="I50" s="23"/>
      <c r="N50" s="46"/>
    </row>
    <row r="51" customFormat="false" ht="12.75" hidden="false" customHeight="false" outlineLevel="0" collapsed="false">
      <c r="A51" s="1" t="n">
        <f aca="false">O15</f>
        <v>5.075</v>
      </c>
      <c r="B51" s="19" t="n">
        <v>0</v>
      </c>
      <c r="C51" s="17" t="n">
        <v>0</v>
      </c>
      <c r="D51" s="18" t="n">
        <f aca="false">($A$51-C51)*B51*10000</f>
        <v>0</v>
      </c>
      <c r="F51" s="22" t="n">
        <v>0</v>
      </c>
      <c r="G51" s="17" t="n">
        <v>0</v>
      </c>
      <c r="H51" s="20" t="n">
        <f aca="false">($H$3-G51)*F51*timediff</f>
        <v>0</v>
      </c>
      <c r="I51" s="54"/>
      <c r="N51" s="46"/>
    </row>
    <row r="52" customFormat="false" ht="12.75" hidden="false" customHeight="false" outlineLevel="0" collapsed="false">
      <c r="B52" s="19" t="n">
        <v>0</v>
      </c>
      <c r="C52" s="17" t="n">
        <v>0</v>
      </c>
      <c r="D52" s="18" t="n">
        <f aca="false">($A$51-C52)*B52*10000</f>
        <v>0</v>
      </c>
      <c r="F52" s="22" t="n">
        <v>0</v>
      </c>
      <c r="G52" s="17" t="n">
        <v>0</v>
      </c>
      <c r="H52" s="20" t="n">
        <f aca="false">($H$3-G52)*F52*timediff</f>
        <v>0</v>
      </c>
      <c r="I52" s="23"/>
      <c r="N52" s="46"/>
    </row>
    <row r="53" customFormat="false" ht="12.75" hidden="false" customHeight="false" outlineLevel="0" collapsed="false">
      <c r="B53" s="19" t="n">
        <v>0</v>
      </c>
      <c r="C53" s="17" t="n">
        <v>0</v>
      </c>
      <c r="D53" s="18" t="n">
        <f aca="false">($A$51-C53)*B53*10000</f>
        <v>0</v>
      </c>
      <c r="F53" s="22" t="n">
        <v>0</v>
      </c>
      <c r="G53" s="17" t="n">
        <v>0</v>
      </c>
      <c r="H53" s="20" t="n">
        <f aca="false">($H$3-G53)*F53*timediff</f>
        <v>0</v>
      </c>
      <c r="I53" s="23"/>
      <c r="N53" s="46"/>
    </row>
    <row r="54" customFormat="false" ht="13.5" hidden="false" customHeight="false" outlineLevel="0" collapsed="false">
      <c r="B54" s="19" t="n">
        <v>0</v>
      </c>
      <c r="C54" s="17" t="n">
        <v>0</v>
      </c>
      <c r="D54" s="53" t="n">
        <f aca="false">($A$51-C54)*B54*10000</f>
        <v>0</v>
      </c>
      <c r="F54" s="22" t="n">
        <v>0</v>
      </c>
      <c r="G54" s="17" t="n">
        <v>0</v>
      </c>
      <c r="H54" s="20" t="n">
        <f aca="false">($H$3-G54)*F54*timediff</f>
        <v>0</v>
      </c>
      <c r="I54" s="35"/>
      <c r="N54" s="46"/>
    </row>
    <row r="55" customFormat="false" ht="13.5" hidden="false" customHeight="false" outlineLevel="0" collapsed="false">
      <c r="A55" s="1" t="s">
        <v>32</v>
      </c>
      <c r="B55" s="49" t="n">
        <v>44</v>
      </c>
      <c r="C55" s="42" t="n">
        <v>4.86</v>
      </c>
      <c r="D55" s="53" t="n">
        <f aca="false">($A$57-C55)*B55*10000</f>
        <v>-22000.0000000003</v>
      </c>
      <c r="F55" s="22" t="n">
        <v>0</v>
      </c>
      <c r="G55" s="17" t="n">
        <v>0</v>
      </c>
      <c r="H55" s="20" t="n">
        <f aca="false">($H$3-G55)*F55*timediff</f>
        <v>0</v>
      </c>
      <c r="I55" s="35"/>
      <c r="N55" s="46"/>
    </row>
    <row r="56" customFormat="false" ht="12.75" hidden="false" customHeight="false" outlineLevel="0" collapsed="false">
      <c r="B56" s="19" t="n">
        <v>0</v>
      </c>
      <c r="C56" s="17" t="n">
        <v>0</v>
      </c>
      <c r="D56" s="18" t="n">
        <f aca="false">($A$57-C56)*B56*10000</f>
        <v>0</v>
      </c>
      <c r="F56" s="22" t="n">
        <v>0</v>
      </c>
      <c r="G56" s="17" t="n">
        <v>0</v>
      </c>
      <c r="H56" s="20" t="n">
        <f aca="false">($H$3-G56)*F56*timediff</f>
        <v>0</v>
      </c>
      <c r="I56" s="35"/>
      <c r="N56" s="46"/>
      <c r="X56" s="55"/>
    </row>
    <row r="57" customFormat="false" ht="12.75" hidden="false" customHeight="false" outlineLevel="0" collapsed="false">
      <c r="A57" s="44" t="n">
        <f aca="false">O16</f>
        <v>4.81</v>
      </c>
      <c r="B57" s="19" t="n">
        <v>0</v>
      </c>
      <c r="C57" s="17" t="n">
        <v>0</v>
      </c>
      <c r="D57" s="18" t="n">
        <f aca="false">($A$57-C57)*B57*10000</f>
        <v>0</v>
      </c>
      <c r="F57" s="22" t="n">
        <v>0</v>
      </c>
      <c r="G57" s="17" t="n">
        <v>0</v>
      </c>
      <c r="H57" s="20" t="n">
        <f aca="false">($H$3-G57)*F57*timediff</f>
        <v>0</v>
      </c>
      <c r="I57" s="23"/>
      <c r="N57" s="46"/>
    </row>
    <row r="58" customFormat="false" ht="12.75" hidden="false" customHeight="false" outlineLevel="0" collapsed="false">
      <c r="B58" s="19" t="n">
        <v>0</v>
      </c>
      <c r="C58" s="17" t="n">
        <v>0</v>
      </c>
      <c r="D58" s="18" t="n">
        <f aca="false">($A$57-C58)*B58*10000</f>
        <v>0</v>
      </c>
      <c r="F58" s="22" t="n">
        <v>0</v>
      </c>
      <c r="G58" s="17" t="n">
        <v>0</v>
      </c>
      <c r="H58" s="20" t="n">
        <f aca="false">($H$3-G58)*F58*timediff</f>
        <v>0</v>
      </c>
      <c r="I58" s="35"/>
      <c r="N58" s="46"/>
    </row>
    <row r="59" customFormat="false" ht="12.75" hidden="false" customHeight="false" outlineLevel="0" collapsed="false">
      <c r="B59" s="19" t="n">
        <v>0</v>
      </c>
      <c r="C59" s="17" t="n">
        <v>0</v>
      </c>
      <c r="D59" s="18" t="n">
        <f aca="false">($A$57-C59)*B59*10000</f>
        <v>0</v>
      </c>
      <c r="F59" s="22" t="n">
        <v>0</v>
      </c>
      <c r="G59" s="17" t="n">
        <v>0</v>
      </c>
      <c r="H59" s="20" t="n">
        <f aca="false">($H$3-G59)*F59*timediff</f>
        <v>0</v>
      </c>
      <c r="I59" s="23"/>
    </row>
    <row r="60" customFormat="false" ht="12.75" hidden="false" customHeight="false" outlineLevel="0" collapsed="false">
      <c r="B60" s="19" t="n">
        <v>0</v>
      </c>
      <c r="C60" s="17" t="n">
        <v>0</v>
      </c>
      <c r="D60" s="18" t="n">
        <f aca="false">($A$57-C60)*B60*10000</f>
        <v>0</v>
      </c>
      <c r="F60" s="22" t="n">
        <v>0</v>
      </c>
      <c r="G60" s="17" t="n">
        <v>0</v>
      </c>
      <c r="H60" s="20" t="n">
        <f aca="false">($H$3-G60)*F60*timediff</f>
        <v>0</v>
      </c>
      <c r="I60" s="35"/>
    </row>
    <row r="61" customFormat="false" ht="13.5" hidden="false" customHeight="false" outlineLevel="0" collapsed="false">
      <c r="B61" s="19" t="n">
        <v>0</v>
      </c>
      <c r="C61" s="17" t="n">
        <v>0</v>
      </c>
      <c r="D61" s="18" t="n">
        <f aca="false">($A$57-C61)*B61*10000</f>
        <v>0</v>
      </c>
      <c r="F61" s="22" t="n">
        <v>0</v>
      </c>
      <c r="G61" s="17" t="n">
        <v>0</v>
      </c>
      <c r="H61" s="20" t="n">
        <f aca="false">($H$3-G61)*F61*timediff</f>
        <v>0</v>
      </c>
      <c r="I61" s="56"/>
    </row>
    <row r="62" customFormat="false" ht="13.5" hidden="false" customHeight="false" outlineLevel="0" collapsed="false">
      <c r="A62" s="1" t="s">
        <v>33</v>
      </c>
      <c r="B62" s="49" t="n">
        <v>125</v>
      </c>
      <c r="C62" s="42" t="n">
        <v>4.5164</v>
      </c>
      <c r="D62" s="50" t="n">
        <f aca="false">($A$65-C62)*B62*10000</f>
        <v>-20500</v>
      </c>
      <c r="F62" s="22" t="n">
        <v>0</v>
      </c>
      <c r="G62" s="17" t="n">
        <v>0</v>
      </c>
      <c r="H62" s="20" t="n">
        <f aca="false">($H$3-G62)*F62*timediff</f>
        <v>0</v>
      </c>
      <c r="I62" s="35"/>
    </row>
    <row r="63" customFormat="false" ht="12.75" hidden="false" customHeight="false" outlineLevel="0" collapsed="false">
      <c r="A63" s="7"/>
      <c r="B63" s="19" t="n">
        <v>0</v>
      </c>
      <c r="C63" s="17" t="n">
        <v>0</v>
      </c>
      <c r="D63" s="18" t="n">
        <f aca="false">($A$65-C63)*B63*10000</f>
        <v>0</v>
      </c>
      <c r="F63" s="22" t="n">
        <v>0</v>
      </c>
      <c r="G63" s="17" t="n">
        <v>0</v>
      </c>
      <c r="H63" s="20" t="n">
        <f aca="false">($H$3-G63)*F63*timediff</f>
        <v>0</v>
      </c>
      <c r="I63" s="35"/>
    </row>
    <row r="64" customFormat="false" ht="12.75" hidden="false" customHeight="false" outlineLevel="0" collapsed="false">
      <c r="B64" s="19" t="n">
        <v>0</v>
      </c>
      <c r="C64" s="17" t="n">
        <v>0</v>
      </c>
      <c r="D64" s="18" t="n">
        <f aca="false">($A$65-C64)*B64*10000</f>
        <v>0</v>
      </c>
      <c r="F64" s="22" t="n">
        <v>0</v>
      </c>
      <c r="G64" s="17" t="n">
        <v>0</v>
      </c>
      <c r="H64" s="20" t="n">
        <f aca="false">($H$3-G64)*F64*timediff</f>
        <v>0</v>
      </c>
      <c r="I64" s="35"/>
    </row>
    <row r="65" customFormat="false" ht="14.25" hidden="false" customHeight="true" outlineLevel="0" collapsed="false">
      <c r="A65" s="7" t="n">
        <f aca="false">AVERAGE(O17:O23)</f>
        <v>4.5</v>
      </c>
      <c r="B65" s="19" t="n">
        <v>0</v>
      </c>
      <c r="C65" s="17" t="n">
        <v>0</v>
      </c>
      <c r="D65" s="18" t="n">
        <f aca="false">($A$65-C65)*B65*10000</f>
        <v>0</v>
      </c>
      <c r="F65" s="22" t="n">
        <v>0</v>
      </c>
      <c r="G65" s="17" t="n">
        <v>0</v>
      </c>
      <c r="H65" s="20" t="n">
        <f aca="false">($H$3-G65)*F65*timediff</f>
        <v>0</v>
      </c>
      <c r="I65" s="23" t="s">
        <v>34</v>
      </c>
    </row>
    <row r="66" customFormat="false" ht="12.75" hidden="false" customHeight="false" outlineLevel="0" collapsed="false">
      <c r="B66" s="19" t="n">
        <v>0</v>
      </c>
      <c r="C66" s="17" t="n">
        <v>0</v>
      </c>
      <c r="D66" s="18" t="n">
        <f aca="false">($A$65-C66)*B66*10000</f>
        <v>0</v>
      </c>
      <c r="F66" s="22" t="n">
        <v>0</v>
      </c>
      <c r="G66" s="17" t="n">
        <v>0</v>
      </c>
      <c r="H66" s="20" t="n">
        <f aca="false">($H$3-G66)*F66*timediff</f>
        <v>0</v>
      </c>
      <c r="I66" s="23"/>
    </row>
    <row r="67" customFormat="false" ht="12.75" hidden="false" customHeight="false" outlineLevel="0" collapsed="false">
      <c r="B67" s="19" t="n">
        <v>0</v>
      </c>
      <c r="C67" s="17" t="n">
        <v>0</v>
      </c>
      <c r="D67" s="18" t="n">
        <f aca="false">($A$65-C67)*B67*10000</f>
        <v>0</v>
      </c>
      <c r="F67" s="22" t="n">
        <v>0</v>
      </c>
      <c r="G67" s="17" t="n">
        <v>0</v>
      </c>
      <c r="H67" s="20" t="n">
        <f aca="false">($H$3-G67)*F67*timediff</f>
        <v>0</v>
      </c>
      <c r="I67" s="23"/>
    </row>
    <row r="68" customFormat="false" ht="12.75" hidden="false" customHeight="false" outlineLevel="0" collapsed="false">
      <c r="B68" s="19" t="n">
        <v>0</v>
      </c>
      <c r="C68" s="17" t="n">
        <v>0</v>
      </c>
      <c r="D68" s="18" t="n">
        <f aca="false">($A$65-C68)*B68*10000</f>
        <v>0</v>
      </c>
      <c r="F68" s="22" t="n">
        <v>0</v>
      </c>
      <c r="G68" s="17" t="n">
        <v>0</v>
      </c>
      <c r="H68" s="20" t="n">
        <f aca="false">($H$3-G68)*F68*timediff</f>
        <v>0</v>
      </c>
      <c r="I68" s="23"/>
    </row>
    <row r="69" customFormat="false" ht="13.5" hidden="false" customHeight="false" outlineLevel="0" collapsed="false">
      <c r="B69" s="57" t="n">
        <v>0</v>
      </c>
      <c r="C69" s="58" t="n">
        <v>0</v>
      </c>
      <c r="D69" s="53" t="n">
        <f aca="false">($A$65-C69)*B69*10000</f>
        <v>0</v>
      </c>
      <c r="F69" s="22" t="n">
        <v>0</v>
      </c>
      <c r="G69" s="59" t="n">
        <v>0</v>
      </c>
      <c r="H69" s="20" t="n">
        <f aca="false">($H$3-G69)*F69*timediff</f>
        <v>0</v>
      </c>
      <c r="I69" s="23"/>
    </row>
    <row r="70" customFormat="false" ht="12.75" hidden="false" customHeight="false" outlineLevel="0" collapsed="false">
      <c r="A70" s="1" t="s">
        <v>35</v>
      </c>
      <c r="D70" s="60" t="n">
        <f aca="false">SUM(D5:D69)-C83</f>
        <v>2999.99999999994</v>
      </c>
      <c r="F70" s="61"/>
      <c r="G70" s="62" t="n">
        <f aca="false">SUM(F70)*($G$1-$C$1)/10000</f>
        <v>0</v>
      </c>
      <c r="H70" s="63" t="n">
        <f aca="false">SUM(H7:H69)</f>
        <v>4875.00000000019</v>
      </c>
      <c r="I70" s="64"/>
    </row>
    <row r="71" customFormat="false" ht="12.75" hidden="false" customHeight="false" outlineLevel="0" collapsed="false">
      <c r="D71" s="60"/>
      <c r="G71" s="0" t="s">
        <v>2</v>
      </c>
    </row>
    <row r="72" customFormat="false" ht="12.75" hidden="false" customHeight="false" outlineLevel="0" collapsed="false">
      <c r="D72" s="65"/>
      <c r="F72" s="66"/>
      <c r="G72" s="66"/>
      <c r="H72" s="67"/>
      <c r="I72" s="0"/>
    </row>
    <row r="73" customFormat="false" ht="12.75" hidden="false" customHeight="false" outlineLevel="0" collapsed="false">
      <c r="A73" s="68" t="s">
        <v>36</v>
      </c>
      <c r="B73" s="69" t="n">
        <f aca="false">SUM(B5:B28)</f>
        <v>-570</v>
      </c>
      <c r="C73" s="62"/>
      <c r="D73" s="70" t="n">
        <f aca="false">SUM(D5:D28)</f>
        <v>412500.000000002</v>
      </c>
      <c r="F73" s="69" t="n">
        <f aca="false">SUM(F5:F69)</f>
        <v>-1030</v>
      </c>
      <c r="G73" s="62"/>
      <c r="H73" s="71" t="n">
        <f aca="false">SUM(H6:H69)</f>
        <v>4875.00000000019</v>
      </c>
      <c r="I73" s="0"/>
    </row>
    <row r="74" customFormat="false" ht="12.75" hidden="false" customHeight="false" outlineLevel="0" collapsed="false">
      <c r="A74" s="68" t="s">
        <v>37</v>
      </c>
      <c r="B74" s="69" t="n">
        <f aca="false">SUM(B29:B69)</f>
        <v>995</v>
      </c>
      <c r="C74" s="62"/>
      <c r="D74" s="72" t="n">
        <f aca="false">SUM(D29:D69)</f>
        <v>-587179.999999997</v>
      </c>
      <c r="F74" s="62"/>
      <c r="G74" s="62"/>
      <c r="H74" s="62"/>
      <c r="I74" s="0"/>
    </row>
    <row r="75" customFormat="false" ht="12.75" hidden="false" customHeight="false" outlineLevel="0" collapsed="false">
      <c r="A75" s="68"/>
      <c r="B75" s="69"/>
      <c r="C75" s="62"/>
      <c r="D75" s="72"/>
      <c r="F75" s="62"/>
      <c r="G75" s="62" t="n">
        <v>0</v>
      </c>
      <c r="H75" s="62"/>
      <c r="I75" s="0"/>
    </row>
    <row r="76" customFormat="false" ht="12.75" hidden="false" customHeight="false" outlineLevel="0" collapsed="false">
      <c r="A76" s="68"/>
      <c r="B76" s="69"/>
      <c r="C76" s="62"/>
      <c r="D76" s="73"/>
      <c r="F76" s="62"/>
      <c r="G76" s="62"/>
      <c r="H76" s="62"/>
      <c r="I76" s="0"/>
    </row>
    <row r="77" customFormat="false" ht="12.75" hidden="false" customHeight="false" outlineLevel="0" collapsed="false">
      <c r="A77" s="68"/>
      <c r="B77" s="69"/>
      <c r="C77" s="62"/>
      <c r="D77" s="73"/>
      <c r="F77" s="62"/>
      <c r="G77" s="62"/>
      <c r="H77" s="62"/>
      <c r="I77" s="0"/>
    </row>
    <row r="78" customFormat="false" ht="13.5" hidden="false" customHeight="false" outlineLevel="0" collapsed="false">
      <c r="A78" s="68" t="s">
        <v>38</v>
      </c>
      <c r="B78" s="69" t="n">
        <f aca="false">SUM(B73:B77)</f>
        <v>425</v>
      </c>
      <c r="C78" s="62"/>
      <c r="D78" s="73"/>
      <c r="F78" s="62" t="n">
        <f aca="false">SUM(F5:F69)*($G$1-$C$1)/10000</f>
        <v>-2.678</v>
      </c>
      <c r="G78" s="62"/>
      <c r="H78" s="71" t="n">
        <f aca="false">+H5</f>
        <v>-40509.3000000002</v>
      </c>
      <c r="I78" s="0"/>
    </row>
    <row r="79" customFormat="false" ht="12.75" hidden="false" customHeight="false" outlineLevel="0" collapsed="false">
      <c r="A79" s="74" t="s">
        <v>39</v>
      </c>
      <c r="B79" s="75"/>
      <c r="C79" s="76" t="n">
        <f aca="false">+H73</f>
        <v>4875.00000000019</v>
      </c>
      <c r="D79" s="0" t="s">
        <v>2</v>
      </c>
      <c r="F79" s="77" t="s">
        <v>40</v>
      </c>
      <c r="G79" s="78"/>
      <c r="H79" s="78"/>
      <c r="I79" s="79"/>
      <c r="J79" s="80" t="n">
        <f aca="false">+F78</f>
        <v>-2.678</v>
      </c>
      <c r="K79" s="81"/>
      <c r="L79" s="2"/>
    </row>
    <row r="80" customFormat="false" ht="12.75" hidden="false" customHeight="false" outlineLevel="0" collapsed="false">
      <c r="A80" s="82" t="s">
        <v>41</v>
      </c>
      <c r="B80" s="83"/>
      <c r="C80" s="84" t="n">
        <f aca="false">D70</f>
        <v>2999.99999999994</v>
      </c>
      <c r="F80" s="85"/>
      <c r="G80" s="86"/>
      <c r="H80" s="86"/>
      <c r="I80" s="87"/>
      <c r="J80" s="88"/>
    </row>
    <row r="81" customFormat="false" ht="12.75" hidden="false" customHeight="false" outlineLevel="0" collapsed="false">
      <c r="A81" s="82"/>
      <c r="B81" s="83"/>
      <c r="C81" s="84"/>
      <c r="F81" s="85"/>
      <c r="G81" s="86"/>
      <c r="H81" s="86"/>
      <c r="I81" s="87"/>
      <c r="J81" s="88"/>
    </row>
    <row r="82" customFormat="false" ht="12.75" hidden="false" customHeight="false" outlineLevel="0" collapsed="false">
      <c r="A82" s="82" t="s">
        <v>42</v>
      </c>
      <c r="B82" s="83"/>
      <c r="C82" s="84" t="n">
        <f aca="false">+H78</f>
        <v>-40509.3000000002</v>
      </c>
      <c r="F82" s="85"/>
      <c r="G82" s="86"/>
      <c r="H82" s="86"/>
      <c r="I82" s="87"/>
      <c r="J82" s="88"/>
    </row>
    <row r="83" customFormat="false" ht="12.75" hidden="false" customHeight="false" outlineLevel="0" collapsed="false">
      <c r="A83" s="82" t="s">
        <v>43</v>
      </c>
      <c r="B83" s="83"/>
      <c r="C83" s="84" t="n">
        <f aca="false">SUM(D5+D29+D42+D48+D55+D62)</f>
        <v>-177679.999999995</v>
      </c>
      <c r="F83" s="85" t="s">
        <v>44</v>
      </c>
      <c r="G83" s="86"/>
      <c r="H83" s="86"/>
      <c r="I83" s="87"/>
      <c r="J83" s="89" t="n">
        <f aca="false">B78</f>
        <v>425</v>
      </c>
    </row>
    <row r="84" customFormat="false" ht="12.75" hidden="false" customHeight="false" outlineLevel="0" collapsed="false">
      <c r="A84" s="82"/>
      <c r="B84" s="83"/>
      <c r="C84" s="84"/>
      <c r="F84" s="85"/>
      <c r="G84" s="86"/>
      <c r="H84" s="86"/>
      <c r="I84" s="87"/>
      <c r="J84" s="88" t="s">
        <v>45</v>
      </c>
    </row>
    <row r="85" customFormat="false" ht="13.5" hidden="false" customHeight="false" outlineLevel="0" collapsed="false">
      <c r="A85" s="90" t="s">
        <v>46</v>
      </c>
      <c r="B85" s="91"/>
      <c r="C85" s="92" t="n">
        <f aca="false">SUM(C79:C84)</f>
        <v>-210314.299999995</v>
      </c>
      <c r="F85" s="93"/>
      <c r="G85" s="94"/>
      <c r="H85" s="94"/>
      <c r="I85" s="95"/>
      <c r="J85" s="96" t="n">
        <f aca="false">+J83+J79</f>
        <v>422.322</v>
      </c>
    </row>
    <row r="86" customFormat="false" ht="12.75" hidden="false" customHeight="false" outlineLevel="0" collapsed="false">
      <c r="A86" s="24"/>
      <c r="C86" s="97"/>
    </row>
    <row r="87" customFormat="false" ht="12.75" hidden="false" customHeight="false" outlineLevel="0" collapsed="false">
      <c r="A87" s="24" t="s">
        <v>47</v>
      </c>
      <c r="C87" s="97" t="n">
        <f aca="false">+C85+C86</f>
        <v>-210314.299999995</v>
      </c>
    </row>
    <row r="88" customFormat="false" ht="12.75" hidden="false" customHeight="false" outlineLevel="0" collapsed="false">
      <c r="A88" s="24"/>
      <c r="C88" s="97" t="s">
        <v>2</v>
      </c>
    </row>
    <row r="89" customFormat="false" ht="12.75" hidden="false" customHeight="false" outlineLevel="0" collapsed="false">
      <c r="A89" s="24"/>
      <c r="C89" s="97"/>
      <c r="G89" s="0" t="s">
        <v>2</v>
      </c>
      <c r="J89" s="0" t="s">
        <v>2</v>
      </c>
    </row>
    <row r="90" customFormat="false" ht="12.75" hidden="false" customHeight="false" outlineLevel="0" collapsed="false">
      <c r="A90" s="24"/>
      <c r="C90" s="97"/>
    </row>
    <row r="91" customFormat="false" ht="12.75" hidden="false" customHeight="false" outlineLevel="0" collapsed="false">
      <c r="C91" s="97"/>
      <c r="J91" s="0" t="s">
        <v>48</v>
      </c>
    </row>
    <row r="93" customFormat="false" ht="12.75" hidden="false" customHeight="false" outlineLevel="0" collapsed="false">
      <c r="I93" s="3" t="s">
        <v>49</v>
      </c>
    </row>
    <row r="108" customFormat="false" ht="12.75" hidden="false" customHeight="false" outlineLevel="0" collapsed="false">
      <c r="J108" s="0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1999-10-21T14:08:25Z</dcterms:created>
  <dc:creator>fshane</dc:creator>
  <dc:description/>
  <dc:language>en-US</dc:language>
  <cp:lastModifiedBy>pkeavey</cp:lastModifiedBy>
  <cp:lastPrinted>2000-10-02T10:57:49Z</cp:lastPrinted>
  <cp:revision>0</cp:revision>
  <dc:subject/>
  <dc:title/>
</cp:coreProperties>
</file>