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</sheets>
  <definedNames>
    <definedName function="false" hidden="false" localSheetId="0" name="_xlnm.Print_Area" vbProcedure="false">Invoice!$A$1:$D$45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<sst xmlns="http://schemas.openxmlformats.org/spreadsheetml/2006/main" count="86" uniqueCount="51">
  <si>
    <t xml:space="preserve">City of Pasadena</t>
  </si>
  <si>
    <t xml:space="preserve">March 2001 Invoice</t>
  </si>
  <si>
    <t xml:space="preserve"> </t>
  </si>
  <si>
    <t xml:space="preserve"># of Days</t>
  </si>
  <si>
    <t xml:space="preserve">NGI SoCal</t>
  </si>
  <si>
    <t xml:space="preserve">IFGMR EP San Juan</t>
  </si>
  <si>
    <t xml:space="preserve">Gas Daily</t>
  </si>
  <si>
    <t xml:space="preserve">SoCal</t>
  </si>
  <si>
    <t xml:space="preserve">Pasadena</t>
  </si>
  <si>
    <t xml:space="preserve">Fixed Price</t>
  </si>
  <si>
    <t xml:space="preserve">KRS</t>
  </si>
  <si>
    <t xml:space="preserve">Add'l</t>
  </si>
  <si>
    <t xml:space="preserve">Pasadena </t>
  </si>
  <si>
    <t xml:space="preserve">Purchases</t>
  </si>
  <si>
    <t xml:space="preserve">Sales</t>
  </si>
  <si>
    <t xml:space="preserve">Border</t>
  </si>
  <si>
    <t xml:space="preserve">Mid</t>
  </si>
  <si>
    <t xml:space="preserve">Usage</t>
  </si>
  <si>
    <t xml:space="preserve">Net Nom</t>
  </si>
  <si>
    <t xml:space="preserve">APEA</t>
  </si>
  <si>
    <t xml:space="preserve">Delivery</t>
  </si>
  <si>
    <t xml:space="preserve">Imbalance</t>
  </si>
  <si>
    <t xml:space="preserve">from EPMI</t>
  </si>
  <si>
    <t xml:space="preserve">to EPMI</t>
  </si>
  <si>
    <t xml:space="preserve">MMBtu</t>
  </si>
  <si>
    <t xml:space="preserve">$/MMBtu</t>
  </si>
  <si>
    <t xml:space="preserve">Amount Due </t>
  </si>
  <si>
    <t xml:space="preserve">Date</t>
  </si>
  <si>
    <t xml:space="preserve">$</t>
  </si>
  <si>
    <t xml:space="preserve">Total Nomination</t>
  </si>
  <si>
    <t xml:space="preserve">APEA Nomination</t>
  </si>
  <si>
    <t xml:space="preserve">Net Nomination</t>
  </si>
  <si>
    <t xml:space="preserve">Less APEA Usage</t>
  </si>
  <si>
    <t xml:space="preserve">Net Usage</t>
  </si>
  <si>
    <t xml:space="preserve">Enron Sales to Pasadena</t>
  </si>
  <si>
    <t xml:space="preserve">NGI Deliveries</t>
  </si>
  <si>
    <t xml:space="preserve">Fixed Price Deliveries</t>
  </si>
  <si>
    <t xml:space="preserve">Gas Daily Deliveries</t>
  </si>
  <si>
    <t xml:space="preserve">Gas Daily Purchases</t>
  </si>
  <si>
    <t xml:space="preserve">Enron Purchases from Pasadena</t>
  </si>
  <si>
    <t xml:space="preserve">Kern River Station Purchases </t>
  </si>
  <si>
    <t xml:space="preserve">El Paso Capacity</t>
  </si>
  <si>
    <t xml:space="preserve">Fixed (demand charge)</t>
  </si>
  <si>
    <t xml:space="preserve">Variable  (demand charge)</t>
  </si>
  <si>
    <t xml:space="preserve">Net Due Enron/(Pasadena)</t>
  </si>
  <si>
    <t xml:space="preserve">KRS NGI Delivery</t>
  </si>
  <si>
    <t xml:space="preserve">KRS NGI Supply</t>
  </si>
  <si>
    <t xml:space="preserve">Fuel</t>
  </si>
  <si>
    <t xml:space="preserve">Totals</t>
  </si>
  <si>
    <t xml:space="preserve">Variable</t>
  </si>
  <si>
    <t xml:space="preserve">should be zero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</si>
</sst>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.0_);_(* \(#,##0.0\);_(* \-??_);_(@_)"/>
    <numFmt numFmtId="167" formatCode="0.0000"/>
    <numFmt numFmtId="168" formatCode="_(* #,##0.0000_);_(* \(#,##0.0000\);_(* \-??_);_(@_)"/>
    <numFmt numFmtId="169" formatCode="_(* #,##0_);_(* \(#,##0\);_(* \-??_);_(@_)"/>
    <numFmt numFmtId="170" formatCode="[$-409]d\-mmm"/>
    <numFmt numFmtId="171" formatCode="0.000"/>
    <numFmt numFmtId="172" formatCode="[$-409]#,##0_);[RED]\(#,##0\)"/>
    <numFmt numFmtId="173" formatCode="#,##0.0_);[RED]\(#,##0.0\)"/>
    <numFmt numFmtId="174" formatCode="_(* #,##0.0_);_(* \(#,##0.0\);_(* \-?_);_(@_)"/>
    <numFmt numFmtId="175" formatCode="_(* #,##0.000_);_(* \(#,##0.000\);_(* \-??_);_(@_)"/>
    <numFmt numFmtId="176" formatCode="#,##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b val="true"/>
      <sz val="9"/>
      <name val="Arial"/>
      <family val="2"/>
    </font>
    <font>
      <sz val="10"/>
      <color rgb="FF3366FF"/>
      <name val="Arial"/>
      <family val="2"/>
    </font>
    <font>
      <b val="true"/>
      <sz val="9"/>
      <color rgb="FF3366FF"/>
      <name val="Arial"/>
      <family val="2"/>
    </font>
    <font>
      <sz val="10"/>
      <color rgb="FF000000"/>
      <name val="Arial"/>
      <family val="2"/>
    </font>
    <font>
      <sz val="10"/>
      <color rgb="FFFF00FF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60120</xdr:colOff>
      <xdr:row>48</xdr:row>
      <xdr:rowOff>86040</xdr:rowOff>
    </xdr:from>
    <xdr:to>
      <xdr:col>2</xdr:col>
      <xdr:colOff>694800</xdr:colOff>
      <xdr:row>48</xdr:row>
      <xdr:rowOff>86040</xdr:rowOff>
    </xdr:to>
    <xdr:sp>
      <xdr:nvSpPr>
        <xdr:cNvPr id="0" name="Line 1"/>
        <xdr:cNvSpPr/>
      </xdr:nvSpPr>
      <xdr:spPr>
        <a:xfrm flipH="1">
          <a:off x="3482280" y="7896600"/>
          <a:ext cx="6346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60120</xdr:colOff>
      <xdr:row>49</xdr:row>
      <xdr:rowOff>86040</xdr:rowOff>
    </xdr:from>
    <xdr:to>
      <xdr:col>2</xdr:col>
      <xdr:colOff>694800</xdr:colOff>
      <xdr:row>49</xdr:row>
      <xdr:rowOff>86040</xdr:rowOff>
    </xdr:to>
    <xdr:sp>
      <xdr:nvSpPr>
        <xdr:cNvPr id="1" name="Line 2"/>
        <xdr:cNvSpPr/>
      </xdr:nvSpPr>
      <xdr:spPr>
        <a:xfrm flipH="1">
          <a:off x="3482280" y="8058600"/>
          <a:ext cx="6346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7"/>
    <col collapsed="false" customWidth="true" hidden="false" outlineLevel="0" max="2" min="2" style="1" width="11.85"/>
    <col collapsed="false" customWidth="true" hidden="false" outlineLevel="0" max="3" min="3" style="0" width="10.99"/>
    <col collapsed="false" customWidth="true" hidden="false" outlineLevel="0" max="4" min="4" style="0" width="14.85"/>
    <col collapsed="false" customWidth="true" hidden="false" outlineLevel="0" max="6" min="6" style="2" width="10.13"/>
    <col collapsed="false" customWidth="true" hidden="false" outlineLevel="0" max="7" min="7" style="2" width="11.7"/>
    <col collapsed="false" customWidth="true" hidden="false" outlineLevel="0" max="8" min="8" style="0" width="11.56"/>
    <col collapsed="false" customWidth="true" hidden="false" outlineLevel="0" max="10" min="9" style="3" width="10.56"/>
    <col collapsed="false" customWidth="true" hidden="false" outlineLevel="0" max="11" min="11" style="3" width="11.56"/>
    <col collapsed="false" customWidth="true" hidden="false" outlineLevel="0" max="13" min="12" style="3" width="10.56"/>
    <col collapsed="false" customWidth="true" hidden="false" outlineLevel="0" max="15" min="14" style="0" width="11.99"/>
    <col collapsed="false" customWidth="true" hidden="false" outlineLevel="0" max="16" min="16" style="0" width="12.85"/>
    <col collapsed="false" customWidth="true" hidden="false" outlineLevel="0" max="17" min="17" style="0" width="12.14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4" t="s">
        <v>0</v>
      </c>
      <c r="C1" s="5"/>
      <c r="D1" s="6"/>
      <c r="E1" s="7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customFormat="false" ht="12.75" hidden="false" customHeight="false" outlineLevel="0" collapsed="false">
      <c r="A2" s="10" t="s">
        <v>1</v>
      </c>
      <c r="F2" s="8"/>
      <c r="N2" s="9"/>
      <c r="O2" s="11"/>
      <c r="P2" s="11"/>
      <c r="Q2" s="11"/>
      <c r="R2" s="11"/>
    </row>
    <row r="3" customFormat="false" ht="12.75" hidden="false" customHeight="false" outlineLevel="0" collapsed="false">
      <c r="A3" s="10"/>
      <c r="F3" s="8"/>
      <c r="N3" s="9"/>
      <c r="O3" s="12"/>
      <c r="Q3" s="8"/>
      <c r="R3" s="8"/>
    </row>
    <row r="4" customFormat="false" ht="12.75" hidden="false" customHeight="false" outlineLevel="0" collapsed="false">
      <c r="A4" s="4"/>
      <c r="H4" s="0" t="s">
        <v>2</v>
      </c>
      <c r="L4" s="3" t="s">
        <v>2</v>
      </c>
    </row>
    <row r="5" customFormat="false" ht="12.75" hidden="false" customHeight="false" outlineLevel="0" collapsed="false">
      <c r="A5" s="13" t="s">
        <v>3</v>
      </c>
      <c r="B5" s="14" t="n">
        <v>31</v>
      </c>
      <c r="H5" s="0" t="s">
        <v>2</v>
      </c>
    </row>
    <row r="6" customFormat="false" ht="12.75" hidden="false" customHeight="false" outlineLevel="0" collapsed="false">
      <c r="A6" s="4" t="s">
        <v>4</v>
      </c>
      <c r="B6" s="15" t="n">
        <v>12.58</v>
      </c>
      <c r="C6" s="16"/>
      <c r="I6" s="17" t="s">
        <v>2</v>
      </c>
    </row>
    <row r="7" customFormat="false" ht="12.75" hidden="false" customHeight="false" outlineLevel="0" collapsed="false">
      <c r="A7" s="4" t="s">
        <v>5</v>
      </c>
      <c r="B7" s="15" t="n">
        <v>4.83</v>
      </c>
      <c r="C7" s="16"/>
      <c r="J7" s="3" t="s">
        <v>2</v>
      </c>
    </row>
    <row r="8" customFormat="false" ht="12.75" hidden="false" customHeight="false" outlineLevel="0" collapsed="false">
      <c r="A8" s="4"/>
      <c r="B8" s="18"/>
      <c r="C8" s="5"/>
      <c r="F8" s="8"/>
      <c r="G8" s="19"/>
      <c r="H8" s="20"/>
      <c r="O8" s="8" t="s">
        <v>6</v>
      </c>
      <c r="P8" s="8" t="s">
        <v>6</v>
      </c>
      <c r="Q8" s="8" t="s">
        <v>6</v>
      </c>
      <c r="R8" s="8" t="s">
        <v>6</v>
      </c>
    </row>
    <row r="9" customFormat="false" ht="12.75" hidden="false" customHeight="false" outlineLevel="0" collapsed="false">
      <c r="B9" s="21"/>
      <c r="C9" s="5"/>
      <c r="F9" s="8"/>
      <c r="G9" s="8" t="s">
        <v>6</v>
      </c>
      <c r="H9" s="22" t="s">
        <v>7</v>
      </c>
      <c r="I9" s="22" t="s">
        <v>8</v>
      </c>
      <c r="K9" s="22" t="s">
        <v>9</v>
      </c>
      <c r="L9" s="22" t="s">
        <v>10</v>
      </c>
      <c r="M9" s="22" t="s">
        <v>11</v>
      </c>
      <c r="N9" s="22" t="s">
        <v>12</v>
      </c>
      <c r="O9" s="8" t="s">
        <v>13</v>
      </c>
      <c r="P9" s="8" t="s">
        <v>13</v>
      </c>
      <c r="Q9" s="8" t="s">
        <v>14</v>
      </c>
      <c r="R9" s="8" t="s">
        <v>14</v>
      </c>
    </row>
    <row r="10" customFormat="false" ht="12.75" hidden="false" customHeight="false" outlineLevel="0" collapsed="false">
      <c r="B10" s="22" t="s">
        <v>15</v>
      </c>
      <c r="C10" s="3"/>
      <c r="D10" s="23"/>
      <c r="F10" s="8" t="s">
        <v>2</v>
      </c>
      <c r="G10" s="8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20</v>
      </c>
      <c r="M10" s="22" t="s">
        <v>20</v>
      </c>
      <c r="N10" s="22" t="s">
        <v>21</v>
      </c>
      <c r="O10" s="8" t="s">
        <v>22</v>
      </c>
      <c r="P10" s="8" t="s">
        <v>22</v>
      </c>
      <c r="Q10" s="8" t="s">
        <v>23</v>
      </c>
      <c r="R10" s="8" t="s">
        <v>23</v>
      </c>
    </row>
    <row r="11" customFormat="false" ht="13.5" hidden="false" customHeight="false" outlineLevel="0" collapsed="false">
      <c r="A11" s="24" t="s">
        <v>8</v>
      </c>
      <c r="B11" s="25" t="s">
        <v>24</v>
      </c>
      <c r="C11" s="26" t="s">
        <v>25</v>
      </c>
      <c r="D11" s="27" t="s">
        <v>26</v>
      </c>
      <c r="F11" s="28" t="s">
        <v>27</v>
      </c>
      <c r="G11" s="28" t="s">
        <v>25</v>
      </c>
      <c r="H11" s="25" t="s">
        <v>24</v>
      </c>
      <c r="I11" s="25" t="s">
        <v>24</v>
      </c>
      <c r="J11" s="25" t="s">
        <v>24</v>
      </c>
      <c r="K11" s="25" t="s">
        <v>24</v>
      </c>
      <c r="L11" s="25" t="s">
        <v>24</v>
      </c>
      <c r="M11" s="25" t="s">
        <v>24</v>
      </c>
      <c r="N11" s="25" t="s">
        <v>24</v>
      </c>
      <c r="O11" s="28" t="s">
        <v>24</v>
      </c>
      <c r="P11" s="28" t="s">
        <v>28</v>
      </c>
      <c r="Q11" s="28" t="s">
        <v>24</v>
      </c>
      <c r="R11" s="28" t="s">
        <v>28</v>
      </c>
    </row>
    <row r="12" customFormat="false" ht="12.75" hidden="false" customHeight="false" outlineLevel="0" collapsed="false">
      <c r="A12" s="0" t="s">
        <v>29</v>
      </c>
      <c r="B12" s="29" t="n">
        <f aca="false">10000*31</f>
        <v>310000</v>
      </c>
      <c r="C12" s="5"/>
      <c r="D12" s="5"/>
      <c r="E12" s="5"/>
      <c r="F12" s="30" t="n">
        <v>36951</v>
      </c>
      <c r="G12" s="31" t="n">
        <v>12.955</v>
      </c>
      <c r="H12" s="32" t="n">
        <v>8481</v>
      </c>
      <c r="I12" s="33" t="n">
        <f aca="false">B12/B5</f>
        <v>10000</v>
      </c>
      <c r="J12" s="34" t="n">
        <f aca="false">(3000*B5)/B5</f>
        <v>3000</v>
      </c>
      <c r="K12" s="32" t="n">
        <v>1500</v>
      </c>
      <c r="L12" s="32" t="n">
        <v>3944</v>
      </c>
      <c r="M12" s="32" t="n">
        <f aca="false">I12-J12-K12-L12</f>
        <v>1556</v>
      </c>
      <c r="N12" s="35" t="n">
        <f aca="false">H12-J12-K12-L12-M12</f>
        <v>-1519</v>
      </c>
      <c r="O12" s="21" t="n">
        <f aca="false">IF(N12&gt;0,N12,0)</f>
        <v>0</v>
      </c>
      <c r="P12" s="36" t="n">
        <f aca="false">O12*G12</f>
        <v>0</v>
      </c>
      <c r="Q12" s="21" t="n">
        <f aca="false">IF(N12&gt;0,0,N12)</f>
        <v>-1519</v>
      </c>
      <c r="R12" s="37" t="n">
        <f aca="false">Q12*G12</f>
        <v>-19678.645</v>
      </c>
    </row>
    <row r="13" customFormat="false" ht="12.75" hidden="false" customHeight="false" outlineLevel="0" collapsed="false">
      <c r="A13" s="0" t="s">
        <v>30</v>
      </c>
      <c r="B13" s="38" t="n">
        <f aca="false">3000*B5</f>
        <v>93000</v>
      </c>
      <c r="C13" s="5"/>
      <c r="D13" s="5"/>
      <c r="E13" s="5"/>
      <c r="F13" s="30" t="n">
        <v>36952</v>
      </c>
      <c r="G13" s="31" t="n">
        <v>23.95</v>
      </c>
      <c r="H13" s="32" t="n">
        <v>8281</v>
      </c>
      <c r="I13" s="33" t="n">
        <f aca="false">$I$12</f>
        <v>10000</v>
      </c>
      <c r="J13" s="34" t="n">
        <f aca="false">$J$12</f>
        <v>3000</v>
      </c>
      <c r="K13" s="34" t="n">
        <f aca="false">K12</f>
        <v>1500</v>
      </c>
      <c r="L13" s="34" t="n">
        <f aca="false">L12</f>
        <v>3944</v>
      </c>
      <c r="M13" s="34" t="n">
        <f aca="false">M12</f>
        <v>1556</v>
      </c>
      <c r="N13" s="35" t="n">
        <f aca="false">H13-J13-K13-L13-M13</f>
        <v>-1719</v>
      </c>
      <c r="O13" s="21" t="n">
        <f aca="false">IF(N13&gt;0,N13,0)</f>
        <v>0</v>
      </c>
      <c r="P13" s="36" t="n">
        <f aca="false">O13*G13</f>
        <v>0</v>
      </c>
      <c r="Q13" s="21" t="n">
        <f aca="false">IF(N13&gt;0,0,N13)</f>
        <v>-1719</v>
      </c>
      <c r="R13" s="37" t="n">
        <f aca="false">Q13*G13</f>
        <v>-41170.05</v>
      </c>
    </row>
    <row r="14" customFormat="false" ht="12.75" hidden="false" customHeight="false" outlineLevel="0" collapsed="false">
      <c r="A14" s="0" t="s">
        <v>31</v>
      </c>
      <c r="B14" s="21" t="n">
        <f aca="false">+B12-B13</f>
        <v>217000</v>
      </c>
      <c r="C14" s="5"/>
      <c r="D14" s="5"/>
      <c r="E14" s="5"/>
      <c r="F14" s="30" t="n">
        <v>36953</v>
      </c>
      <c r="G14" s="31" t="n">
        <v>27.79</v>
      </c>
      <c r="H14" s="32" t="n">
        <v>8950</v>
      </c>
      <c r="I14" s="33" t="n">
        <f aca="false">$I$12</f>
        <v>10000</v>
      </c>
      <c r="J14" s="34" t="n">
        <f aca="false">$J$12</f>
        <v>3000</v>
      </c>
      <c r="K14" s="34" t="n">
        <f aca="false">K13</f>
        <v>1500</v>
      </c>
      <c r="L14" s="34" t="n">
        <f aca="false">L13</f>
        <v>3944</v>
      </c>
      <c r="M14" s="34" t="n">
        <f aca="false">M13</f>
        <v>1556</v>
      </c>
      <c r="N14" s="35" t="n">
        <f aca="false">H14-J14-K14-L14-M14</f>
        <v>-1050</v>
      </c>
      <c r="O14" s="21" t="n">
        <f aca="false">IF(N14&gt;0,N14,0)</f>
        <v>0</v>
      </c>
      <c r="P14" s="36" t="n">
        <f aca="false">O14*G14</f>
        <v>0</v>
      </c>
      <c r="Q14" s="21" t="n">
        <f aca="false">IF(N14&gt;0,0,N14)</f>
        <v>-1050</v>
      </c>
      <c r="R14" s="37" t="n">
        <f aca="false">Q14*G14</f>
        <v>-29179.5</v>
      </c>
    </row>
    <row r="15" customFormat="false" ht="12.75" hidden="false" customHeight="false" outlineLevel="0" collapsed="false">
      <c r="B15" s="21"/>
      <c r="C15" s="5"/>
      <c r="D15" s="5"/>
      <c r="E15" s="5"/>
      <c r="F15" s="30" t="n">
        <v>36954</v>
      </c>
      <c r="G15" s="31" t="n">
        <v>27.79</v>
      </c>
      <c r="H15" s="32" t="n">
        <v>8996</v>
      </c>
      <c r="I15" s="33" t="n">
        <f aca="false">$I$12</f>
        <v>10000</v>
      </c>
      <c r="J15" s="34" t="n">
        <f aca="false">$J$12</f>
        <v>3000</v>
      </c>
      <c r="K15" s="34" t="n">
        <f aca="false">K14</f>
        <v>1500</v>
      </c>
      <c r="L15" s="34" t="n">
        <f aca="false">L14</f>
        <v>3944</v>
      </c>
      <c r="M15" s="34" t="n">
        <f aca="false">M14</f>
        <v>1556</v>
      </c>
      <c r="N15" s="35" t="n">
        <f aca="false">H15-J15-K15-L15-M15</f>
        <v>-1004</v>
      </c>
      <c r="O15" s="21" t="n">
        <f aca="false">IF(N15&gt;0,N15,0)</f>
        <v>0</v>
      </c>
      <c r="P15" s="36" t="n">
        <f aca="false">O15*G15</f>
        <v>0</v>
      </c>
      <c r="Q15" s="21" t="n">
        <f aca="false">IF(N15&gt;0,0,N15)</f>
        <v>-1004</v>
      </c>
      <c r="R15" s="37" t="n">
        <f aca="false">Q15*G15</f>
        <v>-27901.16</v>
      </c>
    </row>
    <row r="16" customFormat="false" ht="12.75" hidden="false" customHeight="false" outlineLevel="0" collapsed="false">
      <c r="A16" s="0" t="s">
        <v>17</v>
      </c>
      <c r="B16" s="21" t="n">
        <f aca="false">H43</f>
        <v>224919</v>
      </c>
      <c r="C16" s="5"/>
      <c r="D16" s="5"/>
      <c r="E16" s="5"/>
      <c r="F16" s="30" t="n">
        <v>36955</v>
      </c>
      <c r="G16" s="31" t="n">
        <v>27.79</v>
      </c>
      <c r="H16" s="32" t="n">
        <v>9059</v>
      </c>
      <c r="I16" s="33" t="n">
        <f aca="false">$I$12</f>
        <v>10000</v>
      </c>
      <c r="J16" s="34" t="n">
        <f aca="false">$J$12</f>
        <v>3000</v>
      </c>
      <c r="K16" s="34" t="n">
        <f aca="false">K15</f>
        <v>1500</v>
      </c>
      <c r="L16" s="34" t="n">
        <f aca="false">L15</f>
        <v>3944</v>
      </c>
      <c r="M16" s="34" t="n">
        <f aca="false">M15</f>
        <v>1556</v>
      </c>
      <c r="N16" s="35" t="n">
        <f aca="false">H16-J16-K16-L16-M16</f>
        <v>-941</v>
      </c>
      <c r="O16" s="21" t="n">
        <f aca="false">IF(N16&gt;0,N16,0)</f>
        <v>0</v>
      </c>
      <c r="P16" s="36" t="n">
        <f aca="false">O16*G16</f>
        <v>0</v>
      </c>
      <c r="Q16" s="21" t="n">
        <f aca="false">IF(N16&gt;0,0,N16)</f>
        <v>-941</v>
      </c>
      <c r="R16" s="37" t="n">
        <f aca="false">Q16*G16</f>
        <v>-26150.39</v>
      </c>
    </row>
    <row r="17" customFormat="false" ht="12.75" hidden="false" customHeight="false" outlineLevel="0" collapsed="false">
      <c r="A17" s="0" t="s">
        <v>32</v>
      </c>
      <c r="B17" s="38" t="n">
        <f aca="false">B13</f>
        <v>93000</v>
      </c>
      <c r="C17" s="5"/>
      <c r="D17" s="5"/>
      <c r="E17" s="5"/>
      <c r="F17" s="30" t="n">
        <v>36956</v>
      </c>
      <c r="G17" s="31" t="n">
        <v>31.31</v>
      </c>
      <c r="H17" s="32" t="n">
        <v>7499</v>
      </c>
      <c r="I17" s="33" t="n">
        <f aca="false">$I$12</f>
        <v>10000</v>
      </c>
      <c r="J17" s="34" t="n">
        <f aca="false">$J$12</f>
        <v>3000</v>
      </c>
      <c r="K17" s="34" t="n">
        <f aca="false">K16</f>
        <v>1500</v>
      </c>
      <c r="L17" s="34" t="n">
        <f aca="false">L16</f>
        <v>3944</v>
      </c>
      <c r="M17" s="34" t="n">
        <f aca="false">M16</f>
        <v>1556</v>
      </c>
      <c r="N17" s="35" t="n">
        <f aca="false">H17-J17-K17-L17-M17</f>
        <v>-2501</v>
      </c>
      <c r="O17" s="21" t="n">
        <f aca="false">IF(N17&gt;0,N17,0)</f>
        <v>0</v>
      </c>
      <c r="P17" s="36" t="n">
        <f aca="false">O17*G17</f>
        <v>0</v>
      </c>
      <c r="Q17" s="21" t="n">
        <f aca="false">IF(N17&gt;0,0,N17)</f>
        <v>-2501</v>
      </c>
      <c r="R17" s="37" t="n">
        <f aca="false">Q17*G17</f>
        <v>-78306.31</v>
      </c>
    </row>
    <row r="18" customFormat="false" ht="12.75" hidden="false" customHeight="false" outlineLevel="0" collapsed="false">
      <c r="A18" s="0" t="s">
        <v>33</v>
      </c>
      <c r="B18" s="21" t="n">
        <f aca="false">B16-B17</f>
        <v>131919</v>
      </c>
      <c r="C18" s="5" t="s">
        <v>2</v>
      </c>
      <c r="D18" s="5"/>
      <c r="E18" s="5"/>
      <c r="F18" s="30" t="n">
        <v>36957</v>
      </c>
      <c r="G18" s="31" t="n">
        <v>25.265</v>
      </c>
      <c r="H18" s="32" t="n">
        <v>7649</v>
      </c>
      <c r="I18" s="33" t="n">
        <f aca="false">$I$12</f>
        <v>10000</v>
      </c>
      <c r="J18" s="34" t="n">
        <f aca="false">$J$12</f>
        <v>3000</v>
      </c>
      <c r="K18" s="34" t="n">
        <f aca="false">K17</f>
        <v>1500</v>
      </c>
      <c r="L18" s="34" t="n">
        <f aca="false">L17</f>
        <v>3944</v>
      </c>
      <c r="M18" s="34" t="n">
        <f aca="false">M17</f>
        <v>1556</v>
      </c>
      <c r="N18" s="35" t="n">
        <f aca="false">H18-J18-K18-L18-M18</f>
        <v>-2351</v>
      </c>
      <c r="O18" s="21" t="n">
        <f aca="false">IF(N18&gt;0,N18,0)</f>
        <v>0</v>
      </c>
      <c r="P18" s="36" t="n">
        <f aca="false">O18*G18</f>
        <v>0</v>
      </c>
      <c r="Q18" s="21" t="n">
        <f aca="false">IF(N18&gt;0,0,N18)</f>
        <v>-2351</v>
      </c>
      <c r="R18" s="37" t="n">
        <f aca="false">Q18*G18</f>
        <v>-59398.015</v>
      </c>
    </row>
    <row r="19" customFormat="false" ht="12.75" hidden="false" customHeight="false" outlineLevel="0" collapsed="false">
      <c r="B19" s="21"/>
      <c r="C19" s="5"/>
      <c r="D19" s="5"/>
      <c r="E19" s="5"/>
      <c r="F19" s="30" t="n">
        <v>36958</v>
      </c>
      <c r="G19" s="31" t="n">
        <v>14.28</v>
      </c>
      <c r="H19" s="32" t="n">
        <v>9218</v>
      </c>
      <c r="I19" s="33" t="n">
        <f aca="false">$I$12</f>
        <v>10000</v>
      </c>
      <c r="J19" s="34" t="n">
        <f aca="false">$J$12</f>
        <v>3000</v>
      </c>
      <c r="K19" s="34" t="n">
        <f aca="false">K18</f>
        <v>1500</v>
      </c>
      <c r="L19" s="34" t="n">
        <f aca="false">L18</f>
        <v>3944</v>
      </c>
      <c r="M19" s="34" t="n">
        <f aca="false">M18</f>
        <v>1556</v>
      </c>
      <c r="N19" s="35" t="n">
        <f aca="false">H19-J19-K19-L19-M19</f>
        <v>-782</v>
      </c>
      <c r="O19" s="21" t="n">
        <f aca="false">IF(N19&gt;0,N19,0)</f>
        <v>0</v>
      </c>
      <c r="P19" s="36" t="n">
        <f aca="false">O19*G19</f>
        <v>0</v>
      </c>
      <c r="Q19" s="21" t="n">
        <f aca="false">IF(N19&gt;0,0,N19)</f>
        <v>-782</v>
      </c>
      <c r="R19" s="37" t="n">
        <f aca="false">Q19*G19</f>
        <v>-11166.96</v>
      </c>
    </row>
    <row r="20" customFormat="false" ht="12.75" hidden="false" customHeight="false" outlineLevel="0" collapsed="false">
      <c r="A20" s="39" t="s">
        <v>34</v>
      </c>
      <c r="C20" s="5" t="s">
        <v>2</v>
      </c>
      <c r="D20" s="5"/>
      <c r="E20" s="5"/>
      <c r="F20" s="30" t="n">
        <v>36959</v>
      </c>
      <c r="G20" s="31" t="n">
        <v>12.825</v>
      </c>
      <c r="H20" s="32" t="n">
        <v>8056</v>
      </c>
      <c r="I20" s="33" t="n">
        <f aca="false">$I$12</f>
        <v>10000</v>
      </c>
      <c r="J20" s="34" t="n">
        <f aca="false">$J$12</f>
        <v>3000</v>
      </c>
      <c r="K20" s="34" t="n">
        <f aca="false">K19</f>
        <v>1500</v>
      </c>
      <c r="L20" s="34" t="n">
        <f aca="false">L19</f>
        <v>3944</v>
      </c>
      <c r="M20" s="34" t="n">
        <f aca="false">M19</f>
        <v>1556</v>
      </c>
      <c r="N20" s="35" t="n">
        <f aca="false">H20-J20-K20-L20-M20</f>
        <v>-1944</v>
      </c>
      <c r="O20" s="21" t="n">
        <f aca="false">IF(N20&gt;0,N20,0)</f>
        <v>0</v>
      </c>
      <c r="P20" s="36" t="n">
        <f aca="false">O20*G20</f>
        <v>0</v>
      </c>
      <c r="Q20" s="21" t="n">
        <f aca="false">IF(N20&gt;0,0,N20)</f>
        <v>-1944</v>
      </c>
      <c r="R20" s="37" t="n">
        <f aca="false">Q20*G20</f>
        <v>-24931.8</v>
      </c>
    </row>
    <row r="21" customFormat="false" ht="12.75" hidden="false" customHeight="false" outlineLevel="0" collapsed="false">
      <c r="A21" s="0" t="s">
        <v>35</v>
      </c>
      <c r="B21" s="40" t="n">
        <f aca="false">(L12+M12)*B5</f>
        <v>170500</v>
      </c>
      <c r="C21" s="41" t="n">
        <f aca="false">B6+B39</f>
        <v>12.63</v>
      </c>
      <c r="D21" s="37" t="n">
        <f aca="false">B21*C21</f>
        <v>2153415</v>
      </c>
      <c r="E21" s="5"/>
      <c r="F21" s="30" t="n">
        <v>36960</v>
      </c>
      <c r="G21" s="31" t="n">
        <v>12.505</v>
      </c>
      <c r="H21" s="32" t="n">
        <v>7736</v>
      </c>
      <c r="I21" s="33" t="n">
        <f aca="false">$I$12</f>
        <v>10000</v>
      </c>
      <c r="J21" s="34" t="n">
        <f aca="false">$J$12</f>
        <v>3000</v>
      </c>
      <c r="K21" s="34" t="n">
        <f aca="false">K20</f>
        <v>1500</v>
      </c>
      <c r="L21" s="34" t="n">
        <f aca="false">L20</f>
        <v>3944</v>
      </c>
      <c r="M21" s="34" t="n">
        <f aca="false">M20</f>
        <v>1556</v>
      </c>
      <c r="N21" s="35" t="n">
        <f aca="false">H21-J21-K21-L21-M21</f>
        <v>-2264</v>
      </c>
      <c r="O21" s="21" t="n">
        <f aca="false">IF(N21&gt;0,N21,0)</f>
        <v>0</v>
      </c>
      <c r="P21" s="36" t="n">
        <f aca="false">O21*G21</f>
        <v>0</v>
      </c>
      <c r="Q21" s="21" t="n">
        <f aca="false">IF(N21&gt;0,0,N21)</f>
        <v>-2264</v>
      </c>
      <c r="R21" s="37" t="n">
        <f aca="false">Q21*G21</f>
        <v>-28311.32</v>
      </c>
    </row>
    <row r="22" customFormat="false" ht="12.75" hidden="false" customHeight="false" outlineLevel="0" collapsed="false">
      <c r="A22" s="0" t="s">
        <v>36</v>
      </c>
      <c r="B22" s="29" t="n">
        <f aca="false">500*B5</f>
        <v>15500</v>
      </c>
      <c r="C22" s="15" t="n">
        <v>7.63</v>
      </c>
      <c r="D22" s="37" t="n">
        <f aca="false">B22*C22</f>
        <v>118265</v>
      </c>
      <c r="F22" s="30" t="n">
        <v>36961</v>
      </c>
      <c r="G22" s="31" t="n">
        <v>12.505</v>
      </c>
      <c r="H22" s="32" t="n">
        <v>7454</v>
      </c>
      <c r="I22" s="33" t="n">
        <f aca="false">$I$12</f>
        <v>10000</v>
      </c>
      <c r="J22" s="34" t="n">
        <f aca="false">$J$12</f>
        <v>3000</v>
      </c>
      <c r="K22" s="34" t="n">
        <f aca="false">K21</f>
        <v>1500</v>
      </c>
      <c r="L22" s="34" t="n">
        <f aca="false">L21</f>
        <v>3944</v>
      </c>
      <c r="M22" s="34" t="n">
        <f aca="false">M21</f>
        <v>1556</v>
      </c>
      <c r="N22" s="35" t="n">
        <f aca="false">H22-J22-K22-L22-M22</f>
        <v>-2546</v>
      </c>
      <c r="O22" s="21" t="n">
        <f aca="false">IF(N22&gt;0,N22,0)</f>
        <v>0</v>
      </c>
      <c r="P22" s="36" t="n">
        <f aca="false">O22*G22</f>
        <v>0</v>
      </c>
      <c r="Q22" s="21" t="n">
        <f aca="false">IF(N22&gt;0,0,N22)</f>
        <v>-2546</v>
      </c>
      <c r="R22" s="37" t="n">
        <f aca="false">Q22*G22</f>
        <v>-31837.73</v>
      </c>
    </row>
    <row r="23" customFormat="false" ht="12.75" hidden="false" customHeight="false" outlineLevel="0" collapsed="false">
      <c r="A23" s="0" t="s">
        <v>36</v>
      </c>
      <c r="B23" s="29" t="n">
        <f aca="false">1000*B5</f>
        <v>31000</v>
      </c>
      <c r="C23" s="15" t="n">
        <v>7.71</v>
      </c>
      <c r="D23" s="37" t="n">
        <f aca="false">B23*C23</f>
        <v>239010</v>
      </c>
      <c r="F23" s="30" t="n">
        <v>36962</v>
      </c>
      <c r="G23" s="31" t="n">
        <v>12.505</v>
      </c>
      <c r="H23" s="32" t="n">
        <v>7822</v>
      </c>
      <c r="I23" s="33" t="n">
        <f aca="false">$I$12</f>
        <v>10000</v>
      </c>
      <c r="J23" s="34" t="n">
        <f aca="false">$J$12</f>
        <v>3000</v>
      </c>
      <c r="K23" s="34" t="n">
        <f aca="false">K22</f>
        <v>1500</v>
      </c>
      <c r="L23" s="34" t="n">
        <f aca="false">L22</f>
        <v>3944</v>
      </c>
      <c r="M23" s="34" t="n">
        <f aca="false">M22</f>
        <v>1556</v>
      </c>
      <c r="N23" s="35" t="n">
        <f aca="false">H23-J23-K23-L23-M23</f>
        <v>-2178</v>
      </c>
      <c r="O23" s="21" t="n">
        <f aca="false">IF(N23&gt;0,N23,0)</f>
        <v>0</v>
      </c>
      <c r="P23" s="36" t="n">
        <f aca="false">O23*G23</f>
        <v>0</v>
      </c>
      <c r="Q23" s="21" t="n">
        <f aca="false">IF(N23&gt;0,0,N23)</f>
        <v>-2178</v>
      </c>
      <c r="R23" s="37" t="n">
        <f aca="false">Q23*G23</f>
        <v>-27235.89</v>
      </c>
    </row>
    <row r="24" customFormat="false" ht="12.75" hidden="false" customHeight="false" outlineLevel="0" collapsed="false">
      <c r="B24" s="21"/>
      <c r="C24" s="42"/>
      <c r="D24" s="37"/>
      <c r="F24" s="30" t="n">
        <v>36963</v>
      </c>
      <c r="G24" s="31" t="n">
        <v>11.565</v>
      </c>
      <c r="H24" s="32" t="n">
        <v>7658</v>
      </c>
      <c r="I24" s="33" t="n">
        <f aca="false">$I$12</f>
        <v>10000</v>
      </c>
      <c r="J24" s="34" t="n">
        <f aca="false">$J$12</f>
        <v>3000</v>
      </c>
      <c r="K24" s="34" t="n">
        <f aca="false">K23</f>
        <v>1500</v>
      </c>
      <c r="L24" s="34" t="n">
        <f aca="false">L23</f>
        <v>3944</v>
      </c>
      <c r="M24" s="34" t="n">
        <f aca="false">M23</f>
        <v>1556</v>
      </c>
      <c r="N24" s="35" t="n">
        <f aca="false">H24-J24-K24-L24-M24</f>
        <v>-2342</v>
      </c>
      <c r="O24" s="21" t="n">
        <f aca="false">IF(N24&gt;0,N24,0)</f>
        <v>0</v>
      </c>
      <c r="P24" s="36" t="n">
        <f aca="false">O24*G24</f>
        <v>0</v>
      </c>
      <c r="Q24" s="21" t="n">
        <f aca="false">IF(N24&gt;0,0,N24)</f>
        <v>-2342</v>
      </c>
      <c r="R24" s="37" t="n">
        <f aca="false">Q24*G24</f>
        <v>-27085.23</v>
      </c>
    </row>
    <row r="25" customFormat="false" ht="12.75" hidden="false" customHeight="false" outlineLevel="0" collapsed="false">
      <c r="A25" s="0" t="s">
        <v>37</v>
      </c>
      <c r="B25" s="43" t="n">
        <f aca="false">O43</f>
        <v>1121</v>
      </c>
      <c r="C25" s="44" t="n">
        <f aca="false">D25/B25</f>
        <v>9.945</v>
      </c>
      <c r="D25" s="37" t="n">
        <f aca="false">P43</f>
        <v>11148.345</v>
      </c>
      <c r="F25" s="30" t="n">
        <v>36964</v>
      </c>
      <c r="G25" s="31" t="n">
        <v>10.92</v>
      </c>
      <c r="H25" s="32" t="n">
        <v>8504</v>
      </c>
      <c r="I25" s="33" t="n">
        <f aca="false">$I$12</f>
        <v>10000</v>
      </c>
      <c r="J25" s="34" t="n">
        <f aca="false">$J$12</f>
        <v>3000</v>
      </c>
      <c r="K25" s="34" t="n">
        <f aca="false">K24</f>
        <v>1500</v>
      </c>
      <c r="L25" s="34" t="n">
        <f aca="false">L24</f>
        <v>3944</v>
      </c>
      <c r="M25" s="34" t="n">
        <f aca="false">M24</f>
        <v>1556</v>
      </c>
      <c r="N25" s="35" t="n">
        <f aca="false">H25-J25-K25-L25-M25</f>
        <v>-1496</v>
      </c>
      <c r="O25" s="21" t="n">
        <f aca="false">IF(N25&gt;0,N25,0)</f>
        <v>0</v>
      </c>
      <c r="P25" s="36" t="n">
        <f aca="false">O25*G25</f>
        <v>0</v>
      </c>
      <c r="Q25" s="21" t="n">
        <f aca="false">IF(N25&gt;0,0,N25)</f>
        <v>-1496</v>
      </c>
      <c r="R25" s="37" t="n">
        <f aca="false">Q25*G25</f>
        <v>-16336.32</v>
      </c>
    </row>
    <row r="26" customFormat="false" ht="12.75" hidden="false" customHeight="false" outlineLevel="0" collapsed="false">
      <c r="A26" s="0" t="s">
        <v>38</v>
      </c>
      <c r="B26" s="45" t="n">
        <f aca="false">Q43</f>
        <v>-86202</v>
      </c>
      <c r="C26" s="44" t="n">
        <f aca="false">D26/B26</f>
        <v>13.455763961393</v>
      </c>
      <c r="D26" s="46" t="n">
        <f aca="false">R43</f>
        <v>-1159913.765</v>
      </c>
      <c r="F26" s="30" t="n">
        <v>36965</v>
      </c>
      <c r="G26" s="31" t="n">
        <v>9.535</v>
      </c>
      <c r="H26" s="32" t="n">
        <v>8105</v>
      </c>
      <c r="I26" s="33" t="n">
        <f aca="false">$I$12</f>
        <v>10000</v>
      </c>
      <c r="J26" s="34" t="n">
        <f aca="false">$J$12</f>
        <v>3000</v>
      </c>
      <c r="K26" s="34" t="n">
        <f aca="false">K25</f>
        <v>1500</v>
      </c>
      <c r="L26" s="34" t="n">
        <f aca="false">L25</f>
        <v>3944</v>
      </c>
      <c r="M26" s="34" t="n">
        <f aca="false">M25</f>
        <v>1556</v>
      </c>
      <c r="N26" s="35" t="n">
        <f aca="false">H26-J26-K26-L26-M26</f>
        <v>-1895</v>
      </c>
      <c r="O26" s="21" t="n">
        <f aca="false">IF(N26&gt;0,N26,0)</f>
        <v>0</v>
      </c>
      <c r="P26" s="36" t="n">
        <f aca="false">O26*G26</f>
        <v>0</v>
      </c>
      <c r="Q26" s="21" t="n">
        <f aca="false">IF(N26&gt;0,0,N26)</f>
        <v>-1895</v>
      </c>
      <c r="R26" s="37" t="n">
        <f aca="false">Q26*G26</f>
        <v>-18068.825</v>
      </c>
    </row>
    <row r="27" customFormat="false" ht="12.75" hidden="false" customHeight="false" outlineLevel="0" collapsed="false">
      <c r="A27" s="0" t="s">
        <v>33</v>
      </c>
      <c r="B27" s="47" t="n">
        <f aca="false">SUM(B21:B26)</f>
        <v>131919</v>
      </c>
      <c r="D27" s="37" t="n">
        <f aca="false">SUM(D21:D26)</f>
        <v>1361924.58</v>
      </c>
      <c r="F27" s="30" t="n">
        <v>36966</v>
      </c>
      <c r="G27" s="31" t="n">
        <v>9.41</v>
      </c>
      <c r="H27" s="32" t="n">
        <v>6977</v>
      </c>
      <c r="I27" s="33" t="n">
        <f aca="false">$I$12</f>
        <v>10000</v>
      </c>
      <c r="J27" s="34" t="n">
        <f aca="false">$J$12</f>
        <v>3000</v>
      </c>
      <c r="K27" s="34" t="n">
        <f aca="false">K26</f>
        <v>1500</v>
      </c>
      <c r="L27" s="34" t="n">
        <f aca="false">L26</f>
        <v>3944</v>
      </c>
      <c r="M27" s="34" t="n">
        <f aca="false">M26</f>
        <v>1556</v>
      </c>
      <c r="N27" s="35" t="n">
        <f aca="false">H27-J27-K27-L27-M27</f>
        <v>-3023</v>
      </c>
      <c r="O27" s="21" t="n">
        <f aca="false">IF(N27&gt;0,N27,0)</f>
        <v>0</v>
      </c>
      <c r="P27" s="36" t="n">
        <f aca="false">O27*G27</f>
        <v>0</v>
      </c>
      <c r="Q27" s="21" t="n">
        <f aca="false">IF(N27&gt;0,0,N27)</f>
        <v>-3023</v>
      </c>
      <c r="R27" s="37" t="n">
        <f aca="false">Q27*G27</f>
        <v>-28446.43</v>
      </c>
    </row>
    <row r="28" customFormat="false" ht="12.75" hidden="false" customHeight="false" outlineLevel="0" collapsed="false">
      <c r="B28" s="21"/>
      <c r="C28" s="48"/>
      <c r="D28" s="37"/>
      <c r="E28" s="5"/>
      <c r="F28" s="30" t="n">
        <v>36967</v>
      </c>
      <c r="G28" s="31" t="n">
        <v>9.025</v>
      </c>
      <c r="H28" s="32" t="n">
        <v>6260</v>
      </c>
      <c r="I28" s="33" t="n">
        <f aca="false">$I$12</f>
        <v>10000</v>
      </c>
      <c r="J28" s="34" t="n">
        <f aca="false">$J$12</f>
        <v>3000</v>
      </c>
      <c r="K28" s="34" t="n">
        <f aca="false">K27</f>
        <v>1500</v>
      </c>
      <c r="L28" s="34" t="n">
        <f aca="false">L27</f>
        <v>3944</v>
      </c>
      <c r="M28" s="34" t="n">
        <f aca="false">M27</f>
        <v>1556</v>
      </c>
      <c r="N28" s="35" t="n">
        <f aca="false">H28-J28-K28-L28-M28</f>
        <v>-3740</v>
      </c>
      <c r="O28" s="21" t="n">
        <f aca="false">IF(N28&gt;0,N28,0)</f>
        <v>0</v>
      </c>
      <c r="P28" s="36" t="n">
        <f aca="false">O28*G28</f>
        <v>0</v>
      </c>
      <c r="Q28" s="21" t="n">
        <f aca="false">IF(N28&gt;0,0,N28)</f>
        <v>-3740</v>
      </c>
      <c r="R28" s="37" t="n">
        <f aca="false">Q28*G28</f>
        <v>-33753.5</v>
      </c>
    </row>
    <row r="29" customFormat="false" ht="12.75" hidden="false" customHeight="false" outlineLevel="0" collapsed="false">
      <c r="A29" s="39" t="s">
        <v>39</v>
      </c>
      <c r="F29" s="30" t="n">
        <v>36968</v>
      </c>
      <c r="G29" s="31" t="n">
        <v>9.025</v>
      </c>
      <c r="H29" s="32" t="n">
        <v>6171</v>
      </c>
      <c r="I29" s="33" t="n">
        <f aca="false">$I$12</f>
        <v>10000</v>
      </c>
      <c r="J29" s="34" t="n">
        <f aca="false">$J$12</f>
        <v>3000</v>
      </c>
      <c r="K29" s="34" t="n">
        <f aca="false">K28</f>
        <v>1500</v>
      </c>
      <c r="L29" s="34" t="n">
        <f aca="false">L28</f>
        <v>3944</v>
      </c>
      <c r="M29" s="34" t="n">
        <f aca="false">M28</f>
        <v>1556</v>
      </c>
      <c r="N29" s="35" t="n">
        <f aca="false">H29-J29-K29-L29-M29</f>
        <v>-3829</v>
      </c>
      <c r="O29" s="21" t="n">
        <f aca="false">IF(N29&gt;0,N29,0)</f>
        <v>0</v>
      </c>
      <c r="P29" s="36" t="n">
        <f aca="false">O29*G29</f>
        <v>0</v>
      </c>
      <c r="Q29" s="21" t="n">
        <f aca="false">IF(N29&gt;0,0,N29)</f>
        <v>-3829</v>
      </c>
      <c r="R29" s="37" t="n">
        <f aca="false">Q29*G29</f>
        <v>-34556.725</v>
      </c>
    </row>
    <row r="30" customFormat="false" ht="12.75" hidden="false" customHeight="false" outlineLevel="0" collapsed="false">
      <c r="A30" s="0" t="s">
        <v>40</v>
      </c>
      <c r="B30" s="29" t="n">
        <v>123501</v>
      </c>
      <c r="C30" s="49" t="n">
        <f aca="false">B6+B41</f>
        <v>12.62</v>
      </c>
      <c r="D30" s="37" t="n">
        <f aca="false">C30*-B30</f>
        <v>-1558582.62</v>
      </c>
      <c r="F30" s="30" t="n">
        <v>36969</v>
      </c>
      <c r="G30" s="31" t="n">
        <v>9.025</v>
      </c>
      <c r="H30" s="32" t="n">
        <v>9055</v>
      </c>
      <c r="I30" s="33" t="n">
        <f aca="false">$I$12</f>
        <v>10000</v>
      </c>
      <c r="J30" s="34" t="n">
        <f aca="false">$J$12</f>
        <v>3000</v>
      </c>
      <c r="K30" s="34" t="n">
        <f aca="false">K29</f>
        <v>1500</v>
      </c>
      <c r="L30" s="34" t="n">
        <f aca="false">L29</f>
        <v>3944</v>
      </c>
      <c r="M30" s="34" t="n">
        <f aca="false">M29</f>
        <v>1556</v>
      </c>
      <c r="N30" s="35" t="n">
        <f aca="false">H30-J30-K30-L30-M30</f>
        <v>-945</v>
      </c>
      <c r="O30" s="21" t="n">
        <f aca="false">IF(N30&gt;0,N30,0)</f>
        <v>0</v>
      </c>
      <c r="P30" s="36" t="n">
        <f aca="false">O30*G30</f>
        <v>0</v>
      </c>
      <c r="Q30" s="21" t="n">
        <f aca="false">IF(N30&gt;0,0,N30)</f>
        <v>-945</v>
      </c>
      <c r="R30" s="37" t="n">
        <f aca="false">Q30*G30</f>
        <v>-8528.625</v>
      </c>
    </row>
    <row r="31" customFormat="false" ht="12.75" hidden="false" customHeight="false" outlineLevel="0" collapsed="false">
      <c r="B31" s="21"/>
      <c r="D31" s="37"/>
      <c r="F31" s="30" t="n">
        <v>36970</v>
      </c>
      <c r="G31" s="31" t="n">
        <v>9.945</v>
      </c>
      <c r="H31" s="32" t="n">
        <v>11121</v>
      </c>
      <c r="I31" s="33" t="n">
        <f aca="false">$I$12</f>
        <v>10000</v>
      </c>
      <c r="J31" s="34" t="n">
        <f aca="false">$J$12</f>
        <v>3000</v>
      </c>
      <c r="K31" s="34" t="n">
        <f aca="false">K30</f>
        <v>1500</v>
      </c>
      <c r="L31" s="34" t="n">
        <f aca="false">L30</f>
        <v>3944</v>
      </c>
      <c r="M31" s="34" t="n">
        <f aca="false">M30</f>
        <v>1556</v>
      </c>
      <c r="N31" s="35" t="n">
        <f aca="false">H31-J31-K31-L31-M31</f>
        <v>1121</v>
      </c>
      <c r="O31" s="21" t="n">
        <f aca="false">IF(N31&gt;0,N31,0)</f>
        <v>1121</v>
      </c>
      <c r="P31" s="36" t="n">
        <f aca="false">O31*G31</f>
        <v>11148.345</v>
      </c>
      <c r="Q31" s="21" t="n">
        <f aca="false">IF(N31&gt;0,0,N31)</f>
        <v>0</v>
      </c>
      <c r="R31" s="37" t="n">
        <f aca="false">Q31*G31</f>
        <v>0</v>
      </c>
    </row>
    <row r="32" customFormat="false" ht="12.75" hidden="false" customHeight="false" outlineLevel="0" collapsed="false">
      <c r="A32" s="39" t="s">
        <v>41</v>
      </c>
      <c r="B32" s="21"/>
      <c r="C32" s="48"/>
      <c r="D32" s="50"/>
      <c r="F32" s="30" t="n">
        <v>36971</v>
      </c>
      <c r="G32" s="31" t="n">
        <v>11.035</v>
      </c>
      <c r="H32" s="32" t="n">
        <v>7417</v>
      </c>
      <c r="I32" s="33" t="n">
        <f aca="false">$I$12</f>
        <v>10000</v>
      </c>
      <c r="J32" s="34" t="n">
        <f aca="false">$J$12</f>
        <v>3000</v>
      </c>
      <c r="K32" s="34" t="n">
        <f aca="false">K31</f>
        <v>1500</v>
      </c>
      <c r="L32" s="34" t="n">
        <f aca="false">L31</f>
        <v>3944</v>
      </c>
      <c r="M32" s="34" t="n">
        <f aca="false">M31</f>
        <v>1556</v>
      </c>
      <c r="N32" s="35" t="n">
        <f aca="false">H32-J32-K32-L32-M32</f>
        <v>-2583</v>
      </c>
      <c r="O32" s="21" t="n">
        <f aca="false">IF(N32&gt;0,N32,0)</f>
        <v>0</v>
      </c>
      <c r="P32" s="36" t="n">
        <f aca="false">O32*G32</f>
        <v>0</v>
      </c>
      <c r="Q32" s="21" t="n">
        <f aca="false">IF(N32&gt;0,0,N32)</f>
        <v>-2583</v>
      </c>
      <c r="R32" s="37" t="n">
        <f aca="false">Q32*G32</f>
        <v>-28503.405</v>
      </c>
    </row>
    <row r="33" customFormat="false" ht="12.75" hidden="false" customHeight="false" outlineLevel="0" collapsed="false">
      <c r="A33" s="0" t="s">
        <v>42</v>
      </c>
      <c r="B33" s="51" t="n">
        <f aca="false">3886*B5</f>
        <v>120466</v>
      </c>
      <c r="C33" s="52" t="n">
        <v>7</v>
      </c>
      <c r="D33" s="50" t="n">
        <f aca="false">-B33*C33</f>
        <v>-843262</v>
      </c>
      <c r="F33" s="30" t="n">
        <v>36972</v>
      </c>
      <c r="G33" s="31" t="n">
        <v>11.605</v>
      </c>
      <c r="H33" s="32" t="n">
        <v>7577</v>
      </c>
      <c r="I33" s="33" t="n">
        <f aca="false">$I$12</f>
        <v>10000</v>
      </c>
      <c r="J33" s="34" t="n">
        <f aca="false">$J$12</f>
        <v>3000</v>
      </c>
      <c r="K33" s="34" t="n">
        <f aca="false">K32</f>
        <v>1500</v>
      </c>
      <c r="L33" s="34" t="n">
        <f aca="false">L32</f>
        <v>3944</v>
      </c>
      <c r="M33" s="34" t="n">
        <f aca="false">M32</f>
        <v>1556</v>
      </c>
      <c r="N33" s="35" t="n">
        <f aca="false">H33-J33-K33-L33-M33</f>
        <v>-2423</v>
      </c>
      <c r="O33" s="21" t="n">
        <f aca="false">IF(N33&gt;0,N33,0)</f>
        <v>0</v>
      </c>
      <c r="P33" s="36" t="n">
        <f aca="false">O33*G33</f>
        <v>0</v>
      </c>
      <c r="Q33" s="21" t="n">
        <f aca="false">IF(N33&gt;0,0,N33)</f>
        <v>-2423</v>
      </c>
      <c r="R33" s="37" t="n">
        <f aca="false">Q33*G33</f>
        <v>-28118.915</v>
      </c>
    </row>
    <row r="34" customFormat="false" ht="12.75" hidden="false" customHeight="false" outlineLevel="0" collapsed="false">
      <c r="A34" s="0" t="s">
        <v>43</v>
      </c>
      <c r="B34" s="29" t="n">
        <v>113558</v>
      </c>
      <c r="C34" s="49" t="n">
        <f aca="false">B45</f>
        <v>0.213404</v>
      </c>
      <c r="D34" s="50" t="n">
        <f aca="false">-B34*C34</f>
        <v>-24233.731432</v>
      </c>
      <c r="F34" s="30" t="n">
        <v>36973</v>
      </c>
      <c r="G34" s="31" t="n">
        <v>10.995</v>
      </c>
      <c r="H34" s="32" t="n">
        <v>6599</v>
      </c>
      <c r="I34" s="33" t="n">
        <f aca="false">$I$12</f>
        <v>10000</v>
      </c>
      <c r="J34" s="34" t="n">
        <f aca="false">$J$12</f>
        <v>3000</v>
      </c>
      <c r="K34" s="34" t="n">
        <f aca="false">K33</f>
        <v>1500</v>
      </c>
      <c r="L34" s="34" t="n">
        <f aca="false">L33</f>
        <v>3944</v>
      </c>
      <c r="M34" s="34" t="n">
        <f aca="false">M33</f>
        <v>1556</v>
      </c>
      <c r="N34" s="35" t="n">
        <f aca="false">H34-J34-K34-L34-M34</f>
        <v>-3401</v>
      </c>
      <c r="O34" s="21" t="n">
        <f aca="false">IF(N34&gt;0,N34,0)</f>
        <v>0</v>
      </c>
      <c r="P34" s="36" t="n">
        <f aca="false">O34*G34</f>
        <v>0</v>
      </c>
      <c r="Q34" s="21" t="n">
        <f aca="false">IF(N34&gt;0,0,N34)</f>
        <v>-3401</v>
      </c>
      <c r="R34" s="37" t="n">
        <f aca="false">Q34*G34</f>
        <v>-37393.995</v>
      </c>
    </row>
    <row r="35" customFormat="false" ht="12.75" hidden="false" customHeight="false" outlineLevel="0" collapsed="false">
      <c r="B35" s="21"/>
      <c r="C35" s="44"/>
      <c r="D35" s="53"/>
      <c r="F35" s="30" t="n">
        <v>36974</v>
      </c>
      <c r="G35" s="31" t="n">
        <v>11.13</v>
      </c>
      <c r="H35" s="32" t="n">
        <v>6595</v>
      </c>
      <c r="I35" s="33" t="n">
        <f aca="false">$I$12</f>
        <v>10000</v>
      </c>
      <c r="J35" s="34" t="n">
        <f aca="false">$J$12</f>
        <v>3000</v>
      </c>
      <c r="K35" s="34" t="n">
        <f aca="false">K34</f>
        <v>1500</v>
      </c>
      <c r="L35" s="34" t="n">
        <f aca="false">L34</f>
        <v>3944</v>
      </c>
      <c r="M35" s="34" t="n">
        <f aca="false">M34</f>
        <v>1556</v>
      </c>
      <c r="N35" s="35" t="n">
        <f aca="false">H35-J35-K35-L35-M35</f>
        <v>-3405</v>
      </c>
      <c r="O35" s="21" t="n">
        <f aca="false">IF(N35&gt;0,N35,0)</f>
        <v>0</v>
      </c>
      <c r="P35" s="36" t="n">
        <f aca="false">O35*G35</f>
        <v>0</v>
      </c>
      <c r="Q35" s="21" t="n">
        <f aca="false">IF(N35&gt;0,0,N35)</f>
        <v>-3405</v>
      </c>
      <c r="R35" s="37" t="n">
        <f aca="false">Q35*G35</f>
        <v>-37897.65</v>
      </c>
    </row>
    <row r="36" customFormat="false" ht="13.5" hidden="false" customHeight="false" outlineLevel="0" collapsed="false">
      <c r="A36" s="54" t="s">
        <v>44</v>
      </c>
      <c r="B36" s="21"/>
      <c r="C36" s="44"/>
      <c r="D36" s="55" t="n">
        <f aca="false">SUM(D27:D34)</f>
        <v>-1064153.771432</v>
      </c>
      <c r="F36" s="30" t="n">
        <v>36975</v>
      </c>
      <c r="G36" s="31" t="n">
        <v>11.13</v>
      </c>
      <c r="H36" s="32" t="n">
        <v>7661</v>
      </c>
      <c r="I36" s="33" t="n">
        <f aca="false">$I$12</f>
        <v>10000</v>
      </c>
      <c r="J36" s="34" t="n">
        <f aca="false">$J$12</f>
        <v>3000</v>
      </c>
      <c r="K36" s="34" t="n">
        <f aca="false">K35</f>
        <v>1500</v>
      </c>
      <c r="L36" s="34" t="n">
        <f aca="false">L35</f>
        <v>3944</v>
      </c>
      <c r="M36" s="34" t="n">
        <f aca="false">M35</f>
        <v>1556</v>
      </c>
      <c r="N36" s="35" t="n">
        <f aca="false">H36-J36-K36-L36-M36</f>
        <v>-2339</v>
      </c>
      <c r="O36" s="21" t="n">
        <f aca="false">IF(N36&gt;0,N36,0)</f>
        <v>0</v>
      </c>
      <c r="P36" s="36" t="n">
        <f aca="false">O36*G36</f>
        <v>0</v>
      </c>
      <c r="Q36" s="21" t="n">
        <f aca="false">IF(N36&gt;0,0,N36)</f>
        <v>-2339</v>
      </c>
      <c r="R36" s="37" t="n">
        <f aca="false">Q36*G36</f>
        <v>-26033.07</v>
      </c>
    </row>
    <row r="37" customFormat="false" ht="13.5" hidden="false" customHeight="false" outlineLevel="0" collapsed="false">
      <c r="B37" s="21"/>
      <c r="C37" s="5"/>
      <c r="F37" s="30" t="n">
        <v>36976</v>
      </c>
      <c r="G37" s="31" t="n">
        <v>11.13</v>
      </c>
      <c r="H37" s="32" t="n">
        <v>6748</v>
      </c>
      <c r="I37" s="33" t="n">
        <f aca="false">$I$12</f>
        <v>10000</v>
      </c>
      <c r="J37" s="34" t="n">
        <f aca="false">$J$12</f>
        <v>3000</v>
      </c>
      <c r="K37" s="34" t="n">
        <f aca="false">K36</f>
        <v>1500</v>
      </c>
      <c r="L37" s="34" t="n">
        <f aca="false">L36</f>
        <v>3944</v>
      </c>
      <c r="M37" s="34" t="n">
        <f aca="false">M36</f>
        <v>1556</v>
      </c>
      <c r="N37" s="35" t="n">
        <f aca="false">H37-J37-K37-L37-M37</f>
        <v>-3252</v>
      </c>
      <c r="O37" s="21" t="n">
        <f aca="false">IF(N37&gt;0,N37,0)</f>
        <v>0</v>
      </c>
      <c r="P37" s="36" t="n">
        <f aca="false">O37*G37</f>
        <v>0</v>
      </c>
      <c r="Q37" s="21" t="n">
        <f aca="false">IF(N37&gt;0,0,N37)</f>
        <v>-3252</v>
      </c>
      <c r="R37" s="37" t="n">
        <f aca="false">Q37*G37</f>
        <v>-36194.76</v>
      </c>
    </row>
    <row r="38" customFormat="false" ht="13.5" hidden="false" customHeight="false" outlineLevel="0" collapsed="false">
      <c r="A38" s="54"/>
      <c r="B38" s="56" t="s">
        <v>25</v>
      </c>
      <c r="F38" s="30" t="n">
        <v>36977</v>
      </c>
      <c r="G38" s="31" t="n">
        <v>10.25</v>
      </c>
      <c r="H38" s="32" t="n">
        <v>4069</v>
      </c>
      <c r="I38" s="33" t="n">
        <f aca="false">$I$12</f>
        <v>10000</v>
      </c>
      <c r="J38" s="34" t="n">
        <f aca="false">$J$12</f>
        <v>3000</v>
      </c>
      <c r="K38" s="34" t="n">
        <f aca="false">K37</f>
        <v>1500</v>
      </c>
      <c r="L38" s="34" t="n">
        <f aca="false">L37</f>
        <v>3944</v>
      </c>
      <c r="M38" s="34" t="n">
        <f aca="false">M37</f>
        <v>1556</v>
      </c>
      <c r="N38" s="35" t="n">
        <f aca="false">H38-J38-K38-L38-M38</f>
        <v>-5931</v>
      </c>
      <c r="O38" s="21" t="n">
        <f aca="false">IF(N38&gt;0,N38,0)</f>
        <v>0</v>
      </c>
      <c r="P38" s="36" t="n">
        <f aca="false">O38*G38</f>
        <v>0</v>
      </c>
      <c r="Q38" s="21" t="n">
        <f aca="false">IF(N38&gt;0,0,N38)</f>
        <v>-5931</v>
      </c>
      <c r="R38" s="37" t="n">
        <f aca="false">Q38*G38</f>
        <v>-60792.75</v>
      </c>
    </row>
    <row r="39" customFormat="false" ht="12.75" hidden="false" customHeight="false" outlineLevel="0" collapsed="false">
      <c r="A39" s="0" t="s">
        <v>45</v>
      </c>
      <c r="B39" s="18" t="n">
        <v>0.05</v>
      </c>
      <c r="F39" s="30" t="n">
        <v>36978</v>
      </c>
      <c r="G39" s="31" t="n">
        <v>10.78</v>
      </c>
      <c r="H39" s="32" t="n">
        <v>5304</v>
      </c>
      <c r="I39" s="33" t="n">
        <f aca="false">$I$12</f>
        <v>10000</v>
      </c>
      <c r="J39" s="34" t="n">
        <f aca="false">$J$12</f>
        <v>3000</v>
      </c>
      <c r="K39" s="34" t="n">
        <f aca="false">K38</f>
        <v>1500</v>
      </c>
      <c r="L39" s="34" t="n">
        <f aca="false">L38</f>
        <v>3944</v>
      </c>
      <c r="M39" s="34" t="n">
        <f aca="false">M38</f>
        <v>1556</v>
      </c>
      <c r="N39" s="35" t="n">
        <f aca="false">H39-J39-K39-L39-M39</f>
        <v>-4696</v>
      </c>
      <c r="O39" s="21" t="n">
        <f aca="false">IF(N39&gt;0,N39,0)</f>
        <v>0</v>
      </c>
      <c r="P39" s="36" t="n">
        <f aca="false">O39*G39</f>
        <v>0</v>
      </c>
      <c r="Q39" s="21" t="n">
        <f aca="false">IF(N39&gt;0,0,N39)</f>
        <v>-4696</v>
      </c>
      <c r="R39" s="37" t="n">
        <f aca="false">Q39*G39</f>
        <v>-50622.88</v>
      </c>
    </row>
    <row r="40" customFormat="false" ht="12.75" hidden="false" customHeight="false" outlineLevel="0" collapsed="false">
      <c r="F40" s="30" t="n">
        <v>36979</v>
      </c>
      <c r="G40" s="31" t="n">
        <v>13.585</v>
      </c>
      <c r="H40" s="32" t="n">
        <v>5859</v>
      </c>
      <c r="I40" s="33" t="n">
        <f aca="false">$I$12</f>
        <v>10000</v>
      </c>
      <c r="J40" s="34" t="n">
        <f aca="false">$J$12</f>
        <v>3000</v>
      </c>
      <c r="K40" s="34" t="n">
        <f aca="false">K39</f>
        <v>1500</v>
      </c>
      <c r="L40" s="34" t="n">
        <f aca="false">L39</f>
        <v>3944</v>
      </c>
      <c r="M40" s="34" t="n">
        <f aca="false">M39</f>
        <v>1556</v>
      </c>
      <c r="N40" s="35" t="n">
        <f aca="false">H40-J40-K40-L40-M40</f>
        <v>-4141</v>
      </c>
      <c r="O40" s="21" t="n">
        <f aca="false">IF(N40&gt;0,N40,0)</f>
        <v>0</v>
      </c>
      <c r="P40" s="36" t="n">
        <f aca="false">O40*G40</f>
        <v>0</v>
      </c>
      <c r="Q40" s="21" t="n">
        <f aca="false">IF(N40&gt;0,0,N40)</f>
        <v>-4141</v>
      </c>
      <c r="R40" s="37" t="n">
        <f aca="false">Q40*G40</f>
        <v>-56255.485</v>
      </c>
    </row>
    <row r="41" customFormat="false" ht="12.75" hidden="false" customHeight="false" outlineLevel="0" collapsed="false">
      <c r="A41" s="0" t="s">
        <v>46</v>
      </c>
      <c r="B41" s="18" t="n">
        <v>0.04</v>
      </c>
      <c r="F41" s="30" t="n">
        <v>36980</v>
      </c>
      <c r="G41" s="31" t="n">
        <v>14.015</v>
      </c>
      <c r="H41" s="32" t="n">
        <v>4038</v>
      </c>
      <c r="I41" s="33" t="n">
        <f aca="false">$I$12</f>
        <v>10000</v>
      </c>
      <c r="J41" s="34" t="n">
        <f aca="false">$J$12</f>
        <v>3000</v>
      </c>
      <c r="K41" s="34" t="n">
        <f aca="false">K40</f>
        <v>1500</v>
      </c>
      <c r="L41" s="34" t="n">
        <f aca="false">L40</f>
        <v>3944</v>
      </c>
      <c r="M41" s="34" t="n">
        <f aca="false">M40</f>
        <v>1556</v>
      </c>
      <c r="N41" s="35" t="n">
        <f aca="false">H41-J41-K41-L41-M41</f>
        <v>-5962</v>
      </c>
      <c r="O41" s="21" t="n">
        <f aca="false">IF(N41&gt;0,N41,0)</f>
        <v>0</v>
      </c>
      <c r="P41" s="36" t="n">
        <f aca="false">O41*G41</f>
        <v>0</v>
      </c>
      <c r="Q41" s="21" t="n">
        <f aca="false">IF(N41&gt;0,0,N41)</f>
        <v>-5962</v>
      </c>
      <c r="R41" s="37" t="n">
        <f aca="false">Q41*G41</f>
        <v>-83557.43</v>
      </c>
    </row>
    <row r="42" customFormat="false" ht="12.75" hidden="false" customHeight="false" outlineLevel="0" collapsed="false">
      <c r="F42" s="57" t="n">
        <v>36981</v>
      </c>
      <c r="G42" s="58" t="n">
        <v>14.25</v>
      </c>
      <c r="H42" s="59" t="n">
        <v>0</v>
      </c>
      <c r="I42" s="60" t="n">
        <f aca="false">$I$12</f>
        <v>10000</v>
      </c>
      <c r="J42" s="61" t="n">
        <f aca="false">$J$12</f>
        <v>3000</v>
      </c>
      <c r="K42" s="61" t="n">
        <f aca="false">K41</f>
        <v>1500</v>
      </c>
      <c r="L42" s="61" t="n">
        <f aca="false">L41</f>
        <v>3944</v>
      </c>
      <c r="M42" s="61" t="n">
        <f aca="false">M41</f>
        <v>1556</v>
      </c>
      <c r="N42" s="62" t="n">
        <f aca="false">H42-J42-K42-L42-M42</f>
        <v>-10000</v>
      </c>
      <c r="O42" s="38" t="n">
        <f aca="false">IF(N42&gt;0,N42,0)</f>
        <v>0</v>
      </c>
      <c r="P42" s="63" t="n">
        <f aca="false">O42*G42</f>
        <v>0</v>
      </c>
      <c r="Q42" s="38" t="n">
        <f aca="false">IF(N42&gt;0,0,N42)</f>
        <v>-10000</v>
      </c>
      <c r="R42" s="46" t="n">
        <f aca="false">Q42*G42</f>
        <v>-142500</v>
      </c>
    </row>
    <row r="43" customFormat="false" ht="12.75" hidden="false" customHeight="false" outlineLevel="0" collapsed="false">
      <c r="A43" s="0" t="s">
        <v>47</v>
      </c>
      <c r="B43" s="18" t="n">
        <f aca="false">0.0388*B7</f>
        <v>0.187404</v>
      </c>
      <c r="F43" s="2" t="s">
        <v>48</v>
      </c>
      <c r="G43" s="64" t="s">
        <v>2</v>
      </c>
      <c r="H43" s="33" t="n">
        <f aca="false">SUM(H12:H42)</f>
        <v>224919</v>
      </c>
      <c r="I43" s="33" t="n">
        <f aca="false">SUM(I12:I42)</f>
        <v>310000</v>
      </c>
      <c r="J43" s="33" t="n">
        <f aca="false">SUM(J12:J42)</f>
        <v>93000</v>
      </c>
      <c r="K43" s="33" t="n">
        <f aca="false">SUM(K12:K42)</f>
        <v>46500</v>
      </c>
      <c r="L43" s="33" t="n">
        <f aca="false">SUM(L12:L42)</f>
        <v>122264</v>
      </c>
      <c r="M43" s="33" t="n">
        <f aca="false">SUM(M12:M42)</f>
        <v>48236</v>
      </c>
      <c r="N43" s="33" t="n">
        <f aca="false">SUM(N12:N42)</f>
        <v>-85081</v>
      </c>
      <c r="O43" s="65" t="n">
        <f aca="false">SUM(O12:O42)</f>
        <v>1121</v>
      </c>
      <c r="P43" s="66" t="n">
        <f aca="false">SUM(P12:P42)</f>
        <v>11148.345</v>
      </c>
      <c r="Q43" s="67" t="n">
        <f aca="false">SUM(Q12:Q42)</f>
        <v>-86202</v>
      </c>
      <c r="R43" s="66" t="n">
        <f aca="false">SUM(R12:R42)</f>
        <v>-1159913.765</v>
      </c>
    </row>
    <row r="44" customFormat="false" ht="12.75" hidden="false" customHeight="false" outlineLevel="0" collapsed="false">
      <c r="A44" s="0" t="s">
        <v>49</v>
      </c>
      <c r="B44" s="18" t="n">
        <v>0.026</v>
      </c>
      <c r="N44" s="44" t="n">
        <f aca="false">+(P43+R43)/N43</f>
        <v>13.5020206626626</v>
      </c>
    </row>
    <row r="45" customFormat="false" ht="12.75" hidden="false" customHeight="false" outlineLevel="0" collapsed="false">
      <c r="B45" s="68" t="n">
        <f aca="false">SUM(B43:B44)</f>
        <v>0.213404</v>
      </c>
    </row>
    <row r="49" customFormat="false" ht="12.75" hidden="false" customHeight="false" outlineLevel="0" collapsed="false">
      <c r="B49" s="69" t="n">
        <f aca="false">B18-B27</f>
        <v>0</v>
      </c>
      <c r="C49" s="70"/>
      <c r="D49" s="70" t="s">
        <v>50</v>
      </c>
    </row>
    <row r="50" customFormat="false" ht="12.75" hidden="false" customHeight="false" outlineLevel="0" collapsed="false">
      <c r="A50" s="71"/>
      <c r="B50" s="69" t="n">
        <f aca="false">I43-J43-K43-L43-M43</f>
        <v>0</v>
      </c>
      <c r="C50" s="70"/>
      <c r="D50" s="70" t="s">
        <v>50</v>
      </c>
    </row>
    <row r="51" customFormat="false" ht="12.75" hidden="false" customHeight="false" outlineLevel="0" collapsed="false">
      <c r="A51" s="72"/>
      <c r="B51" s="73"/>
      <c r="C51" s="72"/>
      <c r="D51" s="74"/>
    </row>
    <row r="52" customFormat="false" ht="12.75" hidden="false" customHeight="false" outlineLevel="0" collapsed="false">
      <c r="A52" s="72"/>
      <c r="B52" s="21"/>
      <c r="C52" s="72"/>
      <c r="D52" s="74"/>
    </row>
    <row r="53" customFormat="false" ht="12.75" hidden="false" customHeight="false" outlineLevel="0" collapsed="false">
      <c r="A53" s="72"/>
      <c r="B53" s="75"/>
      <c r="C53" s="72"/>
      <c r="D53" s="76"/>
    </row>
    <row r="54" customFormat="false" ht="12.75" hidden="false" customHeight="false" outlineLevel="0" collapsed="false">
      <c r="A54" s="73"/>
      <c r="B54" s="21"/>
      <c r="C54" s="72"/>
      <c r="D54" s="74"/>
      <c r="E54" s="72"/>
    </row>
    <row r="55" customFormat="false" ht="12.75" hidden="false" customHeight="false" outlineLevel="0" collapsed="false">
      <c r="B55" s="21"/>
      <c r="C55" s="5"/>
      <c r="D55" s="74"/>
      <c r="E55" s="72"/>
    </row>
    <row r="56" customFormat="false" ht="12.75" hidden="false" customHeight="false" outlineLevel="0" collapsed="false">
      <c r="A56" s="72"/>
      <c r="B56" s="21"/>
      <c r="C56" s="5"/>
      <c r="D56" s="74"/>
      <c r="E56" s="72"/>
    </row>
    <row r="57" customFormat="false" ht="12.75" hidden="false" customHeight="false" outlineLevel="0" collapsed="false">
      <c r="A57" s="72"/>
      <c r="B57" s="21"/>
      <c r="C57" s="5"/>
      <c r="D57" s="74"/>
      <c r="E57" s="72"/>
    </row>
    <row r="58" customFormat="false" ht="12.75" hidden="false" customHeight="false" outlineLevel="0" collapsed="false">
      <c r="A58" s="72"/>
      <c r="B58" s="73"/>
      <c r="C58" s="77"/>
      <c r="D58" s="78"/>
      <c r="E58" s="79"/>
    </row>
    <row r="59" customFormat="false" ht="12.75" hidden="false" customHeight="false" outlineLevel="0" collapsed="false">
      <c r="A59" s="72"/>
      <c r="B59" s="21"/>
      <c r="C59" s="80"/>
      <c r="D59" s="42"/>
      <c r="E59" s="72"/>
    </row>
    <row r="60" customFormat="false" ht="12.75" hidden="false" customHeight="false" outlineLevel="0" collapsed="false">
      <c r="A60" s="72"/>
      <c r="B60" s="73"/>
      <c r="C60" s="80"/>
      <c r="D60" s="42"/>
      <c r="E60" s="72"/>
    </row>
    <row r="61" customFormat="false" ht="12.75" hidden="false" customHeight="false" outlineLevel="0" collapsed="false">
      <c r="A61" s="72"/>
      <c r="B61" s="21"/>
      <c r="C61" s="5"/>
      <c r="D61" s="6"/>
      <c r="E61" s="72"/>
    </row>
    <row r="62" customFormat="false" ht="12.75" hidden="false" customHeight="false" outlineLevel="0" collapsed="false">
      <c r="A62" s="72"/>
      <c r="B62" s="21"/>
      <c r="C62" s="5"/>
      <c r="D62" s="6"/>
      <c r="E62" s="72"/>
    </row>
    <row r="63" customFormat="false" ht="12.75" hidden="false" customHeight="false" outlineLevel="0" collapsed="false">
      <c r="A63" s="72"/>
      <c r="E63" s="72"/>
    </row>
    <row r="64" customFormat="false" ht="12.75" hidden="false" customHeight="false" outlineLevel="0" collapsed="false">
      <c r="A64" s="72"/>
      <c r="E64" s="72"/>
    </row>
    <row r="67" customFormat="false" ht="12.75" hidden="false" customHeight="false" outlineLevel="0" collapsed="false">
      <c r="B67" s="81"/>
      <c r="C67" s="82"/>
    </row>
    <row r="68" customFormat="false" ht="12.75" hidden="false" customHeight="false" outlineLevel="0" collapsed="false">
      <c r="C68" s="8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1999-07-01T13:28:30Z</dcterms:created>
  <dc:creator>Eric R Klinkner</dc:creator>
  <dc:description/>
  <dc:language>en-US</dc:language>
  <cp:lastModifiedBy>jcashin</cp:lastModifiedBy>
  <cp:lastPrinted>2001-07-16T18:38:47Z</cp:lastPrinted>
  <dcterms:modified xsi:type="dcterms:W3CDTF">2001-07-16T18:49:05Z</dcterms:modified>
  <cp:revision>0</cp:revision>
  <dc:subject/>
  <dc:title/>
</cp:coreProperties>
</file>