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name="valdate" vbProcedure="false">_x0001_AL40C1B810</definedName>
    <definedName function="false" hidden="false" name="_x0001_AL40C1B810" vbProcedure="false"/>
    <definedName function="false" hidden="false" localSheetId="0" name="_x0001_AL40C1B810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<sst xmlns="http://schemas.openxmlformats.org/spreadsheetml/2006/main" count="24" uniqueCount="22">
  <si>
    <t xml:space="preserve"> </t>
  </si>
  <si>
    <t xml:space="preserve">European Option Price</t>
  </si>
  <si>
    <t xml:space="preserve">Time</t>
  </si>
  <si>
    <t xml:space="preserve">d1</t>
  </si>
  <si>
    <t xml:space="preserve">d2</t>
  </si>
  <si>
    <t xml:space="preserve">N(d1)</t>
  </si>
  <si>
    <t xml:space="preserve">N(d2)</t>
  </si>
  <si>
    <t xml:space="preserve">N(ABS(d1))</t>
  </si>
  <si>
    <t xml:space="preserve">N(ABS(d2))</t>
  </si>
  <si>
    <t xml:space="preserve">Qty (MM shares)</t>
  </si>
  <si>
    <t xml:space="preserve">Option Value ($MM)</t>
  </si>
  <si>
    <t xml:space="preserve">Price/share</t>
  </si>
  <si>
    <t xml:space="preserve">Delta</t>
  </si>
  <si>
    <t xml:space="preserve">Strike</t>
  </si>
  <si>
    <t xml:space="preserve">RTHM common</t>
  </si>
  <si>
    <t xml:space="preserve">Interest Rate (LIBOR)</t>
  </si>
  <si>
    <t xml:space="preserve"> Volatility</t>
  </si>
  <si>
    <t xml:space="preserve">Option Type p=put, c=call</t>
  </si>
  <si>
    <t xml:space="preserve">Valuation Date</t>
  </si>
  <si>
    <t xml:space="preserve">Expiration Date</t>
  </si>
  <si>
    <t xml:space="preserve">Dividend Rate</t>
  </si>
  <si>
    <t xml:space="preserve">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</si>
</sst>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General_)"/>
    <numFmt numFmtId="166" formatCode="0.00"/>
    <numFmt numFmtId="167" formatCode="\$#,##0.000_);[RED]&quot;($&quot;#,##0.000\)"/>
    <numFmt numFmtId="168" formatCode="\$#,##0.000_);&quot;($&quot;#,##0.000\)"/>
    <numFmt numFmtId="169" formatCode="0.00%"/>
    <numFmt numFmtId="170" formatCode="0.0%"/>
    <numFmt numFmtId="171" formatCode="mm/dd/yy_)"/>
    <numFmt numFmtId="172" formatCode="\$#,##0.00_);&quot;($&quot;#,##0.00\)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2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8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" customHeight="true" zeroHeight="false" outlineLevelRow="0" outlineLevelCol="0"/>
  <cols>
    <col collapsed="false" customWidth="true" hidden="false" outlineLevel="0" max="1" min="1" style="1" width="13.99"/>
    <col collapsed="false" customWidth="true" hidden="false" outlineLevel="0" max="2" min="2" style="1" width="13.56"/>
    <col collapsed="false" customWidth="true" hidden="false" outlineLevel="0" max="3" min="3" style="1" width="15.85"/>
    <col collapsed="false" customWidth="true" hidden="false" outlineLevel="0" max="4" min="4" style="1" width="0.56"/>
    <col collapsed="false" customWidth="true" hidden="false" outlineLevel="0" max="6" min="5" style="1" width="12.56"/>
    <col collapsed="false" customWidth="true" hidden="false" outlineLevel="0" max="7" min="7" style="1" width="10.71"/>
    <col collapsed="false" customWidth="true" hidden="false" outlineLevel="0" max="8" min="8" style="1" width="12.42"/>
    <col collapsed="false" customWidth="true" hidden="false" outlineLevel="0" max="9" min="9" style="1" width="14.56"/>
    <col collapsed="false" customWidth="true" hidden="false" outlineLevel="0" max="10" min="10" style="1" width="12.7"/>
    <col collapsed="false" customWidth="true" hidden="false" outlineLevel="0" max="11" min="11" style="1" width="12.28"/>
    <col collapsed="false" customWidth="true" hidden="false" outlineLevel="0" max="12" min="12" style="1" width="11.99"/>
    <col collapsed="false" customWidth="false" hidden="false" outlineLevel="0" max="17" min="13" style="1" width="9.14"/>
    <col collapsed="false" customWidth="true" hidden="false" outlineLevel="0" max="18" min="18" style="1" width="17.28"/>
    <col collapsed="false" customWidth="false" hidden="false" outlineLevel="0" max="19" min="19" style="1" width="9.14"/>
    <col collapsed="false" customWidth="true" hidden="false" outlineLevel="0" max="20" min="20" style="1" width="13.41"/>
    <col collapsed="false" customWidth="true" hidden="false" outlineLevel="0" max="21" min="21" style="1" width="13.14"/>
    <col collapsed="false" customWidth="false" hidden="false" outlineLevel="0" max="26" min="22" style="1" width="9.14"/>
    <col collapsed="false" customWidth="true" hidden="false" outlineLevel="0" max="27" min="27" style="1" width="17.99"/>
    <col collapsed="false" customWidth="false" hidden="false" outlineLevel="0" max="28" min="28" style="1" width="9.14"/>
    <col collapsed="false" customWidth="true" hidden="false" outlineLevel="0" max="29" min="29" style="1" width="10.99"/>
    <col collapsed="false" customWidth="false" hidden="false" outlineLevel="0" max="30" min="30" style="1" width="9.14"/>
    <col collapsed="false" customWidth="true" hidden="false" outlineLevel="0" max="31" min="31" style="1" width="11.13"/>
    <col collapsed="false" customWidth="true" hidden="false" outlineLevel="0" max="32" min="32" style="1" width="10.56"/>
    <col collapsed="false" customWidth="false" hidden="false" outlineLevel="0" max="34" min="33" style="1" width="9.14"/>
    <col collapsed="false" customWidth="true" hidden="false" outlineLevel="0" max="35" min="35" style="1" width="5.28"/>
    <col collapsed="false" customWidth="true" hidden="false" outlineLevel="0" max="36" min="36" style="1" width="12.85"/>
    <col collapsed="false" customWidth="true" hidden="false" outlineLevel="0" max="37" min="37" style="1" width="12.56"/>
    <col collapsed="false" customWidth="false" hidden="false" outlineLevel="0" max="257" min="38" style="1" width="9.14"/>
  </cols>
  <sheetData>
    <row r="1" customFormat="false" ht="17" hidden="false" customHeight="false" outlineLevel="0" collapsed="false">
      <c r="F1" s="2"/>
      <c r="AC1" s="1" t="s">
        <v>0</v>
      </c>
    </row>
    <row r="2" customFormat="false" ht="17" hidden="false" customHeight="false" outlineLevel="0" collapsed="false">
      <c r="B2" s="2" t="s">
        <v>1</v>
      </c>
    </row>
    <row r="3" customFormat="false" ht="17" hidden="false" customHeight="false" outlineLevel="0" collapsed="false">
      <c r="A3" s="3"/>
      <c r="B3" s="4"/>
      <c r="C3" s="5"/>
      <c r="D3" s="5"/>
      <c r="E3" s="6"/>
      <c r="F3" s="6"/>
      <c r="G3" s="6"/>
      <c r="H3" s="6"/>
      <c r="I3" s="6"/>
      <c r="J3" s="6"/>
      <c r="K3" s="6"/>
      <c r="L3" s="7"/>
      <c r="O3" s="8" t="s">
        <v>2</v>
      </c>
      <c r="P3" s="9" t="s">
        <v>3</v>
      </c>
      <c r="Q3" s="9" t="s">
        <v>4</v>
      </c>
      <c r="R3" s="9" t="s">
        <v>5</v>
      </c>
      <c r="S3" s="9" t="s">
        <v>6</v>
      </c>
      <c r="T3" s="9" t="s">
        <v>7</v>
      </c>
      <c r="U3" s="10" t="s">
        <v>8</v>
      </c>
    </row>
    <row r="4" customFormat="false" ht="48.75" hidden="false" customHeight="true" outlineLevel="0" collapsed="false">
      <c r="A4" s="11" t="s">
        <v>9</v>
      </c>
      <c r="B4" s="12" t="s">
        <v>10</v>
      </c>
      <c r="C4" s="13" t="s">
        <v>11</v>
      </c>
      <c r="D4" s="13" t="s">
        <v>12</v>
      </c>
      <c r="E4" s="14" t="s">
        <v>13</v>
      </c>
      <c r="F4" s="15" t="s">
        <v>14</v>
      </c>
      <c r="G4" s="15" t="s">
        <v>15</v>
      </c>
      <c r="H4" s="16" t="s">
        <v>16</v>
      </c>
      <c r="I4" s="15" t="s">
        <v>17</v>
      </c>
      <c r="J4" s="15" t="s">
        <v>18</v>
      </c>
      <c r="K4" s="15" t="s">
        <v>19</v>
      </c>
      <c r="L4" s="17" t="s">
        <v>20</v>
      </c>
    </row>
    <row r="5" customFormat="false" ht="35.25" hidden="false" customHeight="true" outlineLevel="0" collapsed="false">
      <c r="A5" s="1" t="n">
        <v>5.2</v>
      </c>
      <c r="B5" s="18" t="n">
        <f aca="false">A5*C5</f>
        <v>117.999979335872</v>
      </c>
      <c r="C5" s="19" t="n">
        <f aca="false">IF(I5="c",F5*EXP(-L5*O5)*R5-E5*EXP(-G5*O5)*S5,EXP(-G5*O5)*(1-S5)*E5-F5*EXP(-L5*O5)*(1-R5))</f>
        <v>22.6923037184368</v>
      </c>
      <c r="D5" s="20" t="n">
        <f aca="false">IF($I5="c",EXP(-$L5*$O5)*$R5,-EXP(-$L5*$O5)*(1-$R5))</f>
        <v>-0.146519869216971</v>
      </c>
      <c r="E5" s="21" t="n">
        <v>56.125</v>
      </c>
      <c r="F5" s="21" t="n">
        <v>56.125</v>
      </c>
      <c r="G5" s="22" t="n">
        <v>0.063</v>
      </c>
      <c r="H5" s="23" t="n">
        <v>0.778650952169883</v>
      </c>
      <c r="I5" s="24" t="s">
        <v>21</v>
      </c>
      <c r="J5" s="25" t="n">
        <v>36349</v>
      </c>
      <c r="K5" s="25" t="n">
        <v>38175.25</v>
      </c>
      <c r="L5" s="26" t="n">
        <v>0</v>
      </c>
      <c r="M5" s="27"/>
      <c r="N5" s="27"/>
      <c r="O5" s="27" t="n">
        <f aca="false">(K5-J5)/365.25</f>
        <v>5</v>
      </c>
      <c r="P5" s="27" t="n">
        <f aca="false">(LN(F5/E5)+(G5-L5+(H5^2)/2)*O5)/(H5*SQRT(O5))</f>
        <v>1.05147662753204</v>
      </c>
      <c r="Q5" s="27" t="n">
        <f aca="false">(LN(F5/E5)+(G5-L5-(H5^2)/2)*O5)/(H5*SQRT(O5))</f>
        <v>-0.689639832264753</v>
      </c>
      <c r="R5" s="27" t="n">
        <f aca="false">+NORMDIST($P5,0,1,1)</f>
        <v>0.853480130783029</v>
      </c>
      <c r="S5" s="27" t="n">
        <f aca="false">+NORMDIST($Q5,0,1,1)</f>
        <v>0.2452103558828</v>
      </c>
      <c r="T5" s="27" t="n">
        <f aca="false">+NORMDIST(ABS($P5),0,1,1)</f>
        <v>0.853480130783029</v>
      </c>
      <c r="U5" s="27" t="n">
        <f aca="false">+NORMDIST(ABS($Q5),0,1,1)</f>
        <v>0.7547896441172</v>
      </c>
      <c r="V5" s="28" t="s">
        <v>0</v>
      </c>
      <c r="W5" s="28" t="s">
        <v>0</v>
      </c>
      <c r="AA5" s="29"/>
      <c r="AC5" s="30" t="e">
        <f aca="false">IF(AI5="c",AF5*EXP(-AL5*AO5)*AR5-AE5*EXP(-AG5*AO5)*AS5,EXP(-AG5*AO5)*(1-AS5)*AE5-AF5*EXP(-AL5*AO5)*(1-AR5))</f>
        <v>#REF!</v>
      </c>
      <c r="AD5" s="31" t="e">
        <f aca="false">IF($AI5="c",EXP(-$AL5*$AO5)*$AR5,-EXP(-$AL5*$AO5)*(1-$AR5))</f>
        <v>#REF!</v>
      </c>
      <c r="AE5" s="32" t="n">
        <f aca="false">E5</f>
        <v>56.125</v>
      </c>
      <c r="AF5" s="32" t="e">
        <f aca="false">+#REF!</f>
        <v>#REF!</v>
      </c>
      <c r="AG5" s="33" t="n">
        <v>0.05</v>
      </c>
      <c r="AH5" s="33" t="n">
        <f aca="false">+H5</f>
        <v>0.778650952169883</v>
      </c>
      <c r="AI5" s="24" t="str">
        <f aca="false">+I5</f>
        <v>p</v>
      </c>
      <c r="AJ5" s="25" t="e">
        <f aca="false">#REF!-1</f>
        <v>#REF!</v>
      </c>
      <c r="AK5" s="25" t="n">
        <f aca="false">+K5</f>
        <v>38175.25</v>
      </c>
      <c r="AL5" s="24" t="n">
        <f aca="false">+L5</f>
        <v>0</v>
      </c>
      <c r="AM5" s="27"/>
      <c r="AN5" s="27" t="e">
        <f aca="false">Z5*AD5</f>
        <v>#REF!</v>
      </c>
      <c r="AO5" s="27" t="e">
        <f aca="false">(AK5-AJ5)/365.25</f>
        <v>#REF!</v>
      </c>
      <c r="AP5" s="27" t="e">
        <f aca="false">(LN(AF5/AE5)+(AG5-AL5+(AH5^2)/2)*AO5)/(AH5*SQRT(AO5))</f>
        <v>#REF!</v>
      </c>
      <c r="AQ5" s="27" t="e">
        <f aca="false">(LN(AF5/AE5)+(AG5-AL5-(AH5^2)/2)*AO5)/(AH5*SQRT(AO5))</f>
        <v>#REF!</v>
      </c>
      <c r="AR5" s="27" t="e">
        <f aca="false">IF(AP5&gt;0,1-($X$2*(1/(1+$X$1*AP5))+$X$3*(1/(1+$X$1*AP5))^2+$X$4*(1/(1+$X$1*AP5))^3)*EXP(-0.5*AP5^2)/SQRT(2*PI()),1-AT5)</f>
        <v>#REF!</v>
      </c>
      <c r="AS5" s="27" t="e">
        <f aca="false">IF(AQ5&gt;0,1-($X$2*(1/(1+$X$1*AQ5))+$X$3*(1/(1+$X$1*AQ5))^2+$X$4*(1/(1+$X$1*AQ5))^3)*EXP(-0.5*AQ5^2)/SQRT(2*PI()),1-AU5)</f>
        <v>#REF!</v>
      </c>
      <c r="AT5" s="27" t="e">
        <f aca="false">1-($X$2*(1/(1+$X$1*ABS(AP5)))+$X$3*(1/(1+$X$1*ABS(AP5)))^2+$X$4*(1/(1+$X$1*(ABS(AP5))))^3)*EXP(-0.5*(AP5)^2)/SQRT(2*PI())</f>
        <v>#REF!</v>
      </c>
      <c r="AU5" s="27" t="e">
        <f aca="false">1-($X$2*(1/(1+$X$1*ABS(AQ5)))+$X$3*(1/(1+$X$1*ABS(AQ5)))^2+$X$4*(1/(1+$X$1*(ABS(AQ5))))^3)*EXP(-0.5*(AQ5)^2)/SQRT(2*PI())</f>
        <v>#REF!</v>
      </c>
    </row>
    <row r="6" customFormat="false" ht="15" hidden="false" customHeight="true" outlineLevel="0" collapsed="false">
      <c r="B6" s="29"/>
      <c r="C6" s="30"/>
      <c r="D6" s="31"/>
      <c r="E6" s="21"/>
      <c r="F6" s="32"/>
      <c r="G6" s="33"/>
      <c r="H6" s="26"/>
      <c r="I6" s="24"/>
      <c r="J6" s="25"/>
      <c r="K6" s="25"/>
      <c r="L6" s="33"/>
      <c r="M6" s="27"/>
      <c r="N6" s="27"/>
      <c r="O6" s="27"/>
      <c r="P6" s="27"/>
      <c r="Q6" s="27"/>
      <c r="R6" s="27"/>
      <c r="S6" s="27"/>
      <c r="T6" s="27"/>
      <c r="U6" s="27"/>
      <c r="V6" s="28"/>
      <c r="W6" s="28"/>
      <c r="AA6" s="29"/>
      <c r="AC6" s="30"/>
      <c r="AD6" s="31"/>
      <c r="AE6" s="32"/>
      <c r="AF6" s="32"/>
      <c r="AG6" s="33"/>
      <c r="AH6" s="33"/>
      <c r="AI6" s="24"/>
      <c r="AJ6" s="25"/>
      <c r="AK6" s="25"/>
      <c r="AL6" s="24"/>
      <c r="AM6" s="27"/>
      <c r="AN6" s="27"/>
      <c r="AO6" s="27"/>
      <c r="AP6" s="27"/>
      <c r="AQ6" s="27"/>
      <c r="AR6" s="27"/>
      <c r="AS6" s="27"/>
      <c r="AT6" s="27"/>
      <c r="AU6" s="27"/>
    </row>
  </sheetData>
  <printOptions headings="false" gridLines="true" gridLinesSet="true" horizontalCentered="false" verticalCentered="false"/>
  <pageMargins left="0.75" right="0.75" top="1" bottom="1" header="0.511805555555556" footer="0.511805555555556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&amp;C&amp;F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