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ex" sheetId="1" state="visible" r:id="rId3"/>
    <sheet name="Exxon" sheetId="2" state="visible" r:id="rId4"/>
    <sheet name="TXU" sheetId="3" state="visible" r:id="rId5"/>
    <sheet name="Valero Buy" sheetId="4" state="visible" r:id="rId6"/>
    <sheet name="Costilla" sheetId="5" state="visible" r:id="rId7"/>
    <sheet name="San Jacinto" sheetId="6" state="visible" r:id="rId8"/>
    <sheet name="Calpine" sheetId="7" state="visible" r:id="rId9"/>
    <sheet name="Sterling" sheetId="8" state="visible" r:id="rId10"/>
    <sheet name="Pennzoil" sheetId="9" state="visible" r:id="rId11"/>
    <sheet name="CES Devon" sheetId="10" state="visible" r:id="rId12"/>
    <sheet name="Saxet" sheetId="11" state="visible" r:id="rId13"/>
    <sheet name="Devon-Nevada" sheetId="12" state="visible" r:id="rId14"/>
    <sheet name="Valero Sale" sheetId="13" state="visible" r:id="rId15"/>
    <sheet name="Vastar" sheetId="14" state="visible" r:id="rId16"/>
  </sheets>
  <definedNames>
    <definedName function="false" hidden="false" localSheetId="12" name="_xlnm.Print_Area" vbProcedure="false">'Valero Sale'!$A$1:$E$43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<sst xmlns="http://schemas.openxmlformats.org/spreadsheetml/2006/main" count="375" uniqueCount="47">
  <si>
    <t xml:space="preserve">Reliant - Entex</t>
  </si>
  <si>
    <t xml:space="preserve">Contract: various</t>
  </si>
  <si>
    <t xml:space="preserve">CPR estimate</t>
  </si>
  <si>
    <t xml:space="preserve">Actual Payment</t>
  </si>
  <si>
    <t xml:space="preserve">Variance</t>
  </si>
  <si>
    <t xml:space="preserve">UA 4 RATE</t>
  </si>
  <si>
    <t xml:space="preserve">VOLUMES</t>
  </si>
  <si>
    <t xml:space="preserve"> </t>
  </si>
  <si>
    <t xml:space="preserve">VALUE</t>
  </si>
  <si>
    <t xml:space="preserve">NET RATE</t>
  </si>
  <si>
    <t xml:space="preserve">Volume Variance:</t>
  </si>
  <si>
    <t xml:space="preserve">=D8 (Volume Variance) * (B12-E12) CPR Price less UA 4 Rate</t>
  </si>
  <si>
    <t xml:space="preserve">Rate Variance:</t>
  </si>
  <si>
    <t xml:space="preserve">=(B8+D8) Actual Volumes * (C12-B12) Actual Price less CPR Price</t>
  </si>
  <si>
    <t xml:space="preserve">TOTAL IMPACT TO INCOME:</t>
  </si>
  <si>
    <t xml:space="preserve">=Volume Variance + Rate Variance</t>
  </si>
  <si>
    <t xml:space="preserve">Check Figure = ((D10/D8) less E12 UA 4 Rate) * D8 </t>
  </si>
  <si>
    <t xml:space="preserve">CHECK FIGURE</t>
  </si>
  <si>
    <t xml:space="preserve">($1,526,969)/(446,480) LESS $1.947 (UA4 RATE) BY (446,480MMBTU)</t>
  </si>
  <si>
    <t xml:space="preserve">Note:              </t>
  </si>
  <si>
    <t xml:space="preserve">Original form from Phase I had a deferral of $96.801, less volume was actually taken, should all be deferred</t>
  </si>
  <si>
    <t xml:space="preserve">Phase I form did not include Unit Gas numbers, this form does</t>
  </si>
  <si>
    <t xml:space="preserve">Exxon Company USA</t>
  </si>
  <si>
    <t xml:space="preserve">PMA coming through in May for $87,338 and is reflected in these numbers.</t>
  </si>
  <si>
    <t xml:space="preserve">TXU Fuel Company</t>
  </si>
  <si>
    <t xml:space="preserve">How much  should be deferred?</t>
  </si>
  <si>
    <t xml:space="preserve">Valero Mktg &amp; Supply</t>
  </si>
  <si>
    <t xml:space="preserve">UA4 Variance</t>
  </si>
  <si>
    <t xml:space="preserve">Costilla Energy</t>
  </si>
  <si>
    <t xml:space="preserve">Asset Deal</t>
  </si>
  <si>
    <t xml:space="preserve">San Jacinto</t>
  </si>
  <si>
    <t xml:space="preserve">Calpine</t>
  </si>
  <si>
    <t xml:space="preserve">There is a HL&amp;P WACOG true up of $119,812 included in these numbers, this should be taken,</t>
  </si>
  <si>
    <t xml:space="preserve">therefor the remaining variance is $64,477</t>
  </si>
  <si>
    <t xml:space="preserve">Sterling Chemicals</t>
  </si>
  <si>
    <t xml:space="preserve">How much should be deferred?</t>
  </si>
  <si>
    <t xml:space="preserve">Pennzoil</t>
  </si>
  <si>
    <t xml:space="preserve">Contract: N58941.1</t>
  </si>
  <si>
    <t xml:space="preserve">Liquidation no flow - goes with Devon</t>
  </si>
  <si>
    <t xml:space="preserve">CES _ Devon</t>
  </si>
  <si>
    <t xml:space="preserve">Purchase</t>
  </si>
  <si>
    <t xml:space="preserve">Saxet Energy</t>
  </si>
  <si>
    <t xml:space="preserve">Is this an asset deal</t>
  </si>
  <si>
    <t xml:space="preserve">Devon Energy Corporation</t>
  </si>
  <si>
    <t xml:space="preserve">Liquidation only</t>
  </si>
  <si>
    <t xml:space="preserve">Valero Sale</t>
  </si>
  <si>
    <t xml:space="preserve">Vastar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</si>
</sst>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0.00000"/>
    <numFmt numFmtId="170" formatCode="_(* #,##0.00000_);_(* \(#,##0.00000\);_(* \-??_);_(@_)"/>
    <numFmt numFmtId="171" formatCode="_(\$* #,##0_);_(\$* \(#,##0\);_(\$* \-??_);_(@_)"/>
    <numFmt numFmtId="172" formatCode="\$#,##0_);[RED]&quot;($&quot;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f aca="false">5950358+124000</f>
        <v>6074358</v>
      </c>
      <c r="C8" s="16" t="n">
        <f aca="false">7817+4438+86800+310000+1197154+3702186+43116+5149+5328+364264</f>
        <v>5726252</v>
      </c>
      <c r="D8" s="17" t="n">
        <f aca="false">C8-B8</f>
        <v>-348106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f aca="false">15812098.91+321160</f>
        <v>16133258.91</v>
      </c>
      <c r="C10" s="20" t="n">
        <f aca="false">-2060167.42+7440+19386.16+11982.6+173600+610700+3040516.72+12249472.64+150862.88+13646.04+17950.95+923383</f>
        <v>15158773.57</v>
      </c>
      <c r="D10" s="21" t="n">
        <f aca="false">C10-B10</f>
        <v>-974485.34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2.65596115836439</v>
      </c>
      <c r="C12" s="24" t="n">
        <f aca="false">+C10/C8</f>
        <v>2.64724178572651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</f>
        <v>-40366.7749935944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</f>
        <v>-49929.3250064045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-90296.0999999989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20</v>
      </c>
      <c r="B43" s="0"/>
    </row>
    <row r="44" customFormat="false" ht="12.75" hidden="false" customHeight="false" outlineLevel="0" collapsed="false">
      <c r="A44" s="43" t="s">
        <v>21</v>
      </c>
      <c r="B44" s="0"/>
    </row>
    <row r="45" customFormat="false" ht="12.75" hidden="false" customHeight="false" outlineLevel="0" collapsed="false">
      <c r="A45" s="43"/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45" activeCellId="0" sqref="B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39</v>
      </c>
    </row>
    <row r="2" customFormat="false" ht="15.75" hidden="false" customHeight="false" outlineLevel="0" collapsed="false">
      <c r="A2" s="3" t="s">
        <v>40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3546383</v>
      </c>
      <c r="C8" s="16" t="n">
        <v>3454697</v>
      </c>
      <c r="D8" s="17" t="n">
        <f aca="false">C8-B8</f>
        <v>-91686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9022352.96</v>
      </c>
      <c r="C10" s="20" t="n">
        <f aca="false">10347.65+8752394.67</f>
        <v>8762742.32</v>
      </c>
      <c r="D10" s="21" t="n">
        <f aca="false">C10-B10</f>
        <v>-259610.640000001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2.54409999145608</v>
      </c>
      <c r="C12" s="24" t="n">
        <f aca="false">+C10/C8</f>
        <v>2.5364720321348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D8*(+B12-E12)*-1</f>
        <v>375.911816642515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(D8+B8)*(+C12-B12)*-1</f>
        <v>26352.2881833589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26728.2000000014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38</v>
      </c>
      <c r="B42" s="0"/>
    </row>
    <row r="43" customFormat="false" ht="12.75" hidden="false" customHeight="false" outlineLevel="0" collapsed="false">
      <c r="A43" s="43" t="s">
        <v>7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 t="s">
        <v>7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41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477005</v>
      </c>
      <c r="C8" s="16" t="n">
        <v>480660</v>
      </c>
      <c r="D8" s="17" t="n">
        <f aca="false">C8-B8</f>
        <v>3655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1158432</v>
      </c>
      <c r="C10" s="20" t="n">
        <f aca="false">163331+1080222</f>
        <v>1243553</v>
      </c>
      <c r="D10" s="21" t="n">
        <f aca="false">C10-B10</f>
        <v>85121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2.42855315982013</v>
      </c>
      <c r="C12" s="24" t="n">
        <f aca="false">+C10/C8</f>
        <v>2.58717804685225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D8*(+B12-E12)*-1</f>
        <v>407.338200857433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(D8+B8)*(+C12-B12)*-1</f>
        <v>-76244.6382008574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-75837.3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42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 t="s">
        <v>7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43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0</v>
      </c>
      <c r="C8" s="16" t="n">
        <v>0</v>
      </c>
      <c r="D8" s="17" t="n">
        <f aca="false">C8-B8</f>
        <v>0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0</v>
      </c>
      <c r="C10" s="20" t="n">
        <v>-92052</v>
      </c>
      <c r="D10" s="21" t="n">
        <f aca="false">C10-B10</f>
        <v>-92052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e">
        <f aca="false">+B10/B8</f>
        <v>#DIV/0!</v>
      </c>
      <c r="C12" s="24" t="e">
        <f aca="false">+C10/C8</f>
        <v>#DIV/0!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v>0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v>92052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92052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44</v>
      </c>
      <c r="B42" s="0"/>
    </row>
    <row r="43" customFormat="false" ht="12.75" hidden="false" customHeight="false" outlineLevel="0" collapsed="false">
      <c r="A43" s="43" t="s">
        <v>7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/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45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1199419</v>
      </c>
      <c r="C8" s="16" t="n">
        <f aca="false">1085000+538915+310395</f>
        <v>1934310</v>
      </c>
      <c r="D8" s="17" t="n">
        <f aca="false">C8-B8</f>
        <v>734891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3128040.53</v>
      </c>
      <c r="C10" s="20" t="n">
        <f aca="false">2821000+1417004+807130.74-3100</f>
        <v>5042034.74</v>
      </c>
      <c r="D10" s="21" t="n">
        <f aca="false">C10-B10</f>
        <v>1913994.21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2.60796313048234</v>
      </c>
      <c r="C12" s="24" t="n">
        <f aca="false">+C10/C8</f>
        <v>2.60663220476552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</f>
        <v>49945.4929232985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</f>
        <v>-2574.42292329764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47371.0700000009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7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 t="s">
        <v>7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6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46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532144</v>
      </c>
      <c r="C8" s="16" t="n">
        <f aca="false">19340+329959+185380</f>
        <v>534679</v>
      </c>
      <c r="D8" s="17" t="n">
        <f aca="false">C8-B8</f>
        <v>2535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1361075</v>
      </c>
      <c r="C10" s="20" t="n">
        <f aca="false">47383+821597.91+450473.4+18719</f>
        <v>1338173.31</v>
      </c>
      <c r="D10" s="21" t="n">
        <f aca="false">C10-B10</f>
        <v>-22901.6899999999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2.55771933912625</v>
      </c>
      <c r="C12" s="24" t="n">
        <f aca="false">+C10/C8</f>
        <v>2.50276017947217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D8*(+B12-E12)*-1</f>
        <v>-44.9185246850477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(D8+B8)*(+C12-B12)*-1</f>
        <v>29385.508524685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29340.5899999999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7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 t="s">
        <v>7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44" activeCellId="0" sqref="A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22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46500</v>
      </c>
      <c r="C8" s="16" t="n">
        <f aca="false">-7160+392313</f>
        <v>385153</v>
      </c>
      <c r="D8" s="17" t="n">
        <f aca="false">C8-B8</f>
        <v>338653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118342.5</v>
      </c>
      <c r="C10" s="20" t="n">
        <f aca="false">69151.63+1039659.78-158684.23</f>
        <v>950127.18</v>
      </c>
      <c r="D10" s="21" t="n">
        <f aca="false">C10-B10</f>
        <v>831784.68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2.545</v>
      </c>
      <c r="C12" s="24" t="n">
        <f aca="false">+C10/C8</f>
        <v>2.46688245969784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</f>
        <v>1693.26499999996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</f>
        <v>-30087.2049999998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-28393.9399999998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23</v>
      </c>
      <c r="B42" s="0"/>
    </row>
    <row r="43" customFormat="false" ht="12.75" hidden="false" customHeight="false" outlineLevel="0" collapsed="false">
      <c r="A43" s="43" t="s">
        <v>7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/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13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24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2063331</v>
      </c>
      <c r="C8" s="16" t="n">
        <f aca="false">835002+60000+930000-60000+287081</f>
        <v>2052083</v>
      </c>
      <c r="D8" s="17" t="n">
        <f aca="false">C8-B8</f>
        <v>-11248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5514720.95</v>
      </c>
      <c r="C10" s="20" t="n">
        <f aca="false">2291755.46+179000+2148300+-176000+854296.91-212458</f>
        <v>5084894.37</v>
      </c>
      <c r="D10" s="21" t="n">
        <f aca="false">C10-B10</f>
        <v>-429826.58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2.67272723087086</v>
      </c>
      <c r="C12" s="24" t="n">
        <f aca="false">+C10/C8</f>
        <v>2.47791847113397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</f>
        <v>-1492.91589283542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</f>
        <v>-399763.744107165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-401256.66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25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/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3" activeCellId="0" sqref="A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26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56196</v>
      </c>
      <c r="C8" s="16" t="n">
        <f aca="false">763030+29053+155</f>
        <v>792238</v>
      </c>
      <c r="D8" s="17" t="n">
        <f aca="false">C8-B8</f>
        <v>736042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155081</v>
      </c>
      <c r="C10" s="20" t="n">
        <f aca="false">2133778.92+82308.12+436.64</f>
        <v>2216523.68</v>
      </c>
      <c r="D10" s="21" t="n">
        <f aca="false">C10-B10</f>
        <v>2061442.68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2.75964481457755</v>
      </c>
      <c r="C12" s="24" t="n">
        <f aca="false">+C10/C8</f>
        <v>2.79780025699348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D8*(+B12-E12)*-1</f>
        <v>-161667.808611289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(D8+B8)*(+C12-B12)*-1</f>
        <v>-30228.1913887111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-191896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27</v>
      </c>
      <c r="B42" s="0"/>
    </row>
    <row r="43" customFormat="false" ht="12.75" hidden="false" customHeight="false" outlineLevel="0" collapsed="false">
      <c r="A43" s="43" t="s">
        <v>7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 t="s">
        <v>7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49" activeCellId="0" sqref="A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28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951757</v>
      </c>
      <c r="C8" s="16" t="n">
        <v>953138</v>
      </c>
      <c r="D8" s="17" t="n">
        <f aca="false">C8-B8</f>
        <v>1381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2409693.97</v>
      </c>
      <c r="C10" s="20" t="n">
        <f aca="false">2261217.13+111909</f>
        <v>2373126.13</v>
      </c>
      <c r="D10" s="21" t="n">
        <f aca="false">C10-B10</f>
        <v>-36567.8400000003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2.53183740177377</v>
      </c>
      <c r="C12" s="24" t="n">
        <f aca="false">+C10/C8</f>
        <v>2.4898032918633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D8*(+B12-E12)*-1</f>
        <v>11.2725481504204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(D8+B8)*(+C12-B12)*-1</f>
        <v>40064.30745185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40075.5800000004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29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 t="s">
        <v>7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3" activeCellId="0" sqref="B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30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561643</v>
      </c>
      <c r="C8" s="16" t="n">
        <v>581428</v>
      </c>
      <c r="D8" s="17" t="n">
        <f aca="false">C8-B8</f>
        <v>19785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1416744.47</v>
      </c>
      <c r="C10" s="20" t="n">
        <v>1441941.44</v>
      </c>
      <c r="D10" s="21" t="n">
        <f aca="false">C10-B10</f>
        <v>25196.97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2.52250000445123</v>
      </c>
      <c r="C12" s="24" t="n">
        <f aca="false">+C10/C8</f>
        <v>2.48</v>
      </c>
      <c r="D12" s="25"/>
      <c r="E12" s="14" t="n">
        <v>2.516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</f>
        <v>128.602588067507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</f>
        <v>-24710.6925880675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-24582.0899999999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7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 t="s">
        <v>7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31</v>
      </c>
    </row>
    <row r="2" customFormat="false" ht="15.75" hidden="false" customHeight="false" outlineLevel="0" collapsed="false">
      <c r="A2" s="3" t="s">
        <v>1</v>
      </c>
      <c r="B2" s="4" t="n">
        <v>36526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4540501</v>
      </c>
      <c r="C8" s="16" t="n">
        <f aca="false">2296191+2253312</f>
        <v>4549503</v>
      </c>
      <c r="D8" s="17" t="n">
        <f aca="false">C8-B8</f>
        <v>9002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11827491.21</v>
      </c>
      <c r="C10" s="20" t="n">
        <f aca="false">119811.9+6119046+5864972.41+53497-122682.5</f>
        <v>12034644.81</v>
      </c>
      <c r="D10" s="21" t="n">
        <f aca="false">C10-B10</f>
        <v>207153.6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2.60488681975844</v>
      </c>
      <c r="C12" s="24" t="n">
        <f aca="false">+C10/C8</f>
        <v>2.64526582573965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</f>
        <v>584.111151465447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</f>
        <v>183704.408848532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184288.519999998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25</v>
      </c>
      <c r="B43" s="0"/>
    </row>
    <row r="44" customFormat="false" ht="12.75" hidden="false" customHeight="false" outlineLevel="0" collapsed="false">
      <c r="A44" s="43" t="s">
        <v>32</v>
      </c>
      <c r="B44" s="0"/>
    </row>
    <row r="45" customFormat="false" ht="12.75" hidden="false" customHeight="false" outlineLevel="0" collapsed="false">
      <c r="A45" s="43" t="s">
        <v>33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 t="s">
        <v>7</v>
      </c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44" activeCellId="0" sqref="B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34</v>
      </c>
    </row>
    <row r="2" customFormat="false" ht="15.75" hidden="false" customHeight="false" outlineLevel="0" collapsed="false">
      <c r="A2" s="3" t="s">
        <v>1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1251804</v>
      </c>
      <c r="C8" s="16" t="n">
        <v>1281716</v>
      </c>
      <c r="D8" s="17" t="n">
        <f aca="false">C8-B8</f>
        <v>29912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3250068.88</v>
      </c>
      <c r="C10" s="20" t="n">
        <f aca="false">3413330-58900</f>
        <v>3354430</v>
      </c>
      <c r="D10" s="21" t="n">
        <f aca="false">C10-B10</f>
        <v>104361.12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2.59630811213257</v>
      </c>
      <c r="C12" s="24" t="n">
        <f aca="false">+C10/C8</f>
        <v>2.61713983440949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</f>
        <v>1684.28825010944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</f>
        <v>26700.3517498903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28384.6399999998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35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 t="s">
        <v>7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36" activeCellId="0" sqref="B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36</v>
      </c>
    </row>
    <row r="2" customFormat="false" ht="15.75" hidden="false" customHeight="false" outlineLevel="0" collapsed="false">
      <c r="A2" s="3" t="s">
        <v>37</v>
      </c>
      <c r="B2" s="4" t="n">
        <v>36586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0</v>
      </c>
      <c r="C8" s="16" t="n">
        <v>0</v>
      </c>
      <c r="D8" s="17" t="n">
        <f aca="false">C8-B8</f>
        <v>0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0</v>
      </c>
      <c r="C10" s="20" t="n">
        <v>11697</v>
      </c>
      <c r="D10" s="21" t="n">
        <f aca="false">C10-B10</f>
        <v>11697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e">
        <f aca="false">+B10/B8</f>
        <v>#DIV/0!</v>
      </c>
      <c r="C12" s="24" t="e">
        <f aca="false">+C10/C8</f>
        <v>#DIV/0!</v>
      </c>
      <c r="D12" s="25"/>
      <c r="E12" s="14" t="n">
        <v>2.54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v>0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v>-11697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-11697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38</v>
      </c>
      <c r="B42" s="0"/>
    </row>
    <row r="43" customFormat="false" ht="12.75" hidden="false" customHeight="false" outlineLevel="0" collapsed="false">
      <c r="A43" s="43" t="s">
        <v>7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3" t="s">
        <v>7</v>
      </c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2000-03-17T17:22:18Z</dcterms:created>
  <dc:creator>plove</dc:creator>
  <dc:description/>
  <dc:language>en-US</dc:language>
  <cp:lastModifiedBy>plove</cp:lastModifiedBy>
  <cp:lastPrinted>2000-05-31T19:14:12Z</cp:lastPrinted>
  <cp:revision>0</cp:revision>
  <dc:subject/>
  <dc:title/>
</cp:coreProperties>
</file>