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<sst xmlns="http://schemas.openxmlformats.org/spreadsheetml/2006/main" count="927" uniqueCount="173">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</sst>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1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37189</v>
      </c>
      <c r="F3" s="12" t="n">
        <v>37188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f aca="false">2576106+33150</f>
        <v>2609256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2609256</v>
      </c>
      <c r="K5" s="4" t="n">
        <f aca="false">J5</f>
        <v>2609256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14.29</v>
      </c>
      <c r="F6" s="14" t="n">
        <v>14.29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14290</v>
      </c>
      <c r="K6" s="4" t="n">
        <f aca="false">J6</f>
        <v>14290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79.55</v>
      </c>
      <c r="F9" s="14" t="n">
        <v>79.55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93.45</v>
      </c>
      <c r="F10" s="14" t="n">
        <v>93.45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-4000</v>
      </c>
      <c r="D11" s="2" t="s">
        <v>0</v>
      </c>
      <c r="E11" s="14" t="n">
        <v>108.62</v>
      </c>
      <c r="F11" s="14" t="n">
        <v>108.62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35.38</v>
      </c>
      <c r="F12" s="14" t="n">
        <v>35.38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3.2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3.2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</v>
      </c>
      <c r="F15" s="14" t="n">
        <v>0.2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3800</v>
      </c>
      <c r="N15" s="6" t="s">
        <v>0</v>
      </c>
    </row>
    <row r="16" customFormat="false" ht="13.2" hidden="false" customHeight="false" outlineLevel="0" collapsed="false">
      <c r="A16" s="15"/>
      <c r="E16" s="14"/>
      <c r="F16" s="14"/>
    </row>
    <row r="17" customFormat="false" ht="13.2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2623546</v>
      </c>
      <c r="N17" s="6" t="n">
        <v>2623546</v>
      </c>
      <c r="O17" s="13" t="n">
        <f aca="false">M17-N17</f>
        <v>0</v>
      </c>
    </row>
    <row r="18" customFormat="false" ht="13.2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3.2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3.2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3.2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14.66</v>
      </c>
      <c r="F23" s="14" t="n">
        <v>14.66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13194</v>
      </c>
      <c r="K23" s="4" t="n">
        <f aca="false">J23</f>
        <v>13194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17.6</v>
      </c>
      <c r="F24" s="14" t="n">
        <v>17.6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1760</v>
      </c>
      <c r="K24" s="4" t="n">
        <f aca="false">J24</f>
        <v>1760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49.17</v>
      </c>
      <c r="F25" s="14" t="n">
        <v>49.17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4081.11</v>
      </c>
      <c r="K25" s="4" t="n">
        <f aca="false">J25</f>
        <v>4081.11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169</v>
      </c>
      <c r="E26" s="14" t="n">
        <v>9.47</v>
      </c>
      <c r="F26" s="14" t="n">
        <v>9.47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1600.43</v>
      </c>
      <c r="K26" s="4" t="n">
        <f aca="false">J26</f>
        <v>1600.43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3.2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3.2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3.2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3.2" hidden="false" customHeight="false" outlineLevel="0" collapsed="false">
      <c r="A31" s="22" t="s">
        <v>0</v>
      </c>
      <c r="B31" s="17" t="s">
        <v>38</v>
      </c>
      <c r="C31" s="2" t="n">
        <v>266.5558</v>
      </c>
      <c r="D31" s="2" t="n">
        <f aca="false">C31*1</f>
        <v>266.5558</v>
      </c>
      <c r="E31" s="23" t="n">
        <v>16.41</v>
      </c>
      <c r="F31" s="23" t="n">
        <v>16.41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4374.180678</v>
      </c>
      <c r="K31" s="4" t="n">
        <f aca="false">J31</f>
        <v>4374.180678</v>
      </c>
      <c r="L31" s="5" t="n">
        <v>2</v>
      </c>
      <c r="M31" s="6" t="s">
        <v>0</v>
      </c>
    </row>
    <row r="32" customFormat="false" ht="13.2" hidden="false" customHeight="false" outlineLevel="0" collapsed="false">
      <c r="A32" s="8" t="s">
        <v>0</v>
      </c>
      <c r="B32" s="1" t="s">
        <v>39</v>
      </c>
      <c r="C32" s="2" t="n">
        <v>133821.74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133821.74</v>
      </c>
      <c r="K32" s="4" t="n">
        <f aca="false">J32</f>
        <v>133821.74</v>
      </c>
      <c r="L32" s="5" t="n">
        <v>1</v>
      </c>
      <c r="M32" s="6" t="s">
        <v>0</v>
      </c>
    </row>
    <row r="33" customFormat="false" ht="13.2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3.2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3.2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3.2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16.41</v>
      </c>
      <c r="F37" s="14" t="n">
        <f aca="false">F$31</f>
        <v>16.41</v>
      </c>
      <c r="G37" s="4" t="n">
        <f aca="false">C37*(E37-F37)</f>
        <v>0</v>
      </c>
      <c r="H37" s="4" t="n">
        <f aca="false">C37*(E37-F37)</f>
        <v>0</v>
      </c>
      <c r="I37" s="14"/>
      <c r="J37" s="4" t="n">
        <f aca="false">C37*E37</f>
        <v>1588.37313</v>
      </c>
      <c r="K37" s="4" t="n">
        <f aca="false">J37</f>
        <v>1588.37313</v>
      </c>
      <c r="L37" s="5" t="n">
        <v>2</v>
      </c>
      <c r="M37" s="6" t="s">
        <v>0</v>
      </c>
    </row>
    <row r="38" customFormat="false" ht="13.2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3.2" hidden="false" customHeight="false" outlineLevel="0" collapsed="false">
      <c r="A40" s="22" t="s">
        <v>0</v>
      </c>
      <c r="B40" s="1" t="s">
        <v>39</v>
      </c>
      <c r="C40" s="2" t="n">
        <v>612720.63</v>
      </c>
      <c r="D40" s="2" t="s">
        <v>0</v>
      </c>
      <c r="E40" s="14" t="n">
        <v>1</v>
      </c>
      <c r="F40" s="14" t="n">
        <v>1</v>
      </c>
      <c r="G40" s="4" t="n">
        <f aca="false">C40*(E40-F40)</f>
        <v>0</v>
      </c>
      <c r="H40" s="4" t="n">
        <f aca="false">C40*(E40-F40)*0.5895</f>
        <v>0</v>
      </c>
      <c r="I40" s="25" t="s">
        <v>0</v>
      </c>
      <c r="J40" s="4" t="n">
        <f aca="false">C40*E40</f>
        <v>612720.63</v>
      </c>
      <c r="K40" s="4" t="n">
        <f aca="false">J40*0.614</f>
        <v>376210.46682</v>
      </c>
      <c r="L40" s="5" t="n">
        <v>1</v>
      </c>
      <c r="M40" s="6" t="s">
        <v>0</v>
      </c>
    </row>
    <row r="41" customFormat="false" ht="13.2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3.2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3.2" hidden="false" customHeight="false" outlineLevel="0" collapsed="false">
      <c r="A43" s="22" t="s">
        <v>0</v>
      </c>
      <c r="B43" s="1" t="s">
        <v>39</v>
      </c>
      <c r="C43" s="2" t="n">
        <v>264137.75</v>
      </c>
      <c r="D43" s="2" t="s">
        <v>0</v>
      </c>
      <c r="E43" s="14" t="n">
        <v>1</v>
      </c>
      <c r="F43" s="14" t="n">
        <v>1</v>
      </c>
      <c r="G43" s="4" t="n">
        <f aca="false">C43*(E43-F43)</f>
        <v>0</v>
      </c>
      <c r="H43" s="4" t="n">
        <f aca="false">C43*(E43-F43)*0.5895</f>
        <v>0</v>
      </c>
      <c r="I43" s="25" t="s">
        <v>0</v>
      </c>
      <c r="J43" s="4" t="n">
        <f aca="false">C43*E43</f>
        <v>264137.75</v>
      </c>
      <c r="K43" s="4" t="n">
        <f aca="false">J43*0.614</f>
        <v>162180.5785</v>
      </c>
      <c r="L43" s="5" t="n">
        <v>1</v>
      </c>
      <c r="M43" s="6" t="s">
        <v>0</v>
      </c>
    </row>
    <row r="44" customFormat="false" ht="13.2" hidden="false" customHeight="false" outlineLevel="0" collapsed="false">
      <c r="A44" s="22" t="s">
        <v>0</v>
      </c>
      <c r="B44" s="1" t="s">
        <v>38</v>
      </c>
      <c r="C44" s="2" t="n">
        <v>8346</v>
      </c>
      <c r="D44" s="2" t="n">
        <f aca="false">C44*1</f>
        <v>8346</v>
      </c>
      <c r="E44" s="14" t="n">
        <f aca="false">E$31</f>
        <v>16.41</v>
      </c>
      <c r="F44" s="14" t="n">
        <f aca="false">F$31</f>
        <v>16.41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136957.86</v>
      </c>
      <c r="K44" s="4" t="n">
        <f aca="false">J44*0.614</f>
        <v>84092.12604</v>
      </c>
      <c r="L44" s="5" t="n">
        <v>2</v>
      </c>
      <c r="M44" s="6" t="s">
        <v>0</v>
      </c>
      <c r="O44" s="4" t="s">
        <v>0</v>
      </c>
    </row>
    <row r="45" customFormat="false" ht="13.2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3.2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3.2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16.41</v>
      </c>
      <c r="F47" s="14" t="n">
        <f aca="false">F$31</f>
        <v>16.41</v>
      </c>
      <c r="G47" s="4" t="n">
        <f aca="false">C47*(E47-F47)</f>
        <v>0</v>
      </c>
      <c r="H47" s="4" t="n">
        <f aca="false">C47*(E47-F47)</f>
        <v>0</v>
      </c>
      <c r="I47" s="14"/>
      <c r="J47" s="4" t="n">
        <f aca="false">C47*E47</f>
        <v>21457.489542</v>
      </c>
      <c r="K47" s="4" t="n">
        <f aca="false">J47</f>
        <v>21457.489542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16.41</v>
      </c>
      <c r="F48" s="14" t="n">
        <f aca="false">F$31</f>
        <v>16.41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2921.528094</v>
      </c>
      <c r="K48" s="4" t="n">
        <f aca="false">J48</f>
        <v>2921.528094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16.41</v>
      </c>
      <c r="F49" s="14" t="n">
        <f aca="false">F$31</f>
        <v>16.41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6610.835781</v>
      </c>
      <c r="K49" s="4" t="n">
        <f aca="false">J49</f>
        <v>6610.835781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3.2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3.2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16.41</v>
      </c>
      <c r="F52" s="14" t="n">
        <f aca="false">F$31</f>
        <v>16.41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16.41</v>
      </c>
      <c r="F53" s="14" t="n">
        <f aca="false">F$31</f>
        <v>16.41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J53*0.5895</f>
        <v>0</v>
      </c>
      <c r="L53" s="5" t="n">
        <v>2</v>
      </c>
      <c r="M53" s="6" t="s">
        <v>0</v>
      </c>
      <c r="N53" s="6" t="s">
        <v>0</v>
      </c>
    </row>
    <row r="54" customFormat="false" ht="13.2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16.41</v>
      </c>
      <c r="F54" s="14" t="n">
        <f aca="false">F$31</f>
        <v>16.41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3.2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16.41</v>
      </c>
      <c r="F55" s="14" t="n">
        <f aca="false">F$31</f>
        <v>16.41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16.41</v>
      </c>
      <c r="F56" s="14" t="n">
        <f aca="false">F$31</f>
        <v>16.41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16.41</v>
      </c>
      <c r="F57" s="14" t="n">
        <f aca="false">F$31</f>
        <v>16.41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16.41</v>
      </c>
      <c r="F58" s="14" t="n">
        <f aca="false">F$31</f>
        <v>16.41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26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3.2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3.2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16.41</v>
      </c>
      <c r="F61" s="14" t="n">
        <f aca="false">F$31</f>
        <v>16.41</v>
      </c>
      <c r="G61" s="4" t="n">
        <f aca="false">C61*(E61-F61)</f>
        <v>0</v>
      </c>
      <c r="H61" s="4" t="n">
        <f aca="false">C61*(E61-F61)*0.5895</f>
        <v>0</v>
      </c>
      <c r="I61" s="14"/>
      <c r="J61" s="4" t="n">
        <f aca="false">C61*E61</f>
        <v>38021.97</v>
      </c>
      <c r="K61" s="4" t="n">
        <f aca="false">J61*0.614</f>
        <v>23345.48958</v>
      </c>
      <c r="L61" s="5" t="n">
        <v>2</v>
      </c>
      <c r="M61" s="6" t="s">
        <v>0</v>
      </c>
    </row>
    <row r="62" customFormat="false" ht="13.2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3.2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16.41</v>
      </c>
      <c r="F64" s="14" t="n">
        <f aca="false">F$31</f>
        <v>16.41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31572.84</v>
      </c>
      <c r="K64" s="4" t="n">
        <f aca="false">J64*0.614</f>
        <v>19385.72376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3.2" hidden="false" customHeight="false" outlineLevel="0" collapsed="false">
      <c r="A65" s="27" t="s">
        <v>0</v>
      </c>
      <c r="E65" s="14"/>
      <c r="F65" s="14"/>
      <c r="H65" s="4" t="s">
        <v>0</v>
      </c>
      <c r="I65" s="14"/>
    </row>
    <row r="66" customFormat="false" ht="13.2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28"/>
      <c r="F66" s="28"/>
      <c r="H66" s="4" t="s">
        <v>0</v>
      </c>
      <c r="I66" s="5"/>
      <c r="K66" s="4" t="s">
        <v>0</v>
      </c>
    </row>
    <row r="67" customFormat="false" ht="13.2" hidden="false" customHeight="false" outlineLevel="0" collapsed="false">
      <c r="A67" s="8" t="s">
        <v>0</v>
      </c>
      <c r="B67" s="1" t="s">
        <v>66</v>
      </c>
      <c r="C67" s="6" t="n">
        <v>2990181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2990181</v>
      </c>
      <c r="K67" s="4" t="n">
        <f aca="false">J67</f>
        <v>2990181</v>
      </c>
      <c r="L67" s="5" t="n">
        <v>1</v>
      </c>
    </row>
    <row r="68" customFormat="false" ht="13.2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0.9</v>
      </c>
      <c r="F68" s="14" t="n">
        <v>0.9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4500</v>
      </c>
    </row>
    <row r="69" customFormat="false" ht="13.2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0.2</v>
      </c>
      <c r="F69" s="14" t="n">
        <v>0.2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3000</v>
      </c>
    </row>
    <row r="70" customFormat="false" ht="13.2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1500</v>
      </c>
    </row>
    <row r="71" customFormat="false" ht="13.2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0.1</v>
      </c>
      <c r="F71" s="14" t="n">
        <v>0.1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500</v>
      </c>
    </row>
    <row r="72" customFormat="false" ht="13.2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0.35</v>
      </c>
      <c r="F73" s="14" t="n">
        <v>0.35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875</v>
      </c>
    </row>
    <row r="74" customFormat="false" ht="13.2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0.3</v>
      </c>
      <c r="F74" s="14" t="n">
        <v>0.3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1500</v>
      </c>
    </row>
    <row r="75" customFormat="false" ht="13.2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3750</v>
      </c>
      <c r="O75" s="3" t="s">
        <v>0</v>
      </c>
    </row>
    <row r="76" customFormat="false" ht="13.2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3750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2500</v>
      </c>
      <c r="O77" s="4" t="s">
        <v>0</v>
      </c>
    </row>
    <row r="78" customFormat="false" ht="13.2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0.25</v>
      </c>
      <c r="F78" s="14" t="n">
        <v>0.25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29" t="n">
        <f aca="false">C80*E80*-1</f>
        <v>2500</v>
      </c>
      <c r="O80" s="6" t="s">
        <v>0</v>
      </c>
    </row>
    <row r="81" customFormat="false" ht="13.8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0" t="n">
        <f aca="false">C81*E81*-1</f>
        <v>1250</v>
      </c>
      <c r="N81" s="6" t="s">
        <v>0</v>
      </c>
      <c r="O81" s="4" t="s">
        <v>0</v>
      </c>
    </row>
    <row r="82" customFormat="false" ht="13.2" hidden="false" customHeight="false" outlineLevel="0" collapsed="false">
      <c r="A82" s="8" t="s">
        <v>0</v>
      </c>
      <c r="C82" s="31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31375</v>
      </c>
      <c r="N82" s="6" t="n">
        <v>12438</v>
      </c>
      <c r="O82" s="6" t="n">
        <v>2990431</v>
      </c>
    </row>
    <row r="83" customFormat="false" ht="13.2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28"/>
      <c r="F83" s="28"/>
      <c r="G83" s="28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0</v>
      </c>
      <c r="O83" s="6" t="n">
        <f aca="false">SUM(K67:K81)</f>
        <v>2990181</v>
      </c>
    </row>
    <row r="84" customFormat="false" ht="13.2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37.08</v>
      </c>
      <c r="F84" s="23" t="n">
        <v>37.08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14349.96</v>
      </c>
      <c r="K84" s="4" t="n">
        <f aca="false">J84</f>
        <v>14349.96</v>
      </c>
      <c r="L84" s="5" t="n">
        <v>2</v>
      </c>
      <c r="M84" s="6" t="s">
        <v>0</v>
      </c>
    </row>
    <row r="85" customFormat="false" ht="13.2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3.2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3.2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3.2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46.92</v>
      </c>
      <c r="F88" s="14" t="n">
        <v>46.92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10982.28288</v>
      </c>
      <c r="K88" s="4" t="n">
        <f aca="false">J88</f>
        <v>10982.28288</v>
      </c>
      <c r="L88" s="5" t="n">
        <v>2</v>
      </c>
    </row>
    <row r="89" customFormat="false" ht="13.2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8.55</v>
      </c>
      <c r="F89" s="14" t="n">
        <v>8.55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6430.6944</v>
      </c>
      <c r="K89" s="4" t="n">
        <f aca="false">J89</f>
        <v>6430.6944</v>
      </c>
      <c r="L89" s="5" t="n">
        <v>2</v>
      </c>
    </row>
    <row r="90" customFormat="false" ht="13.2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19.73</v>
      </c>
      <c r="F90" s="14" t="n">
        <v>19.73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52773.72508</v>
      </c>
      <c r="K90" s="4" t="n">
        <f aca="false">J90</f>
        <v>52773.72508</v>
      </c>
      <c r="L90" s="5" t="n">
        <v>2</v>
      </c>
    </row>
    <row r="91" customFormat="false" ht="13.2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7.78</v>
      </c>
      <c r="F91" s="14" t="n">
        <v>7.78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9649.58068</v>
      </c>
      <c r="K91" s="4" t="n">
        <f aca="false">J91</f>
        <v>9649.58068</v>
      </c>
      <c r="L91" s="5" t="n">
        <v>2</v>
      </c>
    </row>
    <row r="92" customFormat="false" ht="13.2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35.86</v>
      </c>
      <c r="F92" s="14" t="n">
        <v>35.86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9361.03784</v>
      </c>
      <c r="K92" s="4" t="n">
        <f aca="false">J92</f>
        <v>9361.03784</v>
      </c>
      <c r="L92" s="5" t="n">
        <v>2</v>
      </c>
    </row>
    <row r="93" customFormat="false" ht="13.2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25.84</v>
      </c>
      <c r="F93" s="14" t="n">
        <v>25.84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9781.11184</v>
      </c>
      <c r="K93" s="4" t="n">
        <f aca="false">J93</f>
        <v>9781.11184</v>
      </c>
      <c r="L93" s="5" t="n">
        <v>2</v>
      </c>
    </row>
    <row r="94" customFormat="false" ht="13.2" hidden="false" customHeight="false" outlineLevel="0" collapsed="false">
      <c r="A94" s="8" t="s">
        <v>0</v>
      </c>
      <c r="B94" s="1" t="s">
        <v>90</v>
      </c>
      <c r="C94" s="2" t="n">
        <v>1371</v>
      </c>
      <c r="D94" s="2" t="s">
        <v>0</v>
      </c>
      <c r="E94" s="14" t="n">
        <v>10.98</v>
      </c>
      <c r="F94" s="14" t="n">
        <v>10.98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15053.58</v>
      </c>
      <c r="K94" s="4" t="n">
        <f aca="false">J94</f>
        <v>15053.58</v>
      </c>
      <c r="L94" s="5" t="n">
        <v>1</v>
      </c>
    </row>
    <row r="95" customFormat="false" ht="13.2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3.2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3.2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3.2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3.2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3.2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3.2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-3582530</v>
      </c>
      <c r="N102" s="32" t="n">
        <f aca="false">M102/M109</f>
        <v>-0.587271719779018</v>
      </c>
      <c r="O102" s="3" t="s">
        <v>19</v>
      </c>
    </row>
    <row r="103" customFormat="false" ht="13.2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315794.551751722</v>
      </c>
      <c r="N103" s="32" t="n">
        <f aca="false">M103/M109</f>
        <v>0.0517671057895057</v>
      </c>
      <c r="O103" s="3" t="s">
        <v>15</v>
      </c>
    </row>
    <row r="104" customFormat="false" ht="13.2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32"/>
      <c r="O104" s="4" t="s">
        <v>0</v>
      </c>
    </row>
    <row r="105" customFormat="false" ht="13.2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6369499.19532</v>
      </c>
      <c r="N105" s="32" t="n">
        <f aca="false">M105/M109</f>
        <v>1.04412991560898</v>
      </c>
    </row>
    <row r="106" customFormat="false" ht="13.2" hidden="false" customHeight="false" outlineLevel="0" collapsed="false">
      <c r="A106" s="8"/>
      <c r="E106" s="14"/>
      <c r="F106" s="14"/>
      <c r="I106" s="14"/>
      <c r="M106" s="6" t="s">
        <v>104</v>
      </c>
      <c r="N106" s="32"/>
    </row>
    <row r="107" customFormat="false" ht="13.2" hidden="false" customHeight="false" outlineLevel="0" collapsed="false">
      <c r="A107" s="8" t="s">
        <v>105</v>
      </c>
      <c r="B107" s="1" t="s">
        <v>106</v>
      </c>
      <c r="C107" s="2" t="n">
        <v>-215000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-215000</v>
      </c>
      <c r="K107" s="4" t="n">
        <f aca="false">J107</f>
        <v>-215000</v>
      </c>
      <c r="L107" s="5" t="n">
        <v>0</v>
      </c>
      <c r="M107" s="6" t="n">
        <f aca="false">SUM(K107:K109)</f>
        <v>-585000</v>
      </c>
      <c r="N107" s="32" t="n">
        <f aca="false">+M107/M109</f>
        <v>-0.0958970213984881</v>
      </c>
    </row>
    <row r="108" customFormat="false" ht="13.2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32"/>
    </row>
    <row r="109" customFormat="false" ht="13.2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6100293.74707172</v>
      </c>
      <c r="N109" s="32" t="n">
        <f aca="false">+M109/K112</f>
        <v>1</v>
      </c>
    </row>
    <row r="110" customFormat="false" ht="13.8" hidden="false" customHeight="false" outlineLevel="0" collapsed="false">
      <c r="A110" s="8" t="s">
        <v>0</v>
      </c>
      <c r="B110" s="33" t="s">
        <v>0</v>
      </c>
      <c r="C110" s="34"/>
      <c r="D110" s="34" t="s">
        <v>0</v>
      </c>
      <c r="E110" s="35"/>
      <c r="F110" s="35"/>
      <c r="G110" s="36"/>
      <c r="H110" s="36"/>
      <c r="I110" s="35"/>
      <c r="J110" s="36"/>
      <c r="K110" s="36" t="s">
        <v>0</v>
      </c>
      <c r="L110" s="37"/>
      <c r="M110" s="30" t="s">
        <v>0</v>
      </c>
      <c r="N110" s="30"/>
    </row>
    <row r="111" customFormat="false" ht="13.2" hidden="false" customHeight="false" outlineLevel="0" collapsed="false">
      <c r="A111" s="8"/>
      <c r="M111" s="6" t="s">
        <v>110</v>
      </c>
    </row>
    <row r="112" customFormat="false" ht="13.2" hidden="false" customHeight="false" outlineLevel="0" collapsed="false">
      <c r="A112" s="8" t="s">
        <v>111</v>
      </c>
      <c r="C112" s="2" t="n">
        <f aca="false">SUM(C52:C64)+C31+C37+C44+C47+C48+C49</f>
        <v>21473.8225</v>
      </c>
      <c r="D112" s="2" t="n">
        <f aca="false">SUM(D5:D109)</f>
        <v>14838.8225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6518490.41237172</v>
      </c>
      <c r="K112" s="4" t="n">
        <f aca="false">SUM(K5:K110)</f>
        <v>6100293.74707172</v>
      </c>
      <c r="M112" s="29" t="n">
        <f aca="false">SUM(K44:K64)+K31+K37</f>
        <v>163775.746605</v>
      </c>
      <c r="N112" s="38" t="n">
        <f aca="false">M112/K112</f>
        <v>0.0268471902166377</v>
      </c>
    </row>
    <row r="113" customFormat="false" ht="13.8" hidden="false" customHeight="false" outlineLevel="0" collapsed="false">
      <c r="A113" s="8"/>
      <c r="B113" s="39"/>
      <c r="C113" s="34"/>
      <c r="D113" s="34"/>
      <c r="E113" s="35"/>
      <c r="F113" s="35"/>
      <c r="G113" s="36"/>
      <c r="H113" s="36"/>
      <c r="I113" s="35"/>
      <c r="J113" s="36"/>
      <c r="K113" s="36"/>
      <c r="L113" s="37"/>
      <c r="M113" s="30"/>
      <c r="N113" s="30"/>
    </row>
    <row r="114" customFormat="false" ht="13.2" hidden="false" customHeight="false" outlineLevel="0" collapsed="false">
      <c r="A114" s="8"/>
    </row>
    <row r="115" customFormat="false" ht="13.2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3.2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18.38</v>
      </c>
      <c r="F116" s="14" t="n">
        <v>18.38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22581.33716</v>
      </c>
      <c r="K116" s="4" t="n">
        <f aca="false">J116</f>
        <v>22581.33716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37.08</v>
      </c>
      <c r="F117" s="14" t="n">
        <f aca="false">+F84</f>
        <v>37.08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14349.96</v>
      </c>
      <c r="K117" s="4" t="n">
        <f aca="false">J117</f>
        <v>14349.96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3.2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10.74</v>
      </c>
      <c r="F121" s="14" t="n">
        <v>10.74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21623.7012</v>
      </c>
      <c r="K121" s="4" t="n">
        <f aca="false">J121</f>
        <v>21623.7012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37.08</v>
      </c>
      <c r="F122" s="14" t="n">
        <f aca="false">+F84</f>
        <v>37.08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14349.96</v>
      </c>
      <c r="K122" s="4" t="n">
        <f aca="false">J122</f>
        <v>14349.96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3.2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3.2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37.08</v>
      </c>
      <c r="F125" s="14" t="n">
        <f aca="false">+F84</f>
        <v>37.08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14349.96</v>
      </c>
      <c r="K125" s="4" t="n">
        <f aca="false">J125</f>
        <v>14349.96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3.2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3.2" hidden="false" customHeight="false" outlineLevel="0" collapsed="false">
      <c r="A128" s="8" t="s">
        <v>62</v>
      </c>
      <c r="B128" s="3" t="s">
        <v>15</v>
      </c>
      <c r="D128" s="2" t="s">
        <v>0</v>
      </c>
      <c r="E128" s="28"/>
      <c r="F128" s="28"/>
      <c r="H128" s="4" t="s">
        <v>0</v>
      </c>
      <c r="I128" s="5"/>
      <c r="K128" s="4" t="s">
        <v>0</v>
      </c>
    </row>
    <row r="129" customFormat="false" ht="13.2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16.41</v>
      </c>
      <c r="F129" s="14" t="n">
        <f aca="false">F$31</f>
        <v>16.41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4726.08</v>
      </c>
      <c r="K129" s="4" t="n">
        <f aca="false">J129*0.5995</f>
        <v>2833.28496</v>
      </c>
      <c r="L129" s="5" t="n">
        <v>2</v>
      </c>
      <c r="M129" s="6" t="n">
        <f aca="false">SUM(K112:K129)+K138</f>
        <v>6190857.39039172</v>
      </c>
      <c r="O129" s="4" t="s">
        <v>0</v>
      </c>
    </row>
    <row r="130" customFormat="false" ht="13.2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3.2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0" t="s">
        <v>0</v>
      </c>
    </row>
    <row r="132" customFormat="false" ht="13.2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16.41</v>
      </c>
      <c r="F132" s="14" t="n">
        <f aca="false">F$31</f>
        <v>16.41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16.41</v>
      </c>
      <c r="F133" s="14" t="n">
        <f aca="false">F$31</f>
        <v>16.41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16.41</v>
      </c>
      <c r="F134" s="14" t="n">
        <f aca="false">F$31</f>
        <v>16.41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16.41</v>
      </c>
      <c r="F135" s="14" t="n">
        <f aca="false">F$31</f>
        <v>16.41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3.2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-3582530</v>
      </c>
      <c r="N136" s="32" t="n">
        <f aca="false">M136/M143</f>
        <v>-0.578680750352952</v>
      </c>
      <c r="O136" s="3" t="s">
        <v>19</v>
      </c>
    </row>
    <row r="137" customFormat="false" ht="13.2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405882.755071722</v>
      </c>
      <c r="N137" s="32" t="n">
        <f aca="false">M137/M143</f>
        <v>0.0655616386353297</v>
      </c>
      <c r="O137" s="3" t="s">
        <v>15</v>
      </c>
    </row>
    <row r="138" customFormat="false" ht="13.2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16.41</v>
      </c>
      <c r="F138" s="14" t="n">
        <f aca="false">F$31</f>
        <v>16.41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32"/>
      <c r="O138" s="4" t="s">
        <v>0</v>
      </c>
      <c r="P138" s="20" t="s">
        <v>0</v>
      </c>
    </row>
    <row r="139" customFormat="false" ht="13.2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16.41</v>
      </c>
      <c r="F139" s="14" t="n">
        <f aca="false">F$31</f>
        <v>16.41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6369974.63532</v>
      </c>
      <c r="N139" s="32" t="n">
        <f aca="false">M139/M143</f>
        <v>1.02893254255966</v>
      </c>
      <c r="O139" s="4" t="s">
        <v>0</v>
      </c>
      <c r="P139" s="20" t="s">
        <v>0</v>
      </c>
    </row>
    <row r="140" customFormat="false" ht="13.2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16.41</v>
      </c>
      <c r="F140" s="14" t="n">
        <f aca="false">F$31</f>
        <v>16.41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32"/>
      <c r="P140" s="1" t="s">
        <v>0</v>
      </c>
    </row>
    <row r="141" customFormat="false" ht="13.2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16.41</v>
      </c>
      <c r="F141" s="14" t="n">
        <f aca="false">F$31</f>
        <v>16.41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-585000</v>
      </c>
      <c r="N141" s="32" t="n">
        <f aca="false">+M141/M143</f>
        <v>-0.0944941811949871</v>
      </c>
      <c r="P141" s="20" t="s">
        <v>0</v>
      </c>
    </row>
    <row r="142" customFormat="false" ht="13.2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16.41</v>
      </c>
      <c r="F142" s="14" t="n">
        <f aca="false">F$31</f>
        <v>16.41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32"/>
    </row>
    <row r="143" customFormat="false" ht="13.2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16.41</v>
      </c>
      <c r="F143" s="14" t="n">
        <f aca="false">F$31</f>
        <v>16.41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6190857.39039172</v>
      </c>
      <c r="N143" s="32" t="n">
        <f aca="false">+M143/K149</f>
        <v>1</v>
      </c>
    </row>
    <row r="144" customFormat="false" ht="13.2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16.41</v>
      </c>
      <c r="F144" s="14" t="n">
        <f aca="false">F$31</f>
        <v>16.41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16.41</v>
      </c>
      <c r="F145" s="14" t="n">
        <f aca="false">F$31</f>
        <v>16.41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16.41</v>
      </c>
      <c r="F146" s="14" t="n">
        <f aca="false">F$31</f>
        <v>16.41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8" hidden="false" customHeight="false" outlineLevel="0" collapsed="false">
      <c r="A147" s="8"/>
      <c r="B147" s="39"/>
      <c r="C147" s="34" t="s">
        <v>0</v>
      </c>
      <c r="D147" s="34"/>
      <c r="E147" s="35"/>
      <c r="F147" s="35"/>
      <c r="G147" s="36"/>
      <c r="H147" s="36"/>
      <c r="I147" s="35"/>
      <c r="J147" s="36"/>
      <c r="K147" s="41"/>
      <c r="L147" s="37"/>
      <c r="M147" s="30"/>
      <c r="N147" s="30"/>
    </row>
    <row r="148" customFormat="false" ht="13.2" hidden="false" customHeight="false" outlineLevel="0" collapsed="false">
      <c r="A148" s="8"/>
      <c r="C148" s="2" t="s">
        <v>0</v>
      </c>
      <c r="M148" s="6" t="s">
        <v>110</v>
      </c>
    </row>
    <row r="149" customFormat="false" ht="13.2" hidden="false" customHeight="false" outlineLevel="0" collapsed="false">
      <c r="A149" s="8" t="s">
        <v>111</v>
      </c>
      <c r="B149" s="31" t="s">
        <v>0</v>
      </c>
      <c r="C149" s="2" t="n">
        <f aca="false">SUM(C129:C146)+C112</f>
        <v>65812.8225</v>
      </c>
      <c r="D149" s="2" t="n">
        <f aca="false">SUM(D129:D146)+D112</f>
        <v>30118.8225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6610946.85073172</v>
      </c>
      <c r="K149" s="4" t="n">
        <f aca="false">SUM(K112:K147)</f>
        <v>6190857.39039172</v>
      </c>
      <c r="M149" s="29" t="n">
        <f aca="false">SUM(K129:K146)+M112</f>
        <v>166609.031565</v>
      </c>
      <c r="N149" s="38" t="n">
        <f aca="false">M149/K149</f>
        <v>0.0269121094314947</v>
      </c>
    </row>
    <row r="150" customFormat="false" ht="13.8" hidden="false" customHeight="false" outlineLevel="0" collapsed="false">
      <c r="A150" s="8"/>
      <c r="B150" s="39"/>
      <c r="C150" s="34"/>
      <c r="D150" s="34"/>
      <c r="E150" s="35"/>
      <c r="F150" s="35"/>
      <c r="G150" s="36"/>
      <c r="H150" s="36"/>
      <c r="I150" s="35"/>
      <c r="J150" s="36"/>
      <c r="K150" s="36"/>
      <c r="L150" s="37"/>
      <c r="M150" s="30"/>
      <c r="N150" s="30"/>
    </row>
    <row r="151" customFormat="false" ht="13.2" hidden="false" customHeight="false" outlineLevel="0" collapsed="false">
      <c r="A151" s="8"/>
    </row>
    <row r="152" customFormat="false" ht="13.2" hidden="false" customHeight="false" outlineLevel="0" collapsed="false">
      <c r="A152" s="26" t="s">
        <v>0</v>
      </c>
      <c r="B152" s="42" t="s">
        <v>0</v>
      </c>
      <c r="E152" s="1" t="s">
        <v>0</v>
      </c>
      <c r="F152" s="1" t="s">
        <v>0</v>
      </c>
      <c r="G152" s="1"/>
      <c r="H152" s="1"/>
      <c r="I152" s="1"/>
      <c r="K152" s="43" t="n">
        <v>0.0538</v>
      </c>
      <c r="L152" s="44"/>
      <c r="M152" s="45"/>
    </row>
    <row r="153" customFormat="false" ht="13.2" hidden="false" customHeight="false" outlineLevel="0" collapsed="false">
      <c r="A153" s="26" t="s">
        <v>0</v>
      </c>
      <c r="B153" s="42"/>
      <c r="D153" s="2" t="s">
        <v>0</v>
      </c>
      <c r="E153" s="46" t="s">
        <v>0</v>
      </c>
      <c r="F153" s="46" t="s">
        <v>0</v>
      </c>
      <c r="G153" s="1"/>
      <c r="H153" s="1"/>
      <c r="I153" s="1"/>
      <c r="K153" s="4" t="n">
        <f aca="false">K112*K152</f>
        <v>328195.803592459</v>
      </c>
      <c r="L153" s="44"/>
      <c r="M153" s="45" t="s">
        <v>0</v>
      </c>
    </row>
    <row r="154" customFormat="false" ht="13.2" hidden="false" customHeight="false" outlineLevel="0" collapsed="false">
      <c r="A154" s="1" t="s">
        <v>0</v>
      </c>
      <c r="B154" s="42" t="s">
        <v>0</v>
      </c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K149*K152</f>
        <v>333068.127603075</v>
      </c>
      <c r="L154" s="44"/>
      <c r="M154" s="45" t="s">
        <v>0</v>
      </c>
    </row>
    <row r="155" customFormat="false" ht="13.2" hidden="false" customHeight="false" outlineLevel="0" collapsed="false"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20"/>
      <c r="L155" s="44"/>
      <c r="M155" s="45" t="s">
        <v>0</v>
      </c>
    </row>
    <row r="156" customFormat="false" ht="13.2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 t="s">
        <v>0</v>
      </c>
      <c r="I156" s="1"/>
      <c r="K156" s="20"/>
      <c r="L156" s="44"/>
      <c r="M156" s="45"/>
    </row>
    <row r="157" customFormat="false" ht="13.2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4" t="s">
        <v>0</v>
      </c>
      <c r="L157" s="44"/>
      <c r="M157" s="45"/>
    </row>
    <row r="158" customFormat="false" ht="13.2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4" t="s">
        <v>0</v>
      </c>
      <c r="L158" s="44"/>
      <c r="M158" s="45"/>
    </row>
    <row r="159" customFormat="false" ht="13.2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3.2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3.2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20" t="s">
        <v>0</v>
      </c>
      <c r="L161" s="44"/>
      <c r="M161" s="45"/>
    </row>
    <row r="162" customFormat="false" ht="13.2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/>
      <c r="L162" s="44"/>
      <c r="M162" s="45"/>
    </row>
    <row r="163" customFormat="false" ht="13.2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3.2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3.2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 t="s">
        <v>0</v>
      </c>
      <c r="H165" s="1"/>
      <c r="I165" s="1"/>
      <c r="K165" s="20"/>
      <c r="L165" s="44"/>
      <c r="M165" s="45"/>
    </row>
    <row r="166" customFormat="false" ht="13.2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3.2" hidden="false" customHeight="false" outlineLevel="0" collapsed="false"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3.2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L168" s="44"/>
      <c r="M168" s="45"/>
    </row>
    <row r="169" customFormat="false" ht="13.2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3.2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3.2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44"/>
      <c r="M172" s="45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3.2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44"/>
      <c r="M175" s="45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3.2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44"/>
      <c r="M187" s="45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3.2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44"/>
      <c r="M193" s="45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3.2" hidden="false" customHeight="false" outlineLevel="0" collapsed="false">
      <c r="E230" s="1"/>
      <c r="F230" s="1"/>
      <c r="G230" s="1"/>
      <c r="H230" s="1"/>
      <c r="I230" s="1"/>
      <c r="L230" s="44"/>
      <c r="M230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47" width="13.87"/>
    <col collapsed="false" customWidth="true" hidden="false" outlineLevel="0" max="3" min="3" style="48" width="14.43"/>
    <col collapsed="false" customWidth="true" hidden="false" outlineLevel="0" max="4" min="4" style="49" width="12.32"/>
    <col collapsed="false" customWidth="true" hidden="false" outlineLevel="0" max="5" min="5" style="47" width="16.32"/>
    <col collapsed="false" customWidth="true" hidden="false" outlineLevel="0" max="6" min="6" style="47" width="10.66"/>
    <col collapsed="false" customWidth="true" hidden="false" outlineLevel="0" max="8" min="7" style="50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1" t="s">
        <v>0</v>
      </c>
    </row>
    <row r="2" customFormat="false" ht="13.8" hidden="false" customHeight="false" outlineLevel="0" collapsed="false">
      <c r="A2" s="10" t="s">
        <v>0</v>
      </c>
      <c r="B2" s="10" t="s">
        <v>135</v>
      </c>
      <c r="C2" s="51" t="s">
        <v>136</v>
      </c>
      <c r="D2" s="52" t="s">
        <v>0</v>
      </c>
      <c r="E2" s="53" t="s">
        <v>137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51</v>
      </c>
      <c r="E3" s="55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60</v>
      </c>
      <c r="E4" s="57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108</v>
      </c>
      <c r="E5" s="57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54661.71</v>
      </c>
      <c r="C7" s="23" t="n">
        <f aca="false">H33</f>
        <v>32769.695145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59"/>
      <c r="B11" s="60"/>
      <c r="C11" s="61"/>
      <c r="D11" s="62"/>
      <c r="E11" s="60"/>
      <c r="F11" s="60"/>
      <c r="G11" s="63" t="s">
        <v>138</v>
      </c>
      <c r="H11" s="64" t="s">
        <v>139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3.2" hidden="false" customHeight="false" outlineLevel="0" collapsed="false">
      <c r="A12" s="66" t="s">
        <v>140</v>
      </c>
      <c r="B12" s="67" t="s">
        <v>141</v>
      </c>
      <c r="C12" s="68" t="s">
        <v>142</v>
      </c>
      <c r="D12" s="69" t="s">
        <v>143</v>
      </c>
      <c r="E12" s="67" t="s">
        <v>144</v>
      </c>
      <c r="F12" s="67" t="s">
        <v>145</v>
      </c>
      <c r="G12" s="70" t="s">
        <v>146</v>
      </c>
      <c r="H12" s="71" t="s">
        <v>146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8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3.2" hidden="false" customHeight="false" outlineLevel="0" collapsed="false">
      <c r="A14" s="10" t="n">
        <v>106892</v>
      </c>
      <c r="B14" s="3" t="s">
        <v>24</v>
      </c>
      <c r="C14" s="78" t="n">
        <v>15280</v>
      </c>
      <c r="D14" s="79" t="n">
        <v>18.375</v>
      </c>
      <c r="E14" s="3" t="s">
        <v>147</v>
      </c>
      <c r="F14" s="80" t="n">
        <v>37256</v>
      </c>
      <c r="G14" s="14" t="n">
        <f aca="false">C14*(Sheet1!$E$31-D14)</f>
        <v>-30025.2</v>
      </c>
      <c r="H14" s="7" t="n">
        <f aca="false">G14*0.5995</f>
        <v>-18000.1074</v>
      </c>
      <c r="I14" s="67" t="s">
        <v>0</v>
      </c>
      <c r="J14" s="10"/>
    </row>
    <row r="15" customFormat="false" ht="13.2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24</v>
      </c>
      <c r="C16" s="48" t="n">
        <v>2565</v>
      </c>
      <c r="D16" s="49" t="n">
        <v>55.5</v>
      </c>
      <c r="E16" s="47" t="s">
        <v>147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3.2" hidden="false" customHeight="false" outlineLevel="0" collapsed="false">
      <c r="C17" s="82" t="n">
        <v>2565</v>
      </c>
      <c r="D17" s="49" t="n">
        <v>55.5</v>
      </c>
      <c r="E17" s="47" t="s">
        <v>147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3.2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24</v>
      </c>
      <c r="C19" s="2" t="n">
        <v>12</v>
      </c>
      <c r="D19" s="49" t="n">
        <v>55.5</v>
      </c>
      <c r="E19" s="47" t="s">
        <v>147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83" t="n">
        <v>12</v>
      </c>
      <c r="D20" s="49" t="n">
        <v>55.5</v>
      </c>
      <c r="E20" s="47" t="s">
        <v>147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47" t="s">
        <v>24</v>
      </c>
      <c r="C22" s="2" t="n">
        <v>1270</v>
      </c>
      <c r="D22" s="49" t="n">
        <v>76</v>
      </c>
      <c r="E22" s="47" t="s">
        <v>147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147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1" t="n">
        <v>37645</v>
      </c>
      <c r="G25" s="14" t="n">
        <f aca="false">C25*(Sheet1!$E$31-D25)</f>
        <v>4726.08</v>
      </c>
      <c r="H25" s="7" t="n">
        <f aca="false">G25*0.5995</f>
        <v>2833.28496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24</v>
      </c>
      <c r="C27" s="48" t="n">
        <v>1631</v>
      </c>
      <c r="D27" s="49" t="n">
        <v>75.0625</v>
      </c>
      <c r="E27" s="47" t="s">
        <v>147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3.2" hidden="false" customHeight="false" outlineLevel="0" collapsed="false">
      <c r="B28" s="3" t="s">
        <v>24</v>
      </c>
      <c r="C28" s="48" t="n">
        <v>1631</v>
      </c>
      <c r="D28" s="49" t="n">
        <v>75.0625</v>
      </c>
      <c r="E28" s="47" t="s">
        <v>147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3.2" hidden="false" customHeight="false" outlineLevel="0" collapsed="false">
      <c r="B29" s="3" t="s">
        <v>24</v>
      </c>
      <c r="C29" s="48" t="n">
        <v>1631</v>
      </c>
      <c r="D29" s="49" t="n">
        <v>75.0625</v>
      </c>
      <c r="E29" s="47" t="s">
        <v>147</v>
      </c>
      <c r="F29" s="81" t="n">
        <v>37652</v>
      </c>
      <c r="G29" s="14" t="n">
        <v>0</v>
      </c>
      <c r="H29" s="7" t="n">
        <f aca="false">G29*0.5995</f>
        <v>0</v>
      </c>
      <c r="I29" s="67" t="s">
        <v>149</v>
      </c>
      <c r="J29" s="10" t="s">
        <v>0</v>
      </c>
    </row>
    <row r="30" customFormat="false" ht="13.2" hidden="false" customHeight="false" outlineLevel="0" collapsed="false">
      <c r="B30" s="3" t="s">
        <v>24</v>
      </c>
      <c r="C30" s="48" t="n">
        <v>1631</v>
      </c>
      <c r="D30" s="49" t="n">
        <v>75.0625</v>
      </c>
      <c r="E30" s="47" t="s">
        <v>147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3.2" hidden="false" customHeight="false" outlineLevel="0" collapsed="false">
      <c r="B31" s="3" t="s">
        <v>24</v>
      </c>
      <c r="C31" s="48" t="n">
        <v>1084</v>
      </c>
      <c r="D31" s="49" t="n">
        <v>75.0625</v>
      </c>
      <c r="E31" s="47" t="s">
        <v>147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3.2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3.2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85" t="s">
        <v>151</v>
      </c>
      <c r="G33" s="14" t="n">
        <f aca="false">C33*(Sheet1!$E$31-D33)</f>
        <v>54661.71</v>
      </c>
      <c r="H33" s="7" t="n">
        <f aca="false">G33*0.5995</f>
        <v>32769.695145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24</v>
      </c>
      <c r="C35" s="2" t="n">
        <v>381</v>
      </c>
      <c r="D35" s="49" t="n">
        <v>83.125</v>
      </c>
      <c r="E35" s="47" t="s">
        <v>147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24</v>
      </c>
      <c r="C36" s="2" t="n">
        <v>381</v>
      </c>
      <c r="D36" s="49" t="n">
        <v>83.125</v>
      </c>
      <c r="E36" s="47" t="s">
        <v>147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24</v>
      </c>
      <c r="C37" s="2" t="n">
        <v>381</v>
      </c>
      <c r="D37" s="49" t="n">
        <v>83.125</v>
      </c>
      <c r="E37" s="47" t="s">
        <v>147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24</v>
      </c>
      <c r="C38" s="2" t="n">
        <v>381</v>
      </c>
      <c r="D38" s="49" t="n">
        <v>83.125</v>
      </c>
      <c r="E38" s="47" t="s">
        <v>147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24</v>
      </c>
      <c r="C40" s="2" t="n">
        <v>347</v>
      </c>
      <c r="D40" s="49" t="n">
        <v>62.41</v>
      </c>
      <c r="E40" s="47" t="s">
        <v>147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24</v>
      </c>
      <c r="C41" s="2" t="n">
        <v>347</v>
      </c>
      <c r="D41" s="49" t="n">
        <v>62.41</v>
      </c>
      <c r="E41" s="47" t="s">
        <v>147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24</v>
      </c>
      <c r="C42" s="2" t="n">
        <v>347</v>
      </c>
      <c r="D42" s="49" t="n">
        <v>62.41</v>
      </c>
      <c r="E42" s="47" t="s">
        <v>147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24</v>
      </c>
      <c r="C43" s="2" t="n">
        <v>347</v>
      </c>
      <c r="D43" s="49" t="n">
        <v>62.41</v>
      </c>
      <c r="E43" s="47" t="s">
        <v>147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24</v>
      </c>
      <c r="C44" s="2" t="n">
        <v>347</v>
      </c>
      <c r="D44" s="49" t="n">
        <v>62.41</v>
      </c>
      <c r="E44" s="47" t="s">
        <v>147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24</v>
      </c>
      <c r="C45" s="2" t="n">
        <v>233</v>
      </c>
      <c r="D45" s="49" t="n">
        <v>62.41</v>
      </c>
      <c r="E45" s="47" t="s">
        <v>147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1" t="n">
        <v>37377</v>
      </c>
      <c r="G47" s="14" t="n">
        <f aca="false">C47*(Sheet1!$E$31-D47)</f>
        <v>3659.43</v>
      </c>
      <c r="H47" s="7" t="n">
        <f aca="false">G47*0.5995</f>
        <v>2193.828285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1" t="n">
        <v>37742</v>
      </c>
      <c r="G48" s="14" t="n">
        <f aca="false">C48*(Sheet1!$E$31-D48)</f>
        <v>3659.43</v>
      </c>
      <c r="H48" s="7" t="n">
        <f aca="false">G48*0.5995</f>
        <v>2193.828285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1" t="n">
        <v>38108</v>
      </c>
      <c r="G49" s="14" t="n">
        <f aca="false">C49*(Sheet1!$E$31-D49)</f>
        <v>3643.02</v>
      </c>
      <c r="H49" s="7" t="n">
        <f aca="false">G49*0.5995</f>
        <v>2183.99049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24</v>
      </c>
      <c r="C51" s="86" t="n">
        <v>348</v>
      </c>
      <c r="D51" s="49" t="n">
        <v>53.04</v>
      </c>
      <c r="E51" s="47" t="s">
        <v>147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24</v>
      </c>
      <c r="C52" s="2" t="n">
        <v>348</v>
      </c>
      <c r="D52" s="49" t="n">
        <v>53.04</v>
      </c>
      <c r="E52" s="47" t="s">
        <v>147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24</v>
      </c>
      <c r="C53" s="2" t="n">
        <v>348</v>
      </c>
      <c r="D53" s="49" t="n">
        <v>53.04</v>
      </c>
      <c r="E53" s="47" t="s">
        <v>147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24</v>
      </c>
      <c r="C54" s="2" t="n">
        <v>348</v>
      </c>
      <c r="D54" s="49" t="n">
        <v>53.04</v>
      </c>
      <c r="E54" s="47" t="s">
        <v>147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24</v>
      </c>
      <c r="C55" s="2" t="n">
        <v>348</v>
      </c>
      <c r="D55" s="49" t="n">
        <v>53.04</v>
      </c>
      <c r="E55" s="47" t="s">
        <v>147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24</v>
      </c>
      <c r="C56" s="2" t="n">
        <v>227</v>
      </c>
      <c r="D56" s="49" t="n">
        <v>53.04</v>
      </c>
      <c r="E56" s="47" t="s">
        <v>147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1" t="n">
        <v>37408</v>
      </c>
      <c r="G58" s="14" t="n">
        <f aca="false">C58*(Sheet1!$E$31-D58)</f>
        <v>4299.42</v>
      </c>
      <c r="H58" s="7" t="n">
        <f aca="false">G58*0.5995</f>
        <v>2577.50229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1" t="n">
        <v>37773</v>
      </c>
      <c r="G59" s="14" t="n">
        <f aca="false">C59*(Sheet1!$E$31-D59)</f>
        <v>4299.42</v>
      </c>
      <c r="H59" s="7" t="n">
        <f aca="false">G59*0.5995</f>
        <v>2577.50229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1" t="n">
        <v>38139</v>
      </c>
      <c r="G60" s="14" t="n">
        <f aca="false">C60*(Sheet1!$E$31-D60)</f>
        <v>4299.42</v>
      </c>
      <c r="H60" s="7" t="n">
        <f aca="false">G60*0.5995</f>
        <v>2577.50229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24</v>
      </c>
      <c r="C62" s="2" t="n">
        <v>417</v>
      </c>
      <c r="D62" s="49" t="n">
        <v>48.3</v>
      </c>
      <c r="E62" s="47" t="s">
        <v>147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24</v>
      </c>
      <c r="C63" s="2" t="n">
        <v>417</v>
      </c>
      <c r="D63" s="49" t="n">
        <v>48.3</v>
      </c>
      <c r="E63" s="47" t="s">
        <v>147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24</v>
      </c>
      <c r="C64" s="2" t="n">
        <v>417</v>
      </c>
      <c r="D64" s="49" t="n">
        <v>48.3</v>
      </c>
      <c r="E64" s="47" t="s">
        <v>147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24</v>
      </c>
      <c r="C65" s="2" t="n">
        <v>417</v>
      </c>
      <c r="D65" s="49" t="n">
        <v>48.3</v>
      </c>
      <c r="E65" s="47" t="s">
        <v>147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24</v>
      </c>
      <c r="C66" s="2" t="n">
        <v>417</v>
      </c>
      <c r="D66" s="49" t="n">
        <v>48.3</v>
      </c>
      <c r="E66" s="47" t="s">
        <v>147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24</v>
      </c>
      <c r="C67" s="2" t="n">
        <v>276</v>
      </c>
      <c r="D67" s="49" t="n">
        <v>48.3</v>
      </c>
      <c r="E67" s="47" t="s">
        <v>147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1" t="n">
        <v>37439</v>
      </c>
      <c r="G69" s="14" t="n">
        <f aca="false">C69*(Sheet1!$E$31-D69)</f>
        <v>4726.08</v>
      </c>
      <c r="H69" s="7" t="n">
        <f aca="false">G69*0.5995</f>
        <v>2833.28496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1" t="n">
        <v>37804</v>
      </c>
      <c r="G70" s="14" t="n">
        <f aca="false">C70*(Sheet1!$E$31-D70)</f>
        <v>4726.08</v>
      </c>
      <c r="H70" s="7" t="n">
        <f aca="false">G70*0.5995</f>
        <v>2833.28496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1" t="n">
        <v>38170</v>
      </c>
      <c r="G71" s="14" t="n">
        <f aca="false">C71*(Sheet1!$E$31-D71)</f>
        <v>4709.67</v>
      </c>
      <c r="H71" s="7" t="n">
        <f aca="false">G71*0.5995</f>
        <v>2823.447165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8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3.2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3.2" hidden="false" customHeight="false" outlineLevel="0" collapsed="false">
      <c r="C76" s="47" t="s">
        <v>0</v>
      </c>
      <c r="E76" s="14"/>
      <c r="G76" s="20" t="n">
        <f aca="false">SUM(G14:G74)</f>
        <v>67384.56</v>
      </c>
      <c r="H76" s="20" t="n">
        <f aca="false">SUM(H14:H74)</f>
        <v>40397.04372</v>
      </c>
      <c r="I76" s="10"/>
      <c r="J76" s="51" t="s">
        <v>0</v>
      </c>
    </row>
    <row r="77" customFormat="false" ht="13.8" hidden="false" customHeight="false" outlineLevel="0" collapsed="false">
      <c r="C77" s="47" t="s">
        <v>152</v>
      </c>
      <c r="G77" s="41"/>
      <c r="H77" s="41"/>
    </row>
    <row r="78" customFormat="false" ht="13.2" hidden="false" customHeight="false" outlineLevel="0" collapsed="false">
      <c r="C78" s="47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3.2" hidden="false" customHeight="false" outlineLevel="0" collapsed="false">
      <c r="C80" s="47" t="s">
        <v>0</v>
      </c>
      <c r="G80" s="20"/>
      <c r="H80" s="20"/>
    </row>
    <row r="81" customFormat="false" ht="13.2" hidden="false" customHeight="false" outlineLevel="0" collapsed="false">
      <c r="C81" s="47" t="s">
        <v>0</v>
      </c>
      <c r="G81" s="20"/>
      <c r="H81" s="20"/>
    </row>
    <row r="82" customFormat="false" ht="13.2" hidden="false" customHeight="false" outlineLevel="0" collapsed="false">
      <c r="C82" s="47" t="s">
        <v>0</v>
      </c>
      <c r="G82" s="20"/>
      <c r="H82" s="20"/>
    </row>
    <row r="83" customFormat="false" ht="13.2" hidden="false" customHeight="false" outlineLevel="0" collapsed="false">
      <c r="C83" s="47" t="s">
        <v>0</v>
      </c>
      <c r="G83" s="20"/>
      <c r="H83" s="20"/>
    </row>
    <row r="84" customFormat="false" ht="13.2" hidden="false" customHeight="false" outlineLevel="0" collapsed="false">
      <c r="B84" s="92" t="s">
        <v>153</v>
      </c>
      <c r="C84" s="47" t="s">
        <v>0</v>
      </c>
      <c r="G84" s="20"/>
      <c r="H84" s="20"/>
    </row>
    <row r="85" customFormat="false" ht="13.2" hidden="false" customHeight="false" outlineLevel="0" collapsed="false">
      <c r="B85" s="93" t="n">
        <v>1703520.19</v>
      </c>
      <c r="C85" s="47" t="s">
        <v>154</v>
      </c>
      <c r="G85" s="20"/>
      <c r="H85" s="20"/>
    </row>
    <row r="86" customFormat="false" ht="13.2" hidden="false" customHeight="false" outlineLevel="0" collapsed="false">
      <c r="B86" s="93" t="n">
        <f aca="false">8102.62*11</f>
        <v>89128.82</v>
      </c>
      <c r="C86" s="47" t="s">
        <v>155</v>
      </c>
      <c r="G86" s="20"/>
      <c r="H86" s="20"/>
    </row>
    <row r="87" customFormat="false" ht="13.2" hidden="false" customHeight="false" outlineLevel="0" collapsed="false">
      <c r="B87" s="93" t="n">
        <v>333000</v>
      </c>
      <c r="C87" s="47" t="s">
        <v>156</v>
      </c>
      <c r="G87" s="20"/>
      <c r="H87" s="20"/>
    </row>
    <row r="88" customFormat="false" ht="13.2" hidden="false" customHeight="false" outlineLevel="0" collapsed="false">
      <c r="B88" s="93"/>
      <c r="C88" s="47" t="s">
        <v>0</v>
      </c>
      <c r="G88" s="20"/>
      <c r="H88" s="20"/>
    </row>
    <row r="89" customFormat="false" ht="13.2" hidden="false" customHeight="false" outlineLevel="0" collapsed="false">
      <c r="B89" s="93"/>
      <c r="C89" s="47" t="s">
        <v>0</v>
      </c>
      <c r="G89" s="20"/>
      <c r="H89" s="20"/>
    </row>
    <row r="90" customFormat="false" ht="13.2" hidden="false" customHeight="false" outlineLevel="0" collapsed="false">
      <c r="B90" s="93"/>
      <c r="C90" s="47" t="s">
        <v>0</v>
      </c>
      <c r="G90" s="20"/>
      <c r="H90" s="20"/>
    </row>
    <row r="91" customFormat="false" ht="13.8" hidden="false" customHeight="false" outlineLevel="0" collapsed="false">
      <c r="B91" s="94"/>
      <c r="C91" s="47" t="s">
        <v>0</v>
      </c>
      <c r="G91" s="20"/>
      <c r="H91" s="20"/>
    </row>
    <row r="92" customFormat="false" ht="13.2" hidden="false" customHeight="false" outlineLevel="0" collapsed="false">
      <c r="B92" s="93"/>
      <c r="C92" s="47" t="s">
        <v>0</v>
      </c>
      <c r="G92" s="20"/>
      <c r="H92" s="20"/>
    </row>
    <row r="93" customFormat="false" ht="13.2" hidden="false" customHeight="false" outlineLevel="0" collapsed="false">
      <c r="B93" s="93" t="n">
        <f aca="false">SUM(B85:B91)</f>
        <v>2125649.01</v>
      </c>
      <c r="C93" s="48" t="s">
        <v>157</v>
      </c>
      <c r="G93" s="20"/>
      <c r="H93" s="20"/>
    </row>
    <row r="94" customFormat="false" ht="13.8" hidden="false" customHeight="false" outlineLevel="0" collapsed="false">
      <c r="B94" s="94" t="n">
        <v>0.396</v>
      </c>
      <c r="C94" s="95" t="s">
        <v>158</v>
      </c>
      <c r="G94" s="20"/>
      <c r="H94" s="20"/>
    </row>
    <row r="95" customFormat="false" ht="13.2" hidden="false" customHeight="false" outlineLevel="0" collapsed="false">
      <c r="B95" s="93"/>
      <c r="C95" s="48" t="s">
        <v>159</v>
      </c>
      <c r="G95" s="20"/>
      <c r="H95" s="20"/>
    </row>
    <row r="96" customFormat="false" ht="13.2" hidden="false" customHeight="false" outlineLevel="0" collapsed="false">
      <c r="B96" s="93" t="n">
        <f aca="false">B93*B94</f>
        <v>841757.00796</v>
      </c>
      <c r="C96" s="48" t="s">
        <v>160</v>
      </c>
      <c r="G96" s="20"/>
      <c r="H96" s="20"/>
    </row>
    <row r="97" customFormat="false" ht="13.2" hidden="false" customHeight="false" outlineLevel="0" collapsed="false">
      <c r="B97" s="93"/>
      <c r="G97" s="20"/>
      <c r="H97" s="20"/>
    </row>
    <row r="98" customFormat="false" ht="13.2" hidden="false" customHeight="false" outlineLevel="0" collapsed="false">
      <c r="B98" s="93" t="n">
        <v>-475166.71</v>
      </c>
      <c r="C98" s="48" t="s">
        <v>161</v>
      </c>
      <c r="G98" s="20"/>
      <c r="H98" s="20"/>
    </row>
    <row r="99" customFormat="false" ht="13.2" hidden="false" customHeight="false" outlineLevel="0" collapsed="false">
      <c r="B99" s="93"/>
      <c r="G99" s="20"/>
      <c r="H99" s="20"/>
    </row>
    <row r="100" customFormat="false" ht="13.2" hidden="false" customHeight="false" outlineLevel="0" collapsed="false">
      <c r="B100" s="93" t="n">
        <f aca="false">-21*1677</f>
        <v>-35217</v>
      </c>
      <c r="C100" s="48" t="s">
        <v>162</v>
      </c>
      <c r="G100" s="20"/>
      <c r="H100" s="20"/>
    </row>
    <row r="101" customFormat="false" ht="13.2" hidden="false" customHeight="false" outlineLevel="0" collapsed="false">
      <c r="B101" s="93"/>
      <c r="C101" s="48" t="s">
        <v>163</v>
      </c>
      <c r="G101" s="20"/>
      <c r="H101" s="20"/>
    </row>
    <row r="102" customFormat="false" ht="13.2" hidden="false" customHeight="false" outlineLevel="0" collapsed="false">
      <c r="B102" s="93"/>
      <c r="G102" s="20"/>
      <c r="H102" s="20"/>
    </row>
    <row r="103" customFormat="false" ht="13.2" hidden="false" customHeight="false" outlineLevel="0" collapsed="false">
      <c r="B103" s="93" t="n">
        <f aca="false">-333000*0.28</f>
        <v>-93240</v>
      </c>
      <c r="C103" s="48" t="s">
        <v>164</v>
      </c>
      <c r="G103" s="20"/>
      <c r="H103" s="20"/>
    </row>
    <row r="104" customFormat="false" ht="13.8" hidden="false" customHeight="false" outlineLevel="0" collapsed="false">
      <c r="B104" s="94"/>
      <c r="C104" s="48" t="s">
        <v>165</v>
      </c>
      <c r="G104" s="20"/>
      <c r="H104" s="20"/>
    </row>
    <row r="105" customFormat="false" ht="13.2" hidden="false" customHeight="false" outlineLevel="0" collapsed="false">
      <c r="B105" s="93"/>
      <c r="G105" s="20"/>
      <c r="H105" s="20"/>
    </row>
    <row r="106" customFormat="false" ht="13.2" hidden="false" customHeight="false" outlineLevel="0" collapsed="false">
      <c r="B106" s="93" t="n">
        <f aca="false">SUM(B96:B103)</f>
        <v>238133.29796</v>
      </c>
      <c r="C106" s="48" t="s">
        <v>166</v>
      </c>
      <c r="G106" s="20"/>
      <c r="H106" s="20"/>
    </row>
    <row r="107" customFormat="false" ht="13.8" hidden="false" customHeight="false" outlineLevel="0" collapsed="false">
      <c r="B107" s="94"/>
      <c r="C107" s="48" t="s">
        <v>167</v>
      </c>
      <c r="G107" s="20"/>
      <c r="H107" s="20"/>
    </row>
    <row r="108" customFormat="false" ht="13.2" hidden="false" customHeight="false" outlineLevel="0" collapsed="false">
      <c r="B108" s="93"/>
      <c r="C108" s="48" t="s">
        <v>168</v>
      </c>
    </row>
    <row r="109" customFormat="false" ht="13.2" hidden="false" customHeight="false" outlineLevel="0" collapsed="false">
      <c r="B109" s="93"/>
    </row>
    <row r="110" customFormat="false" ht="13.2" hidden="false" customHeight="false" outlineLevel="0" collapsed="false">
      <c r="B110" s="93" t="n">
        <f aca="false">+B$106/4</f>
        <v>59533.32449</v>
      </c>
      <c r="C110" s="48" t="s">
        <v>169</v>
      </c>
    </row>
    <row r="111" customFormat="false" ht="13.2" hidden="false" customHeight="false" outlineLevel="0" collapsed="false">
      <c r="B111" s="93" t="n">
        <f aca="false">+B$106/4</f>
        <v>59533.32449</v>
      </c>
      <c r="C111" s="48" t="s">
        <v>170</v>
      </c>
    </row>
    <row r="112" customFormat="false" ht="13.2" hidden="false" customHeight="false" outlineLevel="0" collapsed="false">
      <c r="B112" s="93" t="n">
        <f aca="false">+B$106/4</f>
        <v>59533.32449</v>
      </c>
      <c r="C112" s="48" t="s">
        <v>171</v>
      </c>
    </row>
    <row r="113" customFormat="false" ht="13.2" hidden="false" customHeight="false" outlineLevel="0" collapsed="false">
      <c r="B113" s="93" t="n">
        <f aca="false">+B$106/4</f>
        <v>59533.32449</v>
      </c>
      <c r="C113" s="48" t="s">
        <v>172</v>
      </c>
    </row>
    <row r="114" customFormat="false" ht="13.2" hidden="false" customHeight="false" outlineLevel="0" collapsed="false">
      <c r="B114" s="93" t="s">
        <v>0</v>
      </c>
    </row>
    <row r="115" customFormat="false" ht="13.2" hidden="false" customHeight="false" outlineLevel="0" collapsed="false">
      <c r="B115" s="93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2001-10-25T00:11:50Z</dcterms:modified>
  <cp:revision>0</cp:revision>
  <dc:subject/>
  <dc:title/>
</cp:coreProperties>
</file>