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unvested" sheetId="2" state="visible" r:id="rId4"/>
  </sheets>
  <definedNames>
    <definedName function="false" hidden="false" localSheetId="0" name="_xlnm.Print_Titles" vbProcedure="false">Sheet1!$1:$3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<sst xmlns="http://schemas.openxmlformats.org/spreadsheetml/2006/main" count="927" uniqueCount="173">
  <si>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</si>
  <si>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</si>
  <si>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</si>
  <si>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</si>
  <si>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</si>
  <si>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</si>
  <si>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</si>
  <si>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</si>
  <si>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</si>
  <si>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</si>
  <si>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</si>
  <si>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</si>
  <si>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</si>
  <si>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</si>
  <si>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</si>
  <si>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long</t>
  </si>
  <si>
    <t xml:space="preserve">Brokerage</t>
  </si>
  <si>
    <t xml:space="preserve">Municipal Money Market</t>
  </si>
  <si>
    <t xml:space="preserve">NAT</t>
  </si>
  <si>
    <t xml:space="preserve">short</t>
  </si>
  <si>
    <t xml:space="preserve">FNM</t>
  </si>
  <si>
    <t xml:space="preserve">DIA</t>
  </si>
  <si>
    <t xml:space="preserve">SPY</t>
  </si>
  <si>
    <t xml:space="preserve">QQQ</t>
  </si>
  <si>
    <t xml:space="preserve">options</t>
  </si>
  <si>
    <t xml:space="preserve">ENE    jan 02 35 calls</t>
  </si>
  <si>
    <t xml:space="preserve">Margin Account Payable</t>
  </si>
  <si>
    <t xml:space="preserve">IRA</t>
  </si>
  <si>
    <t xml:space="preserve">Money Market </t>
  </si>
  <si>
    <t xml:space="preserve">Rollover</t>
  </si>
  <si>
    <t xml:space="preserve">ORCL</t>
  </si>
  <si>
    <t xml:space="preserve">Merrill Lynch</t>
  </si>
  <si>
    <t xml:space="preserve">CV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</si>
  <si>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</si>
  <si>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</si>
  <si>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</si>
  <si>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</si>
  <si>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</si>
  <si>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ENE                                            </t>
  </si>
  <si>
    <t xml:space="preserve">Stable Asset</t>
  </si>
  <si>
    <t xml:space="preserve">Enron Cash </t>
  </si>
  <si>
    <t xml:space="preserve">Balance Plan</t>
  </si>
  <si>
    <t xml:space="preserve">Cash</t>
  </si>
  <si>
    <t xml:space="preserve">ENE Drip</t>
  </si>
  <si>
    <t xml:space="preserve">Enron Expat Def. Plan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</si>
  <si>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</si>
  <si>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</si>
  <si>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</si>
  <si>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</si>
  <si>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</si>
  <si>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</si>
  <si>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</si>
  <si>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</si>
  <si>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</si>
  <si>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</si>
  <si>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</si>
  <si>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</si>
  <si>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</si>
  <si>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</si>
  <si>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</si>
  <si>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</si>
  <si>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(100%) 106974     97ECT   </t>
  </si>
  <si>
    <t xml:space="preserve">ENE Bonus Phantom</t>
  </si>
  <si>
    <t xml:space="preserve">Stock 1999 </t>
  </si>
  <si>
    <t xml:space="preserve">ENE (100%) 143254                    </t>
  </si>
  <si>
    <t xml:space="preserve">Paine Weber</t>
  </si>
  <si>
    <t xml:space="preserve">Cash, Muni Bonds, Govt. paper</t>
  </si>
  <si>
    <t xml:space="preserve">ENE    jan 02 25 calls                 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</si>
  <si>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</si>
  <si>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</si>
  <si>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</si>
  <si>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</si>
  <si>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apr 02 35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</si>
  <si>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</si>
  <si>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</si>
  <si>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</si>
  <si>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</si>
  <si>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</si>
  <si>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</si>
  <si>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</si>
  <si>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</si>
  <si>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</si>
  <si>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MUTUAL</t>
  </si>
  <si>
    <t xml:space="preserve">FUNDS</t>
  </si>
  <si>
    <t xml:space="preserve">Legg Mason Value Trust</t>
  </si>
  <si>
    <t xml:space="preserve">Monetta Fund</t>
  </si>
  <si>
    <t xml:space="preserve">Janus Mercury</t>
  </si>
  <si>
    <t xml:space="preserve">Am. Century International Growth</t>
  </si>
  <si>
    <t xml:space="preserve">Am. Century Select</t>
  </si>
  <si>
    <t xml:space="preserve">Am. Century Ultra</t>
  </si>
  <si>
    <t xml:space="preserve">Vanguard Muni Bond Ltd.</t>
  </si>
  <si>
    <t xml:space="preserve">SWBOT</t>
  </si>
  <si>
    <t xml:space="preserve">Checking 1011464</t>
  </si>
  <si>
    <t xml:space="preserve">Reliastar</t>
  </si>
  <si>
    <t xml:space="preserve">cash value 2175870</t>
  </si>
  <si>
    <t xml:space="preserve">cash value 2376176</t>
  </si>
  <si>
    <t xml:space="preserve">Mass Mutual</t>
  </si>
  <si>
    <t xml:space="preserve">cash value 7606954</t>
  </si>
  <si>
    <t xml:space="preserve">equity</t>
  </si>
  <si>
    <t xml:space="preserve">cash value 9859605</t>
  </si>
  <si>
    <t xml:space="preserve">cash value 8841294</t>
  </si>
  <si>
    <t xml:space="preserve">cash value 8735621</t>
  </si>
  <si>
    <t xml:space="preserve">cash</t>
  </si>
  <si>
    <t xml:space="preserve">equity value 7869659</t>
  </si>
  <si>
    <t xml:space="preserve">def. taxes</t>
  </si>
  <si>
    <t xml:space="preserve">Taxes Payable</t>
  </si>
  <si>
    <t xml:space="preserve">Income Taxes due 2001</t>
  </si>
  <si>
    <t xml:space="preserve">Income Taxes due 2002</t>
  </si>
  <si>
    <t xml:space="preserve">total</t>
  </si>
  <si>
    <t xml:space="preserve">Income Taxes due 2003</t>
  </si>
  <si>
    <t xml:space="preserve">total AT ene</t>
  </si>
  <si>
    <t xml:space="preserve">TOTAL</t>
  </si>
  <si>
    <t xml:space="preserve">UGMA</t>
  </si>
  <si>
    <t xml:space="preserve">Brett Neal</t>
  </si>
  <si>
    <t xml:space="preserve">Am. Century Growth</t>
  </si>
  <si>
    <t xml:space="preserve">GE    (Paine Webber)</t>
  </si>
  <si>
    <t xml:space="preserve">Colton Neal</t>
  </si>
  <si>
    <t xml:space="preserve">Am. Century Vista</t>
  </si>
  <si>
    <t xml:space="preserve">Carol Neal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</si>
  <si>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</si>
  <si>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</si>
  <si>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</si>
  <si>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</si>
  <si>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</si>
  <si>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</si>
  <si>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</si>
  <si>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</si>
  <si>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</si>
  <si>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</si>
  <si>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</si>
  <si>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</si>
  <si>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</si>
  <si>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</si>
  <si>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</si>
  <si>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</si>
  <si>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pre tax</t>
  </si>
  <si>
    <t xml:space="preserve">after tax</t>
  </si>
  <si>
    <t xml:space="preserve">Total Unvested</t>
  </si>
  <si>
    <t xml:space="preserve">pre tax </t>
  </si>
  <si>
    <t xml:space="preserve">after tax </t>
  </si>
  <si>
    <t xml:space="preserve">Plan No.</t>
  </si>
  <si>
    <t xml:space="preserve">Type</t>
  </si>
  <si>
    <t xml:space="preserve">Quantity</t>
  </si>
  <si>
    <t xml:space="preserve">Strike </t>
  </si>
  <si>
    <t xml:space="preserve">Restrictions</t>
  </si>
  <si>
    <t xml:space="preserve">Vests</t>
  </si>
  <si>
    <t xml:space="preserve">value</t>
  </si>
  <si>
    <t xml:space="preserve">none</t>
  </si>
  <si>
    <t xml:space="preserve">phantom stock</t>
  </si>
  <si>
    <t xml:space="preserve">  </t>
  </si>
  <si>
    <t xml:space="preserve">restricted stock</t>
  </si>
  <si>
    <t xml:space="preserve">1/22/2005**</t>
  </si>
  <si>
    <t xml:space="preserve">** can vest early based on stock price performance</t>
  </si>
  <si>
    <t xml:space="preserve">est. tax 2001</t>
  </si>
  <si>
    <t xml:space="preserve">income thru 2/15</t>
  </si>
  <si>
    <t xml:space="preserve">est. inc. 2/15-12/31</t>
  </si>
  <si>
    <t xml:space="preserve">res. Stock vest</t>
  </si>
  <si>
    <t xml:space="preserve">total est. inc.</t>
  </si>
  <si>
    <t xml:space="preserve">tax rate</t>
  </si>
  <si>
    <t xml:space="preserve">total 2001</t>
  </si>
  <si>
    <t xml:space="preserve">est. tax liability</t>
  </si>
  <si>
    <t xml:space="preserve">paid thru 2/15</t>
  </si>
  <si>
    <t xml:space="preserve">bimonthly ded.</t>
  </si>
  <si>
    <t xml:space="preserve">2/28-12/31</t>
  </si>
  <si>
    <t xml:space="preserve">tx paid res. </t>
  </si>
  <si>
    <t xml:space="preserve">Stock vest</t>
  </si>
  <si>
    <t xml:space="preserve">total est. tax </t>
  </si>
  <si>
    <t xml:space="preserve">liability due</t>
  </si>
  <si>
    <t xml:space="preserve">year end</t>
  </si>
  <si>
    <t xml:space="preserve">q pmt 3/16</t>
  </si>
  <si>
    <t xml:space="preserve">q pmt 6/15</t>
  </si>
  <si>
    <t xml:space="preserve">q pmt 9/17</t>
  </si>
  <si>
    <t xml:space="preserve">q pmt 1/16/02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</si>
</sst>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"/>
    <numFmt numFmtId="171" formatCode="\$#,##0.00"/>
    <numFmt numFmtId="172" formatCode="0.00"/>
    <numFmt numFmtId="173" formatCode="#,##0.000_);\(#,##0.000\)"/>
    <numFmt numFmtId="174" formatCode="#,##0.00"/>
    <numFmt numFmtId="175" formatCode="# ??/??"/>
    <numFmt numFmtId="176" formatCode="#,##0"/>
    <numFmt numFmtId="177" formatCode="#,##0.0000"/>
    <numFmt numFmtId="178" formatCode="[$-409]#,##0.00_);\(#,##0.00\)"/>
    <numFmt numFmtId="179" formatCode="0.0000"/>
    <numFmt numFmtId="180" formatCode="[$-409]d\-mmm"/>
    <numFmt numFmtId="181" formatCode="0.0%"/>
    <numFmt numFmtId="182" formatCode="\$#,##0.0000_);&quot;($&quot;#,##0.0000\)"/>
    <numFmt numFmtId="183" formatCode="0.00%"/>
    <numFmt numFmtId="184" formatCode="\$#,##0.000"/>
    <numFmt numFmtId="185" formatCode="[$-409]#,##0_);[RED]\(#,##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A2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28.41"/>
    <col collapsed="false" customWidth="true" hidden="false" outlineLevel="0" max="3" min="3" style="2" width="14.7"/>
    <col collapsed="false" customWidth="true" hidden="false" outlineLevel="0" max="4" min="4" style="2" width="11.42"/>
    <col collapsed="false" customWidth="true" hidden="false" outlineLevel="0" max="6" min="5" style="3" width="10.28"/>
    <col collapsed="false" customWidth="true" hidden="false" outlineLevel="0" max="8" min="7" style="4" width="18.28"/>
    <col collapsed="false" customWidth="true" hidden="false" outlineLevel="0" max="9" min="9" style="3" width="8.7"/>
    <col collapsed="false" customWidth="true" hidden="false" outlineLevel="0" max="10" min="10" style="4" width="13.7"/>
    <col collapsed="false" customWidth="true" hidden="false" outlineLevel="0" max="11" min="11" style="4" width="14.7"/>
    <col collapsed="false" customWidth="true" hidden="false" outlineLevel="0" max="12" min="12" style="5" width="2.13"/>
    <col collapsed="false" customWidth="true" hidden="false" outlineLevel="0" max="13" min="13" style="6" width="12.7"/>
    <col collapsed="false" customWidth="true" hidden="false" outlineLevel="0" max="14" min="14" style="6" width="12.56"/>
    <col collapsed="false" customWidth="true" hidden="false" outlineLevel="0" max="15" min="15" style="3" width="13.7"/>
    <col collapsed="false" customWidth="true" hidden="false" outlineLevel="0" max="16" min="16" style="1" width="13.7"/>
    <col collapsed="false" customWidth="false" hidden="false" outlineLevel="0" max="257" min="17" style="1" width="9.14"/>
  </cols>
  <sheetData>
    <row r="1" customFormat="false" ht="12.75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2.75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37188</v>
      </c>
      <c r="F3" s="12" t="n">
        <v>37187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2.75" hidden="false" customHeight="false" outlineLevel="0" collapsed="false">
      <c r="A4" s="8" t="s">
        <v>14</v>
      </c>
      <c r="B4" s="3" t="s">
        <v>15</v>
      </c>
      <c r="D4" s="2" t="s">
        <v>0</v>
      </c>
      <c r="E4" s="3" t="s">
        <v>0</v>
      </c>
      <c r="F4" s="3" t="s">
        <v>0</v>
      </c>
    </row>
    <row r="5" customFormat="false" ht="12.75" hidden="false" customHeight="false" outlineLevel="0" collapsed="false">
      <c r="A5" s="8" t="s">
        <v>16</v>
      </c>
      <c r="B5" s="1" t="s">
        <v>17</v>
      </c>
      <c r="C5" s="13" t="n">
        <v>2576106</v>
      </c>
      <c r="D5" s="2" t="s">
        <v>0</v>
      </c>
      <c r="E5" s="14" t="n">
        <v>1</v>
      </c>
      <c r="F5" s="14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2576106</v>
      </c>
      <c r="K5" s="4" t="n">
        <f aca="false">J5</f>
        <v>2576106</v>
      </c>
      <c r="L5" s="5" t="n">
        <v>1</v>
      </c>
    </row>
    <row r="6" customFormat="false" ht="12.75" hidden="false" customHeight="false" outlineLevel="0" collapsed="false">
      <c r="A6" s="15" t="s">
        <v>0</v>
      </c>
      <c r="B6" s="1" t="s">
        <v>18</v>
      </c>
      <c r="C6" s="2" t="n">
        <v>1000</v>
      </c>
      <c r="D6" s="2" t="s">
        <v>0</v>
      </c>
      <c r="E6" s="14" t="n">
        <v>14.29</v>
      </c>
      <c r="F6" s="14" t="n">
        <v>15</v>
      </c>
      <c r="G6" s="4" t="n">
        <f aca="false">C6*(E6-F6)</f>
        <v>-710.000000000001</v>
      </c>
      <c r="H6" s="4" t="n">
        <f aca="false">C6*(E6-F6)</f>
        <v>-710.000000000001</v>
      </c>
      <c r="J6" s="4" t="n">
        <f aca="false">C6*E6</f>
        <v>14290</v>
      </c>
      <c r="K6" s="4" t="n">
        <f aca="false">J6</f>
        <v>14290</v>
      </c>
      <c r="L6" s="5" t="n">
        <v>2</v>
      </c>
    </row>
    <row r="7" customFormat="false" ht="12.75" hidden="false" customHeight="false" outlineLevel="0" collapsed="false">
      <c r="A7" s="15" t="s">
        <v>0</v>
      </c>
      <c r="E7" s="2"/>
      <c r="F7" s="2"/>
      <c r="G7" s="14" t="s">
        <v>0</v>
      </c>
      <c r="H7" s="4" t="s">
        <v>0</v>
      </c>
      <c r="J7" s="4" t="s">
        <v>0</v>
      </c>
      <c r="K7" s="4" t="s">
        <v>0</v>
      </c>
    </row>
    <row r="8" customFormat="false" ht="12.75" hidden="false" customHeight="false" outlineLevel="0" collapsed="false">
      <c r="A8" s="15" t="s">
        <v>0</v>
      </c>
      <c r="B8" s="10" t="s">
        <v>19</v>
      </c>
      <c r="C8" s="2" t="s">
        <v>0</v>
      </c>
      <c r="D8" s="16" t="s">
        <v>0</v>
      </c>
      <c r="E8" s="2" t="s">
        <v>0</v>
      </c>
      <c r="F8" s="2" t="s">
        <v>0</v>
      </c>
      <c r="G8" s="2" t="s">
        <v>0</v>
      </c>
      <c r="H8" s="4" t="s">
        <v>0</v>
      </c>
      <c r="J8" s="4" t="s">
        <v>0</v>
      </c>
      <c r="K8" s="4" t="s">
        <v>0</v>
      </c>
      <c r="O8" s="3" t="s">
        <v>0</v>
      </c>
    </row>
    <row r="9" customFormat="false" ht="12.75" hidden="false" customHeight="false" outlineLevel="0" collapsed="false">
      <c r="A9" s="15"/>
      <c r="B9" s="17" t="s">
        <v>20</v>
      </c>
      <c r="C9" s="2" t="n">
        <v>-35000</v>
      </c>
      <c r="D9" s="2" t="s">
        <v>0</v>
      </c>
      <c r="E9" s="14" t="n">
        <v>79.55</v>
      </c>
      <c r="F9" s="14" t="n">
        <v>80.45</v>
      </c>
      <c r="G9" s="4" t="n">
        <f aca="false">C9*(E9-F9)</f>
        <v>31500.0000000002</v>
      </c>
      <c r="H9" s="4" t="n">
        <f aca="false">C9*(E9-F9)</f>
        <v>31500.0000000002</v>
      </c>
      <c r="J9" s="4" t="n">
        <f aca="false">G9</f>
        <v>31500.0000000002</v>
      </c>
      <c r="K9" s="4" t="n">
        <f aca="false">J9</f>
        <v>31500.0000000002</v>
      </c>
      <c r="L9" s="5" t="n">
        <v>1</v>
      </c>
    </row>
    <row r="10" customFormat="false" ht="12.75" hidden="false" customHeight="false" outlineLevel="0" collapsed="false">
      <c r="A10" s="15"/>
      <c r="B10" s="17" t="s">
        <v>21</v>
      </c>
      <c r="C10" s="2" t="n">
        <v>-2000</v>
      </c>
      <c r="D10" s="2" t="s">
        <v>0</v>
      </c>
      <c r="E10" s="14" t="n">
        <v>93.45</v>
      </c>
      <c r="F10" s="14" t="n">
        <v>93.67</v>
      </c>
      <c r="G10" s="4" t="n">
        <f aca="false">C10*(E10-F10)</f>
        <v>439.999999999998</v>
      </c>
      <c r="H10" s="4" t="n">
        <f aca="false">C10*(E10-F10)</f>
        <v>439.999999999998</v>
      </c>
      <c r="J10" s="4" t="n">
        <f aca="false">G10</f>
        <v>439.999999999998</v>
      </c>
      <c r="K10" s="4" t="n">
        <f aca="false">J10</f>
        <v>439.999999999998</v>
      </c>
      <c r="L10" s="5" t="n">
        <v>1</v>
      </c>
    </row>
    <row r="11" customFormat="false" ht="12.75" hidden="false" customHeight="false" outlineLevel="0" collapsed="false">
      <c r="A11" s="15"/>
      <c r="B11" s="17" t="s">
        <v>22</v>
      </c>
      <c r="C11" s="2" t="n">
        <v>-4000</v>
      </c>
      <c r="D11" s="2" t="s">
        <v>0</v>
      </c>
      <c r="E11" s="14" t="n">
        <v>108.62</v>
      </c>
      <c r="F11" s="14" t="n">
        <v>108.91</v>
      </c>
      <c r="G11" s="4" t="n">
        <f aca="false">C11*(E11-F11)</f>
        <v>1159.99999999997</v>
      </c>
      <c r="H11" s="4" t="n">
        <f aca="false">C11*(E11-F11)</f>
        <v>1159.99999999997</v>
      </c>
      <c r="J11" s="4" t="n">
        <f aca="false">G11</f>
        <v>1159.99999999997</v>
      </c>
      <c r="K11" s="4" t="n">
        <f aca="false">J11</f>
        <v>1159.99999999997</v>
      </c>
      <c r="L11" s="5" t="n">
        <v>1</v>
      </c>
    </row>
    <row r="12" customFormat="false" ht="12.75" hidden="false" customHeight="false" outlineLevel="0" collapsed="false">
      <c r="A12" s="15"/>
      <c r="B12" s="17" t="s">
        <v>23</v>
      </c>
      <c r="C12" s="2" t="n">
        <v>-5000</v>
      </c>
      <c r="D12" s="2" t="s">
        <v>0</v>
      </c>
      <c r="E12" s="14" t="n">
        <v>35.38</v>
      </c>
      <c r="F12" s="14" t="n">
        <v>34.63</v>
      </c>
      <c r="G12" s="4" t="n">
        <f aca="false">C12*(E12-F12)</f>
        <v>-3750</v>
      </c>
      <c r="H12" s="4" t="n">
        <f aca="false">C12*(E12-F12)</f>
        <v>-3750</v>
      </c>
      <c r="J12" s="4" t="n">
        <f aca="false">G12</f>
        <v>-3750</v>
      </c>
      <c r="K12" s="4" t="n">
        <f aca="false">J12</f>
        <v>-3750</v>
      </c>
      <c r="L12" s="5" t="n">
        <v>1</v>
      </c>
    </row>
    <row r="13" customFormat="false" ht="12.75" hidden="false" customHeight="false" outlineLevel="0" collapsed="false">
      <c r="A13" s="15"/>
      <c r="B13" s="17"/>
      <c r="E13" s="14"/>
      <c r="F13" s="14"/>
      <c r="G13" s="4" t="s">
        <v>0</v>
      </c>
      <c r="J13" s="4" t="str">
        <f aca="false">G13</f>
        <v> </v>
      </c>
      <c r="K13" s="4" t="str">
        <f aca="false">J13</f>
        <v> </v>
      </c>
    </row>
    <row r="14" customFormat="false" ht="12.75" hidden="false" customHeight="false" outlineLevel="0" collapsed="false">
      <c r="A14" s="15"/>
      <c r="B14" s="10" t="s">
        <v>24</v>
      </c>
      <c r="C14" s="2" t="s">
        <v>0</v>
      </c>
      <c r="E14" s="18" t="s">
        <v>0</v>
      </c>
      <c r="F14" s="18" t="s">
        <v>0</v>
      </c>
      <c r="G14" s="18" t="s">
        <v>0</v>
      </c>
      <c r="H14" s="4" t="s">
        <v>0</v>
      </c>
      <c r="J14" s="4" t="s">
        <v>0</v>
      </c>
      <c r="K14" s="4" t="str">
        <f aca="false">J14</f>
        <v> </v>
      </c>
    </row>
    <row r="15" customFormat="false" ht="12.75" hidden="false" customHeight="false" outlineLevel="0" collapsed="false">
      <c r="A15" s="15" t="s">
        <v>0</v>
      </c>
      <c r="B15" s="1" t="s">
        <v>25</v>
      </c>
      <c r="C15" s="2" t="n">
        <v>-19000</v>
      </c>
      <c r="E15" s="14" t="n">
        <v>0.2</v>
      </c>
      <c r="F15" s="14" t="n">
        <v>0.4</v>
      </c>
      <c r="G15" s="4" t="n">
        <f aca="false">(E15-F15)*C15</f>
        <v>3800</v>
      </c>
      <c r="H15" s="4" t="n">
        <f aca="false">C15*(E15-F15)</f>
        <v>3800</v>
      </c>
      <c r="J15" s="4" t="n">
        <f aca="false">G15</f>
        <v>3800</v>
      </c>
      <c r="K15" s="4" t="n">
        <f aca="false">J15</f>
        <v>3800</v>
      </c>
      <c r="L15" s="5" t="n">
        <v>1</v>
      </c>
      <c r="M15" s="6" t="n">
        <f aca="false">C15*E15*-1</f>
        <v>3800</v>
      </c>
      <c r="N15" s="6" t="s">
        <v>0</v>
      </c>
    </row>
    <row r="16" customFormat="false" ht="12.75" hidden="false" customHeight="false" outlineLevel="0" collapsed="false">
      <c r="A16" s="15"/>
      <c r="E16" s="14"/>
      <c r="F16" s="14"/>
    </row>
    <row r="17" customFormat="false" ht="12.75" hidden="false" customHeight="false" outlineLevel="0" collapsed="false">
      <c r="A17" s="8"/>
      <c r="B17" s="1" t="s">
        <v>26</v>
      </c>
      <c r="C17" s="2" t="n">
        <v>0</v>
      </c>
      <c r="D17" s="2" t="s">
        <v>0</v>
      </c>
      <c r="E17" s="19" t="s">
        <v>0</v>
      </c>
      <c r="F17" s="19" t="s">
        <v>0</v>
      </c>
      <c r="G17" s="4" t="s">
        <v>0</v>
      </c>
      <c r="J17" s="4" t="n">
        <f aca="false">+C17</f>
        <v>0</v>
      </c>
      <c r="K17" s="4" t="n">
        <f aca="false">J17</f>
        <v>0</v>
      </c>
      <c r="L17" s="5" t="n">
        <v>1</v>
      </c>
      <c r="M17" s="6" t="n">
        <f aca="false">SUM(K5:K17)</f>
        <v>2623546</v>
      </c>
      <c r="N17" s="6" t="n">
        <v>2623546</v>
      </c>
      <c r="O17" s="13" t="n">
        <f aca="false">M17-N17</f>
        <v>0</v>
      </c>
    </row>
    <row r="18" customFormat="false" ht="12.75" hidden="false" customHeight="false" outlineLevel="0" collapsed="false">
      <c r="A18" s="8"/>
      <c r="E18" s="19"/>
      <c r="F18" s="19"/>
      <c r="G18" s="20" t="s">
        <v>0</v>
      </c>
      <c r="H18" s="20" t="s">
        <v>0</v>
      </c>
      <c r="M18" s="6" t="s">
        <v>0</v>
      </c>
    </row>
    <row r="19" customFormat="false" ht="12.75" hidden="false" customHeight="false" outlineLevel="0" collapsed="false">
      <c r="A19" s="8" t="s">
        <v>14</v>
      </c>
      <c r="B19" s="3" t="s">
        <v>15</v>
      </c>
      <c r="D19" s="2" t="s">
        <v>0</v>
      </c>
      <c r="E19" s="3" t="s">
        <v>0</v>
      </c>
      <c r="F19" s="3" t="s">
        <v>0</v>
      </c>
      <c r="M19" s="6" t="s">
        <v>0</v>
      </c>
      <c r="N19" s="6" t="s">
        <v>0</v>
      </c>
    </row>
    <row r="20" customFormat="false" ht="12.75" hidden="false" customHeight="false" outlineLevel="0" collapsed="false">
      <c r="A20" s="8" t="s">
        <v>27</v>
      </c>
      <c r="B20" s="1" t="s">
        <v>28</v>
      </c>
      <c r="C20" s="2" t="n">
        <v>4055.86</v>
      </c>
      <c r="D20" s="2" t="s">
        <v>0</v>
      </c>
      <c r="E20" s="14" t="n">
        <v>1</v>
      </c>
      <c r="F20" s="14" t="n">
        <v>1</v>
      </c>
      <c r="G20" s="4" t="n">
        <f aca="false">C20*(E20-F20)</f>
        <v>0</v>
      </c>
      <c r="H20" s="4" t="n">
        <f aca="false">C20*(E20-F20)</f>
        <v>0</v>
      </c>
      <c r="J20" s="4" t="n">
        <f aca="false">C20*E20</f>
        <v>4055.86</v>
      </c>
      <c r="K20" s="4" t="n">
        <f aca="false">J20</f>
        <v>4055.86</v>
      </c>
      <c r="L20" s="5" t="n">
        <v>1</v>
      </c>
      <c r="M20" s="6" t="s">
        <v>0</v>
      </c>
      <c r="N20" s="6" t="s">
        <v>0</v>
      </c>
    </row>
    <row r="21" customFormat="false" ht="12.75" hidden="false" customHeight="false" outlineLevel="0" collapsed="false">
      <c r="A21" s="8"/>
      <c r="D21" s="2" t="s">
        <v>0</v>
      </c>
      <c r="E21" s="19"/>
      <c r="F21" s="19"/>
      <c r="G21" s="20" t="s">
        <v>0</v>
      </c>
      <c r="H21" s="20" t="s">
        <v>0</v>
      </c>
      <c r="N21" s="6" t="s">
        <v>0</v>
      </c>
    </row>
    <row r="22" customFormat="false" ht="12.75" hidden="false" customHeight="false" outlineLevel="0" collapsed="false">
      <c r="A22" s="8" t="s">
        <v>27</v>
      </c>
      <c r="B22" s="3" t="s">
        <v>15</v>
      </c>
      <c r="D22" s="2" t="s">
        <v>0</v>
      </c>
      <c r="E22" s="1"/>
      <c r="F22" s="1"/>
      <c r="G22" s="20"/>
      <c r="H22" s="20"/>
      <c r="I22" s="1"/>
      <c r="K22" s="4" t="s">
        <v>0</v>
      </c>
    </row>
    <row r="23" customFormat="false" ht="12.75" hidden="false" customHeight="false" outlineLevel="0" collapsed="false">
      <c r="A23" s="8" t="s">
        <v>29</v>
      </c>
      <c r="B23" s="17" t="s">
        <v>30</v>
      </c>
      <c r="C23" s="2" t="n">
        <v>900</v>
      </c>
      <c r="E23" s="14" t="n">
        <v>14.66</v>
      </c>
      <c r="F23" s="14" t="n">
        <v>15.01</v>
      </c>
      <c r="G23" s="4" t="n">
        <f aca="false">C23*(E23-F23)</f>
        <v>-315</v>
      </c>
      <c r="H23" s="4" t="n">
        <f aca="false">C23*(E23-F23)</f>
        <v>-315</v>
      </c>
      <c r="I23" s="14"/>
      <c r="J23" s="4" t="n">
        <f aca="false">C23*E23</f>
        <v>13194</v>
      </c>
      <c r="K23" s="4" t="n">
        <f aca="false">J23</f>
        <v>13194</v>
      </c>
      <c r="L23" s="5" t="n">
        <v>2</v>
      </c>
      <c r="M23" s="6" t="s">
        <v>0</v>
      </c>
    </row>
    <row r="24" customFormat="false" ht="12.75" hidden="false" customHeight="false" outlineLevel="0" collapsed="false">
      <c r="A24" s="8" t="s">
        <v>31</v>
      </c>
      <c r="B24" s="17" t="s">
        <v>32</v>
      </c>
      <c r="C24" s="2" t="n">
        <v>100</v>
      </c>
      <c r="E24" s="14" t="n">
        <v>17.6</v>
      </c>
      <c r="F24" s="14" t="n">
        <v>17.9</v>
      </c>
      <c r="G24" s="4" t="n">
        <f aca="false">C24*(E24-F24)</f>
        <v>-29.9999999999997</v>
      </c>
      <c r="H24" s="4" t="n">
        <f aca="false">C24*(E24-F24)</f>
        <v>-29.9999999999997</v>
      </c>
      <c r="I24" s="14"/>
      <c r="J24" s="4" t="n">
        <f aca="false">C24*E24</f>
        <v>1760</v>
      </c>
      <c r="K24" s="4" t="n">
        <f aca="false">J24</f>
        <v>1760</v>
      </c>
      <c r="L24" s="5" t="n">
        <v>2</v>
      </c>
      <c r="M24" s="6" t="s">
        <v>0</v>
      </c>
    </row>
    <row r="25" customFormat="false" ht="12.75" hidden="false" customHeight="false" outlineLevel="0" collapsed="false">
      <c r="A25" s="8"/>
      <c r="B25" s="17" t="s">
        <v>33</v>
      </c>
      <c r="C25" s="2" t="n">
        <v>83</v>
      </c>
      <c r="D25" s="2" t="s">
        <v>0</v>
      </c>
      <c r="E25" s="14" t="n">
        <v>49.17</v>
      </c>
      <c r="F25" s="14" t="n">
        <v>50.1</v>
      </c>
      <c r="G25" s="4" t="n">
        <f aca="false">C25*(E25-F25)</f>
        <v>-77.19</v>
      </c>
      <c r="H25" s="4" t="n">
        <f aca="false">C25*(E25-F25)</f>
        <v>-77.19</v>
      </c>
      <c r="I25" s="14"/>
      <c r="J25" s="4" t="n">
        <f aca="false">C25*E25</f>
        <v>4081.11</v>
      </c>
      <c r="K25" s="4" t="n">
        <f aca="false">J25</f>
        <v>4081.11</v>
      </c>
      <c r="L25" s="5" t="n">
        <v>2</v>
      </c>
      <c r="M25" s="6" t="s">
        <v>0</v>
      </c>
    </row>
    <row r="26" customFormat="false" ht="12.75" hidden="false" customHeight="false" outlineLevel="0" collapsed="false">
      <c r="A26" s="8"/>
      <c r="B26" s="17" t="s">
        <v>34</v>
      </c>
      <c r="C26" s="2" t="n">
        <v>169</v>
      </c>
      <c r="E26" s="14" t="n">
        <v>9.47</v>
      </c>
      <c r="F26" s="14" t="n">
        <v>9.43</v>
      </c>
      <c r="G26" s="4" t="n">
        <f aca="false">C26*(E26-F26)</f>
        <v>6.76000000000016</v>
      </c>
      <c r="H26" s="4" t="n">
        <f aca="false">C26*(E26-F26)</f>
        <v>6.76000000000016</v>
      </c>
      <c r="I26" s="14"/>
      <c r="J26" s="4" t="n">
        <f aca="false">C26*E26</f>
        <v>1600.43</v>
      </c>
      <c r="K26" s="4" t="n">
        <f aca="false">J26</f>
        <v>1600.43</v>
      </c>
      <c r="L26" s="5" t="n">
        <v>2</v>
      </c>
      <c r="M26" s="6" t="s">
        <v>0</v>
      </c>
    </row>
    <row r="27" customFormat="false" ht="12.75" hidden="false" customHeight="false" outlineLevel="0" collapsed="false">
      <c r="A27" s="8"/>
      <c r="B27" s="17" t="s">
        <v>35</v>
      </c>
      <c r="C27" s="2" t="n">
        <v>2241.79</v>
      </c>
      <c r="D27" s="2" t="s">
        <v>0</v>
      </c>
      <c r="E27" s="14" t="n">
        <v>1</v>
      </c>
      <c r="F27" s="14" t="n">
        <v>1</v>
      </c>
      <c r="G27" s="4" t="n">
        <f aca="false">C27*(E27-F27)</f>
        <v>0</v>
      </c>
      <c r="H27" s="4" t="n">
        <f aca="false">C27*(E27-F27)</f>
        <v>0</v>
      </c>
      <c r="I27" s="14"/>
      <c r="J27" s="4" t="n">
        <f aca="false">C27*E27</f>
        <v>2241.79</v>
      </c>
      <c r="K27" s="4" t="n">
        <f aca="false">J27</f>
        <v>2241.79</v>
      </c>
      <c r="L27" s="5" t="n">
        <v>1</v>
      </c>
      <c r="M27" s="6" t="s">
        <v>0</v>
      </c>
    </row>
    <row r="28" customFormat="false" ht="12.75" hidden="false" customHeight="false" outlineLevel="0" collapsed="false">
      <c r="A28" s="8"/>
      <c r="B28" s="17" t="s">
        <v>36</v>
      </c>
      <c r="C28" s="2" t="n">
        <v>605.54</v>
      </c>
      <c r="D28" s="2" t="s">
        <v>0</v>
      </c>
      <c r="E28" s="14" t="n">
        <v>1</v>
      </c>
      <c r="F28" s="14" t="n">
        <v>1</v>
      </c>
      <c r="G28" s="4" t="n">
        <f aca="false">C28*(E28-F28)</f>
        <v>0</v>
      </c>
      <c r="H28" s="4" t="n">
        <f aca="false">C28*(E28-F28)</f>
        <v>0</v>
      </c>
      <c r="I28" s="14"/>
      <c r="J28" s="4" t="n">
        <f aca="false">C28*E28</f>
        <v>605.54</v>
      </c>
      <c r="K28" s="4" t="n">
        <f aca="false">J28</f>
        <v>605.54</v>
      </c>
      <c r="L28" s="5" t="n">
        <v>1</v>
      </c>
      <c r="M28" s="6" t="s">
        <v>0</v>
      </c>
    </row>
    <row r="29" customFormat="false" ht="12.75" hidden="false" customHeight="false" outlineLevel="0" collapsed="false">
      <c r="B29" s="17" t="s">
        <v>0</v>
      </c>
      <c r="C29" s="2" t="s">
        <v>0</v>
      </c>
      <c r="D29" s="2" t="s">
        <v>0</v>
      </c>
      <c r="E29" s="1"/>
      <c r="F29" s="1"/>
      <c r="G29" s="20"/>
      <c r="H29" s="20"/>
      <c r="I29" s="1"/>
      <c r="K29" s="20"/>
      <c r="M29" s="6" t="s">
        <v>0</v>
      </c>
    </row>
    <row r="30" customFormat="false" ht="12.75" hidden="false" customHeight="false" outlineLevel="0" collapsed="false">
      <c r="A30" s="8" t="s">
        <v>37</v>
      </c>
      <c r="B30" s="2" t="s">
        <v>15</v>
      </c>
      <c r="D30" s="2" t="s">
        <v>0</v>
      </c>
      <c r="E30" s="21" t="s">
        <v>0</v>
      </c>
      <c r="F30" s="21" t="s">
        <v>0</v>
      </c>
      <c r="I30" s="5"/>
      <c r="K30" s="4" t="s">
        <v>0</v>
      </c>
      <c r="M30" s="6" t="s">
        <v>0</v>
      </c>
    </row>
    <row r="31" customFormat="false" ht="12.75" hidden="false" customHeight="false" outlineLevel="0" collapsed="false">
      <c r="A31" s="22" t="s">
        <v>0</v>
      </c>
      <c r="B31" s="17" t="s">
        <v>38</v>
      </c>
      <c r="C31" s="2" t="n">
        <v>266.5291</v>
      </c>
      <c r="D31" s="2" t="n">
        <f aca="false">C31*1</f>
        <v>266.5291</v>
      </c>
      <c r="E31" s="23" t="n">
        <v>16.41</v>
      </c>
      <c r="F31" s="23" t="n">
        <v>19.79</v>
      </c>
      <c r="G31" s="4" t="n">
        <f aca="false">C31*(E31-F31)</f>
        <v>-900.868358</v>
      </c>
      <c r="H31" s="4" t="n">
        <f aca="false">C31*(E31-F31)</f>
        <v>-900.868358</v>
      </c>
      <c r="I31" s="5"/>
      <c r="J31" s="4" t="n">
        <f aca="false">C31*E31</f>
        <v>4373.742531</v>
      </c>
      <c r="K31" s="4" t="n">
        <f aca="false">J31</f>
        <v>4373.742531</v>
      </c>
      <c r="L31" s="5" t="n">
        <v>2</v>
      </c>
      <c r="M31" s="6" t="s">
        <v>0</v>
      </c>
    </row>
    <row r="32" customFormat="false" ht="12.75" hidden="false" customHeight="false" outlineLevel="0" collapsed="false">
      <c r="A32" s="8" t="s">
        <v>0</v>
      </c>
      <c r="B32" s="1" t="s">
        <v>39</v>
      </c>
      <c r="C32" s="2" t="n">
        <v>133802</v>
      </c>
      <c r="E32" s="14" t="n">
        <v>1</v>
      </c>
      <c r="F32" s="14" t="n">
        <v>1</v>
      </c>
      <c r="G32" s="4" t="n">
        <f aca="false">C32*(E32-F32)</f>
        <v>0</v>
      </c>
      <c r="H32" s="4" t="n">
        <f aca="false">C32*(E32-F32)</f>
        <v>0</v>
      </c>
      <c r="I32" s="5"/>
      <c r="J32" s="4" t="n">
        <f aca="false">C32*E32</f>
        <v>133802</v>
      </c>
      <c r="K32" s="4" t="n">
        <f aca="false">J32</f>
        <v>133802</v>
      </c>
      <c r="L32" s="5" t="n">
        <v>1</v>
      </c>
      <c r="M32" s="6" t="s">
        <v>0</v>
      </c>
    </row>
    <row r="33" customFormat="false" ht="12.75" hidden="false" customHeight="false" outlineLevel="0" collapsed="false">
      <c r="A33" s="22" t="s">
        <v>0</v>
      </c>
      <c r="B33" s="1" t="s">
        <v>0</v>
      </c>
      <c r="C33" s="24" t="s">
        <v>0</v>
      </c>
      <c r="E33" s="14" t="s">
        <v>0</v>
      </c>
      <c r="F33" s="14" t="s">
        <v>0</v>
      </c>
      <c r="G33" s="1" t="s">
        <v>0</v>
      </c>
      <c r="H33" s="4" t="s">
        <v>0</v>
      </c>
      <c r="I33" s="5"/>
      <c r="J33" s="4" t="s">
        <v>0</v>
      </c>
      <c r="K33" s="20" t="s">
        <v>0</v>
      </c>
      <c r="M33" s="6" t="s">
        <v>0</v>
      </c>
    </row>
    <row r="34" customFormat="false" ht="12.75" hidden="false" customHeight="false" outlineLevel="0" collapsed="false">
      <c r="A34" s="8" t="s">
        <v>40</v>
      </c>
      <c r="B34" s="1" t="s">
        <v>0</v>
      </c>
      <c r="C34" s="2" t="s">
        <v>0</v>
      </c>
      <c r="E34" s="14" t="s">
        <v>0</v>
      </c>
      <c r="F34" s="14" t="s">
        <v>0</v>
      </c>
      <c r="G34" s="4" t="s">
        <v>0</v>
      </c>
      <c r="H34" s="4" t="s">
        <v>0</v>
      </c>
      <c r="I34" s="5"/>
      <c r="J34" s="4" t="s">
        <v>0</v>
      </c>
      <c r="K34" s="4" t="str">
        <f aca="false">J34</f>
        <v> </v>
      </c>
      <c r="M34" s="6" t="s">
        <v>0</v>
      </c>
      <c r="N34" s="6" t="s">
        <v>0</v>
      </c>
    </row>
    <row r="35" customFormat="false" ht="12.75" hidden="false" customHeight="false" outlineLevel="0" collapsed="false">
      <c r="A35" s="8" t="s">
        <v>41</v>
      </c>
      <c r="B35" s="1" t="s">
        <v>42</v>
      </c>
      <c r="C35" s="2" t="n">
        <v>46480.62</v>
      </c>
      <c r="E35" s="14" t="n">
        <v>1</v>
      </c>
      <c r="F35" s="14" t="n">
        <v>1</v>
      </c>
      <c r="G35" s="4" t="n">
        <f aca="false">C35*(E35-F35)</f>
        <v>0</v>
      </c>
      <c r="H35" s="4" t="n">
        <f aca="false">C35*(E35-F35)</f>
        <v>0</v>
      </c>
      <c r="I35" s="5"/>
      <c r="J35" s="4" t="n">
        <f aca="false">C35*E35</f>
        <v>46480.62</v>
      </c>
      <c r="K35" s="4" t="n">
        <f aca="false">J35</f>
        <v>46480.62</v>
      </c>
      <c r="L35" s="5" t="n">
        <v>1</v>
      </c>
      <c r="M35" s="6" t="s">
        <v>0</v>
      </c>
    </row>
    <row r="36" customFormat="false" ht="12.75" hidden="false" customHeight="false" outlineLevel="0" collapsed="false">
      <c r="A36" s="8"/>
      <c r="E36" s="14"/>
      <c r="F36" s="14"/>
      <c r="H36" s="4" t="s">
        <v>0</v>
      </c>
      <c r="I36" s="5"/>
      <c r="M36" s="6" t="s">
        <v>0</v>
      </c>
    </row>
    <row r="37" customFormat="false" ht="12.75" hidden="false" customHeight="false" outlineLevel="0" collapsed="false">
      <c r="A37" s="8" t="s">
        <v>43</v>
      </c>
      <c r="B37" s="1" t="s">
        <v>38</v>
      </c>
      <c r="C37" s="2" t="n">
        <v>96.793</v>
      </c>
      <c r="D37" s="2" t="n">
        <f aca="false">C37*1</f>
        <v>96.793</v>
      </c>
      <c r="E37" s="14" t="n">
        <f aca="false">E$31</f>
        <v>16.41</v>
      </c>
      <c r="F37" s="14" t="n">
        <f aca="false">F$31</f>
        <v>19.79</v>
      </c>
      <c r="G37" s="4" t="n">
        <f aca="false">C37*(E37-F37)</f>
        <v>-327.16034</v>
      </c>
      <c r="H37" s="4" t="n">
        <f aca="false">C37*(E37-F37)</f>
        <v>-327.16034</v>
      </c>
      <c r="I37" s="14"/>
      <c r="J37" s="4" t="n">
        <f aca="false">C37*E37</f>
        <v>1588.37313</v>
      </c>
      <c r="K37" s="4" t="n">
        <f aca="false">J37</f>
        <v>1588.37313</v>
      </c>
      <c r="L37" s="5" t="n">
        <v>2</v>
      </c>
      <c r="M37" s="6" t="s">
        <v>0</v>
      </c>
    </row>
    <row r="38" customFormat="false" ht="12.75" hidden="false" customHeight="false" outlineLevel="0" collapsed="false">
      <c r="A38" s="8"/>
      <c r="C38" s="2" t="s">
        <v>0</v>
      </c>
      <c r="E38" s="21"/>
      <c r="F38" s="21"/>
      <c r="H38" s="4" t="s">
        <v>0</v>
      </c>
      <c r="I38" s="25" t="s">
        <v>0</v>
      </c>
      <c r="M38" s="6" t="s">
        <v>0</v>
      </c>
    </row>
    <row r="39" customFormat="false" ht="12.75" hidden="false" customHeight="false" outlineLevel="0" collapsed="false">
      <c r="A39" s="8" t="s">
        <v>44</v>
      </c>
      <c r="B39" s="3" t="s">
        <v>15</v>
      </c>
      <c r="D39" s="2" t="s">
        <v>0</v>
      </c>
      <c r="E39" s="5"/>
      <c r="F39" s="5"/>
      <c r="H39" s="4" t="s">
        <v>0</v>
      </c>
      <c r="I39" s="5" t="s">
        <v>0</v>
      </c>
      <c r="M39" s="6" t="s">
        <v>0</v>
      </c>
      <c r="V39" s="5"/>
      <c r="W39" s="5"/>
      <c r="X39" s="5"/>
      <c r="Y39" s="5"/>
      <c r="Z39" s="5"/>
      <c r="AA39" s="5"/>
    </row>
    <row r="40" customFormat="false" ht="12.75" hidden="false" customHeight="false" outlineLevel="0" collapsed="false">
      <c r="A40" s="22" t="s">
        <v>0</v>
      </c>
      <c r="B40" s="1" t="s">
        <v>39</v>
      </c>
      <c r="C40" s="2" t="n">
        <v>612630.23</v>
      </c>
      <c r="D40" s="2" t="s">
        <v>0</v>
      </c>
      <c r="E40" s="14" t="n">
        <v>1</v>
      </c>
      <c r="F40" s="14" t="n">
        <v>1</v>
      </c>
      <c r="G40" s="4" t="n">
        <f aca="false">C40*(E40-F40)</f>
        <v>0</v>
      </c>
      <c r="H40" s="4" t="n">
        <f aca="false">C40*(E40-F40)*0.5895</f>
        <v>0</v>
      </c>
      <c r="I40" s="25" t="s">
        <v>0</v>
      </c>
      <c r="J40" s="4" t="n">
        <f aca="false">C40*E40</f>
        <v>612630.23</v>
      </c>
      <c r="K40" s="4" t="n">
        <f aca="false">J40*0.614</f>
        <v>376154.96122</v>
      </c>
      <c r="L40" s="5" t="n">
        <v>1</v>
      </c>
      <c r="M40" s="6" t="s">
        <v>0</v>
      </c>
    </row>
    <row r="41" customFormat="false" ht="12.75" hidden="false" customHeight="false" outlineLevel="0" collapsed="false">
      <c r="A41" s="22"/>
      <c r="E41" s="14"/>
      <c r="F41" s="14"/>
      <c r="H41" s="4" t="s">
        <v>0</v>
      </c>
      <c r="I41" s="25"/>
      <c r="M41" s="6" t="s">
        <v>0</v>
      </c>
    </row>
    <row r="42" customFormat="false" ht="12.75" hidden="false" customHeight="false" outlineLevel="0" collapsed="false">
      <c r="A42" s="8" t="s">
        <v>45</v>
      </c>
      <c r="B42" s="3" t="s">
        <v>15</v>
      </c>
      <c r="D42" s="2" t="s">
        <v>0</v>
      </c>
      <c r="E42" s="5"/>
      <c r="F42" s="5"/>
      <c r="H42" s="4" t="s">
        <v>0</v>
      </c>
      <c r="I42" s="25" t="s">
        <v>0</v>
      </c>
      <c r="M42" s="6" t="s">
        <v>0</v>
      </c>
    </row>
    <row r="43" customFormat="false" ht="12.75" hidden="false" customHeight="false" outlineLevel="0" collapsed="false">
      <c r="A43" s="22" t="s">
        <v>0</v>
      </c>
      <c r="B43" s="1" t="s">
        <v>39</v>
      </c>
      <c r="C43" s="2" t="n">
        <v>264098.79</v>
      </c>
      <c r="D43" s="2" t="s">
        <v>0</v>
      </c>
      <c r="E43" s="14" t="n">
        <v>1</v>
      </c>
      <c r="F43" s="14" t="n">
        <v>1</v>
      </c>
      <c r="G43" s="4" t="n">
        <f aca="false">C43*(E43-F43)</f>
        <v>0</v>
      </c>
      <c r="H43" s="4" t="n">
        <f aca="false">C43*(E43-F43)*0.5895</f>
        <v>0</v>
      </c>
      <c r="I43" s="25" t="s">
        <v>0</v>
      </c>
      <c r="J43" s="4" t="n">
        <f aca="false">C43*E43</f>
        <v>264098.79</v>
      </c>
      <c r="K43" s="4" t="n">
        <f aca="false">J43*0.614</f>
        <v>162156.65706</v>
      </c>
      <c r="L43" s="5" t="n">
        <v>1</v>
      </c>
      <c r="M43" s="6" t="s">
        <v>0</v>
      </c>
    </row>
    <row r="44" customFormat="false" ht="12.75" hidden="false" customHeight="false" outlineLevel="0" collapsed="false">
      <c r="A44" s="22" t="s">
        <v>0</v>
      </c>
      <c r="B44" s="1" t="s">
        <v>38</v>
      </c>
      <c r="C44" s="2" t="n">
        <v>8314</v>
      </c>
      <c r="D44" s="2" t="n">
        <f aca="false">C44*1</f>
        <v>8314</v>
      </c>
      <c r="E44" s="14" t="n">
        <f aca="false">E$31</f>
        <v>16.41</v>
      </c>
      <c r="F44" s="14" t="n">
        <f aca="false">F$31</f>
        <v>19.79</v>
      </c>
      <c r="G44" s="4" t="n">
        <f aca="false">C44*(E44-F44)</f>
        <v>-28101.32</v>
      </c>
      <c r="H44" s="4" t="n">
        <f aca="false">C44*(E44-F44)*0.5895</f>
        <v>-16565.72814</v>
      </c>
      <c r="I44" s="25" t="s">
        <v>0</v>
      </c>
      <c r="J44" s="4" t="n">
        <f aca="false">C44*E44</f>
        <v>136432.74</v>
      </c>
      <c r="K44" s="4" t="n">
        <f aca="false">J44*0.614</f>
        <v>83769.70236</v>
      </c>
      <c r="L44" s="5" t="n">
        <v>2</v>
      </c>
      <c r="M44" s="6" t="s">
        <v>0</v>
      </c>
      <c r="O44" s="4" t="s">
        <v>0</v>
      </c>
    </row>
    <row r="45" customFormat="false" ht="12.75" hidden="false" customHeight="false" outlineLevel="0" collapsed="false">
      <c r="A45" s="22"/>
      <c r="E45" s="14"/>
      <c r="F45" s="14"/>
      <c r="H45" s="4" t="s">
        <v>0</v>
      </c>
      <c r="I45" s="25"/>
      <c r="J45" s="25"/>
      <c r="M45" s="6" t="s">
        <v>0</v>
      </c>
    </row>
    <row r="46" customFormat="false" ht="12.75" hidden="false" customHeight="false" outlineLevel="0" collapsed="false">
      <c r="A46" s="8" t="s">
        <v>46</v>
      </c>
      <c r="B46" s="3" t="s">
        <v>15</v>
      </c>
      <c r="E46" s="5"/>
      <c r="F46" s="5"/>
      <c r="H46" s="4" t="s">
        <v>0</v>
      </c>
      <c r="I46" s="5"/>
      <c r="M46" s="6" t="s">
        <v>0</v>
      </c>
    </row>
    <row r="47" customFormat="false" ht="12.75" hidden="false" customHeight="false" outlineLevel="0" collapsed="false">
      <c r="A47" s="8"/>
      <c r="B47" s="1" t="s">
        <v>47</v>
      </c>
      <c r="C47" s="2" t="n">
        <v>1307.5862</v>
      </c>
      <c r="D47" s="2" t="n">
        <f aca="false">C47*1</f>
        <v>1307.5862</v>
      </c>
      <c r="E47" s="14" t="n">
        <f aca="false">E$31</f>
        <v>16.41</v>
      </c>
      <c r="F47" s="14" t="n">
        <f aca="false">F$31</f>
        <v>19.79</v>
      </c>
      <c r="G47" s="4" t="n">
        <f aca="false">C47*(E47-F47)</f>
        <v>-4419.641356</v>
      </c>
      <c r="H47" s="4" t="n">
        <f aca="false">C47*(E47-F47)</f>
        <v>-4419.641356</v>
      </c>
      <c r="I47" s="14"/>
      <c r="J47" s="4" t="n">
        <f aca="false">C47*E47</f>
        <v>21457.489542</v>
      </c>
      <c r="K47" s="4" t="n">
        <f aca="false">J47</f>
        <v>21457.489542</v>
      </c>
      <c r="L47" s="5" t="n">
        <v>2</v>
      </c>
      <c r="M47" s="6" t="s">
        <v>0</v>
      </c>
    </row>
    <row r="48" customFormat="false" ht="12.75" hidden="false" customHeight="false" outlineLevel="0" collapsed="false">
      <c r="A48" s="8"/>
      <c r="B48" s="1" t="s">
        <v>48</v>
      </c>
      <c r="C48" s="2" t="n">
        <v>178.0334</v>
      </c>
      <c r="D48" s="2" t="n">
        <f aca="false">C48*1</f>
        <v>178.0334</v>
      </c>
      <c r="E48" s="14" t="n">
        <f aca="false">E$31</f>
        <v>16.41</v>
      </c>
      <c r="F48" s="14" t="n">
        <f aca="false">F$31</f>
        <v>19.79</v>
      </c>
      <c r="G48" s="4" t="n">
        <f aca="false">C48*(E48-F48)</f>
        <v>-601.752892</v>
      </c>
      <c r="H48" s="4" t="n">
        <f aca="false">C48*(E48-F48)</f>
        <v>-601.752892</v>
      </c>
      <c r="I48" s="14"/>
      <c r="J48" s="4" t="n">
        <f aca="false">C48*E48</f>
        <v>2921.528094</v>
      </c>
      <c r="K48" s="4" t="n">
        <f aca="false">J48</f>
        <v>2921.528094</v>
      </c>
      <c r="L48" s="5" t="n">
        <v>2</v>
      </c>
      <c r="M48" s="6" t="s">
        <v>0</v>
      </c>
    </row>
    <row r="49" customFormat="false" ht="12.75" hidden="false" customHeight="false" outlineLevel="0" collapsed="false">
      <c r="A49" s="8"/>
      <c r="B49" s="1" t="s">
        <v>49</v>
      </c>
      <c r="C49" s="2" t="n">
        <v>402.8541</v>
      </c>
      <c r="D49" s="2" t="n">
        <f aca="false">C49*1</f>
        <v>402.8541</v>
      </c>
      <c r="E49" s="14" t="n">
        <f aca="false">E$31</f>
        <v>16.41</v>
      </c>
      <c r="F49" s="14" t="n">
        <f aca="false">F$31</f>
        <v>19.79</v>
      </c>
      <c r="G49" s="4" t="n">
        <f aca="false">C49*(E49-F49)</f>
        <v>-1361.646858</v>
      </c>
      <c r="H49" s="4" t="n">
        <f aca="false">C49*(E49-F49)</f>
        <v>-1361.646858</v>
      </c>
      <c r="I49" s="14"/>
      <c r="J49" s="4" t="n">
        <f aca="false">C49*E49</f>
        <v>6610.835781</v>
      </c>
      <c r="K49" s="4" t="n">
        <f aca="false">J49</f>
        <v>6610.835781</v>
      </c>
      <c r="L49" s="5" t="n">
        <v>2</v>
      </c>
      <c r="M49" s="6" t="s">
        <v>0</v>
      </c>
    </row>
    <row r="50" customFormat="false" ht="12.75" hidden="false" customHeight="false" outlineLevel="0" collapsed="false">
      <c r="A50" s="8"/>
      <c r="E50" s="14"/>
      <c r="F50" s="14"/>
      <c r="H50" s="4" t="s">
        <v>0</v>
      </c>
      <c r="I50" s="14"/>
      <c r="M50" s="6" t="s">
        <v>0</v>
      </c>
    </row>
    <row r="51" customFormat="false" ht="12.75" hidden="false" customHeight="false" outlineLevel="0" collapsed="false">
      <c r="A51" s="8" t="s">
        <v>50</v>
      </c>
      <c r="B51" s="14" t="s">
        <v>15</v>
      </c>
      <c r="C51" s="2" t="s">
        <v>0</v>
      </c>
      <c r="E51" s="14" t="s">
        <v>0</v>
      </c>
      <c r="F51" s="14" t="s">
        <v>0</v>
      </c>
      <c r="G51" s="20"/>
      <c r="H51" s="4" t="s">
        <v>0</v>
      </c>
      <c r="I51" s="1"/>
      <c r="L51" s="3"/>
      <c r="M51" s="6" t="s">
        <v>0</v>
      </c>
    </row>
    <row r="52" customFormat="false" ht="12.75" hidden="false" customHeight="false" outlineLevel="0" collapsed="false">
      <c r="A52" s="8" t="s">
        <v>51</v>
      </c>
      <c r="B52" s="1" t="s">
        <v>52</v>
      </c>
      <c r="C52" s="2" t="n">
        <v>3262</v>
      </c>
      <c r="D52" s="2" t="s">
        <v>0</v>
      </c>
      <c r="E52" s="14" t="n">
        <f aca="false">E$31</f>
        <v>16.41</v>
      </c>
      <c r="F52" s="14" t="n">
        <f aca="false">F$31</f>
        <v>19.79</v>
      </c>
      <c r="G52" s="4" t="n">
        <f aca="false">IF(E52&gt;I52,(E52-F52)*C52,0)</f>
        <v>0</v>
      </c>
      <c r="H52" s="4" t="n">
        <f aca="false">IF(E52&gt;I52,(E52-F52)*C52*0.5895,0)</f>
        <v>0</v>
      </c>
      <c r="I52" s="14" t="n">
        <v>76.025</v>
      </c>
      <c r="J52" s="4" t="n">
        <f aca="false">IF(C52*(E52-I52)&gt;0,C52*(E52-I52),0)</f>
        <v>0</v>
      </c>
      <c r="K52" s="4" t="n">
        <f aca="false">J52*0.5995</f>
        <v>0</v>
      </c>
      <c r="L52" s="5" t="n">
        <v>2</v>
      </c>
      <c r="M52" s="6" t="s">
        <v>0</v>
      </c>
    </row>
    <row r="53" customFormat="false" ht="12.75" hidden="false" customHeight="false" outlineLevel="0" collapsed="false">
      <c r="A53" s="8"/>
      <c r="B53" s="1" t="s">
        <v>53</v>
      </c>
      <c r="C53" s="2" t="n">
        <v>1270</v>
      </c>
      <c r="D53" s="2" t="s">
        <v>0</v>
      </c>
      <c r="E53" s="14" t="n">
        <f aca="false">E$31</f>
        <v>16.41</v>
      </c>
      <c r="F53" s="14" t="n">
        <f aca="false">F$31</f>
        <v>19.79</v>
      </c>
      <c r="G53" s="4" t="n">
        <f aca="false">IF(E53&gt;I53,(E53-F53)*C53,0)</f>
        <v>0</v>
      </c>
      <c r="H53" s="4" t="n">
        <f aca="false">IF(E53&gt;I53,(E53-F53)*C53*0.5895,0)</f>
        <v>0</v>
      </c>
      <c r="I53" s="14" t="n">
        <v>76</v>
      </c>
      <c r="J53" s="4" t="n">
        <f aca="false">IF(C53*(E53-I53)&gt;0,C53*(E53-I53),0)</f>
        <v>0</v>
      </c>
      <c r="K53" s="4" t="n">
        <f aca="false">J53*0.5895</f>
        <v>0</v>
      </c>
      <c r="L53" s="5" t="n">
        <v>2</v>
      </c>
      <c r="M53" s="6" t="s">
        <v>0</v>
      </c>
      <c r="N53" s="6" t="s">
        <v>0</v>
      </c>
    </row>
    <row r="54" customFormat="false" ht="12.75" hidden="false" customHeight="false" outlineLevel="0" collapsed="false">
      <c r="A54" s="8" t="s">
        <v>0</v>
      </c>
      <c r="B54" s="1" t="s">
        <v>54</v>
      </c>
      <c r="C54" s="2" t="n">
        <v>381</v>
      </c>
      <c r="D54" s="2" t="s">
        <v>0</v>
      </c>
      <c r="E54" s="14" t="n">
        <f aca="false">E$31</f>
        <v>16.41</v>
      </c>
      <c r="F54" s="14" t="n">
        <f aca="false">F$31</f>
        <v>19.79</v>
      </c>
      <c r="G54" s="4" t="n">
        <f aca="false">IF(E54&gt;I54,(E54-F54)*C54,0)</f>
        <v>0</v>
      </c>
      <c r="H54" s="4" t="n">
        <f aca="false">IF(E54&gt;I54,(E54-F54)*C54*0.5895,0)</f>
        <v>0</v>
      </c>
      <c r="I54" s="14" t="n">
        <v>83.125</v>
      </c>
      <c r="J54" s="4" t="n">
        <f aca="false">IF(C54*(E54-I54)&gt;0,C54*(E54-I54),0)</f>
        <v>0</v>
      </c>
      <c r="K54" s="4" t="n">
        <f aca="false">J54*0.5995</f>
        <v>0</v>
      </c>
      <c r="L54" s="5" t="n">
        <v>2</v>
      </c>
      <c r="M54" s="6" t="s">
        <v>0</v>
      </c>
    </row>
    <row r="55" customFormat="false" ht="12.75" hidden="false" customHeight="false" outlineLevel="0" collapsed="false">
      <c r="A55" s="8" t="s">
        <v>0</v>
      </c>
      <c r="B55" s="1" t="s">
        <v>55</v>
      </c>
      <c r="C55" s="2" t="n">
        <v>347</v>
      </c>
      <c r="D55" s="2" t="s">
        <v>0</v>
      </c>
      <c r="E55" s="14" t="n">
        <f aca="false">E$31</f>
        <v>16.41</v>
      </c>
      <c r="F55" s="14" t="n">
        <f aca="false">F$31</f>
        <v>19.79</v>
      </c>
      <c r="G55" s="4" t="n">
        <f aca="false">IF(E55&gt;I55,(E55-F55)*C55,0)</f>
        <v>0</v>
      </c>
      <c r="H55" s="4" t="n">
        <f aca="false">IF(E55&gt;I55,(E55-F55)*C55*0.5895,0)</f>
        <v>0</v>
      </c>
      <c r="I55" s="14" t="n">
        <v>62.41</v>
      </c>
      <c r="J55" s="4" t="n">
        <f aca="false">IF(C55*(E55-I55)&gt;0,C55*(E55-I55),0)</f>
        <v>0</v>
      </c>
      <c r="K55" s="4" t="n">
        <f aca="false">J55*0.5995</f>
        <v>0</v>
      </c>
      <c r="L55" s="5" t="n">
        <v>2</v>
      </c>
      <c r="M55" s="6" t="s">
        <v>0</v>
      </c>
    </row>
    <row r="56" customFormat="false" ht="12.75" hidden="false" customHeight="false" outlineLevel="0" collapsed="false">
      <c r="A56" s="8" t="s">
        <v>0</v>
      </c>
      <c r="B56" s="1" t="s">
        <v>56</v>
      </c>
      <c r="C56" s="2" t="n">
        <v>348</v>
      </c>
      <c r="D56" s="2" t="s">
        <v>0</v>
      </c>
      <c r="E56" s="14" t="n">
        <f aca="false">E$31</f>
        <v>16.41</v>
      </c>
      <c r="F56" s="14" t="n">
        <f aca="false">F$31</f>
        <v>19.79</v>
      </c>
      <c r="G56" s="4" t="n">
        <f aca="false">IF(E56&gt;I56,(E56-F56)*C56,0)</f>
        <v>0</v>
      </c>
      <c r="H56" s="4" t="n">
        <f aca="false">IF(E56&gt;I56,(E56-F56)*C56*0.5895,0)</f>
        <v>0</v>
      </c>
      <c r="I56" s="14" t="n">
        <v>53.04</v>
      </c>
      <c r="J56" s="4" t="n">
        <f aca="false">IF(C56*(E56-I56)&gt;0,C56*(E56-I56),0)</f>
        <v>0</v>
      </c>
      <c r="K56" s="4" t="n">
        <f aca="false">J56*0.5995</f>
        <v>0</v>
      </c>
      <c r="L56" s="5" t="n">
        <v>2</v>
      </c>
      <c r="M56" s="6" t="s">
        <v>0</v>
      </c>
    </row>
    <row r="57" customFormat="false" ht="12.75" hidden="false" customHeight="false" outlineLevel="0" collapsed="false">
      <c r="A57" s="8" t="s">
        <v>0</v>
      </c>
      <c r="B57" s="1" t="s">
        <v>57</v>
      </c>
      <c r="C57" s="2" t="n">
        <v>417</v>
      </c>
      <c r="D57" s="2" t="s">
        <v>0</v>
      </c>
      <c r="E57" s="14" t="n">
        <f aca="false">E$31</f>
        <v>16.41</v>
      </c>
      <c r="F57" s="14" t="n">
        <f aca="false">F$31</f>
        <v>19.79</v>
      </c>
      <c r="G57" s="4" t="n">
        <f aca="false">IF(E57&gt;I57,(E57-F57)*C57,0)</f>
        <v>0</v>
      </c>
      <c r="H57" s="4" t="n">
        <f aca="false">IF(E57&gt;I57,(E57-F57)*C57*0.5895,0)</f>
        <v>0</v>
      </c>
      <c r="I57" s="14" t="n">
        <v>48.3</v>
      </c>
      <c r="J57" s="4" t="n">
        <f aca="false">IF(C57*(E57-I57)&gt;0,C57*(E57-I57),0)</f>
        <v>0</v>
      </c>
      <c r="K57" s="4" t="n">
        <f aca="false">J57*0.5995</f>
        <v>0</v>
      </c>
      <c r="L57" s="5" t="n">
        <v>2</v>
      </c>
      <c r="M57" s="6" t="s">
        <v>0</v>
      </c>
    </row>
    <row r="58" customFormat="false" ht="12.75" hidden="false" customHeight="false" outlineLevel="0" collapsed="false">
      <c r="A58" s="8" t="s">
        <v>0</v>
      </c>
      <c r="B58" s="1" t="s">
        <v>58</v>
      </c>
      <c r="C58" s="2" t="n">
        <v>610</v>
      </c>
      <c r="D58" s="2" t="s">
        <v>0</v>
      </c>
      <c r="E58" s="14" t="n">
        <f aca="false">E$31</f>
        <v>16.41</v>
      </c>
      <c r="F58" s="14" t="n">
        <f aca="false">F$31</f>
        <v>19.79</v>
      </c>
      <c r="G58" s="4" t="n">
        <f aca="false">IF(E58&gt;I58,(E58-F58)*C58,0)</f>
        <v>0</v>
      </c>
      <c r="H58" s="4" t="n">
        <f aca="false">IF(E58&gt;I58,(E58-F58)*C58*0.5895,0)</f>
        <v>0</v>
      </c>
      <c r="I58" s="14" t="n">
        <v>36.88</v>
      </c>
      <c r="J58" s="4" t="n">
        <f aca="false">IF(C58*(E58-I58)&gt;0,C58*(E58-I58),0)</f>
        <v>0</v>
      </c>
      <c r="K58" s="4" t="n">
        <f aca="false">J58*0.5995</f>
        <v>0</v>
      </c>
      <c r="L58" s="5" t="n">
        <v>2</v>
      </c>
      <c r="M58" s="6" t="s">
        <v>0</v>
      </c>
    </row>
    <row r="59" customFormat="false" ht="12.75" hidden="false" customHeight="false" outlineLevel="0" collapsed="false">
      <c r="A59" s="8" t="s">
        <v>0</v>
      </c>
      <c r="B59" s="26" t="s">
        <v>0</v>
      </c>
      <c r="C59" s="2" t="s">
        <v>0</v>
      </c>
      <c r="E59" s="14" t="s">
        <v>0</v>
      </c>
      <c r="F59" s="14" t="s">
        <v>0</v>
      </c>
      <c r="G59" s="20"/>
      <c r="H59" s="4" t="s">
        <v>0</v>
      </c>
      <c r="I59" s="1"/>
      <c r="M59" s="6" t="s">
        <v>0</v>
      </c>
    </row>
    <row r="60" customFormat="false" ht="12.75" hidden="false" customHeight="false" outlineLevel="0" collapsed="false">
      <c r="A60" s="8" t="s">
        <v>59</v>
      </c>
      <c r="B60" s="3" t="s">
        <v>15</v>
      </c>
      <c r="D60" s="2" t="s">
        <v>0</v>
      </c>
      <c r="E60" s="14" t="s">
        <v>0</v>
      </c>
      <c r="F60" s="14" t="s">
        <v>0</v>
      </c>
      <c r="H60" s="4" t="s">
        <v>0</v>
      </c>
      <c r="I60" s="5"/>
      <c r="K60" s="4" t="s">
        <v>0</v>
      </c>
      <c r="M60" s="6" t="s">
        <v>0</v>
      </c>
    </row>
    <row r="61" customFormat="false" ht="12.75" hidden="false" customHeight="false" outlineLevel="0" collapsed="false">
      <c r="A61" s="8" t="s">
        <v>60</v>
      </c>
      <c r="B61" s="1" t="s">
        <v>61</v>
      </c>
      <c r="C61" s="2" t="n">
        <v>2317</v>
      </c>
      <c r="D61" s="2" t="n">
        <f aca="false">C61*1</f>
        <v>2317</v>
      </c>
      <c r="E61" s="14" t="n">
        <f aca="false">E$31</f>
        <v>16.41</v>
      </c>
      <c r="F61" s="14" t="n">
        <f aca="false">F$31</f>
        <v>19.79</v>
      </c>
      <c r="G61" s="4" t="n">
        <f aca="false">C61*(E61-F61)</f>
        <v>-7831.46</v>
      </c>
      <c r="H61" s="4" t="n">
        <f aca="false">C61*(E61-F61)*0.5895</f>
        <v>-4616.64567</v>
      </c>
      <c r="I61" s="14"/>
      <c r="J61" s="4" t="n">
        <f aca="false">C61*E61</f>
        <v>38021.97</v>
      </c>
      <c r="K61" s="4" t="n">
        <f aca="false">J61*0.614</f>
        <v>23345.48958</v>
      </c>
      <c r="L61" s="5" t="n">
        <v>2</v>
      </c>
      <c r="M61" s="6" t="s">
        <v>0</v>
      </c>
    </row>
    <row r="62" customFormat="false" ht="12.75" hidden="false" customHeight="false" outlineLevel="0" collapsed="false">
      <c r="A62" s="8"/>
      <c r="C62" s="2" t="s">
        <v>0</v>
      </c>
      <c r="D62" s="2" t="s">
        <v>0</v>
      </c>
      <c r="E62" s="14" t="s">
        <v>0</v>
      </c>
      <c r="F62" s="14" t="s">
        <v>0</v>
      </c>
      <c r="G62" s="1"/>
      <c r="H62" s="4" t="s">
        <v>0</v>
      </c>
      <c r="I62" s="1"/>
      <c r="K62" s="4" t="s">
        <v>0</v>
      </c>
      <c r="M62" s="6" t="s">
        <v>0</v>
      </c>
    </row>
    <row r="63" customFormat="false" ht="12.75" hidden="false" customHeight="false" outlineLevel="0" collapsed="false">
      <c r="A63" s="8" t="s">
        <v>62</v>
      </c>
      <c r="B63" s="3" t="s">
        <v>15</v>
      </c>
      <c r="D63" s="2" t="s">
        <v>0</v>
      </c>
      <c r="E63" s="14" t="s">
        <v>0</v>
      </c>
      <c r="F63" s="14" t="s">
        <v>0</v>
      </c>
      <c r="H63" s="4" t="s">
        <v>0</v>
      </c>
      <c r="I63" s="5"/>
      <c r="K63" s="4" t="s">
        <v>0</v>
      </c>
      <c r="M63" s="6" t="s">
        <v>0</v>
      </c>
    </row>
    <row r="64" customFormat="false" ht="12.75" hidden="false" customHeight="false" outlineLevel="0" collapsed="false">
      <c r="A64" s="8" t="s">
        <v>63</v>
      </c>
      <c r="B64" s="1" t="s">
        <v>64</v>
      </c>
      <c r="C64" s="2" t="n">
        <v>1924</v>
      </c>
      <c r="D64" s="2" t="n">
        <f aca="false">+C64*1</f>
        <v>1924</v>
      </c>
      <c r="E64" s="14" t="n">
        <f aca="false">E$31</f>
        <v>16.41</v>
      </c>
      <c r="F64" s="14" t="n">
        <f aca="false">F$31</f>
        <v>19.79</v>
      </c>
      <c r="G64" s="4" t="n">
        <f aca="false">C64*(E64-F64)</f>
        <v>-6503.12</v>
      </c>
      <c r="H64" s="4" t="n">
        <f aca="false">C64*(E64-F64)*0.5895</f>
        <v>-3833.58924</v>
      </c>
      <c r="I64" s="14"/>
      <c r="J64" s="4" t="n">
        <f aca="false">C64*E64</f>
        <v>31572.84</v>
      </c>
      <c r="K64" s="4" t="n">
        <f aca="false">J64*0.614</f>
        <v>19385.72376</v>
      </c>
      <c r="L64" s="5" t="n">
        <v>2</v>
      </c>
      <c r="M64" s="6" t="s">
        <v>0</v>
      </c>
      <c r="O64" s="4" t="s">
        <v>0</v>
      </c>
      <c r="P64" s="20" t="s">
        <v>0</v>
      </c>
    </row>
    <row r="65" customFormat="false" ht="12.75" hidden="false" customHeight="false" outlineLevel="0" collapsed="false">
      <c r="A65" s="27" t="s">
        <v>0</v>
      </c>
      <c r="E65" s="14"/>
      <c r="F65" s="14"/>
      <c r="H65" s="4" t="s">
        <v>0</v>
      </c>
      <c r="I65" s="14"/>
    </row>
    <row r="66" customFormat="false" ht="12.75" hidden="false" customHeight="false" outlineLevel="0" collapsed="false">
      <c r="A66" s="8" t="s">
        <v>65</v>
      </c>
      <c r="B66" s="3" t="s">
        <v>15</v>
      </c>
      <c r="C66" s="2" t="s">
        <v>0</v>
      </c>
      <c r="D66" s="2" t="s">
        <v>0</v>
      </c>
      <c r="E66" s="28"/>
      <c r="F66" s="28"/>
      <c r="H66" s="4" t="s">
        <v>0</v>
      </c>
      <c r="I66" s="5"/>
      <c r="K66" s="4" t="s">
        <v>0</v>
      </c>
    </row>
    <row r="67" customFormat="false" ht="12.75" hidden="false" customHeight="false" outlineLevel="0" collapsed="false">
      <c r="A67" s="8" t="s">
        <v>0</v>
      </c>
      <c r="B67" s="1" t="s">
        <v>66</v>
      </c>
      <c r="C67" s="6" t="n">
        <v>2980993.9</v>
      </c>
      <c r="D67" s="2" t="s">
        <v>0</v>
      </c>
      <c r="E67" s="14" t="n">
        <v>1</v>
      </c>
      <c r="F67" s="14" t="n">
        <v>1</v>
      </c>
      <c r="G67" s="4" t="n">
        <f aca="false">C67*(E67-F67)</f>
        <v>0</v>
      </c>
      <c r="H67" s="4" t="n">
        <f aca="false">C67*(E67-F67)</f>
        <v>0</v>
      </c>
      <c r="I67" s="14"/>
      <c r="J67" s="4" t="n">
        <f aca="false">C67*E67</f>
        <v>2980993.9</v>
      </c>
      <c r="K67" s="4" t="n">
        <f aca="false">J67</f>
        <v>2980993.9</v>
      </c>
      <c r="L67" s="5" t="n">
        <v>1</v>
      </c>
    </row>
    <row r="68" customFormat="false" ht="12.75" hidden="false" customHeight="false" outlineLevel="0" collapsed="false">
      <c r="A68" s="15" t="s">
        <v>0</v>
      </c>
      <c r="B68" s="1" t="s">
        <v>67</v>
      </c>
      <c r="C68" s="2" t="n">
        <v>-5000</v>
      </c>
      <c r="D68" s="2" t="s">
        <v>0</v>
      </c>
      <c r="E68" s="14" t="n">
        <v>0.7</v>
      </c>
      <c r="F68" s="14" t="n">
        <v>1.675</v>
      </c>
      <c r="G68" s="4" t="n">
        <f aca="false">(E68-F68)*C68</f>
        <v>4875</v>
      </c>
      <c r="H68" s="4" t="n">
        <f aca="false">C68*(E68-F68)</f>
        <v>4875</v>
      </c>
      <c r="J68" s="4" t="n">
        <f aca="false">G68</f>
        <v>4875</v>
      </c>
      <c r="K68" s="4" t="n">
        <f aca="false">J68</f>
        <v>4875</v>
      </c>
      <c r="L68" s="5" t="n">
        <v>1</v>
      </c>
      <c r="M68" s="6" t="n">
        <f aca="false">C68*E68*-1</f>
        <v>3500</v>
      </c>
    </row>
    <row r="69" customFormat="false" ht="12.75" hidden="false" customHeight="false" outlineLevel="0" collapsed="false">
      <c r="A69" s="15" t="s">
        <v>0</v>
      </c>
      <c r="B69" s="1" t="s">
        <v>68</v>
      </c>
      <c r="C69" s="2" t="n">
        <v>-15000</v>
      </c>
      <c r="D69" s="2" t="s">
        <v>0</v>
      </c>
      <c r="E69" s="14" t="n">
        <v>0.2</v>
      </c>
      <c r="F69" s="14" t="n">
        <v>0.35</v>
      </c>
      <c r="G69" s="4" t="n">
        <f aca="false">(E69-F69)*C69</f>
        <v>2250</v>
      </c>
      <c r="H69" s="4" t="n">
        <f aca="false">C69*(E69-F69)</f>
        <v>2250</v>
      </c>
      <c r="J69" s="4" t="n">
        <f aca="false">G69</f>
        <v>2250</v>
      </c>
      <c r="K69" s="4" t="n">
        <f aca="false">J69</f>
        <v>2250</v>
      </c>
      <c r="L69" s="5" t="n">
        <v>1</v>
      </c>
      <c r="M69" s="6" t="n">
        <f aca="false">C69*E69*-1</f>
        <v>3000</v>
      </c>
    </row>
    <row r="70" customFormat="false" ht="12.75" hidden="false" customHeight="false" outlineLevel="0" collapsed="false">
      <c r="A70" s="15" t="s">
        <v>0</v>
      </c>
      <c r="B70" s="1" t="s">
        <v>69</v>
      </c>
      <c r="C70" s="2" t="n">
        <v>-7500</v>
      </c>
      <c r="D70" s="2" t="s">
        <v>0</v>
      </c>
      <c r="E70" s="14" t="n">
        <v>0.2</v>
      </c>
      <c r="F70" s="14" t="n">
        <v>0.2</v>
      </c>
      <c r="G70" s="4" t="n">
        <f aca="false">(E70-F70)*C70</f>
        <v>-0</v>
      </c>
      <c r="H70" s="4" t="n">
        <f aca="false">C70*(E70-F70)</f>
        <v>-0</v>
      </c>
      <c r="J70" s="4" t="n">
        <f aca="false">G70</f>
        <v>-0</v>
      </c>
      <c r="K70" s="4" t="n">
        <f aca="false">J70</f>
        <v>-0</v>
      </c>
      <c r="L70" s="5" t="n">
        <v>1</v>
      </c>
      <c r="M70" s="6" t="n">
        <f aca="false">C70*E70*-1</f>
        <v>1500</v>
      </c>
    </row>
    <row r="71" customFormat="false" ht="12.75" hidden="false" customHeight="false" outlineLevel="0" collapsed="false">
      <c r="A71" s="15" t="s">
        <v>0</v>
      </c>
      <c r="B71" s="1" t="s">
        <v>70</v>
      </c>
      <c r="C71" s="2" t="n">
        <v>-5000</v>
      </c>
      <c r="D71" s="2" t="s">
        <v>0</v>
      </c>
      <c r="E71" s="14" t="n">
        <v>0.1</v>
      </c>
      <c r="F71" s="14" t="n">
        <v>0.25</v>
      </c>
      <c r="G71" s="4" t="n">
        <f aca="false">(E71-F71)*C71</f>
        <v>750</v>
      </c>
      <c r="H71" s="4" t="n">
        <f aca="false">C71*(E71-F71)</f>
        <v>750</v>
      </c>
      <c r="J71" s="4" t="n">
        <f aca="false">G71</f>
        <v>750</v>
      </c>
      <c r="K71" s="4" t="n">
        <f aca="false">J71</f>
        <v>750</v>
      </c>
      <c r="L71" s="5" t="n">
        <v>1</v>
      </c>
      <c r="M71" s="6" t="n">
        <f aca="false">C71*E71*-1</f>
        <v>500</v>
      </c>
    </row>
    <row r="72" customFormat="false" ht="12.75" hidden="false" customHeight="false" outlineLevel="0" collapsed="false">
      <c r="A72" s="15" t="s">
        <v>0</v>
      </c>
      <c r="B72" s="1" t="s">
        <v>71</v>
      </c>
      <c r="C72" s="2" t="n">
        <v>-15000</v>
      </c>
      <c r="D72" s="2" t="s">
        <v>0</v>
      </c>
      <c r="E72" s="14" t="n">
        <v>0.05</v>
      </c>
      <c r="F72" s="14" t="n">
        <v>0.05</v>
      </c>
      <c r="G72" s="4" t="n">
        <f aca="false">(E72-F72)*C72</f>
        <v>-0</v>
      </c>
      <c r="H72" s="4" t="n">
        <f aca="false">C72*(E72-F72)</f>
        <v>-0</v>
      </c>
      <c r="J72" s="4" t="n">
        <f aca="false">G72</f>
        <v>-0</v>
      </c>
      <c r="K72" s="4" t="n">
        <f aca="false">J72</f>
        <v>-0</v>
      </c>
      <c r="L72" s="5" t="n">
        <v>1</v>
      </c>
      <c r="M72" s="6" t="n">
        <f aca="false">C72*E72*-1</f>
        <v>750</v>
      </c>
      <c r="N72" s="6" t="s">
        <v>0</v>
      </c>
    </row>
    <row r="73" customFormat="false" ht="12.75" hidden="false" customHeight="false" outlineLevel="0" collapsed="false">
      <c r="A73" s="15" t="s">
        <v>0</v>
      </c>
      <c r="B73" s="1" t="s">
        <v>72</v>
      </c>
      <c r="C73" s="2" t="n">
        <v>-2500</v>
      </c>
      <c r="D73" s="2" t="s">
        <v>0</v>
      </c>
      <c r="E73" s="14" t="n">
        <v>0.35</v>
      </c>
      <c r="F73" s="14" t="n">
        <v>0.625</v>
      </c>
      <c r="G73" s="4" t="n">
        <f aca="false">(E73-F73)*C73</f>
        <v>687.5</v>
      </c>
      <c r="H73" s="4" t="n">
        <f aca="false">C73*(E73-F73)</f>
        <v>687.5</v>
      </c>
      <c r="J73" s="4" t="n">
        <f aca="false">G73</f>
        <v>687.5</v>
      </c>
      <c r="K73" s="4" t="n">
        <f aca="false">J73</f>
        <v>687.5</v>
      </c>
      <c r="L73" s="5" t="n">
        <v>1</v>
      </c>
      <c r="M73" s="6" t="n">
        <f aca="false">C73*E73*-1</f>
        <v>875</v>
      </c>
    </row>
    <row r="74" customFormat="false" ht="12.75" hidden="false" customHeight="false" outlineLevel="0" collapsed="false">
      <c r="A74" s="15" t="s">
        <v>0</v>
      </c>
      <c r="B74" s="1" t="s">
        <v>73</v>
      </c>
      <c r="C74" s="2" t="n">
        <v>-5000</v>
      </c>
      <c r="D74" s="2" t="s">
        <v>0</v>
      </c>
      <c r="E74" s="14" t="n">
        <v>0.3</v>
      </c>
      <c r="F74" s="14" t="n">
        <v>0.475</v>
      </c>
      <c r="G74" s="4" t="n">
        <f aca="false">(E74-F74)*C74</f>
        <v>875</v>
      </c>
      <c r="H74" s="4" t="n">
        <f aca="false">C74*(E74-F74)</f>
        <v>875</v>
      </c>
      <c r="J74" s="4" t="n">
        <f aca="false">G74</f>
        <v>875</v>
      </c>
      <c r="K74" s="4" t="n">
        <f aca="false">J74</f>
        <v>875</v>
      </c>
      <c r="L74" s="5" t="n">
        <v>1</v>
      </c>
      <c r="M74" s="6" t="n">
        <f aca="false">C74*E74*-1</f>
        <v>1500</v>
      </c>
    </row>
    <row r="75" customFormat="false" ht="12.75" hidden="false" customHeight="false" outlineLevel="0" collapsed="false">
      <c r="A75" s="15" t="s">
        <v>0</v>
      </c>
      <c r="B75" s="1" t="s">
        <v>74</v>
      </c>
      <c r="C75" s="2" t="n">
        <v>-15000</v>
      </c>
      <c r="D75" s="2" t="s">
        <v>0</v>
      </c>
      <c r="E75" s="14" t="n">
        <v>0.25</v>
      </c>
      <c r="F75" s="14" t="n">
        <v>0.35</v>
      </c>
      <c r="G75" s="4" t="n">
        <f aca="false">(E75-F75)*C75</f>
        <v>1500</v>
      </c>
      <c r="H75" s="4" t="n">
        <f aca="false">C75*(E75-F75)</f>
        <v>1500</v>
      </c>
      <c r="J75" s="4" t="n">
        <f aca="false">G75</f>
        <v>1500</v>
      </c>
      <c r="K75" s="4" t="n">
        <f aca="false">J75</f>
        <v>1500</v>
      </c>
      <c r="L75" s="5" t="n">
        <v>1</v>
      </c>
      <c r="M75" s="6" t="n">
        <f aca="false">C75*E75*-1</f>
        <v>3750</v>
      </c>
      <c r="O75" s="3" t="s">
        <v>0</v>
      </c>
    </row>
    <row r="76" customFormat="false" ht="12.75" hidden="false" customHeight="false" outlineLevel="0" collapsed="false">
      <c r="A76" s="15" t="s">
        <v>0</v>
      </c>
      <c r="B76" s="1" t="s">
        <v>75</v>
      </c>
      <c r="C76" s="2" t="n">
        <v>-15000</v>
      </c>
      <c r="D76" s="2" t="s">
        <v>0</v>
      </c>
      <c r="E76" s="14" t="n">
        <v>0.1</v>
      </c>
      <c r="F76" s="14" t="n">
        <v>0.2</v>
      </c>
      <c r="G76" s="4" t="n">
        <f aca="false">(E76-F76)*C76</f>
        <v>1500</v>
      </c>
      <c r="H76" s="4" t="n">
        <f aca="false">C76*(E76-F76)</f>
        <v>1500</v>
      </c>
      <c r="J76" s="4" t="n">
        <f aca="false">G76</f>
        <v>1500</v>
      </c>
      <c r="K76" s="4" t="n">
        <f aca="false">J76</f>
        <v>1500</v>
      </c>
      <c r="L76" s="5" t="n">
        <v>1</v>
      </c>
      <c r="M76" s="6" t="n">
        <f aca="false">C76*E76*-1</f>
        <v>1500</v>
      </c>
      <c r="O76" s="3" t="s">
        <v>0</v>
      </c>
    </row>
    <row r="77" customFormat="false" ht="12.75" hidden="false" customHeight="false" outlineLevel="0" collapsed="false">
      <c r="A77" s="15" t="s">
        <v>0</v>
      </c>
      <c r="B77" s="1" t="s">
        <v>76</v>
      </c>
      <c r="C77" s="2" t="n">
        <v>-10000</v>
      </c>
      <c r="D77" s="2" t="s">
        <v>0</v>
      </c>
      <c r="E77" s="14" t="n">
        <v>0.25</v>
      </c>
      <c r="F77" s="14" t="n">
        <v>0.25</v>
      </c>
      <c r="G77" s="4" t="n">
        <f aca="false">(E77-F77)*C77</f>
        <v>-0</v>
      </c>
      <c r="H77" s="4" t="n">
        <f aca="false">C77*(E77-F77)</f>
        <v>-0</v>
      </c>
      <c r="J77" s="4" t="n">
        <f aca="false">G77</f>
        <v>-0</v>
      </c>
      <c r="K77" s="4" t="n">
        <f aca="false">J77</f>
        <v>-0</v>
      </c>
      <c r="L77" s="5" t="n">
        <v>1</v>
      </c>
      <c r="M77" s="6" t="n">
        <f aca="false">C77*E77*-1</f>
        <v>2500</v>
      </c>
      <c r="O77" s="4" t="s">
        <v>0</v>
      </c>
    </row>
    <row r="78" customFormat="false" ht="12.75" hidden="false" customHeight="false" outlineLevel="0" collapsed="false">
      <c r="A78" s="15" t="s">
        <v>0</v>
      </c>
      <c r="B78" s="1" t="s">
        <v>77</v>
      </c>
      <c r="C78" s="2" t="n">
        <v>-10000</v>
      </c>
      <c r="D78" s="2" t="s">
        <v>0</v>
      </c>
      <c r="E78" s="14" t="n">
        <v>0.25</v>
      </c>
      <c r="F78" s="14" t="n">
        <v>0.25</v>
      </c>
      <c r="G78" s="4" t="n">
        <f aca="false">(E78-F78)*C78</f>
        <v>-0</v>
      </c>
      <c r="H78" s="4" t="n">
        <f aca="false">C78*(E78-F78)</f>
        <v>-0</v>
      </c>
      <c r="J78" s="4" t="n">
        <f aca="false">G78</f>
        <v>-0</v>
      </c>
      <c r="K78" s="4" t="n">
        <f aca="false">J78</f>
        <v>-0</v>
      </c>
      <c r="L78" s="5" t="n">
        <v>1</v>
      </c>
      <c r="M78" s="6" t="n">
        <f aca="false">C78*E78*-1</f>
        <v>2500</v>
      </c>
      <c r="O78" s="4" t="s">
        <v>0</v>
      </c>
    </row>
    <row r="79" customFormat="false" ht="12.75" hidden="false" customHeight="false" outlineLevel="0" collapsed="false">
      <c r="A79" s="15" t="s">
        <v>0</v>
      </c>
      <c r="B79" s="1" t="s">
        <v>78</v>
      </c>
      <c r="C79" s="2" t="n">
        <v>-10000</v>
      </c>
      <c r="D79" s="2" t="s">
        <v>0</v>
      </c>
      <c r="E79" s="14" t="n">
        <v>0.25</v>
      </c>
      <c r="F79" s="14" t="n">
        <v>0.25</v>
      </c>
      <c r="G79" s="4" t="n">
        <f aca="false">(E79-F79)*C79</f>
        <v>-0</v>
      </c>
      <c r="H79" s="4" t="n">
        <f aca="false">C79*(E79-F79)</f>
        <v>-0</v>
      </c>
      <c r="J79" s="4" t="n">
        <f aca="false">G79</f>
        <v>-0</v>
      </c>
      <c r="K79" s="4" t="n">
        <f aca="false">J79</f>
        <v>-0</v>
      </c>
      <c r="L79" s="5" t="n">
        <v>1</v>
      </c>
      <c r="M79" s="6" t="n">
        <f aca="false">C79*E79*-1</f>
        <v>2500</v>
      </c>
      <c r="O79" s="4" t="s">
        <v>0</v>
      </c>
    </row>
    <row r="80" customFormat="false" ht="12.75" hidden="false" customHeight="false" outlineLevel="0" collapsed="false">
      <c r="A80" s="15" t="s">
        <v>0</v>
      </c>
      <c r="B80" s="1" t="s">
        <v>79</v>
      </c>
      <c r="C80" s="2" t="n">
        <v>-10000</v>
      </c>
      <c r="D80" s="2" t="s">
        <v>0</v>
      </c>
      <c r="E80" s="14" t="n">
        <v>0.25</v>
      </c>
      <c r="F80" s="14" t="n">
        <v>0.25</v>
      </c>
      <c r="G80" s="4" t="n">
        <f aca="false">(E80-F80)*C80</f>
        <v>-0</v>
      </c>
      <c r="H80" s="4" t="n">
        <f aca="false">C80*(E80-F80)</f>
        <v>-0</v>
      </c>
      <c r="J80" s="4" t="n">
        <f aca="false">G80</f>
        <v>-0</v>
      </c>
      <c r="K80" s="4" t="n">
        <f aca="false">J80</f>
        <v>-0</v>
      </c>
      <c r="L80" s="5" t="n">
        <v>1</v>
      </c>
      <c r="M80" s="29" t="n">
        <f aca="false">C80*E80*-1</f>
        <v>2500</v>
      </c>
      <c r="O80" s="6" t="s">
        <v>0</v>
      </c>
    </row>
    <row r="81" customFormat="false" ht="13.5" hidden="false" customHeight="false" outlineLevel="0" collapsed="false">
      <c r="A81" s="15" t="s">
        <v>0</v>
      </c>
      <c r="B81" s="1" t="s">
        <v>80</v>
      </c>
      <c r="C81" s="2" t="n">
        <v>-5000</v>
      </c>
      <c r="D81" s="2" t="s">
        <v>0</v>
      </c>
      <c r="E81" s="14" t="n">
        <v>0.25</v>
      </c>
      <c r="F81" s="14" t="n">
        <v>0.25</v>
      </c>
      <c r="G81" s="4" t="n">
        <f aca="false">(E81-F81)*C81</f>
        <v>-0</v>
      </c>
      <c r="H81" s="4" t="n">
        <f aca="false">C81*(E81-F81)</f>
        <v>-0</v>
      </c>
      <c r="J81" s="4" t="n">
        <f aca="false">G81</f>
        <v>-0</v>
      </c>
      <c r="K81" s="4" t="n">
        <f aca="false">J81</f>
        <v>-0</v>
      </c>
      <c r="L81" s="5" t="n">
        <v>1</v>
      </c>
      <c r="M81" s="30" t="n">
        <f aca="false">C81*E81*-1</f>
        <v>1250</v>
      </c>
      <c r="N81" s="6" t="s">
        <v>0</v>
      </c>
      <c r="O81" s="4" t="s">
        <v>0</v>
      </c>
    </row>
    <row r="82" customFormat="false" ht="12.75" hidden="false" customHeight="false" outlineLevel="0" collapsed="false">
      <c r="A82" s="8" t="s">
        <v>0</v>
      </c>
      <c r="C82" s="31" t="s">
        <v>0</v>
      </c>
      <c r="D82" s="2" t="s">
        <v>0</v>
      </c>
      <c r="E82" s="14"/>
      <c r="F82" s="14"/>
      <c r="G82" s="4" t="s">
        <v>0</v>
      </c>
      <c r="H82" s="4" t="s">
        <v>0</v>
      </c>
      <c r="I82" s="14"/>
      <c r="J82" s="4" t="str">
        <f aca="false">G82</f>
        <v> </v>
      </c>
      <c r="K82" s="4" t="str">
        <f aca="false">J82</f>
        <v> </v>
      </c>
      <c r="M82" s="6" t="n">
        <f aca="false">SUM(M68:M81)</f>
        <v>28125</v>
      </c>
      <c r="N82" s="6" t="n">
        <v>12438</v>
      </c>
      <c r="O82" s="6" t="n">
        <v>2993431</v>
      </c>
    </row>
    <row r="83" customFormat="false" ht="12.75" hidden="false" customHeight="false" outlineLevel="0" collapsed="false">
      <c r="A83" s="8" t="s">
        <v>65</v>
      </c>
      <c r="B83" s="3" t="s">
        <v>15</v>
      </c>
      <c r="C83" s="2" t="s">
        <v>0</v>
      </c>
      <c r="D83" s="2" t="s">
        <v>0</v>
      </c>
      <c r="E83" s="28"/>
      <c r="F83" s="28"/>
      <c r="G83" s="28" t="s">
        <v>0</v>
      </c>
      <c r="H83" s="4" t="s">
        <v>0</v>
      </c>
      <c r="I83" s="5"/>
      <c r="K83" s="4" t="s">
        <v>0</v>
      </c>
      <c r="M83" s="6" t="s">
        <v>0</v>
      </c>
      <c r="N83" s="6" t="n">
        <f aca="false">SUM(H67:H81)</f>
        <v>12437.5</v>
      </c>
      <c r="O83" s="6" t="n">
        <f aca="false">SUM(K67:K81)</f>
        <v>2993431.4</v>
      </c>
    </row>
    <row r="84" customFormat="false" ht="12.75" hidden="false" customHeight="false" outlineLevel="0" collapsed="false">
      <c r="A84" s="15" t="s">
        <v>0</v>
      </c>
      <c r="B84" s="1" t="s">
        <v>81</v>
      </c>
      <c r="C84" s="2" t="n">
        <v>387</v>
      </c>
      <c r="D84" s="2" t="s">
        <v>0</v>
      </c>
      <c r="E84" s="23" t="n">
        <v>37.08</v>
      </c>
      <c r="F84" s="23" t="n">
        <v>37.27</v>
      </c>
      <c r="G84" s="4" t="n">
        <f aca="false">C84*(E84-F84)</f>
        <v>-73.5300000000019</v>
      </c>
      <c r="H84" s="4" t="n">
        <f aca="false">C84*(E84-F84)</f>
        <v>-73.5300000000019</v>
      </c>
      <c r="I84" s="14"/>
      <c r="J84" s="4" t="n">
        <f aca="false">C84*E84</f>
        <v>14349.96</v>
      </c>
      <c r="K84" s="4" t="n">
        <f aca="false">J84</f>
        <v>14349.96</v>
      </c>
      <c r="L84" s="5" t="n">
        <v>2</v>
      </c>
      <c r="M84" s="6" t="s">
        <v>0</v>
      </c>
    </row>
    <row r="85" customFormat="false" ht="12.75" hidden="false" customHeight="false" outlineLevel="0" collapsed="false">
      <c r="A85" s="8" t="s">
        <v>0</v>
      </c>
      <c r="B85" s="1" t="s">
        <v>42</v>
      </c>
      <c r="C85" s="2" t="n">
        <v>158.48</v>
      </c>
      <c r="D85" s="2" t="s">
        <v>0</v>
      </c>
      <c r="E85" s="14" t="n">
        <v>1</v>
      </c>
      <c r="F85" s="14" t="n">
        <v>1</v>
      </c>
      <c r="G85" s="4" t="n">
        <f aca="false">C85*(E85-F85)</f>
        <v>0</v>
      </c>
      <c r="H85" s="4" t="n">
        <f aca="false">C85*(E85-F85)</f>
        <v>0</v>
      </c>
      <c r="I85" s="14"/>
      <c r="J85" s="4" t="n">
        <f aca="false">C85*E85</f>
        <v>158.48</v>
      </c>
      <c r="K85" s="4" t="n">
        <f aca="false">J85</f>
        <v>158.48</v>
      </c>
      <c r="L85" s="5" t="n">
        <v>1</v>
      </c>
    </row>
    <row r="86" customFormat="false" ht="12.75" hidden="false" customHeight="false" outlineLevel="0" collapsed="false">
      <c r="A86" s="8" t="s">
        <v>0</v>
      </c>
      <c r="B86" s="3" t="s">
        <v>0</v>
      </c>
      <c r="D86" s="2" t="s">
        <v>0</v>
      </c>
      <c r="E86" s="14" t="s">
        <v>0</v>
      </c>
      <c r="F86" s="14" t="s">
        <v>0</v>
      </c>
      <c r="H86" s="4" t="s">
        <v>0</v>
      </c>
      <c r="I86" s="5"/>
      <c r="K86" s="20"/>
      <c r="O86" s="6" t="s">
        <v>0</v>
      </c>
    </row>
    <row r="87" customFormat="false" ht="12.75" hidden="false" customHeight="false" outlineLevel="0" collapsed="false">
      <c r="A87" s="8" t="s">
        <v>82</v>
      </c>
      <c r="B87" s="3" t="s">
        <v>15</v>
      </c>
      <c r="C87" s="2" t="s">
        <v>0</v>
      </c>
      <c r="D87" s="2" t="s">
        <v>0</v>
      </c>
      <c r="E87" s="5"/>
      <c r="F87" s="5"/>
      <c r="H87" s="4" t="s">
        <v>0</v>
      </c>
      <c r="I87" s="5"/>
    </row>
    <row r="88" customFormat="false" ht="12.75" hidden="false" customHeight="false" outlineLevel="0" collapsed="false">
      <c r="A88" s="8" t="s">
        <v>83</v>
      </c>
      <c r="B88" s="1" t="s">
        <v>84</v>
      </c>
      <c r="C88" s="2" t="n">
        <v>234.064</v>
      </c>
      <c r="D88" s="2" t="s">
        <v>0</v>
      </c>
      <c r="E88" s="14" t="n">
        <v>46.92</v>
      </c>
      <c r="F88" s="14" t="n">
        <v>47.37</v>
      </c>
      <c r="G88" s="4" t="n">
        <f aca="false">C88*(E88-F88)</f>
        <v>-105.328799999999</v>
      </c>
      <c r="H88" s="4" t="n">
        <f aca="false">C88*(E88-F88)</f>
        <v>-105.328799999999</v>
      </c>
      <c r="I88" s="14"/>
      <c r="J88" s="4" t="n">
        <f aca="false">C88*E88</f>
        <v>10982.28288</v>
      </c>
      <c r="K88" s="4" t="n">
        <f aca="false">J88</f>
        <v>10982.28288</v>
      </c>
      <c r="L88" s="5" t="n">
        <v>2</v>
      </c>
    </row>
    <row r="89" customFormat="false" ht="12.75" hidden="false" customHeight="false" outlineLevel="0" collapsed="false">
      <c r="A89" s="8"/>
      <c r="B89" s="1" t="s">
        <v>85</v>
      </c>
      <c r="C89" s="2" t="n">
        <v>752.128</v>
      </c>
      <c r="D89" s="2" t="s">
        <v>0</v>
      </c>
      <c r="E89" s="14" t="n">
        <v>8.55</v>
      </c>
      <c r="F89" s="14" t="n">
        <v>8.35</v>
      </c>
      <c r="G89" s="4" t="n">
        <f aca="false">C89*(E89-F89)</f>
        <v>150.425600000001</v>
      </c>
      <c r="H89" s="4" t="n">
        <f aca="false">C89*(E89-F89)</f>
        <v>150.425600000001</v>
      </c>
      <c r="I89" s="14"/>
      <c r="J89" s="4" t="n">
        <f aca="false">C89*E89</f>
        <v>6430.6944</v>
      </c>
      <c r="K89" s="4" t="n">
        <f aca="false">J89</f>
        <v>6430.6944</v>
      </c>
      <c r="L89" s="5" t="n">
        <v>2</v>
      </c>
    </row>
    <row r="90" customFormat="false" ht="12.75" hidden="false" customHeight="false" outlineLevel="0" collapsed="false">
      <c r="A90" s="8"/>
      <c r="B90" s="1" t="s">
        <v>86</v>
      </c>
      <c r="C90" s="2" t="n">
        <v>2674.796</v>
      </c>
      <c r="D90" s="2" t="s">
        <v>0</v>
      </c>
      <c r="E90" s="14" t="n">
        <v>19.73</v>
      </c>
      <c r="F90" s="14" t="n">
        <v>19.82</v>
      </c>
      <c r="G90" s="4" t="n">
        <f aca="false">C90*(E90-F90)</f>
        <v>-240.73164</v>
      </c>
      <c r="H90" s="4" t="n">
        <f aca="false">C90*(E90-F90)</f>
        <v>-240.73164</v>
      </c>
      <c r="I90" s="14"/>
      <c r="J90" s="4" t="n">
        <f aca="false">C90*E90</f>
        <v>52773.72508</v>
      </c>
      <c r="K90" s="4" t="n">
        <f aca="false">J90</f>
        <v>52773.72508</v>
      </c>
      <c r="L90" s="5" t="n">
        <v>2</v>
      </c>
    </row>
    <row r="91" customFormat="false" ht="12.75" hidden="false" customHeight="false" outlineLevel="0" collapsed="false">
      <c r="A91" s="8"/>
      <c r="B91" s="1" t="s">
        <v>87</v>
      </c>
      <c r="C91" s="2" t="n">
        <v>1240.306</v>
      </c>
      <c r="D91" s="2" t="s">
        <v>0</v>
      </c>
      <c r="E91" s="14" t="n">
        <v>7.78</v>
      </c>
      <c r="F91" s="14" t="n">
        <v>7.78</v>
      </c>
      <c r="G91" s="4" t="n">
        <f aca="false">C91*(E91-F91)</f>
        <v>0</v>
      </c>
      <c r="H91" s="4" t="n">
        <f aca="false">C91*(E91-F91)</f>
        <v>0</v>
      </c>
      <c r="I91" s="14"/>
      <c r="J91" s="4" t="n">
        <f aca="false">C91*E91</f>
        <v>9649.58068</v>
      </c>
      <c r="K91" s="4" t="n">
        <f aca="false">J91</f>
        <v>9649.58068</v>
      </c>
      <c r="L91" s="5" t="n">
        <v>2</v>
      </c>
    </row>
    <row r="92" customFormat="false" ht="12.75" hidden="false" customHeight="false" outlineLevel="0" collapsed="false">
      <c r="A92" s="8"/>
      <c r="B92" s="1" t="s">
        <v>88</v>
      </c>
      <c r="C92" s="2" t="n">
        <v>261.044</v>
      </c>
      <c r="D92" s="2" t="s">
        <v>0</v>
      </c>
      <c r="E92" s="14" t="n">
        <v>35.86</v>
      </c>
      <c r="F92" s="14" t="n">
        <v>35.85</v>
      </c>
      <c r="G92" s="4" t="n">
        <f aca="false">C92*(E92-F92)</f>
        <v>2.61043999999948</v>
      </c>
      <c r="H92" s="4" t="n">
        <f aca="false">C92*(E92-F92)</f>
        <v>2.61043999999948</v>
      </c>
      <c r="I92" s="14"/>
      <c r="J92" s="4" t="n">
        <f aca="false">C92*E92</f>
        <v>9361.03784</v>
      </c>
      <c r="K92" s="4" t="n">
        <f aca="false">J92</f>
        <v>9361.03784</v>
      </c>
      <c r="L92" s="5" t="n">
        <v>2</v>
      </c>
    </row>
    <row r="93" customFormat="false" ht="12.75" hidden="false" customHeight="false" outlineLevel="0" collapsed="false">
      <c r="A93" s="8"/>
      <c r="B93" s="1" t="s">
        <v>89</v>
      </c>
      <c r="C93" s="2" t="n">
        <v>378.526</v>
      </c>
      <c r="D93" s="2" t="s">
        <v>0</v>
      </c>
      <c r="E93" s="14" t="n">
        <v>25.84</v>
      </c>
      <c r="F93" s="14" t="n">
        <v>25.8</v>
      </c>
      <c r="G93" s="4" t="n">
        <f aca="false">C93*(E93-F93)</f>
        <v>15.1410399999997</v>
      </c>
      <c r="H93" s="4" t="n">
        <f aca="false">C93*(E93-F93)</f>
        <v>15.1410399999997</v>
      </c>
      <c r="I93" s="14"/>
      <c r="J93" s="4" t="n">
        <f aca="false">C93*E93</f>
        <v>9781.11184</v>
      </c>
      <c r="K93" s="4" t="n">
        <f aca="false">J93</f>
        <v>9781.11184</v>
      </c>
      <c r="L93" s="5" t="n">
        <v>2</v>
      </c>
    </row>
    <row r="94" customFormat="false" ht="12.75" hidden="false" customHeight="false" outlineLevel="0" collapsed="false">
      <c r="A94" s="8" t="s">
        <v>0</v>
      </c>
      <c r="B94" s="1" t="s">
        <v>90</v>
      </c>
      <c r="C94" s="2" t="n">
        <v>1371</v>
      </c>
      <c r="D94" s="2" t="s">
        <v>0</v>
      </c>
      <c r="E94" s="14" t="n">
        <v>10.98</v>
      </c>
      <c r="F94" s="14" t="n">
        <v>10.99</v>
      </c>
      <c r="G94" s="4" t="n">
        <f aca="false">C94*(E94-F94)</f>
        <v>-13.7099999999997</v>
      </c>
      <c r="H94" s="4" t="n">
        <f aca="false">C94*(E94-F94)</f>
        <v>-13.7099999999997</v>
      </c>
      <c r="I94" s="14" t="s">
        <v>0</v>
      </c>
      <c r="J94" s="4" t="n">
        <f aca="false">C94*E94</f>
        <v>15053.58</v>
      </c>
      <c r="K94" s="4" t="n">
        <f aca="false">J94</f>
        <v>15053.58</v>
      </c>
      <c r="L94" s="5" t="n">
        <v>1</v>
      </c>
    </row>
    <row r="95" customFormat="false" ht="12.75" hidden="false" customHeight="false" outlineLevel="0" collapsed="false">
      <c r="A95" s="8"/>
      <c r="E95" s="1"/>
      <c r="F95" s="1"/>
      <c r="G95" s="20"/>
      <c r="H95" s="4" t="s">
        <v>0</v>
      </c>
      <c r="I95" s="1" t="s">
        <v>0</v>
      </c>
    </row>
    <row r="96" customFormat="false" ht="12.75" hidden="false" customHeight="false" outlineLevel="0" collapsed="false">
      <c r="A96" s="8" t="s">
        <v>91</v>
      </c>
      <c r="B96" s="1" t="s">
        <v>92</v>
      </c>
      <c r="C96" s="2" t="n">
        <v>5000</v>
      </c>
      <c r="E96" s="14" t="n">
        <v>1</v>
      </c>
      <c r="F96" s="14" t="n">
        <v>1</v>
      </c>
      <c r="G96" s="4" t="n">
        <f aca="false">C96*(E96-F96)</f>
        <v>0</v>
      </c>
      <c r="H96" s="4" t="n">
        <f aca="false">C96*(E96-F96)</f>
        <v>0</v>
      </c>
      <c r="I96" s="14"/>
      <c r="J96" s="4" t="n">
        <f aca="false">C96*E96</f>
        <v>5000</v>
      </c>
      <c r="K96" s="4" t="n">
        <f aca="false">J96</f>
        <v>5000</v>
      </c>
      <c r="L96" s="5" t="n">
        <v>1</v>
      </c>
    </row>
    <row r="97" customFormat="false" ht="12.75" hidden="false" customHeight="false" outlineLevel="0" collapsed="false">
      <c r="E97" s="1"/>
      <c r="F97" s="1"/>
      <c r="G97" s="20"/>
      <c r="H97" s="4" t="s">
        <v>0</v>
      </c>
      <c r="I97" s="1"/>
    </row>
    <row r="98" customFormat="false" ht="12.75" hidden="false" customHeight="false" outlineLevel="0" collapsed="false">
      <c r="A98" s="8" t="s">
        <v>93</v>
      </c>
      <c r="B98" s="1" t="s">
        <v>94</v>
      </c>
      <c r="C98" s="2" t="n">
        <v>3829.12</v>
      </c>
      <c r="E98" s="14" t="n">
        <v>1</v>
      </c>
      <c r="F98" s="14" t="n">
        <v>1</v>
      </c>
      <c r="G98" s="4" t="n">
        <f aca="false">C98*(E98-F98)</f>
        <v>0</v>
      </c>
      <c r="H98" s="4" t="n">
        <f aca="false">C98*(E98-F98)</f>
        <v>0</v>
      </c>
      <c r="I98" s="14"/>
      <c r="J98" s="4" t="n">
        <f aca="false">C98*E98</f>
        <v>3829.12</v>
      </c>
      <c r="K98" s="4" t="n">
        <f aca="false">J98</f>
        <v>3829.12</v>
      </c>
      <c r="L98" s="5" t="n">
        <v>1</v>
      </c>
    </row>
    <row r="99" customFormat="false" ht="12.75" hidden="false" customHeight="false" outlineLevel="0" collapsed="false">
      <c r="A99" s="8"/>
      <c r="B99" s="1" t="s">
        <v>95</v>
      </c>
      <c r="C99" s="2" t="n">
        <v>4769.42</v>
      </c>
      <c r="E99" s="14" t="n">
        <v>1</v>
      </c>
      <c r="F99" s="14" t="n">
        <v>1</v>
      </c>
      <c r="G99" s="4" t="n">
        <f aca="false">C99*(E99-F99)</f>
        <v>0</v>
      </c>
      <c r="H99" s="4" t="n">
        <f aca="false">C99*(E99-F99)</f>
        <v>0</v>
      </c>
      <c r="I99" s="14"/>
      <c r="J99" s="4" t="n">
        <f aca="false">C99*E99</f>
        <v>4769.42</v>
      </c>
      <c r="K99" s="4" t="n">
        <f aca="false">J99</f>
        <v>4769.42</v>
      </c>
      <c r="L99" s="5" t="n">
        <v>1</v>
      </c>
    </row>
    <row r="100" customFormat="false" ht="12.75" hidden="false" customHeight="false" outlineLevel="0" collapsed="false">
      <c r="E100" s="1"/>
      <c r="F100" s="1"/>
      <c r="G100" s="20"/>
      <c r="H100" s="4" t="s">
        <v>0</v>
      </c>
      <c r="I100" s="1"/>
      <c r="K100" s="4" t="s">
        <v>0</v>
      </c>
    </row>
    <row r="101" customFormat="false" ht="12.75" hidden="false" customHeight="false" outlineLevel="0" collapsed="false">
      <c r="A101" s="8" t="s">
        <v>96</v>
      </c>
      <c r="B101" s="1" t="s">
        <v>97</v>
      </c>
      <c r="C101" s="2" t="n">
        <v>9759</v>
      </c>
      <c r="E101" s="14" t="n">
        <v>1</v>
      </c>
      <c r="F101" s="14" t="n">
        <v>1</v>
      </c>
      <c r="G101" s="4" t="n">
        <f aca="false">C101*(E101-F101)</f>
        <v>0</v>
      </c>
      <c r="H101" s="4" t="n">
        <f aca="false">C101*(E101-F101)</f>
        <v>0</v>
      </c>
      <c r="I101" s="14"/>
      <c r="J101" s="4" t="n">
        <f aca="false">C101*E101</f>
        <v>9759</v>
      </c>
      <c r="K101" s="4" t="n">
        <f aca="false">J101</f>
        <v>9759</v>
      </c>
      <c r="L101" s="5" t="n">
        <v>1</v>
      </c>
      <c r="M101" s="6" t="s">
        <v>98</v>
      </c>
    </row>
    <row r="102" customFormat="false" ht="12.75" hidden="false" customHeight="false" outlineLevel="0" collapsed="false">
      <c r="A102" s="8"/>
      <c r="B102" s="1" t="s">
        <v>99</v>
      </c>
      <c r="C102" s="2" t="n">
        <v>3718</v>
      </c>
      <c r="E102" s="14" t="n">
        <v>1</v>
      </c>
      <c r="F102" s="14" t="n">
        <v>1</v>
      </c>
      <c r="G102" s="4" t="n">
        <f aca="false">C102*(E102-F102)</f>
        <v>0</v>
      </c>
      <c r="H102" s="4" t="n">
        <f aca="false">C102*(E102-F102)</f>
        <v>0</v>
      </c>
      <c r="I102" s="14"/>
      <c r="J102" s="4" t="n">
        <f aca="false">C102*E102</f>
        <v>3718</v>
      </c>
      <c r="K102" s="4" t="n">
        <f aca="false">J102</f>
        <v>3718</v>
      </c>
      <c r="L102" s="5" t="n">
        <v>1</v>
      </c>
      <c r="M102" s="6" t="n">
        <f aca="false">(C9*E9)+(C10*E10)+(C11*E11)+(C12*E12)</f>
        <v>-3582530</v>
      </c>
      <c r="N102" s="32" t="n">
        <f aca="false">M102/M109</f>
        <v>-0.586039331576792</v>
      </c>
      <c r="O102" s="3" t="s">
        <v>19</v>
      </c>
    </row>
    <row r="103" customFormat="false" ht="12.75" hidden="false" customHeight="false" outlineLevel="0" collapsed="false">
      <c r="A103" s="8"/>
      <c r="B103" s="1" t="s">
        <v>100</v>
      </c>
      <c r="C103" s="2" t="n">
        <v>943</v>
      </c>
      <c r="E103" s="14" t="n">
        <v>1</v>
      </c>
      <c r="F103" s="14" t="n">
        <v>1</v>
      </c>
      <c r="G103" s="4" t="n">
        <f aca="false">C103*(E103-F103)</f>
        <v>0</v>
      </c>
      <c r="H103" s="4" t="n">
        <f aca="false">C103*(E103-F103)</f>
        <v>0</v>
      </c>
      <c r="I103" s="14"/>
      <c r="J103" s="4" t="n">
        <f aca="false">C103*E103</f>
        <v>943</v>
      </c>
      <c r="K103" s="4" t="n">
        <f aca="false">J103</f>
        <v>943</v>
      </c>
      <c r="L103" s="5" t="n">
        <v>1</v>
      </c>
      <c r="M103" s="6" t="n">
        <f aca="false">SUMIF(L5:L110,2,K5:K110)</f>
        <v>315471.689924722</v>
      </c>
      <c r="N103" s="32" t="n">
        <f aca="false">M103/M109</f>
        <v>0.0516056580949455</v>
      </c>
      <c r="O103" s="3" t="s">
        <v>15</v>
      </c>
    </row>
    <row r="104" customFormat="false" ht="12.75" hidden="false" customHeight="false" outlineLevel="0" collapsed="false">
      <c r="A104" s="8"/>
      <c r="B104" s="1" t="s">
        <v>101</v>
      </c>
      <c r="C104" s="2" t="n">
        <v>1235</v>
      </c>
      <c r="E104" s="14" t="n">
        <v>1</v>
      </c>
      <c r="F104" s="14" t="n">
        <v>1</v>
      </c>
      <c r="G104" s="4" t="n">
        <f aca="false">C104*(E104-F104)</f>
        <v>0</v>
      </c>
      <c r="H104" s="4" t="n">
        <f aca="false">C104*(E104-F104)</f>
        <v>0</v>
      </c>
      <c r="I104" s="14"/>
      <c r="J104" s="4" t="n">
        <f aca="false">C104*E104</f>
        <v>1235</v>
      </c>
      <c r="K104" s="4" t="n">
        <f aca="false">J104</f>
        <v>1235</v>
      </c>
      <c r="L104" s="5" t="n">
        <v>1</v>
      </c>
      <c r="M104" s="6" t="s">
        <v>102</v>
      </c>
      <c r="N104" s="32"/>
      <c r="O104" s="4" t="s">
        <v>0</v>
      </c>
    </row>
    <row r="105" customFormat="false" ht="12.75" hidden="false" customHeight="false" outlineLevel="0" collapsed="false">
      <c r="A105" s="8"/>
      <c r="B105" s="1" t="s">
        <v>103</v>
      </c>
      <c r="C105" s="2" t="n">
        <v>2234.782</v>
      </c>
      <c r="D105" s="2" t="s">
        <v>0</v>
      </c>
      <c r="E105" s="14" t="n">
        <v>1.684671</v>
      </c>
      <c r="F105" s="14" t="n">
        <v>1.684671</v>
      </c>
      <c r="G105" s="4" t="n">
        <f aca="false">C105*(E105-F105)</f>
        <v>0</v>
      </c>
      <c r="H105" s="4" t="n">
        <f aca="false">C105*(E105-F105)</f>
        <v>0</v>
      </c>
      <c r="I105" s="14"/>
      <c r="J105" s="4" t="n">
        <f aca="false">C105*E105</f>
        <v>3764.872426722</v>
      </c>
      <c r="K105" s="4" t="n">
        <f aca="false">J105</f>
        <v>3764.872426722</v>
      </c>
      <c r="L105" s="5" t="n">
        <v>2</v>
      </c>
      <c r="M105" s="6" t="n">
        <f aca="false">SUMIF(L5:L110,1,K5:K110)</f>
        <v>6372650.42828</v>
      </c>
      <c r="N105" s="32" t="n">
        <f aca="false">M105/M109</f>
        <v>1.0424542983204</v>
      </c>
    </row>
    <row r="106" customFormat="false" ht="12.75" hidden="false" customHeight="false" outlineLevel="0" collapsed="false">
      <c r="A106" s="8"/>
      <c r="E106" s="14"/>
      <c r="F106" s="14"/>
      <c r="I106" s="14"/>
      <c r="M106" s="6" t="s">
        <v>104</v>
      </c>
      <c r="N106" s="32"/>
    </row>
    <row r="107" customFormat="false" ht="12.75" hidden="false" customHeight="false" outlineLevel="0" collapsed="false">
      <c r="A107" s="8" t="s">
        <v>105</v>
      </c>
      <c r="B107" s="1" t="s">
        <v>106</v>
      </c>
      <c r="C107" s="2" t="n">
        <v>-205000</v>
      </c>
      <c r="D107" s="2" t="s">
        <v>0</v>
      </c>
      <c r="E107" s="19" t="s">
        <v>0</v>
      </c>
      <c r="F107" s="19" t="s">
        <v>0</v>
      </c>
      <c r="G107" s="19" t="s">
        <v>0</v>
      </c>
      <c r="H107" s="19" t="s">
        <v>0</v>
      </c>
      <c r="J107" s="4" t="n">
        <f aca="false">+C107</f>
        <v>-205000</v>
      </c>
      <c r="K107" s="4" t="n">
        <f aca="false">J107</f>
        <v>-205000</v>
      </c>
      <c r="L107" s="5" t="n">
        <v>0</v>
      </c>
      <c r="M107" s="6" t="n">
        <f aca="false">SUM(K107:K109)</f>
        <v>-575000</v>
      </c>
      <c r="N107" s="32" t="n">
        <f aca="false">+M107/M109</f>
        <v>-0.0940599564153421</v>
      </c>
    </row>
    <row r="108" customFormat="false" ht="12.75" hidden="false" customHeight="false" outlineLevel="0" collapsed="false">
      <c r="A108" s="8" t="s">
        <v>0</v>
      </c>
      <c r="B108" s="1" t="s">
        <v>107</v>
      </c>
      <c r="C108" s="2" t="n">
        <v>-135000</v>
      </c>
      <c r="D108" s="2" t="s">
        <v>0</v>
      </c>
      <c r="E108" s="19" t="s">
        <v>0</v>
      </c>
      <c r="F108" s="19" t="s">
        <v>0</v>
      </c>
      <c r="G108" s="19" t="s">
        <v>0</v>
      </c>
      <c r="H108" s="19" t="s">
        <v>0</v>
      </c>
      <c r="J108" s="4" t="n">
        <f aca="false">+C108</f>
        <v>-135000</v>
      </c>
      <c r="K108" s="4" t="n">
        <f aca="false">J108</f>
        <v>-135000</v>
      </c>
      <c r="L108" s="5" t="n">
        <v>0</v>
      </c>
      <c r="M108" s="6" t="s">
        <v>108</v>
      </c>
      <c r="N108" s="32"/>
    </row>
    <row r="109" customFormat="false" ht="12.75" hidden="false" customHeight="false" outlineLevel="0" collapsed="false">
      <c r="A109" s="8" t="s">
        <v>0</v>
      </c>
      <c r="B109" s="1" t="s">
        <v>109</v>
      </c>
      <c r="C109" s="2" t="n">
        <v>-235000</v>
      </c>
      <c r="D109" s="2" t="s">
        <v>0</v>
      </c>
      <c r="E109" s="19" t="s">
        <v>0</v>
      </c>
      <c r="F109" s="19" t="s">
        <v>0</v>
      </c>
      <c r="G109" s="19" t="s">
        <v>0</v>
      </c>
      <c r="H109" s="19" t="s">
        <v>0</v>
      </c>
      <c r="J109" s="4" t="n">
        <f aca="false">+C109</f>
        <v>-235000</v>
      </c>
      <c r="K109" s="4" t="n">
        <f aca="false">J109</f>
        <v>-235000</v>
      </c>
      <c r="L109" s="5" t="n">
        <v>0</v>
      </c>
      <c r="M109" s="6" t="n">
        <f aca="false">K112</f>
        <v>6113122.11820472</v>
      </c>
      <c r="N109" s="32" t="n">
        <f aca="false">+M109/K112</f>
        <v>1</v>
      </c>
    </row>
    <row r="110" customFormat="false" ht="13.5" hidden="false" customHeight="false" outlineLevel="0" collapsed="false">
      <c r="A110" s="8" t="s">
        <v>0</v>
      </c>
      <c r="B110" s="33" t="s">
        <v>0</v>
      </c>
      <c r="C110" s="34"/>
      <c r="D110" s="34" t="s">
        <v>0</v>
      </c>
      <c r="E110" s="35"/>
      <c r="F110" s="35"/>
      <c r="G110" s="36"/>
      <c r="H110" s="36"/>
      <c r="I110" s="35"/>
      <c r="J110" s="36"/>
      <c r="K110" s="36" t="s">
        <v>0</v>
      </c>
      <c r="L110" s="37"/>
      <c r="M110" s="30" t="s">
        <v>0</v>
      </c>
      <c r="N110" s="30"/>
    </row>
    <row r="111" customFormat="false" ht="12.75" hidden="false" customHeight="false" outlineLevel="0" collapsed="false">
      <c r="A111" s="8"/>
      <c r="M111" s="6" t="s">
        <v>110</v>
      </c>
    </row>
    <row r="112" customFormat="false" ht="12.75" hidden="false" customHeight="false" outlineLevel="0" collapsed="false">
      <c r="A112" s="8" t="s">
        <v>111</v>
      </c>
      <c r="C112" s="2" t="n">
        <f aca="false">SUM(C52:C64)+C31+C37+C44+C47+C48+C49</f>
        <v>21441.7958</v>
      </c>
      <c r="D112" s="2" t="n">
        <f aca="false">SUM(D5:D109)</f>
        <v>14806.7958</v>
      </c>
      <c r="G112" s="4" t="n">
        <f aca="false">SUM(G5:G110)</f>
        <v>-5850.02316399982</v>
      </c>
      <c r="H112" s="4" t="n">
        <f aca="false">SUM(H5:H110)</f>
        <v>11569.9137860002</v>
      </c>
      <c r="J112" s="4" t="n">
        <f aca="false">SUM(J5:J110)</f>
        <v>6531066.15422472</v>
      </c>
      <c r="K112" s="4" t="n">
        <f aca="false">SUM(K5:K110)</f>
        <v>6113122.11820472</v>
      </c>
      <c r="M112" s="29" t="n">
        <f aca="false">SUM(K44:K64)+K31+K37</f>
        <v>163452.884778</v>
      </c>
      <c r="N112" s="38" t="n">
        <f aca="false">M112/K112</f>
        <v>0.0267380369011837</v>
      </c>
    </row>
    <row r="113" customFormat="false" ht="13.5" hidden="false" customHeight="false" outlineLevel="0" collapsed="false">
      <c r="A113" s="8"/>
      <c r="B113" s="39"/>
      <c r="C113" s="34"/>
      <c r="D113" s="34"/>
      <c r="E113" s="35"/>
      <c r="F113" s="35"/>
      <c r="G113" s="36"/>
      <c r="H113" s="36"/>
      <c r="I113" s="35"/>
      <c r="J113" s="36"/>
      <c r="K113" s="36"/>
      <c r="L113" s="37"/>
      <c r="M113" s="30"/>
      <c r="N113" s="30"/>
    </row>
    <row r="114" customFormat="false" ht="12.75" hidden="false" customHeight="false" outlineLevel="0" collapsed="false">
      <c r="A114" s="8"/>
    </row>
    <row r="115" customFormat="false" ht="12.75" hidden="false" customHeight="false" outlineLevel="0" collapsed="false">
      <c r="A115" s="8" t="s">
        <v>112</v>
      </c>
      <c r="B115" s="3" t="s">
        <v>15</v>
      </c>
      <c r="C115" s="2" t="s">
        <v>0</v>
      </c>
      <c r="M115" s="6" t="s">
        <v>0</v>
      </c>
    </row>
    <row r="116" customFormat="false" ht="12.75" hidden="false" customHeight="false" outlineLevel="0" collapsed="false">
      <c r="A116" s="8" t="s">
        <v>113</v>
      </c>
      <c r="B116" s="1" t="s">
        <v>114</v>
      </c>
      <c r="C116" s="2" t="n">
        <v>1228.582</v>
      </c>
      <c r="D116" s="2" t="s">
        <v>0</v>
      </c>
      <c r="E116" s="14" t="n">
        <v>18.38</v>
      </c>
      <c r="F116" s="14" t="n">
        <v>18.28</v>
      </c>
      <c r="G116" s="4" t="n">
        <f aca="false">C116*(E116-F116)</f>
        <v>122.858199999997</v>
      </c>
      <c r="H116" s="4" t="n">
        <f aca="false">C116*(E116-F116)</f>
        <v>122.858199999997</v>
      </c>
      <c r="I116" s="14"/>
      <c r="J116" s="4" t="n">
        <f aca="false">C116*E116</f>
        <v>22581.33716</v>
      </c>
      <c r="K116" s="4" t="n">
        <f aca="false">J116</f>
        <v>22581.33716</v>
      </c>
      <c r="L116" s="5" t="n">
        <v>2</v>
      </c>
    </row>
    <row r="117" customFormat="false" ht="12.75" hidden="false" customHeight="false" outlineLevel="0" collapsed="false">
      <c r="A117" s="8" t="s">
        <v>0</v>
      </c>
      <c r="B117" s="1" t="s">
        <v>115</v>
      </c>
      <c r="C117" s="2" t="n">
        <v>387</v>
      </c>
      <c r="D117" s="2" t="s">
        <v>0</v>
      </c>
      <c r="E117" s="14" t="n">
        <f aca="false">+E84</f>
        <v>37.08</v>
      </c>
      <c r="F117" s="14" t="n">
        <f aca="false">+F84</f>
        <v>37.27</v>
      </c>
      <c r="G117" s="4" t="n">
        <f aca="false">C117*(E117-F117)</f>
        <v>-73.5300000000019</v>
      </c>
      <c r="H117" s="4" t="n">
        <f aca="false">C117*(E117-F117)</f>
        <v>-73.5300000000019</v>
      </c>
      <c r="I117" s="14"/>
      <c r="J117" s="4" t="n">
        <f aca="false">C117*E117</f>
        <v>14349.96</v>
      </c>
      <c r="K117" s="4" t="n">
        <f aca="false">J117</f>
        <v>14349.96</v>
      </c>
      <c r="L117" s="5" t="n">
        <v>2</v>
      </c>
    </row>
    <row r="118" customFormat="false" ht="12.75" hidden="false" customHeight="false" outlineLevel="0" collapsed="false">
      <c r="A118" s="8" t="s">
        <v>0</v>
      </c>
      <c r="B118" s="1" t="s">
        <v>42</v>
      </c>
      <c r="C118" s="2" t="n">
        <v>158.48</v>
      </c>
      <c r="D118" s="2" t="s">
        <v>0</v>
      </c>
      <c r="E118" s="14" t="n">
        <v>1</v>
      </c>
      <c r="F118" s="14" t="n">
        <v>1</v>
      </c>
      <c r="G118" s="4" t="n">
        <f aca="false">C118*(E118-F118)</f>
        <v>0</v>
      </c>
      <c r="H118" s="4" t="n">
        <f aca="false">C118*(E118-F118)</f>
        <v>0</v>
      </c>
      <c r="I118" s="14"/>
      <c r="J118" s="4" t="n">
        <f aca="false">C118*E118</f>
        <v>158.48</v>
      </c>
      <c r="K118" s="4" t="n">
        <f aca="false">J118</f>
        <v>158.48</v>
      </c>
      <c r="L118" s="5" t="n">
        <v>1</v>
      </c>
    </row>
    <row r="119" customFormat="false" ht="12.75" hidden="false" customHeight="false" outlineLevel="0" collapsed="false">
      <c r="A119" s="8"/>
      <c r="E119" s="5"/>
      <c r="F119" s="5"/>
      <c r="H119" s="4" t="s">
        <v>0</v>
      </c>
      <c r="I119" s="5"/>
    </row>
    <row r="120" customFormat="false" ht="12.75" hidden="false" customHeight="false" outlineLevel="0" collapsed="false">
      <c r="A120" s="8" t="s">
        <v>112</v>
      </c>
      <c r="B120" s="3" t="s">
        <v>15</v>
      </c>
      <c r="C120" s="2" t="s">
        <v>0</v>
      </c>
      <c r="E120" s="5"/>
      <c r="F120" s="5"/>
      <c r="H120" s="4" t="s">
        <v>0</v>
      </c>
      <c r="I120" s="5"/>
    </row>
    <row r="121" customFormat="false" ht="12.75" hidden="false" customHeight="false" outlineLevel="0" collapsed="false">
      <c r="A121" s="8" t="s">
        <v>116</v>
      </c>
      <c r="B121" s="1" t="s">
        <v>117</v>
      </c>
      <c r="C121" s="2" t="n">
        <v>2013.38</v>
      </c>
      <c r="D121" s="2" t="s">
        <v>0</v>
      </c>
      <c r="E121" s="14" t="n">
        <v>10.74</v>
      </c>
      <c r="F121" s="14" t="n">
        <v>10.81</v>
      </c>
      <c r="G121" s="4" t="n">
        <f aca="false">C121*(E121-F121)</f>
        <v>-140.936600000001</v>
      </c>
      <c r="H121" s="4" t="n">
        <f aca="false">C121*(E121-F121)</f>
        <v>-140.936600000001</v>
      </c>
      <c r="I121" s="14"/>
      <c r="J121" s="4" t="n">
        <f aca="false">C121*E121</f>
        <v>21623.7012</v>
      </c>
      <c r="K121" s="4" t="n">
        <f aca="false">J121</f>
        <v>21623.7012</v>
      </c>
      <c r="L121" s="5" t="n">
        <v>2</v>
      </c>
    </row>
    <row r="122" customFormat="false" ht="12.75" hidden="false" customHeight="false" outlineLevel="0" collapsed="false">
      <c r="A122" s="8" t="s">
        <v>0</v>
      </c>
      <c r="B122" s="1" t="s">
        <v>115</v>
      </c>
      <c r="C122" s="2" t="n">
        <v>387</v>
      </c>
      <c r="D122" s="2" t="s">
        <v>0</v>
      </c>
      <c r="E122" s="14" t="n">
        <f aca="false">+E84</f>
        <v>37.08</v>
      </c>
      <c r="F122" s="14" t="n">
        <f aca="false">+F84</f>
        <v>37.27</v>
      </c>
      <c r="G122" s="4" t="n">
        <f aca="false">C122*(E122-F122)</f>
        <v>-73.5300000000019</v>
      </c>
      <c r="H122" s="4" t="n">
        <f aca="false">C122*(E122-F122)</f>
        <v>-73.5300000000019</v>
      </c>
      <c r="I122" s="14"/>
      <c r="J122" s="4" t="n">
        <f aca="false">C122*E122</f>
        <v>14349.96</v>
      </c>
      <c r="K122" s="4" t="n">
        <f aca="false">J122</f>
        <v>14349.96</v>
      </c>
      <c r="L122" s="5" t="n">
        <v>2</v>
      </c>
    </row>
    <row r="123" customFormat="false" ht="12.75" hidden="false" customHeight="false" outlineLevel="0" collapsed="false">
      <c r="A123" s="8" t="s">
        <v>0</v>
      </c>
      <c r="B123" s="1" t="s">
        <v>42</v>
      </c>
      <c r="C123" s="2" t="n">
        <v>158.48</v>
      </c>
      <c r="D123" s="2" t="s">
        <v>0</v>
      </c>
      <c r="E123" s="14" t="n">
        <v>1</v>
      </c>
      <c r="F123" s="14" t="n">
        <v>1</v>
      </c>
      <c r="G123" s="4" t="n">
        <f aca="false">C123*(E123-F123)</f>
        <v>0</v>
      </c>
      <c r="H123" s="4" t="n">
        <f aca="false">C123*(E123-F123)</f>
        <v>0</v>
      </c>
      <c r="I123" s="14"/>
      <c r="J123" s="4" t="n">
        <f aca="false">C123*E123</f>
        <v>158.48</v>
      </c>
      <c r="K123" s="4" t="n">
        <f aca="false">J123</f>
        <v>158.48</v>
      </c>
      <c r="L123" s="5" t="n">
        <v>1</v>
      </c>
      <c r="M123" s="6" t="s">
        <v>0</v>
      </c>
    </row>
    <row r="124" customFormat="false" ht="12.75" hidden="false" customHeight="false" outlineLevel="0" collapsed="false">
      <c r="A124" s="8"/>
      <c r="E124" s="14"/>
      <c r="F124" s="14"/>
      <c r="H124" s="4" t="s">
        <v>0</v>
      </c>
      <c r="I124" s="14"/>
    </row>
    <row r="125" customFormat="false" ht="12.75" hidden="false" customHeight="false" outlineLevel="0" collapsed="false">
      <c r="A125" s="8" t="s">
        <v>118</v>
      </c>
      <c r="B125" s="1" t="s">
        <v>115</v>
      </c>
      <c r="C125" s="2" t="n">
        <v>387</v>
      </c>
      <c r="D125" s="2" t="s">
        <v>0</v>
      </c>
      <c r="E125" s="14" t="n">
        <f aca="false">+E84</f>
        <v>37.08</v>
      </c>
      <c r="F125" s="14" t="n">
        <f aca="false">+F84</f>
        <v>37.27</v>
      </c>
      <c r="G125" s="4" t="n">
        <f aca="false">C125*(E125-F125)</f>
        <v>-73.5300000000019</v>
      </c>
      <c r="H125" s="4" t="n">
        <f aca="false">C125*(E125-F125)</f>
        <v>-73.5300000000019</v>
      </c>
      <c r="I125" s="14"/>
      <c r="J125" s="4" t="n">
        <f aca="false">C125*E125</f>
        <v>14349.96</v>
      </c>
      <c r="K125" s="4" t="n">
        <f aca="false">J125</f>
        <v>14349.96</v>
      </c>
      <c r="L125" s="5" t="n">
        <v>2</v>
      </c>
    </row>
    <row r="126" customFormat="false" ht="12.75" hidden="false" customHeight="false" outlineLevel="0" collapsed="false">
      <c r="A126" s="8" t="s">
        <v>0</v>
      </c>
      <c r="B126" s="1" t="s">
        <v>42</v>
      </c>
      <c r="C126" s="2" t="n">
        <v>158.48</v>
      </c>
      <c r="D126" s="2" t="s">
        <v>0</v>
      </c>
      <c r="E126" s="14" t="n">
        <v>1</v>
      </c>
      <c r="F126" s="14" t="n">
        <v>1</v>
      </c>
      <c r="G126" s="4" t="n">
        <f aca="false">C126*(E126-F126)</f>
        <v>0</v>
      </c>
      <c r="H126" s="4" t="n">
        <f aca="false">C126*(E126-F126)</f>
        <v>0</v>
      </c>
      <c r="I126" s="14"/>
      <c r="J126" s="4" t="n">
        <f aca="false">C126*E126</f>
        <v>158.48</v>
      </c>
      <c r="K126" s="4" t="n">
        <f aca="false">J126</f>
        <v>158.48</v>
      </c>
      <c r="L126" s="5" t="n">
        <v>1</v>
      </c>
    </row>
    <row r="127" customFormat="false" ht="12.75" hidden="false" customHeight="false" outlineLevel="0" collapsed="false">
      <c r="A127" s="8"/>
      <c r="C127" s="2" t="s">
        <v>0</v>
      </c>
      <c r="E127" s="21"/>
      <c r="F127" s="21"/>
      <c r="H127" s="4" t="s">
        <v>0</v>
      </c>
      <c r="I127" s="14"/>
    </row>
    <row r="128" customFormat="false" ht="12.75" hidden="false" customHeight="false" outlineLevel="0" collapsed="false">
      <c r="A128" s="8" t="s">
        <v>62</v>
      </c>
      <c r="B128" s="3" t="s">
        <v>15</v>
      </c>
      <c r="D128" s="2" t="s">
        <v>0</v>
      </c>
      <c r="E128" s="28"/>
      <c r="F128" s="28"/>
      <c r="H128" s="4" t="s">
        <v>0</v>
      </c>
      <c r="I128" s="5"/>
      <c r="K128" s="4" t="s">
        <v>0</v>
      </c>
    </row>
    <row r="129" customFormat="false" ht="12.75" hidden="false" customHeight="false" outlineLevel="0" collapsed="false">
      <c r="A129" s="8" t="s">
        <v>119</v>
      </c>
      <c r="B129" s="1" t="s">
        <v>120</v>
      </c>
      <c r="C129" s="2" t="n">
        <v>288</v>
      </c>
      <c r="D129" s="2" t="n">
        <v>0</v>
      </c>
      <c r="E129" s="14" t="n">
        <f aca="false">E$31</f>
        <v>16.41</v>
      </c>
      <c r="F129" s="14" t="n">
        <f aca="false">F$31</f>
        <v>19.79</v>
      </c>
      <c r="G129" s="4" t="n">
        <f aca="false">C129*(E129-F129)</f>
        <v>-973.44</v>
      </c>
      <c r="H129" s="4" t="n">
        <f aca="false">C129*(E129-F129)*0.5895</f>
        <v>-573.84288</v>
      </c>
      <c r="I129" s="14"/>
      <c r="J129" s="4" t="n">
        <f aca="false">C129*E129</f>
        <v>4726.08</v>
      </c>
      <c r="K129" s="4" t="n">
        <f aca="false">J129*0.5995</f>
        <v>2833.28496</v>
      </c>
      <c r="L129" s="5" t="n">
        <v>2</v>
      </c>
      <c r="M129" s="6" t="n">
        <f aca="false">SUM(K112:K129)+K138</f>
        <v>6203685.76152472</v>
      </c>
      <c r="O129" s="4" t="s">
        <v>0</v>
      </c>
    </row>
    <row r="130" customFormat="false" ht="12.75" hidden="false" customHeight="false" outlineLevel="0" collapsed="false">
      <c r="A130" s="8"/>
      <c r="E130" s="14" t="s">
        <v>0</v>
      </c>
      <c r="F130" s="14" t="s">
        <v>0</v>
      </c>
      <c r="H130" s="4" t="s">
        <v>0</v>
      </c>
      <c r="I130" s="14"/>
      <c r="K130" s="4" t="s">
        <v>0</v>
      </c>
    </row>
    <row r="131" customFormat="false" ht="12.75" hidden="false" customHeight="false" outlineLevel="0" collapsed="false">
      <c r="A131" s="8" t="s">
        <v>121</v>
      </c>
      <c r="B131" s="3" t="s">
        <v>15</v>
      </c>
      <c r="C131" s="2" t="s">
        <v>0</v>
      </c>
      <c r="E131" s="14" t="s">
        <v>0</v>
      </c>
      <c r="F131" s="14" t="s">
        <v>0</v>
      </c>
      <c r="H131" s="4" t="s">
        <v>0</v>
      </c>
      <c r="I131" s="5"/>
      <c r="K131" s="4" t="s">
        <v>0</v>
      </c>
      <c r="M131" s="40" t="s">
        <v>0</v>
      </c>
    </row>
    <row r="132" customFormat="false" ht="12.75" hidden="false" customHeight="false" outlineLevel="0" collapsed="false">
      <c r="A132" s="8" t="s">
        <v>60</v>
      </c>
      <c r="B132" s="1" t="s">
        <v>122</v>
      </c>
      <c r="C132" s="2" t="n">
        <v>3331</v>
      </c>
      <c r="D132" s="2" t="n">
        <v>0</v>
      </c>
      <c r="E132" s="14" t="n">
        <f aca="false">E$31</f>
        <v>16.41</v>
      </c>
      <c r="F132" s="14" t="n">
        <f aca="false">F$31</f>
        <v>19.79</v>
      </c>
      <c r="G132" s="4" t="n">
        <v>0</v>
      </c>
      <c r="H132" s="4" t="n">
        <v>0</v>
      </c>
      <c r="I132" s="14"/>
      <c r="J132" s="4" t="n">
        <v>0</v>
      </c>
      <c r="K132" s="4" t="n">
        <v>0</v>
      </c>
      <c r="L132" s="5" t="n">
        <v>2</v>
      </c>
      <c r="M132" s="6" t="s">
        <v>0</v>
      </c>
    </row>
    <row r="133" customFormat="false" ht="12.75" hidden="false" customHeight="false" outlineLevel="0" collapsed="false">
      <c r="A133" s="8" t="s">
        <v>0</v>
      </c>
      <c r="B133" s="1" t="s">
        <v>123</v>
      </c>
      <c r="C133" s="2" t="n">
        <v>668</v>
      </c>
      <c r="D133" s="2" t="n">
        <v>0</v>
      </c>
      <c r="E133" s="14" t="n">
        <f aca="false">E$31</f>
        <v>16.41</v>
      </c>
      <c r="F133" s="14" t="n">
        <f aca="false">F$31</f>
        <v>19.79</v>
      </c>
      <c r="G133" s="4" t="n">
        <v>0</v>
      </c>
      <c r="H133" s="4" t="n">
        <v>0</v>
      </c>
      <c r="I133" s="14"/>
      <c r="J133" s="4" t="n">
        <v>0</v>
      </c>
      <c r="K133" s="4" t="n">
        <v>0</v>
      </c>
      <c r="L133" s="5" t="n">
        <v>2</v>
      </c>
      <c r="M133" s="6" t="s">
        <v>0</v>
      </c>
    </row>
    <row r="134" customFormat="false" ht="12.75" hidden="false" customHeight="false" outlineLevel="0" collapsed="false">
      <c r="A134" s="8" t="s">
        <v>0</v>
      </c>
      <c r="B134" s="1" t="s">
        <v>124</v>
      </c>
      <c r="C134" s="2" t="n">
        <v>786</v>
      </c>
      <c r="D134" s="2" t="n">
        <v>0</v>
      </c>
      <c r="E134" s="14" t="n">
        <f aca="false">E$31</f>
        <v>16.41</v>
      </c>
      <c r="F134" s="14" t="n">
        <f aca="false">F$31</f>
        <v>19.79</v>
      </c>
      <c r="G134" s="4" t="n">
        <v>0</v>
      </c>
      <c r="H134" s="4" t="n">
        <v>0</v>
      </c>
      <c r="I134" s="14"/>
      <c r="J134" s="4" t="n">
        <v>0</v>
      </c>
      <c r="K134" s="4" t="n">
        <v>0</v>
      </c>
      <c r="L134" s="5" t="n">
        <v>2</v>
      </c>
      <c r="M134" s="6" t="s">
        <v>0</v>
      </c>
    </row>
    <row r="135" customFormat="false" ht="12.75" hidden="false" customHeight="false" outlineLevel="0" collapsed="false">
      <c r="A135" s="8" t="s">
        <v>0</v>
      </c>
      <c r="B135" s="1" t="s">
        <v>125</v>
      </c>
      <c r="C135" s="2" t="n">
        <v>863</v>
      </c>
      <c r="D135" s="2" t="n">
        <v>0</v>
      </c>
      <c r="E135" s="14" t="n">
        <f aca="false">E$31</f>
        <v>16.41</v>
      </c>
      <c r="F135" s="14" t="n">
        <f aca="false">F$31</f>
        <v>19.79</v>
      </c>
      <c r="G135" s="4" t="n">
        <v>0</v>
      </c>
      <c r="H135" s="4" t="n">
        <v>0</v>
      </c>
      <c r="I135" s="14"/>
      <c r="J135" s="4" t="n">
        <v>0</v>
      </c>
      <c r="K135" s="4" t="n">
        <v>0</v>
      </c>
      <c r="L135" s="5" t="n">
        <v>2</v>
      </c>
      <c r="M135" s="6" t="s">
        <v>98</v>
      </c>
    </row>
    <row r="136" customFormat="false" ht="12.75" hidden="false" customHeight="false" outlineLevel="0" collapsed="false">
      <c r="A136" s="8"/>
      <c r="C136" s="2" t="s">
        <v>0</v>
      </c>
      <c r="E136" s="14" t="s">
        <v>0</v>
      </c>
      <c r="F136" s="14" t="s">
        <v>0</v>
      </c>
      <c r="I136" s="14"/>
      <c r="K136" s="4" t="s">
        <v>0</v>
      </c>
      <c r="M136" s="6" t="n">
        <f aca="false">M102</f>
        <v>-3582530</v>
      </c>
      <c r="N136" s="32" t="n">
        <f aca="false">M136/M143</f>
        <v>-0.577484117944668</v>
      </c>
      <c r="O136" s="3" t="s">
        <v>19</v>
      </c>
    </row>
    <row r="137" customFormat="false" ht="12.75" hidden="false" customHeight="false" outlineLevel="0" collapsed="false">
      <c r="A137" s="8" t="s">
        <v>50</v>
      </c>
      <c r="B137" s="3" t="s">
        <v>15</v>
      </c>
      <c r="C137" s="2" t="s">
        <v>0</v>
      </c>
      <c r="D137" s="2" t="s">
        <v>0</v>
      </c>
      <c r="E137" s="14" t="s">
        <v>0</v>
      </c>
      <c r="F137" s="14" t="s">
        <v>0</v>
      </c>
      <c r="G137" s="20"/>
      <c r="H137" s="20"/>
      <c r="I137" s="1"/>
      <c r="K137" s="4" t="s">
        <v>0</v>
      </c>
      <c r="M137" s="6" t="n">
        <f aca="false">SUMIF(L116:L147,2,K116:K147)+M103</f>
        <v>405559.893244722</v>
      </c>
      <c r="N137" s="32" t="n">
        <f aca="false">M137/M143</f>
        <v>0.0653740226108817</v>
      </c>
      <c r="O137" s="3" t="s">
        <v>15</v>
      </c>
    </row>
    <row r="138" customFormat="false" ht="12.75" hidden="false" customHeight="false" outlineLevel="0" collapsed="false">
      <c r="A138" s="8" t="s">
        <v>51</v>
      </c>
      <c r="B138" s="1" t="s">
        <v>126</v>
      </c>
      <c r="C138" s="2" t="n">
        <v>15280</v>
      </c>
      <c r="D138" s="2" t="n">
        <v>15280</v>
      </c>
      <c r="E138" s="14" t="n">
        <f aca="false">E$31</f>
        <v>16.41</v>
      </c>
      <c r="F138" s="14" t="n">
        <f aca="false">F$31</f>
        <v>19.79</v>
      </c>
      <c r="G138" s="4" t="n">
        <f aca="false">IF(E138&gt;I138,(E138-F138)*C138,0)</f>
        <v>0</v>
      </c>
      <c r="H138" s="4" t="n">
        <f aca="false">IF(E138&gt;I138,(E138-F138)*C138*0.5895,0)</f>
        <v>0</v>
      </c>
      <c r="I138" s="14" t="n">
        <v>18.375</v>
      </c>
      <c r="J138" s="4" t="n">
        <f aca="false">IF(C138*(E138-I138)&gt;0,C138*(E138-I138),0)</f>
        <v>0</v>
      </c>
      <c r="K138" s="4" t="n">
        <f aca="false">J138*0.5995</f>
        <v>0</v>
      </c>
      <c r="L138" s="5" t="n">
        <v>2</v>
      </c>
      <c r="M138" s="6" t="s">
        <v>102</v>
      </c>
      <c r="N138" s="32"/>
      <c r="O138" s="4" t="s">
        <v>0</v>
      </c>
      <c r="P138" s="20" t="s">
        <v>0</v>
      </c>
    </row>
    <row r="139" customFormat="false" ht="12.75" hidden="false" customHeight="false" outlineLevel="0" collapsed="false">
      <c r="A139" s="8" t="s">
        <v>0</v>
      </c>
      <c r="B139" s="1" t="s">
        <v>127</v>
      </c>
      <c r="C139" s="2" t="n">
        <v>5130</v>
      </c>
      <c r="D139" s="2" t="n">
        <v>0</v>
      </c>
      <c r="E139" s="14" t="n">
        <f aca="false">E$31</f>
        <v>16.41</v>
      </c>
      <c r="F139" s="14" t="n">
        <f aca="false">F$31</f>
        <v>19.79</v>
      </c>
      <c r="G139" s="4" t="n">
        <f aca="false">IF(E139&gt;I139,(E139-F139)*C139,0)</f>
        <v>0</v>
      </c>
      <c r="H139" s="4" t="n">
        <f aca="false">IF(E139&gt;I139,(E139-F139)*C139*0.5895,0)</f>
        <v>0</v>
      </c>
      <c r="I139" s="14" t="n">
        <v>55.5</v>
      </c>
      <c r="J139" s="4" t="n">
        <f aca="false">IF(C139*(E139-I139)&gt;0,C139*(E139-I139),0)</f>
        <v>0</v>
      </c>
      <c r="K139" s="4" t="n">
        <f aca="false">J139*0.5895</f>
        <v>0</v>
      </c>
      <c r="L139" s="5" t="n">
        <v>2</v>
      </c>
      <c r="M139" s="6" t="n">
        <f aca="false">SUMIF(L116:L147,1,K116:K147)+M105</f>
        <v>6373125.86828</v>
      </c>
      <c r="N139" s="32" t="n">
        <f aca="false">M139/M143</f>
        <v>1.02731281261958</v>
      </c>
      <c r="O139" s="4" t="s">
        <v>0</v>
      </c>
      <c r="P139" s="20" t="s">
        <v>0</v>
      </c>
    </row>
    <row r="140" customFormat="false" ht="12.75" hidden="false" customHeight="false" outlineLevel="0" collapsed="false">
      <c r="A140" s="8"/>
      <c r="B140" s="1" t="s">
        <v>128</v>
      </c>
      <c r="C140" s="2" t="n">
        <v>25</v>
      </c>
      <c r="D140" s="2" t="n">
        <v>0</v>
      </c>
      <c r="E140" s="14" t="n">
        <f aca="false">E$31</f>
        <v>16.41</v>
      </c>
      <c r="F140" s="14" t="n">
        <f aca="false">F$31</f>
        <v>19.79</v>
      </c>
      <c r="G140" s="4" t="n">
        <f aca="false">IF(E140&gt;I140,(E140-F140)*C140,0)</f>
        <v>0</v>
      </c>
      <c r="H140" s="4" t="n">
        <f aca="false">IF(E140&gt;I140,(E140-F140)*C140*0.5895,0)</f>
        <v>0</v>
      </c>
      <c r="I140" s="14" t="n">
        <v>55.5</v>
      </c>
      <c r="J140" s="4" t="n">
        <f aca="false">IF(C140*(E140-I140)&gt;0,C140*(E140-I140),0)</f>
        <v>0</v>
      </c>
      <c r="K140" s="4" t="n">
        <f aca="false">J140*0.5895</f>
        <v>0</v>
      </c>
      <c r="L140" s="5" t="n">
        <v>2</v>
      </c>
      <c r="M140" s="6" t="s">
        <v>104</v>
      </c>
      <c r="N140" s="32"/>
      <c r="P140" s="1" t="s">
        <v>0</v>
      </c>
    </row>
    <row r="141" customFormat="false" ht="12.75" hidden="false" customHeight="false" outlineLevel="0" collapsed="false">
      <c r="A141" s="8"/>
      <c r="B141" s="1" t="s">
        <v>129</v>
      </c>
      <c r="C141" s="2" t="n">
        <v>7608</v>
      </c>
      <c r="D141" s="2" t="n">
        <v>0</v>
      </c>
      <c r="E141" s="14" t="n">
        <f aca="false">E$31</f>
        <v>16.41</v>
      </c>
      <c r="F141" s="14" t="n">
        <f aca="false">F$31</f>
        <v>19.79</v>
      </c>
      <c r="G141" s="4" t="n">
        <f aca="false">IF(E141&gt;I141,(E141-F141)*C141,0)</f>
        <v>0</v>
      </c>
      <c r="H141" s="4" t="n">
        <f aca="false">IF(E141&gt;I141,(E141-F141)*C141*0.5895,0)</f>
        <v>0</v>
      </c>
      <c r="I141" s="14" t="n">
        <v>75.0625</v>
      </c>
      <c r="J141" s="4" t="n">
        <f aca="false">IF(C141*(E141-I141)&gt;0,C141*(E141-I141),0)</f>
        <v>0</v>
      </c>
      <c r="K141" s="4" t="n">
        <f aca="false">J141*0.5895</f>
        <v>0</v>
      </c>
      <c r="L141" s="5" t="n">
        <v>2</v>
      </c>
      <c r="M141" s="6" t="n">
        <f aca="false">+M107</f>
        <v>-575000</v>
      </c>
      <c r="N141" s="32" t="n">
        <f aca="false">+M141/M143</f>
        <v>-0.0926868352304612</v>
      </c>
      <c r="P141" s="20" t="s">
        <v>0</v>
      </c>
    </row>
    <row r="142" customFormat="false" ht="12.75" hidden="false" customHeight="false" outlineLevel="0" collapsed="false">
      <c r="A142" s="8"/>
      <c r="B142" s="1" t="s">
        <v>130</v>
      </c>
      <c r="C142" s="2" t="n">
        <v>2540</v>
      </c>
      <c r="D142" s="2" t="n">
        <v>0</v>
      </c>
      <c r="E142" s="14" t="n">
        <f aca="false">E$31</f>
        <v>16.41</v>
      </c>
      <c r="F142" s="14" t="n">
        <f aca="false">F$31</f>
        <v>19.79</v>
      </c>
      <c r="G142" s="4" t="n">
        <f aca="false">IF(E142&gt;I142,(E142-F142)*C142,0)</f>
        <v>0</v>
      </c>
      <c r="H142" s="4" t="n">
        <f aca="false">IF(E142&gt;I142,(E142-F142)*C142*0.5895,0)</f>
        <v>0</v>
      </c>
      <c r="I142" s="14" t="n">
        <v>76</v>
      </c>
      <c r="J142" s="4" t="n">
        <f aca="false">IF(C142*(E142-I142)&gt;0,C142*(E142-I142),0)</f>
        <v>0</v>
      </c>
      <c r="K142" s="4" t="n">
        <f aca="false">J142*0.5895</f>
        <v>0</v>
      </c>
      <c r="L142" s="5" t="n">
        <v>2</v>
      </c>
      <c r="M142" s="6" t="s">
        <v>108</v>
      </c>
      <c r="N142" s="32"/>
    </row>
    <row r="143" customFormat="false" ht="12.75" hidden="false" customHeight="false" outlineLevel="0" collapsed="false">
      <c r="A143" s="8"/>
      <c r="B143" s="1" t="s">
        <v>131</v>
      </c>
      <c r="C143" s="2" t="n">
        <v>1524</v>
      </c>
      <c r="D143" s="2" t="n">
        <v>0</v>
      </c>
      <c r="E143" s="14" t="n">
        <f aca="false">E$31</f>
        <v>16.41</v>
      </c>
      <c r="F143" s="14" t="n">
        <f aca="false">F$31</f>
        <v>19.79</v>
      </c>
      <c r="G143" s="4" t="n">
        <f aca="false">IF(E143&gt;I143,(E143-F143)*C143,0)</f>
        <v>0</v>
      </c>
      <c r="H143" s="4" t="n">
        <f aca="false">IF(E143&gt;I143,(E143-F143)*C143*0.5895,0)</f>
        <v>0</v>
      </c>
      <c r="I143" s="14" t="n">
        <v>83.125</v>
      </c>
      <c r="J143" s="4" t="n">
        <f aca="false">IF(C143*(E143-I143)&gt;0,C143*(E143-I143),0)</f>
        <v>0</v>
      </c>
      <c r="K143" s="4" t="n">
        <f aca="false">J143*0.5895</f>
        <v>0</v>
      </c>
      <c r="L143" s="5" t="n">
        <v>2</v>
      </c>
      <c r="M143" s="6" t="n">
        <f aca="false">SUM(K116:K138)+K112</f>
        <v>6203685.76152472</v>
      </c>
      <c r="N143" s="32" t="n">
        <f aca="false">+M143/K149</f>
        <v>1</v>
      </c>
    </row>
    <row r="144" customFormat="false" ht="12.75" hidden="false" customHeight="false" outlineLevel="0" collapsed="false">
      <c r="A144" s="8"/>
      <c r="B144" s="1" t="s">
        <v>132</v>
      </c>
      <c r="C144" s="2" t="n">
        <v>1968</v>
      </c>
      <c r="D144" s="2" t="n">
        <v>0</v>
      </c>
      <c r="E144" s="14" t="n">
        <f aca="false">E$31</f>
        <v>16.41</v>
      </c>
      <c r="F144" s="14" t="n">
        <f aca="false">F$31</f>
        <v>19.79</v>
      </c>
      <c r="G144" s="4" t="n">
        <f aca="false">IF(E144&gt;I144,(E144-F144)*C144,0)</f>
        <v>0</v>
      </c>
      <c r="H144" s="4" t="n">
        <f aca="false">IF(E144&gt;I144,(E144-F144)*C144*0.5895,0)</f>
        <v>0</v>
      </c>
      <c r="I144" s="14" t="n">
        <v>62.41</v>
      </c>
      <c r="J144" s="4" t="n">
        <f aca="false">IF(C144*(E144-I144)&gt;0,C144*(E144-I144),0)</f>
        <v>0</v>
      </c>
      <c r="K144" s="4" t="n">
        <f aca="false">J144*0.5895</f>
        <v>0</v>
      </c>
      <c r="L144" s="5" t="n">
        <v>2</v>
      </c>
      <c r="M144" s="6" t="s">
        <v>0</v>
      </c>
      <c r="N144" s="6" t="s">
        <v>0</v>
      </c>
    </row>
    <row r="145" customFormat="false" ht="12.75" hidden="false" customHeight="false" outlineLevel="0" collapsed="false">
      <c r="A145" s="8"/>
      <c r="B145" s="1" t="s">
        <v>133</v>
      </c>
      <c r="C145" s="2" t="n">
        <v>1967</v>
      </c>
      <c r="D145" s="2" t="n">
        <v>0</v>
      </c>
      <c r="E145" s="14" t="n">
        <f aca="false">E$31</f>
        <v>16.41</v>
      </c>
      <c r="F145" s="14" t="n">
        <f aca="false">F$31</f>
        <v>19.79</v>
      </c>
      <c r="G145" s="4" t="n">
        <f aca="false">IF(E145&gt;I145,(E145-F145)*C145,0)</f>
        <v>0</v>
      </c>
      <c r="H145" s="4" t="n">
        <f aca="false">IF(E145&gt;I145,(E145-F145)*C145*0.5895,0)</f>
        <v>0</v>
      </c>
      <c r="I145" s="14" t="n">
        <v>54.03</v>
      </c>
      <c r="J145" s="4" t="n">
        <f aca="false">IF(C145*(E145-I145)&gt;0,C145*(E145-I145),0)</f>
        <v>0</v>
      </c>
      <c r="K145" s="4" t="n">
        <f aca="false">J145*0.5895</f>
        <v>0</v>
      </c>
      <c r="L145" s="5" t="n">
        <v>2</v>
      </c>
      <c r="M145" s="6" t="s">
        <v>0</v>
      </c>
      <c r="N145" s="6" t="s">
        <v>0</v>
      </c>
    </row>
    <row r="146" customFormat="false" ht="12.75" hidden="false" customHeight="false" outlineLevel="0" collapsed="false">
      <c r="A146" s="8"/>
      <c r="B146" s="1" t="s">
        <v>134</v>
      </c>
      <c r="C146" s="2" t="n">
        <f aca="false">2778-417</f>
        <v>2361</v>
      </c>
      <c r="D146" s="2" t="n">
        <v>0</v>
      </c>
      <c r="E146" s="14" t="n">
        <f aca="false">E$31</f>
        <v>16.41</v>
      </c>
      <c r="F146" s="14" t="n">
        <f aca="false">F$31</f>
        <v>19.79</v>
      </c>
      <c r="G146" s="4" t="n">
        <f aca="false">IF(E146&gt;I146,(E146-F146)*C146,0)</f>
        <v>0</v>
      </c>
      <c r="H146" s="4" t="n">
        <f aca="false">IF(E146&gt;I146,(E146-F146)*C146*0.5895,0)</f>
        <v>0</v>
      </c>
      <c r="I146" s="14" t="n">
        <v>48.3</v>
      </c>
      <c r="J146" s="4" t="n">
        <f aca="false">IF(C146*(E146-I146)&gt;0,C146*(E146-I146),0)</f>
        <v>0</v>
      </c>
      <c r="K146" s="4" t="n">
        <f aca="false">J146*0.5895</f>
        <v>0</v>
      </c>
      <c r="L146" s="5" t="n">
        <v>2</v>
      </c>
      <c r="M146" s="6" t="s">
        <v>0</v>
      </c>
      <c r="N146" s="6" t="s">
        <v>0</v>
      </c>
    </row>
    <row r="147" customFormat="false" ht="13.5" hidden="false" customHeight="false" outlineLevel="0" collapsed="false">
      <c r="A147" s="8"/>
      <c r="B147" s="39"/>
      <c r="C147" s="34" t="s">
        <v>0</v>
      </c>
      <c r="D147" s="34"/>
      <c r="E147" s="35"/>
      <c r="F147" s="35"/>
      <c r="G147" s="36"/>
      <c r="H147" s="36"/>
      <c r="I147" s="35"/>
      <c r="J147" s="36"/>
      <c r="K147" s="41"/>
      <c r="L147" s="37"/>
      <c r="M147" s="30"/>
      <c r="N147" s="30"/>
    </row>
    <row r="148" customFormat="false" ht="12.75" hidden="false" customHeight="false" outlineLevel="0" collapsed="false">
      <c r="A148" s="8"/>
      <c r="C148" s="2" t="s">
        <v>0</v>
      </c>
      <c r="M148" s="6" t="s">
        <v>110</v>
      </c>
    </row>
    <row r="149" customFormat="false" ht="12.75" hidden="false" customHeight="false" outlineLevel="0" collapsed="false">
      <c r="A149" s="8" t="s">
        <v>111</v>
      </c>
      <c r="B149" s="31" t="s">
        <v>0</v>
      </c>
      <c r="C149" s="2" t="n">
        <f aca="false">SUM(C129:C146)+C112</f>
        <v>65780.7958</v>
      </c>
      <c r="D149" s="2" t="n">
        <f aca="false">SUM(D129:D146)+D112</f>
        <v>30086.7958</v>
      </c>
      <c r="G149" s="4" t="n">
        <f aca="false">SUM(G112:G147)</f>
        <v>-7062.13156399983</v>
      </c>
      <c r="H149" s="4" t="n">
        <f aca="false">SUM(H112:H147)</f>
        <v>10757.4025060002</v>
      </c>
      <c r="J149" s="4" t="n">
        <f aca="false">SUM(J112:J147)</f>
        <v>6623522.59258472</v>
      </c>
      <c r="K149" s="4" t="n">
        <f aca="false">SUM(K112:K147)</f>
        <v>6203685.76152472</v>
      </c>
      <c r="M149" s="29" t="n">
        <f aca="false">SUM(K129:K146)+M112</f>
        <v>166286.169738</v>
      </c>
      <c r="N149" s="38" t="n">
        <f aca="false">M149/K149</f>
        <v>0.0268044153314965</v>
      </c>
    </row>
    <row r="150" customFormat="false" ht="13.5" hidden="false" customHeight="false" outlineLevel="0" collapsed="false">
      <c r="A150" s="8"/>
      <c r="B150" s="39"/>
      <c r="C150" s="34"/>
      <c r="D150" s="34"/>
      <c r="E150" s="35"/>
      <c r="F150" s="35"/>
      <c r="G150" s="36"/>
      <c r="H150" s="36"/>
      <c r="I150" s="35"/>
      <c r="J150" s="36"/>
      <c r="K150" s="36"/>
      <c r="L150" s="37"/>
      <c r="M150" s="30"/>
      <c r="N150" s="30"/>
    </row>
    <row r="151" customFormat="false" ht="12.75" hidden="false" customHeight="false" outlineLevel="0" collapsed="false">
      <c r="A151" s="8"/>
    </row>
    <row r="152" customFormat="false" ht="12.75" hidden="false" customHeight="false" outlineLevel="0" collapsed="false">
      <c r="A152" s="26" t="s">
        <v>0</v>
      </c>
      <c r="B152" s="42" t="s">
        <v>0</v>
      </c>
      <c r="E152" s="1" t="s">
        <v>0</v>
      </c>
      <c r="F152" s="1" t="s">
        <v>0</v>
      </c>
      <c r="G152" s="1"/>
      <c r="H152" s="1"/>
      <c r="I152" s="1"/>
      <c r="K152" s="43" t="n">
        <v>0.0538</v>
      </c>
      <c r="L152" s="44"/>
      <c r="M152" s="45"/>
    </row>
    <row r="153" customFormat="false" ht="12.75" hidden="false" customHeight="false" outlineLevel="0" collapsed="false">
      <c r="A153" s="26" t="s">
        <v>0</v>
      </c>
      <c r="B153" s="42"/>
      <c r="D153" s="2" t="s">
        <v>0</v>
      </c>
      <c r="E153" s="46" t="s">
        <v>0</v>
      </c>
      <c r="F153" s="46" t="s">
        <v>0</v>
      </c>
      <c r="G153" s="1"/>
      <c r="H153" s="1"/>
      <c r="I153" s="1"/>
      <c r="K153" s="4" t="n">
        <f aca="false">K112*K152</f>
        <v>328885.969959414</v>
      </c>
      <c r="L153" s="44"/>
      <c r="M153" s="45" t="s">
        <v>0</v>
      </c>
    </row>
    <row r="154" customFormat="false" ht="12.75" hidden="false" customHeight="false" outlineLevel="0" collapsed="false">
      <c r="A154" s="1" t="s">
        <v>0</v>
      </c>
      <c r="B154" s="42" t="s">
        <v>0</v>
      </c>
      <c r="D154" s="2" t="s">
        <v>0</v>
      </c>
      <c r="E154" s="46" t="s">
        <v>0</v>
      </c>
      <c r="F154" s="46" t="s">
        <v>0</v>
      </c>
      <c r="G154" s="1"/>
      <c r="H154" s="1"/>
      <c r="I154" s="1"/>
      <c r="K154" s="4" t="n">
        <f aca="false">K149*K152</f>
        <v>333758.29397003</v>
      </c>
      <c r="L154" s="44"/>
      <c r="M154" s="45" t="s">
        <v>0</v>
      </c>
    </row>
    <row r="155" customFormat="false" ht="12.75" hidden="false" customHeight="false" outlineLevel="0" collapsed="false">
      <c r="B155" s="42" t="s">
        <v>0</v>
      </c>
      <c r="D155" s="2" t="s">
        <v>0</v>
      </c>
      <c r="E155" s="46" t="s">
        <v>0</v>
      </c>
      <c r="F155" s="46" t="s">
        <v>0</v>
      </c>
      <c r="G155" s="1"/>
      <c r="H155" s="1"/>
      <c r="I155" s="1"/>
      <c r="K155" s="20"/>
      <c r="L155" s="44"/>
      <c r="M155" s="45" t="s">
        <v>0</v>
      </c>
    </row>
    <row r="156" customFormat="false" ht="12.75" hidden="false" customHeight="false" outlineLevel="0" collapsed="false">
      <c r="B156" s="42" t="s">
        <v>0</v>
      </c>
      <c r="D156" s="2" t="s">
        <v>0</v>
      </c>
      <c r="E156" s="46" t="s">
        <v>0</v>
      </c>
      <c r="F156" s="46" t="s">
        <v>0</v>
      </c>
      <c r="G156" s="1"/>
      <c r="H156" s="1" t="s">
        <v>0</v>
      </c>
      <c r="I156" s="1"/>
      <c r="K156" s="20"/>
      <c r="L156" s="44"/>
      <c r="M156" s="45"/>
    </row>
    <row r="157" customFormat="false" ht="12.75" hidden="false" customHeight="false" outlineLevel="0" collapsed="false">
      <c r="B157" s="42" t="s">
        <v>0</v>
      </c>
      <c r="D157" s="2" t="s">
        <v>0</v>
      </c>
      <c r="E157" s="46" t="s">
        <v>0</v>
      </c>
      <c r="F157" s="46" t="s">
        <v>0</v>
      </c>
      <c r="G157" s="1"/>
      <c r="H157" s="1" t="s">
        <v>0</v>
      </c>
      <c r="I157" s="1"/>
      <c r="K157" s="4" t="s">
        <v>0</v>
      </c>
      <c r="L157" s="44"/>
      <c r="M157" s="45"/>
    </row>
    <row r="158" customFormat="false" ht="12.75" hidden="false" customHeight="false" outlineLevel="0" collapsed="false">
      <c r="B158" s="42" t="s">
        <v>0</v>
      </c>
      <c r="D158" s="2" t="s">
        <v>0</v>
      </c>
      <c r="E158" s="46" t="s">
        <v>0</v>
      </c>
      <c r="F158" s="46" t="s">
        <v>0</v>
      </c>
      <c r="G158" s="1"/>
      <c r="H158" s="1"/>
      <c r="I158" s="1"/>
      <c r="K158" s="4" t="s">
        <v>0</v>
      </c>
      <c r="L158" s="44"/>
      <c r="M158" s="45"/>
    </row>
    <row r="159" customFormat="false" ht="12.75" hidden="false" customHeight="false" outlineLevel="0" collapsed="false">
      <c r="B159" s="42" t="s">
        <v>0</v>
      </c>
      <c r="D159" s="2" t="s">
        <v>0</v>
      </c>
      <c r="E159" s="46" t="s">
        <v>0</v>
      </c>
      <c r="F159" s="46" t="s">
        <v>0</v>
      </c>
      <c r="G159" s="1"/>
      <c r="H159" s="1"/>
      <c r="I159" s="1"/>
      <c r="K159" s="4" t="s">
        <v>0</v>
      </c>
      <c r="L159" s="44"/>
      <c r="M159" s="45"/>
    </row>
    <row r="160" customFormat="false" ht="12.75" hidden="false" customHeight="false" outlineLevel="0" collapsed="false">
      <c r="B160" s="42" t="s">
        <v>0</v>
      </c>
      <c r="D160" s="2" t="s">
        <v>0</v>
      </c>
      <c r="E160" s="46" t="s">
        <v>0</v>
      </c>
      <c r="F160" s="46" t="s">
        <v>0</v>
      </c>
      <c r="G160" s="1"/>
      <c r="H160" s="1"/>
      <c r="I160" s="1"/>
      <c r="K160" s="4" t="s">
        <v>0</v>
      </c>
      <c r="L160" s="44"/>
      <c r="M160" s="45"/>
    </row>
    <row r="161" customFormat="false" ht="12.75" hidden="false" customHeight="false" outlineLevel="0" collapsed="false">
      <c r="B161" s="42" t="s">
        <v>0</v>
      </c>
      <c r="D161" s="2" t="s">
        <v>0</v>
      </c>
      <c r="E161" s="46" t="s">
        <v>0</v>
      </c>
      <c r="F161" s="46" t="s">
        <v>0</v>
      </c>
      <c r="G161" s="1"/>
      <c r="H161" s="1"/>
      <c r="I161" s="1"/>
      <c r="K161" s="20" t="s">
        <v>0</v>
      </c>
      <c r="L161" s="44"/>
      <c r="M161" s="45"/>
    </row>
    <row r="162" customFormat="false" ht="12.75" hidden="false" customHeight="false" outlineLevel="0" collapsed="false">
      <c r="B162" s="42" t="s">
        <v>0</v>
      </c>
      <c r="D162" s="2" t="s">
        <v>0</v>
      </c>
      <c r="E162" s="46" t="s">
        <v>0</v>
      </c>
      <c r="F162" s="46" t="s">
        <v>0</v>
      </c>
      <c r="G162" s="1"/>
      <c r="H162" s="1"/>
      <c r="I162" s="1"/>
      <c r="K162" s="20"/>
      <c r="L162" s="44"/>
      <c r="M162" s="45"/>
    </row>
    <row r="163" customFormat="false" ht="12.75" hidden="false" customHeight="false" outlineLevel="0" collapsed="false">
      <c r="B163" s="42" t="s">
        <v>0</v>
      </c>
      <c r="D163" s="2" t="s">
        <v>0</v>
      </c>
      <c r="E163" s="46" t="s">
        <v>0</v>
      </c>
      <c r="F163" s="46" t="s">
        <v>0</v>
      </c>
      <c r="G163" s="1"/>
      <c r="H163" s="1"/>
      <c r="I163" s="1"/>
      <c r="K163" s="20"/>
      <c r="L163" s="44"/>
      <c r="M163" s="45"/>
    </row>
    <row r="164" customFormat="false" ht="12.75" hidden="false" customHeight="false" outlineLevel="0" collapsed="false">
      <c r="B164" s="42" t="s">
        <v>0</v>
      </c>
      <c r="D164" s="2" t="s">
        <v>0</v>
      </c>
      <c r="E164" s="46" t="s">
        <v>0</v>
      </c>
      <c r="F164" s="46" t="s">
        <v>0</v>
      </c>
      <c r="G164" s="1"/>
      <c r="H164" s="1"/>
      <c r="I164" s="1"/>
      <c r="K164" s="20"/>
      <c r="L164" s="44"/>
      <c r="M164" s="45"/>
    </row>
    <row r="165" customFormat="false" ht="12.75" hidden="false" customHeight="false" outlineLevel="0" collapsed="false">
      <c r="B165" s="42" t="s">
        <v>0</v>
      </c>
      <c r="D165" s="2" t="s">
        <v>0</v>
      </c>
      <c r="E165" s="46" t="s">
        <v>0</v>
      </c>
      <c r="F165" s="46" t="s">
        <v>0</v>
      </c>
      <c r="G165" s="1" t="s">
        <v>0</v>
      </c>
      <c r="H165" s="1"/>
      <c r="I165" s="1"/>
      <c r="K165" s="20"/>
      <c r="L165" s="44"/>
      <c r="M165" s="45"/>
    </row>
    <row r="166" customFormat="false" ht="12.75" hidden="false" customHeight="false" outlineLevel="0" collapsed="false">
      <c r="B166" s="42" t="s">
        <v>0</v>
      </c>
      <c r="D166" s="2" t="s">
        <v>0</v>
      </c>
      <c r="E166" s="46" t="s">
        <v>0</v>
      </c>
      <c r="F166" s="46" t="s">
        <v>0</v>
      </c>
      <c r="G166" s="1"/>
      <c r="H166" s="1"/>
      <c r="I166" s="1"/>
      <c r="K166" s="20"/>
      <c r="L166" s="44"/>
      <c r="M166" s="45"/>
    </row>
    <row r="167" customFormat="false" ht="12.75" hidden="false" customHeight="false" outlineLevel="0" collapsed="false">
      <c r="D167" s="2" t="s">
        <v>0</v>
      </c>
      <c r="E167" s="46" t="s">
        <v>0</v>
      </c>
      <c r="F167" s="46" t="s">
        <v>0</v>
      </c>
      <c r="G167" s="1"/>
      <c r="H167" s="1"/>
      <c r="I167" s="1"/>
      <c r="K167" s="20"/>
      <c r="L167" s="44"/>
      <c r="M167" s="45"/>
    </row>
    <row r="168" customFormat="false" ht="12.75" hidden="false" customHeight="false" outlineLevel="0" collapsed="false">
      <c r="D168" s="2" t="s">
        <v>0</v>
      </c>
      <c r="E168" s="46" t="s">
        <v>0</v>
      </c>
      <c r="F168" s="46" t="s">
        <v>0</v>
      </c>
      <c r="G168" s="1"/>
      <c r="H168" s="1"/>
      <c r="I168" s="1"/>
      <c r="L168" s="44"/>
      <c r="M168" s="45"/>
    </row>
    <row r="169" customFormat="false" ht="12.75" hidden="false" customHeight="false" outlineLevel="0" collapsed="false">
      <c r="D169" s="2" t="s">
        <v>0</v>
      </c>
      <c r="E169" s="46" t="s">
        <v>0</v>
      </c>
      <c r="F169" s="46" t="s">
        <v>0</v>
      </c>
      <c r="G169" s="1"/>
      <c r="H169" s="1"/>
      <c r="I169" s="1"/>
      <c r="K169" s="20"/>
      <c r="L169" s="44"/>
      <c r="M169" s="45"/>
    </row>
    <row r="170" customFormat="false" ht="12.75" hidden="false" customHeight="false" outlineLevel="0" collapsed="false">
      <c r="D170" s="2" t="s">
        <v>0</v>
      </c>
      <c r="E170" s="46" t="s">
        <v>0</v>
      </c>
      <c r="F170" s="46" t="s">
        <v>0</v>
      </c>
      <c r="G170" s="1"/>
      <c r="H170" s="1"/>
      <c r="I170" s="1"/>
      <c r="K170" s="20"/>
      <c r="L170" s="44"/>
      <c r="M170" s="45"/>
    </row>
    <row r="171" customFormat="false" ht="12.75" hidden="false" customHeight="false" outlineLevel="0" collapsed="false">
      <c r="D171" s="2" t="s">
        <v>0</v>
      </c>
      <c r="E171" s="46" t="s">
        <v>0</v>
      </c>
      <c r="F171" s="46" t="s">
        <v>0</v>
      </c>
      <c r="G171" s="1"/>
      <c r="H171" s="1"/>
      <c r="I171" s="1"/>
      <c r="K171" s="20"/>
      <c r="L171" s="44"/>
      <c r="M171" s="45"/>
    </row>
    <row r="172" customFormat="false" ht="12.75" hidden="false" customHeight="false" outlineLevel="0" collapsed="false">
      <c r="E172" s="1"/>
      <c r="F172" s="1"/>
      <c r="G172" s="1"/>
      <c r="H172" s="1"/>
      <c r="I172" s="1"/>
      <c r="K172" s="20"/>
      <c r="L172" s="44"/>
      <c r="M172" s="45"/>
    </row>
    <row r="173" customFormat="false" ht="12.75" hidden="false" customHeight="false" outlineLevel="0" collapsed="false">
      <c r="E173" s="1"/>
      <c r="F173" s="1"/>
      <c r="G173" s="1"/>
      <c r="H173" s="1"/>
      <c r="I173" s="1"/>
      <c r="K173" s="20"/>
      <c r="L173" s="44"/>
      <c r="M173" s="45"/>
    </row>
    <row r="174" customFormat="false" ht="12.75" hidden="false" customHeight="false" outlineLevel="0" collapsed="false">
      <c r="E174" s="1"/>
      <c r="F174" s="1"/>
      <c r="G174" s="1"/>
      <c r="H174" s="1"/>
      <c r="I174" s="1"/>
      <c r="K174" s="20"/>
      <c r="L174" s="44"/>
      <c r="M174" s="45"/>
    </row>
    <row r="175" customFormat="false" ht="12.75" hidden="false" customHeight="false" outlineLevel="0" collapsed="false">
      <c r="E175" s="1"/>
      <c r="F175" s="1"/>
      <c r="G175" s="1" t="s">
        <v>0</v>
      </c>
      <c r="H175" s="1"/>
      <c r="I175" s="1"/>
      <c r="K175" s="20"/>
      <c r="L175" s="44"/>
      <c r="M175" s="45"/>
    </row>
    <row r="176" customFormat="false" ht="12.75" hidden="false" customHeight="false" outlineLevel="0" collapsed="false">
      <c r="E176" s="1"/>
      <c r="F176" s="1"/>
      <c r="G176" s="1"/>
      <c r="H176" s="1"/>
      <c r="I176" s="1"/>
      <c r="K176" s="20"/>
      <c r="L176" s="44"/>
      <c r="M176" s="45"/>
    </row>
    <row r="177" customFormat="false" ht="12.75" hidden="false" customHeight="false" outlineLevel="0" collapsed="false">
      <c r="E177" s="1"/>
      <c r="F177" s="1"/>
      <c r="G177" s="1"/>
      <c r="H177" s="1"/>
      <c r="I177" s="1"/>
      <c r="K177" s="20"/>
      <c r="L177" s="44"/>
      <c r="M177" s="45"/>
    </row>
    <row r="178" customFormat="false" ht="12.75" hidden="false" customHeight="false" outlineLevel="0" collapsed="false">
      <c r="E178" s="1"/>
      <c r="F178" s="1"/>
      <c r="G178" s="1"/>
      <c r="H178" s="1"/>
      <c r="I178" s="1"/>
      <c r="K178" s="20"/>
      <c r="L178" s="44"/>
      <c r="M178" s="45"/>
    </row>
    <row r="179" customFormat="false" ht="12.75" hidden="false" customHeight="false" outlineLevel="0" collapsed="false">
      <c r="E179" s="1"/>
      <c r="F179" s="1"/>
      <c r="G179" s="1"/>
      <c r="H179" s="1"/>
      <c r="I179" s="1"/>
      <c r="K179" s="20"/>
      <c r="L179" s="44"/>
      <c r="M179" s="45"/>
    </row>
    <row r="180" customFormat="false" ht="12.75" hidden="false" customHeight="false" outlineLevel="0" collapsed="false">
      <c r="E180" s="1"/>
      <c r="F180" s="1"/>
      <c r="G180" s="1"/>
      <c r="H180" s="1"/>
      <c r="I180" s="1"/>
      <c r="K180" s="20"/>
      <c r="L180" s="44"/>
      <c r="M180" s="45"/>
    </row>
    <row r="181" customFormat="false" ht="12.75" hidden="false" customHeight="false" outlineLevel="0" collapsed="false">
      <c r="E181" s="1"/>
      <c r="F181" s="1"/>
      <c r="G181" s="1"/>
      <c r="H181" s="1"/>
      <c r="I181" s="1"/>
      <c r="K181" s="20"/>
      <c r="L181" s="44"/>
      <c r="M181" s="45"/>
    </row>
    <row r="182" customFormat="false" ht="12.75" hidden="false" customHeight="false" outlineLevel="0" collapsed="false">
      <c r="E182" s="1"/>
      <c r="F182" s="1"/>
      <c r="G182" s="1"/>
      <c r="H182" s="1"/>
      <c r="I182" s="1"/>
      <c r="K182" s="20"/>
      <c r="L182" s="44"/>
      <c r="M182" s="45"/>
    </row>
    <row r="183" customFormat="false" ht="12.75" hidden="false" customHeight="false" outlineLevel="0" collapsed="false">
      <c r="E183" s="1"/>
      <c r="F183" s="1"/>
      <c r="G183" s="1"/>
      <c r="H183" s="1"/>
      <c r="I183" s="1"/>
      <c r="K183" s="20"/>
      <c r="L183" s="44"/>
      <c r="M183" s="45"/>
    </row>
    <row r="184" customFormat="false" ht="12.75" hidden="false" customHeight="false" outlineLevel="0" collapsed="false">
      <c r="E184" s="1"/>
      <c r="F184" s="1"/>
      <c r="G184" s="1"/>
      <c r="H184" s="1"/>
      <c r="I184" s="1"/>
      <c r="K184" s="20"/>
      <c r="L184" s="44"/>
      <c r="M184" s="45"/>
    </row>
    <row r="185" customFormat="false" ht="12.75" hidden="false" customHeight="false" outlineLevel="0" collapsed="false">
      <c r="E185" s="1"/>
      <c r="F185" s="1"/>
      <c r="G185" s="1"/>
      <c r="H185" s="1"/>
      <c r="I185" s="1"/>
      <c r="K185" s="20"/>
      <c r="L185" s="44"/>
      <c r="M185" s="45"/>
    </row>
    <row r="186" customFormat="false" ht="12.75" hidden="false" customHeight="false" outlineLevel="0" collapsed="false">
      <c r="E186" s="1"/>
      <c r="F186" s="1"/>
      <c r="G186" s="1"/>
      <c r="H186" s="1"/>
      <c r="I186" s="1"/>
      <c r="K186" s="20"/>
      <c r="L186" s="44"/>
      <c r="M186" s="45"/>
    </row>
    <row r="187" customFormat="false" ht="12.75" hidden="false" customHeight="false" outlineLevel="0" collapsed="false">
      <c r="C187" s="2" t="s">
        <v>0</v>
      </c>
      <c r="E187" s="1"/>
      <c r="F187" s="1"/>
      <c r="G187" s="1"/>
      <c r="H187" s="1"/>
      <c r="I187" s="1"/>
      <c r="K187" s="20"/>
      <c r="L187" s="44"/>
      <c r="M187" s="45"/>
    </row>
    <row r="188" customFormat="false" ht="12.75" hidden="false" customHeight="false" outlineLevel="0" collapsed="false">
      <c r="E188" s="1"/>
      <c r="F188" s="1"/>
      <c r="G188" s="1"/>
      <c r="H188" s="1"/>
      <c r="I188" s="1"/>
      <c r="K188" s="20"/>
      <c r="L188" s="44"/>
      <c r="M188" s="45"/>
    </row>
    <row r="189" customFormat="false" ht="12.75" hidden="false" customHeight="false" outlineLevel="0" collapsed="false">
      <c r="E189" s="1"/>
      <c r="F189" s="1"/>
      <c r="G189" s="1"/>
      <c r="H189" s="1"/>
      <c r="I189" s="1"/>
      <c r="K189" s="20"/>
      <c r="L189" s="44"/>
      <c r="M189" s="45"/>
    </row>
    <row r="190" customFormat="false" ht="12.75" hidden="false" customHeight="false" outlineLevel="0" collapsed="false">
      <c r="E190" s="1"/>
      <c r="F190" s="1"/>
      <c r="G190" s="1"/>
      <c r="H190" s="1"/>
      <c r="I190" s="1"/>
      <c r="K190" s="20"/>
      <c r="L190" s="44"/>
      <c r="M190" s="45"/>
    </row>
    <row r="191" customFormat="false" ht="12.75" hidden="false" customHeight="false" outlineLevel="0" collapsed="false">
      <c r="E191" s="1"/>
      <c r="F191" s="1"/>
      <c r="G191" s="1"/>
      <c r="H191" s="1"/>
      <c r="I191" s="1"/>
      <c r="K191" s="20"/>
      <c r="L191" s="44"/>
      <c r="M191" s="45"/>
    </row>
    <row r="192" customFormat="false" ht="12.75" hidden="false" customHeight="false" outlineLevel="0" collapsed="false">
      <c r="E192" s="1"/>
      <c r="F192" s="1"/>
      <c r="G192" s="1"/>
      <c r="H192" s="1"/>
      <c r="I192" s="1"/>
      <c r="K192" s="20"/>
      <c r="L192" s="44"/>
      <c r="M192" s="45"/>
    </row>
    <row r="193" customFormat="false" ht="12.75" hidden="false" customHeight="false" outlineLevel="0" collapsed="false">
      <c r="B193" s="1" t="s">
        <v>0</v>
      </c>
      <c r="E193" s="1"/>
      <c r="F193" s="1"/>
      <c r="G193" s="1"/>
      <c r="H193" s="1"/>
      <c r="I193" s="1"/>
      <c r="K193" s="20"/>
      <c r="L193" s="44"/>
      <c r="M193" s="45"/>
    </row>
    <row r="194" customFormat="false" ht="12.75" hidden="false" customHeight="false" outlineLevel="0" collapsed="false">
      <c r="E194" s="1"/>
      <c r="F194" s="1"/>
      <c r="G194" s="1"/>
      <c r="H194" s="1"/>
      <c r="I194" s="1"/>
      <c r="K194" s="20"/>
      <c r="L194" s="44"/>
      <c r="M194" s="45"/>
    </row>
    <row r="195" customFormat="false" ht="12.75" hidden="false" customHeight="false" outlineLevel="0" collapsed="false">
      <c r="E195" s="1"/>
      <c r="F195" s="1"/>
      <c r="G195" s="1"/>
      <c r="H195" s="1"/>
      <c r="I195" s="1"/>
      <c r="K195" s="20"/>
      <c r="L195" s="44"/>
      <c r="M195" s="45"/>
    </row>
    <row r="196" customFormat="false" ht="12.75" hidden="false" customHeight="false" outlineLevel="0" collapsed="false">
      <c r="E196" s="1"/>
      <c r="F196" s="1"/>
      <c r="G196" s="1"/>
      <c r="H196" s="1"/>
      <c r="I196" s="1"/>
      <c r="K196" s="20"/>
      <c r="L196" s="44"/>
      <c r="M196" s="45"/>
    </row>
    <row r="197" customFormat="false" ht="12.75" hidden="false" customHeight="false" outlineLevel="0" collapsed="false">
      <c r="E197" s="1"/>
      <c r="F197" s="1"/>
      <c r="G197" s="1"/>
      <c r="H197" s="1"/>
      <c r="I197" s="1"/>
      <c r="K197" s="20"/>
      <c r="L197" s="44"/>
      <c r="M197" s="45"/>
    </row>
    <row r="198" customFormat="false" ht="12.75" hidden="false" customHeight="false" outlineLevel="0" collapsed="false">
      <c r="E198" s="1"/>
      <c r="F198" s="1"/>
      <c r="G198" s="1"/>
      <c r="H198" s="1"/>
      <c r="I198" s="1"/>
      <c r="K198" s="20"/>
      <c r="L198" s="44"/>
      <c r="M198" s="45"/>
    </row>
    <row r="199" customFormat="false" ht="12.75" hidden="false" customHeight="false" outlineLevel="0" collapsed="false">
      <c r="E199" s="1"/>
      <c r="F199" s="1"/>
      <c r="G199" s="1"/>
      <c r="H199" s="1"/>
      <c r="I199" s="1"/>
      <c r="K199" s="20"/>
      <c r="L199" s="44"/>
      <c r="M199" s="45"/>
    </row>
    <row r="200" customFormat="false" ht="12.75" hidden="false" customHeight="false" outlineLevel="0" collapsed="false">
      <c r="E200" s="1"/>
      <c r="F200" s="1"/>
      <c r="G200" s="1"/>
      <c r="H200" s="1"/>
      <c r="I200" s="1"/>
      <c r="K200" s="20"/>
      <c r="L200" s="44"/>
      <c r="M200" s="45"/>
    </row>
    <row r="201" customFormat="false" ht="12.75" hidden="false" customHeight="false" outlineLevel="0" collapsed="false">
      <c r="E201" s="1"/>
      <c r="F201" s="1"/>
      <c r="G201" s="1"/>
      <c r="H201" s="1"/>
      <c r="I201" s="1"/>
      <c r="K201" s="20"/>
      <c r="L201" s="44"/>
      <c r="M201" s="45"/>
    </row>
    <row r="202" customFormat="false" ht="12.75" hidden="false" customHeight="false" outlineLevel="0" collapsed="false">
      <c r="E202" s="1"/>
      <c r="F202" s="1"/>
      <c r="G202" s="1"/>
      <c r="H202" s="1"/>
      <c r="I202" s="1"/>
      <c r="K202" s="20"/>
      <c r="L202" s="44"/>
      <c r="M202" s="45"/>
    </row>
    <row r="203" customFormat="false" ht="12.75" hidden="false" customHeight="false" outlineLevel="0" collapsed="false">
      <c r="E203" s="1"/>
      <c r="F203" s="1"/>
      <c r="G203" s="1"/>
      <c r="H203" s="1"/>
      <c r="I203" s="1"/>
      <c r="K203" s="20"/>
      <c r="L203" s="44"/>
      <c r="M203" s="45"/>
    </row>
    <row r="204" customFormat="false" ht="12.75" hidden="false" customHeight="false" outlineLevel="0" collapsed="false">
      <c r="E204" s="1"/>
      <c r="F204" s="1"/>
      <c r="G204" s="1"/>
      <c r="H204" s="1"/>
      <c r="I204" s="1"/>
      <c r="K204" s="20"/>
      <c r="L204" s="44"/>
      <c r="M204" s="45"/>
    </row>
    <row r="205" customFormat="false" ht="12.75" hidden="false" customHeight="false" outlineLevel="0" collapsed="false">
      <c r="E205" s="1"/>
      <c r="F205" s="1"/>
      <c r="G205" s="1"/>
      <c r="H205" s="1"/>
      <c r="I205" s="1"/>
      <c r="K205" s="20"/>
      <c r="L205" s="44"/>
      <c r="M205" s="45"/>
    </row>
    <row r="206" customFormat="false" ht="12.75" hidden="false" customHeight="false" outlineLevel="0" collapsed="false">
      <c r="E206" s="1"/>
      <c r="F206" s="1"/>
      <c r="G206" s="1"/>
      <c r="H206" s="1"/>
      <c r="I206" s="1"/>
      <c r="K206" s="20"/>
      <c r="L206" s="44"/>
      <c r="M206" s="45"/>
    </row>
    <row r="207" customFormat="false" ht="12.75" hidden="false" customHeight="false" outlineLevel="0" collapsed="false">
      <c r="E207" s="1"/>
      <c r="F207" s="1"/>
      <c r="G207" s="1"/>
      <c r="H207" s="1"/>
      <c r="I207" s="1"/>
      <c r="K207" s="20"/>
      <c r="L207" s="44"/>
      <c r="M207" s="45"/>
    </row>
    <row r="208" customFormat="false" ht="12.75" hidden="false" customHeight="false" outlineLevel="0" collapsed="false">
      <c r="E208" s="1"/>
      <c r="F208" s="1"/>
      <c r="G208" s="1"/>
      <c r="H208" s="1"/>
      <c r="I208" s="1"/>
      <c r="K208" s="20"/>
      <c r="L208" s="44"/>
      <c r="M208" s="45"/>
    </row>
    <row r="209" customFormat="false" ht="12.75" hidden="false" customHeight="false" outlineLevel="0" collapsed="false">
      <c r="E209" s="1"/>
      <c r="F209" s="1"/>
      <c r="G209" s="1"/>
      <c r="H209" s="1"/>
      <c r="I209" s="1"/>
      <c r="K209" s="20"/>
      <c r="L209" s="44"/>
      <c r="M209" s="45"/>
    </row>
    <row r="210" customFormat="false" ht="12.75" hidden="false" customHeight="false" outlineLevel="0" collapsed="false">
      <c r="E210" s="1"/>
      <c r="F210" s="1"/>
      <c r="G210" s="1"/>
      <c r="H210" s="1"/>
      <c r="I210" s="1"/>
      <c r="K210" s="20"/>
      <c r="L210" s="44"/>
      <c r="M210" s="45"/>
    </row>
    <row r="211" customFormat="false" ht="12.75" hidden="false" customHeight="false" outlineLevel="0" collapsed="false">
      <c r="E211" s="1"/>
      <c r="F211" s="1"/>
      <c r="G211" s="1"/>
      <c r="H211" s="1"/>
      <c r="I211" s="1"/>
      <c r="K211" s="20"/>
      <c r="L211" s="44"/>
      <c r="M211" s="45"/>
    </row>
    <row r="212" customFormat="false" ht="12.75" hidden="false" customHeight="false" outlineLevel="0" collapsed="false">
      <c r="E212" s="1"/>
      <c r="F212" s="1"/>
      <c r="G212" s="1"/>
      <c r="H212" s="1"/>
      <c r="I212" s="1"/>
      <c r="K212" s="20"/>
      <c r="L212" s="44"/>
      <c r="M212" s="45"/>
    </row>
    <row r="213" customFormat="false" ht="12.75" hidden="false" customHeight="false" outlineLevel="0" collapsed="false">
      <c r="E213" s="1"/>
      <c r="F213" s="1"/>
      <c r="G213" s="1"/>
      <c r="H213" s="1"/>
      <c r="I213" s="1"/>
      <c r="K213" s="20"/>
      <c r="L213" s="44"/>
      <c r="M213" s="45"/>
    </row>
    <row r="214" customFormat="false" ht="12.75" hidden="false" customHeight="false" outlineLevel="0" collapsed="false">
      <c r="E214" s="1"/>
      <c r="F214" s="1"/>
      <c r="G214" s="1"/>
      <c r="H214" s="1"/>
      <c r="I214" s="1"/>
      <c r="K214" s="20"/>
      <c r="L214" s="44"/>
      <c r="M214" s="45"/>
    </row>
    <row r="215" customFormat="false" ht="12.75" hidden="false" customHeight="false" outlineLevel="0" collapsed="false">
      <c r="E215" s="1"/>
      <c r="F215" s="1"/>
      <c r="G215" s="1"/>
      <c r="H215" s="1"/>
      <c r="I215" s="1"/>
      <c r="K215" s="20"/>
      <c r="L215" s="44"/>
      <c r="M215" s="45"/>
    </row>
    <row r="216" customFormat="false" ht="12.75" hidden="false" customHeight="false" outlineLevel="0" collapsed="false">
      <c r="E216" s="1"/>
      <c r="F216" s="1"/>
      <c r="G216" s="1"/>
      <c r="H216" s="1"/>
      <c r="I216" s="1"/>
      <c r="K216" s="20"/>
      <c r="L216" s="44"/>
      <c r="M216" s="45"/>
    </row>
    <row r="217" customFormat="false" ht="12.75" hidden="false" customHeight="false" outlineLevel="0" collapsed="false">
      <c r="E217" s="1"/>
      <c r="F217" s="1"/>
      <c r="G217" s="1"/>
      <c r="H217" s="1"/>
      <c r="I217" s="1"/>
      <c r="K217" s="20"/>
      <c r="L217" s="44"/>
      <c r="M217" s="45"/>
    </row>
    <row r="218" customFormat="false" ht="12.75" hidden="false" customHeight="false" outlineLevel="0" collapsed="false">
      <c r="E218" s="1"/>
      <c r="F218" s="1"/>
      <c r="G218" s="1"/>
      <c r="H218" s="1"/>
      <c r="I218" s="1"/>
      <c r="K218" s="20"/>
      <c r="L218" s="44"/>
      <c r="M218" s="45"/>
    </row>
    <row r="219" customFormat="false" ht="12.75" hidden="false" customHeight="false" outlineLevel="0" collapsed="false">
      <c r="E219" s="1"/>
      <c r="F219" s="1"/>
      <c r="G219" s="1"/>
      <c r="H219" s="1"/>
      <c r="I219" s="1"/>
      <c r="K219" s="20"/>
      <c r="L219" s="44"/>
      <c r="M219" s="45"/>
    </row>
    <row r="220" customFormat="false" ht="12.75" hidden="false" customHeight="false" outlineLevel="0" collapsed="false">
      <c r="E220" s="1"/>
      <c r="F220" s="1"/>
      <c r="G220" s="1"/>
      <c r="H220" s="1"/>
      <c r="I220" s="1"/>
      <c r="K220" s="20"/>
      <c r="L220" s="44"/>
      <c r="M220" s="45"/>
    </row>
    <row r="221" customFormat="false" ht="12.75" hidden="false" customHeight="false" outlineLevel="0" collapsed="false">
      <c r="E221" s="1"/>
      <c r="F221" s="1"/>
      <c r="G221" s="1"/>
      <c r="H221" s="1"/>
      <c r="I221" s="1"/>
      <c r="K221" s="20"/>
      <c r="L221" s="44"/>
      <c r="M221" s="45"/>
    </row>
    <row r="222" customFormat="false" ht="12.75" hidden="false" customHeight="false" outlineLevel="0" collapsed="false">
      <c r="E222" s="1"/>
      <c r="F222" s="1"/>
      <c r="G222" s="1"/>
      <c r="H222" s="1"/>
      <c r="I222" s="1"/>
      <c r="K222" s="20"/>
      <c r="L222" s="44"/>
      <c r="M222" s="45"/>
    </row>
    <row r="223" customFormat="false" ht="12.75" hidden="false" customHeight="false" outlineLevel="0" collapsed="false">
      <c r="E223" s="1"/>
      <c r="F223" s="1"/>
      <c r="G223" s="1"/>
      <c r="H223" s="1"/>
      <c r="I223" s="1"/>
      <c r="K223" s="20"/>
      <c r="L223" s="44"/>
      <c r="M223" s="45"/>
    </row>
    <row r="224" customFormat="false" ht="12.75" hidden="false" customHeight="false" outlineLevel="0" collapsed="false">
      <c r="E224" s="1"/>
      <c r="F224" s="1"/>
      <c r="G224" s="1"/>
      <c r="H224" s="1"/>
      <c r="I224" s="1"/>
      <c r="K224" s="20"/>
      <c r="L224" s="44"/>
      <c r="M224" s="45"/>
    </row>
    <row r="225" customFormat="false" ht="12.75" hidden="false" customHeight="false" outlineLevel="0" collapsed="false">
      <c r="E225" s="1"/>
      <c r="F225" s="1"/>
      <c r="G225" s="1"/>
      <c r="H225" s="1"/>
      <c r="I225" s="1"/>
      <c r="K225" s="20"/>
      <c r="L225" s="44"/>
      <c r="M225" s="45"/>
    </row>
    <row r="226" customFormat="false" ht="12.75" hidden="false" customHeight="false" outlineLevel="0" collapsed="false">
      <c r="E226" s="1"/>
      <c r="F226" s="1"/>
      <c r="G226" s="1"/>
      <c r="H226" s="1"/>
      <c r="I226" s="1"/>
      <c r="K226" s="20"/>
      <c r="L226" s="44"/>
      <c r="M226" s="45"/>
    </row>
    <row r="227" customFormat="false" ht="12.75" hidden="false" customHeight="false" outlineLevel="0" collapsed="false">
      <c r="E227" s="1"/>
      <c r="F227" s="1"/>
      <c r="G227" s="1"/>
      <c r="H227" s="1"/>
      <c r="I227" s="1"/>
      <c r="K227" s="20"/>
      <c r="L227" s="44"/>
      <c r="M227" s="45"/>
    </row>
    <row r="228" customFormat="false" ht="12.75" hidden="false" customHeight="false" outlineLevel="0" collapsed="false">
      <c r="E228" s="1"/>
      <c r="F228" s="1"/>
      <c r="G228" s="1"/>
      <c r="H228" s="1"/>
      <c r="I228" s="1"/>
      <c r="K228" s="20"/>
      <c r="L228" s="44"/>
      <c r="M228" s="45"/>
    </row>
    <row r="229" customFormat="false" ht="12.75" hidden="false" customHeight="false" outlineLevel="0" collapsed="false">
      <c r="E229" s="1"/>
      <c r="F229" s="1"/>
      <c r="G229" s="1"/>
      <c r="H229" s="1"/>
      <c r="I229" s="1"/>
      <c r="K229" s="20"/>
      <c r="L229" s="44"/>
      <c r="M229" s="45"/>
    </row>
    <row r="230" customFormat="false" ht="12.75" hidden="false" customHeight="false" outlineLevel="0" collapsed="false">
      <c r="E230" s="1"/>
      <c r="F230" s="1"/>
      <c r="G230" s="1"/>
      <c r="H230" s="1"/>
      <c r="I230" s="1"/>
      <c r="L230" s="44"/>
      <c r="M230" s="45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3" topLeftCell="B55" activePane="bottomRight" state="frozen"/>
      <selection pane="topLeft" activeCell="A1" activeCellId="0" sqref="A1"/>
      <selection pane="topRight" activeCell="B1" activeCellId="0" sqref="B1"/>
      <selection pane="bottomLeft" activeCell="A55" activeCellId="0" sqref="A55"/>
      <selection pane="bottomRight" activeCell="B31" activeCellId="0" sqref="B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" width="9.14"/>
    <col collapsed="false" customWidth="true" hidden="false" outlineLevel="0" max="2" min="2" style="47" width="13.85"/>
    <col collapsed="false" customWidth="true" hidden="false" outlineLevel="0" max="3" min="3" style="48" width="14.41"/>
    <col collapsed="false" customWidth="true" hidden="false" outlineLevel="0" max="4" min="4" style="49" width="12.28"/>
    <col collapsed="false" customWidth="true" hidden="false" outlineLevel="0" max="5" min="5" style="47" width="16.28"/>
    <col collapsed="false" customWidth="true" hidden="false" outlineLevel="0" max="6" min="6" style="47" width="10.71"/>
    <col collapsed="false" customWidth="true" hidden="false" outlineLevel="0" max="8" min="7" style="50" width="13.28"/>
    <col collapsed="false" customWidth="true" hidden="false" outlineLevel="0" max="9" min="9" style="0" width="12.7"/>
    <col collapsed="false" customWidth="true" hidden="false" outlineLevel="0" max="10" min="10" style="0" width="11.7"/>
  </cols>
  <sheetData>
    <row r="1" customFormat="false" ht="13.5" hidden="false" customHeight="false" outlineLevel="0" collapsed="false">
      <c r="B1" s="10" t="s">
        <v>0</v>
      </c>
      <c r="C1" s="51" t="s">
        <v>0</v>
      </c>
    </row>
    <row r="2" customFormat="false" ht="13.5" hidden="false" customHeight="false" outlineLevel="0" collapsed="false">
      <c r="A2" s="10" t="s">
        <v>0</v>
      </c>
      <c r="B2" s="10" t="s">
        <v>135</v>
      </c>
      <c r="C2" s="51" t="s">
        <v>136</v>
      </c>
      <c r="D2" s="52" t="s">
        <v>0</v>
      </c>
      <c r="E2" s="53" t="s">
        <v>137</v>
      </c>
    </row>
    <row r="3" customFormat="false" ht="12.75" hidden="false" customHeight="false" outlineLevel="0" collapsed="false">
      <c r="A3" s="10" t="n">
        <v>2001</v>
      </c>
      <c r="B3" s="23" t="e">
        <f aca="false">+G14+G22+#REF!</f>
        <v>#REF!</v>
      </c>
      <c r="C3" s="23" t="e">
        <f aca="false">+H14+H22+#REF!</f>
        <v>#REF!</v>
      </c>
      <c r="D3" s="54" t="s">
        <v>51</v>
      </c>
      <c r="E3" s="55" t="n">
        <f aca="false">SUM(C14:C23)+SUM(C27:C31)</f>
        <v>30582</v>
      </c>
    </row>
    <row r="4" customFormat="false" ht="13.5" hidden="false" customHeight="false" outlineLevel="0" collapsed="false">
      <c r="A4" s="10" t="n">
        <v>2002</v>
      </c>
      <c r="B4" s="23" t="n">
        <f aca="false">+G16+G19+G23+G27+G28</f>
        <v>0</v>
      </c>
      <c r="C4" s="23" t="n">
        <f aca="false">+H16+H19+H23+H27+H28</f>
        <v>0</v>
      </c>
      <c r="D4" s="56" t="s">
        <v>60</v>
      </c>
      <c r="E4" s="57" t="n">
        <f aca="false">SUM(C25)+C33</f>
        <v>3619</v>
      </c>
    </row>
    <row r="5" customFormat="false" ht="13.5" hidden="false" customHeight="false" outlineLevel="0" collapsed="false">
      <c r="A5" s="10" t="n">
        <v>2003</v>
      </c>
      <c r="B5" s="23" t="e">
        <f aca="false">+G17+G20+#REF!+G25+G29+G30</f>
        <v>#REF!</v>
      </c>
      <c r="C5" s="23" t="e">
        <f aca="false">+H17+H20+#REF!+H25+H29+H30</f>
        <v>#REF!</v>
      </c>
      <c r="D5" s="58" t="s">
        <v>108</v>
      </c>
      <c r="E5" s="57" t="n">
        <f aca="false">SUM(E3:E4)</f>
        <v>34201</v>
      </c>
    </row>
    <row r="6" customFormat="false" ht="12.75" hidden="false" customHeight="false" outlineLevel="0" collapsed="false">
      <c r="A6" s="10" t="n">
        <v>2004</v>
      </c>
      <c r="B6" s="23" t="n">
        <f aca="false">G31</f>
        <v>0</v>
      </c>
      <c r="C6" s="23" t="n">
        <f aca="false">H31</f>
        <v>0</v>
      </c>
    </row>
    <row r="7" customFormat="false" ht="12.75" hidden="false" customHeight="false" outlineLevel="0" collapsed="false">
      <c r="A7" s="10" t="n">
        <v>2005</v>
      </c>
      <c r="B7" s="23" t="n">
        <f aca="false">G33</f>
        <v>54661.71</v>
      </c>
      <c r="C7" s="23" t="n">
        <f aca="false">H33</f>
        <v>32769.695145</v>
      </c>
    </row>
    <row r="8" customFormat="false" ht="12.75" hidden="false" customHeight="false" outlineLevel="0" collapsed="false">
      <c r="B8" s="23"/>
      <c r="C8" s="23"/>
    </row>
    <row r="9" customFormat="false" ht="12.75" hidden="false" customHeight="false" outlineLevel="0" collapsed="false">
      <c r="A9" s="10" t="s">
        <v>108</v>
      </c>
      <c r="B9" s="23" t="e">
        <f aca="false">SUM(B3:B8)</f>
        <v>#REF!</v>
      </c>
      <c r="C9" s="23" t="e">
        <f aca="false">SUM(C3:C8)</f>
        <v>#REF!</v>
      </c>
    </row>
    <row r="10" customFormat="false" ht="13.5" hidden="false" customHeight="false" outlineLevel="0" collapsed="false">
      <c r="B10" s="10"/>
      <c r="C10" s="10"/>
    </row>
    <row r="11" customFormat="false" ht="12.75" hidden="false" customHeight="false" outlineLevel="0" collapsed="false">
      <c r="A11" s="59"/>
      <c r="B11" s="60"/>
      <c r="C11" s="61"/>
      <c r="D11" s="62"/>
      <c r="E11" s="60"/>
      <c r="F11" s="60"/>
      <c r="G11" s="63" t="s">
        <v>138</v>
      </c>
      <c r="H11" s="64" t="s">
        <v>139</v>
      </c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</row>
    <row r="12" customFormat="false" ht="12.75" hidden="false" customHeight="false" outlineLevel="0" collapsed="false">
      <c r="A12" s="66" t="s">
        <v>140</v>
      </c>
      <c r="B12" s="67" t="s">
        <v>141</v>
      </c>
      <c r="C12" s="68" t="s">
        <v>142</v>
      </c>
      <c r="D12" s="69" t="s">
        <v>143</v>
      </c>
      <c r="E12" s="67" t="s">
        <v>144</v>
      </c>
      <c r="F12" s="67" t="s">
        <v>145</v>
      </c>
      <c r="G12" s="70" t="s">
        <v>146</v>
      </c>
      <c r="H12" s="71" t="s">
        <v>146</v>
      </c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</row>
    <row r="13" customFormat="false" ht="13.5" hidden="false" customHeight="false" outlineLevel="0" collapsed="false">
      <c r="A13" s="72"/>
      <c r="B13" s="73"/>
      <c r="C13" s="74"/>
      <c r="D13" s="75"/>
      <c r="E13" s="73"/>
      <c r="F13" s="73"/>
      <c r="G13" s="76"/>
      <c r="H13" s="77"/>
      <c r="I13" s="67"/>
      <c r="J13" s="10"/>
    </row>
    <row r="14" customFormat="false" ht="12.75" hidden="false" customHeight="false" outlineLevel="0" collapsed="false">
      <c r="A14" s="10" t="n">
        <v>106892</v>
      </c>
      <c r="B14" s="3" t="s">
        <v>24</v>
      </c>
      <c r="C14" s="78" t="n">
        <v>15280</v>
      </c>
      <c r="D14" s="79" t="n">
        <v>18.375</v>
      </c>
      <c r="E14" s="3" t="s">
        <v>147</v>
      </c>
      <c r="F14" s="80" t="n">
        <v>37256</v>
      </c>
      <c r="G14" s="14" t="n">
        <f aca="false">C14*(Sheet1!$E$31-D14)</f>
        <v>-30025.2</v>
      </c>
      <c r="H14" s="7" t="n">
        <f aca="false">G14*0.5995</f>
        <v>-18000.1074</v>
      </c>
      <c r="I14" s="67" t="s">
        <v>0</v>
      </c>
      <c r="J14" s="10"/>
    </row>
    <row r="15" customFormat="false" ht="12.75" hidden="false" customHeight="false" outlineLevel="0" collapsed="false">
      <c r="C15" s="47"/>
      <c r="F15" s="81"/>
      <c r="G15" s="14" t="s">
        <v>0</v>
      </c>
      <c r="H15" s="7" t="s">
        <v>0</v>
      </c>
      <c r="I15" s="67" t="s">
        <v>0</v>
      </c>
      <c r="J15" s="10"/>
    </row>
    <row r="16" customFormat="false" ht="12.75" hidden="false" customHeight="false" outlineLevel="0" collapsed="false">
      <c r="A16" s="10" t="n">
        <v>122617</v>
      </c>
      <c r="B16" s="3" t="s">
        <v>24</v>
      </c>
      <c r="C16" s="48" t="n">
        <v>2565</v>
      </c>
      <c r="D16" s="49" t="n">
        <v>55.5</v>
      </c>
      <c r="E16" s="47" t="s">
        <v>147</v>
      </c>
      <c r="F16" s="81" t="n">
        <v>37274</v>
      </c>
      <c r="G16" s="14" t="n">
        <v>0</v>
      </c>
      <c r="H16" s="7" t="n">
        <f aca="false">G16*0.5995</f>
        <v>0</v>
      </c>
      <c r="I16" s="67" t="s">
        <v>0</v>
      </c>
      <c r="J16" s="10"/>
    </row>
    <row r="17" customFormat="false" ht="12.75" hidden="false" customHeight="false" outlineLevel="0" collapsed="false">
      <c r="C17" s="82" t="n">
        <v>2565</v>
      </c>
      <c r="D17" s="49" t="n">
        <v>55.5</v>
      </c>
      <c r="E17" s="47" t="s">
        <v>147</v>
      </c>
      <c r="F17" s="81" t="n">
        <v>37639</v>
      </c>
      <c r="G17" s="14" t="n">
        <v>0</v>
      </c>
      <c r="H17" s="7" t="n">
        <f aca="false">G17*0.5995</f>
        <v>0</v>
      </c>
      <c r="I17" s="67" t="s">
        <v>0</v>
      </c>
      <c r="J17" s="10"/>
    </row>
    <row r="18" customFormat="false" ht="12.75" hidden="false" customHeight="false" outlineLevel="0" collapsed="false">
      <c r="C18" s="47"/>
      <c r="E18" s="47" t="s">
        <v>0</v>
      </c>
      <c r="F18" s="81" t="s">
        <v>0</v>
      </c>
      <c r="G18" s="14" t="s">
        <v>0</v>
      </c>
      <c r="H18" s="7" t="s">
        <v>0</v>
      </c>
      <c r="I18" s="10" t="s">
        <v>0</v>
      </c>
      <c r="J18" s="10"/>
    </row>
    <row r="19" customFormat="false" ht="12.75" hidden="false" customHeight="false" outlineLevel="0" collapsed="false">
      <c r="A19" s="10" t="n">
        <v>135367</v>
      </c>
      <c r="B19" s="3" t="s">
        <v>24</v>
      </c>
      <c r="C19" s="2" t="n">
        <v>12</v>
      </c>
      <c r="D19" s="49" t="n">
        <v>55.5</v>
      </c>
      <c r="E19" s="47" t="s">
        <v>147</v>
      </c>
      <c r="F19" s="81" t="n">
        <v>37274</v>
      </c>
      <c r="G19" s="14" t="n">
        <v>0</v>
      </c>
      <c r="H19" s="7" t="n">
        <f aca="false">G19*0.5995</f>
        <v>0</v>
      </c>
      <c r="I19" s="10" t="s">
        <v>0</v>
      </c>
      <c r="J19" s="10"/>
    </row>
    <row r="20" customFormat="false" ht="12.75" hidden="false" customHeight="false" outlineLevel="0" collapsed="false">
      <c r="C20" s="83" t="n">
        <v>12</v>
      </c>
      <c r="D20" s="49" t="n">
        <v>55.5</v>
      </c>
      <c r="E20" s="47" t="s">
        <v>147</v>
      </c>
      <c r="F20" s="81" t="n">
        <v>37639</v>
      </c>
      <c r="G20" s="14" t="n">
        <v>0</v>
      </c>
      <c r="H20" s="7" t="n">
        <f aca="false">G20*0.5995</f>
        <v>0</v>
      </c>
      <c r="I20" s="10" t="s">
        <v>0</v>
      </c>
      <c r="J20" s="10"/>
    </row>
    <row r="21" customFormat="false" ht="12.75" hidden="false" customHeight="false" outlineLevel="0" collapsed="false">
      <c r="C21" s="83"/>
      <c r="F21" s="81"/>
      <c r="G21" s="81"/>
      <c r="H21" s="7" t="s">
        <v>0</v>
      </c>
      <c r="I21" s="10" t="s">
        <v>0</v>
      </c>
      <c r="J21" s="10"/>
    </row>
    <row r="22" customFormat="false" ht="12.75" hidden="false" customHeight="false" outlineLevel="0" collapsed="false">
      <c r="A22" s="10" t="n">
        <v>149389</v>
      </c>
      <c r="B22" s="47" t="s">
        <v>24</v>
      </c>
      <c r="C22" s="2" t="n">
        <v>1270</v>
      </c>
      <c r="D22" s="49" t="n">
        <v>76</v>
      </c>
      <c r="E22" s="47" t="s">
        <v>147</v>
      </c>
      <c r="F22" s="81" t="n">
        <v>37469</v>
      </c>
      <c r="G22" s="14" t="n">
        <v>0</v>
      </c>
      <c r="H22" s="7" t="n">
        <f aca="false">G22*0.5995</f>
        <v>0</v>
      </c>
      <c r="I22" s="10" t="s">
        <v>0</v>
      </c>
      <c r="J22" s="10"/>
      <c r="K22" s="3"/>
    </row>
    <row r="23" customFormat="false" ht="12.75" hidden="false" customHeight="false" outlineLevel="0" collapsed="false">
      <c r="A23" s="10" t="s">
        <v>0</v>
      </c>
      <c r="B23" s="47" t="s">
        <v>0</v>
      </c>
      <c r="C23" s="2" t="n">
        <v>1270</v>
      </c>
      <c r="D23" s="49" t="n">
        <v>76</v>
      </c>
      <c r="E23" s="47" t="s">
        <v>147</v>
      </c>
      <c r="F23" s="81" t="n">
        <v>37834</v>
      </c>
      <c r="G23" s="14" t="n">
        <v>0</v>
      </c>
      <c r="H23" s="7" t="n">
        <f aca="false">G23*0.5995</f>
        <v>0</v>
      </c>
      <c r="I23" s="10" t="s">
        <v>0</v>
      </c>
      <c r="J23" s="10"/>
      <c r="K23" s="3"/>
    </row>
    <row r="24" customFormat="false" ht="12.75" hidden="false" customHeight="false" outlineLevel="0" collapsed="false">
      <c r="C24" s="47"/>
      <c r="D24" s="2" t="s">
        <v>0</v>
      </c>
      <c r="E24" s="2" t="s">
        <v>0</v>
      </c>
      <c r="F24" s="81" t="s">
        <v>0</v>
      </c>
      <c r="G24" s="14" t="s">
        <v>0</v>
      </c>
      <c r="H24" s="7" t="s">
        <v>0</v>
      </c>
      <c r="I24" s="10" t="s">
        <v>0</v>
      </c>
      <c r="J24" s="10"/>
    </row>
    <row r="25" customFormat="false" ht="12.75" hidden="false" customHeight="false" outlineLevel="0" collapsed="false">
      <c r="A25" s="10" t="n">
        <v>144377</v>
      </c>
      <c r="B25" s="3" t="s">
        <v>148</v>
      </c>
      <c r="C25" s="2" t="n">
        <v>288</v>
      </c>
      <c r="D25" s="14" t="n">
        <f aca="false">D$87</f>
        <v>0</v>
      </c>
      <c r="E25" s="14" t="s">
        <v>147</v>
      </c>
      <c r="F25" s="81" t="n">
        <v>37645</v>
      </c>
      <c r="G25" s="14" t="n">
        <f aca="false">C25*(Sheet1!$E$31-D25)</f>
        <v>4726.08</v>
      </c>
      <c r="H25" s="7" t="n">
        <f aca="false">G25*0.5995</f>
        <v>2833.28496</v>
      </c>
      <c r="I25" s="10" t="s">
        <v>0</v>
      </c>
      <c r="J25" s="10"/>
      <c r="K25" s="3"/>
    </row>
    <row r="26" customFormat="false" ht="12.75" hidden="false" customHeight="false" outlineLevel="0" collapsed="false">
      <c r="B26" s="3"/>
      <c r="C26" s="2"/>
      <c r="D26" s="14"/>
      <c r="E26" s="14"/>
      <c r="F26" s="81"/>
      <c r="G26" s="14"/>
      <c r="H26" s="7" t="s">
        <v>0</v>
      </c>
      <c r="I26" s="10" t="s">
        <v>0</v>
      </c>
      <c r="J26" s="10" t="s">
        <v>0</v>
      </c>
      <c r="K26" s="3"/>
    </row>
    <row r="27" customFormat="false" ht="12.75" hidden="false" customHeight="false" outlineLevel="0" collapsed="false">
      <c r="A27" s="10" t="n">
        <v>151261</v>
      </c>
      <c r="B27" s="3" t="s">
        <v>24</v>
      </c>
      <c r="C27" s="48" t="n">
        <v>1631</v>
      </c>
      <c r="D27" s="49" t="n">
        <v>75.0625</v>
      </c>
      <c r="E27" s="47" t="s">
        <v>147</v>
      </c>
      <c r="F27" s="81" t="n">
        <v>37287</v>
      </c>
      <c r="G27" s="14" t="n">
        <v>0</v>
      </c>
      <c r="H27" s="7" t="n">
        <f aca="false">G27*0.5995</f>
        <v>0</v>
      </c>
      <c r="I27" s="67" t="s">
        <v>0</v>
      </c>
      <c r="J27" s="10" t="s">
        <v>0</v>
      </c>
    </row>
    <row r="28" customFormat="false" ht="12.75" hidden="false" customHeight="false" outlineLevel="0" collapsed="false">
      <c r="B28" s="3" t="s">
        <v>24</v>
      </c>
      <c r="C28" s="48" t="n">
        <v>1631</v>
      </c>
      <c r="D28" s="49" t="n">
        <v>75.0625</v>
      </c>
      <c r="E28" s="47" t="s">
        <v>147</v>
      </c>
      <c r="F28" s="81" t="n">
        <v>37468</v>
      </c>
      <c r="G28" s="14" t="n">
        <v>0</v>
      </c>
      <c r="H28" s="7" t="n">
        <f aca="false">G28*0.5995</f>
        <v>0</v>
      </c>
      <c r="I28" s="67" t="s">
        <v>0</v>
      </c>
      <c r="J28" s="10"/>
    </row>
    <row r="29" customFormat="false" ht="12.75" hidden="false" customHeight="false" outlineLevel="0" collapsed="false">
      <c r="B29" s="3" t="s">
        <v>24</v>
      </c>
      <c r="C29" s="48" t="n">
        <v>1631</v>
      </c>
      <c r="D29" s="49" t="n">
        <v>75.0625</v>
      </c>
      <c r="E29" s="47" t="s">
        <v>147</v>
      </c>
      <c r="F29" s="81" t="n">
        <v>37652</v>
      </c>
      <c r="G29" s="14" t="n">
        <v>0</v>
      </c>
      <c r="H29" s="7" t="n">
        <f aca="false">G29*0.5995</f>
        <v>0</v>
      </c>
      <c r="I29" s="67" t="s">
        <v>149</v>
      </c>
      <c r="J29" s="10" t="s">
        <v>0</v>
      </c>
    </row>
    <row r="30" customFormat="false" ht="12.75" hidden="false" customHeight="false" outlineLevel="0" collapsed="false">
      <c r="B30" s="3" t="s">
        <v>24</v>
      </c>
      <c r="C30" s="48" t="n">
        <v>1631</v>
      </c>
      <c r="D30" s="49" t="n">
        <v>75.0625</v>
      </c>
      <c r="E30" s="47" t="s">
        <v>147</v>
      </c>
      <c r="F30" s="81" t="n">
        <v>37833</v>
      </c>
      <c r="G30" s="14" t="n">
        <v>0</v>
      </c>
      <c r="H30" s="7" t="n">
        <f aca="false">G30*0.5995</f>
        <v>0</v>
      </c>
      <c r="I30" s="67" t="s">
        <v>0</v>
      </c>
      <c r="J30" s="51" t="s">
        <v>0</v>
      </c>
      <c r="K30" s="84" t="s">
        <v>0</v>
      </c>
    </row>
    <row r="31" customFormat="false" ht="12.75" hidden="false" customHeight="false" outlineLevel="0" collapsed="false">
      <c r="B31" s="3" t="s">
        <v>24</v>
      </c>
      <c r="C31" s="48" t="n">
        <v>1084</v>
      </c>
      <c r="D31" s="49" t="n">
        <v>75.0625</v>
      </c>
      <c r="E31" s="47" t="s">
        <v>147</v>
      </c>
      <c r="F31" s="81" t="n">
        <v>38017</v>
      </c>
      <c r="G31" s="14" t="n">
        <v>0</v>
      </c>
      <c r="H31" s="7" t="n">
        <f aca="false">G31*0.5995</f>
        <v>0</v>
      </c>
      <c r="I31" s="68" t="s">
        <v>0</v>
      </c>
      <c r="J31" s="51" t="s">
        <v>0</v>
      </c>
    </row>
    <row r="32" customFormat="false" ht="12.75" hidden="false" customHeight="false" outlineLevel="0" collapsed="false">
      <c r="B32" s="3"/>
      <c r="F32" s="81"/>
      <c r="G32" s="14"/>
      <c r="H32" s="7"/>
      <c r="I32" s="68"/>
      <c r="J32" s="51"/>
    </row>
    <row r="33" customFormat="false" ht="12.75" hidden="false" customHeight="false" outlineLevel="0" collapsed="false">
      <c r="A33" s="10" t="n">
        <v>151699</v>
      </c>
      <c r="B33" s="3" t="s">
        <v>150</v>
      </c>
      <c r="C33" s="2" t="n">
        <v>3331</v>
      </c>
      <c r="D33" s="14" t="n">
        <f aca="false">D$87</f>
        <v>0</v>
      </c>
      <c r="E33" s="14" t="s">
        <v>147</v>
      </c>
      <c r="F33" s="85" t="s">
        <v>151</v>
      </c>
      <c r="G33" s="14" t="n">
        <f aca="false">C33*(Sheet1!$E$31-D33)</f>
        <v>54661.71</v>
      </c>
      <c r="H33" s="7" t="n">
        <f aca="false">G33*0.5995</f>
        <v>32769.695145</v>
      </c>
      <c r="I33" s="10"/>
      <c r="J33" s="10" t="s">
        <v>0</v>
      </c>
      <c r="K33" s="3"/>
    </row>
    <row r="34" customFormat="false" ht="12.75" hidden="false" customHeight="false" outlineLevel="0" collapsed="false">
      <c r="B34" s="3"/>
      <c r="C34" s="2"/>
      <c r="D34" s="14"/>
      <c r="E34" s="14"/>
      <c r="F34" s="85"/>
      <c r="G34" s="14"/>
      <c r="H34" s="7" t="s">
        <v>0</v>
      </c>
      <c r="I34" s="10"/>
      <c r="J34" s="10"/>
      <c r="K34" s="3"/>
    </row>
    <row r="35" customFormat="false" ht="12.75" hidden="false" customHeight="false" outlineLevel="0" collapsed="false">
      <c r="A35" s="10" t="n">
        <v>160388</v>
      </c>
      <c r="B35" s="3" t="s">
        <v>24</v>
      </c>
      <c r="C35" s="2" t="n">
        <v>381</v>
      </c>
      <c r="D35" s="49" t="n">
        <v>83.125</v>
      </c>
      <c r="E35" s="47" t="s">
        <v>147</v>
      </c>
      <c r="F35" s="81" t="n">
        <v>37437</v>
      </c>
      <c r="G35" s="14" t="n">
        <v>0</v>
      </c>
      <c r="H35" s="7" t="n">
        <f aca="false">G35*0.5995</f>
        <v>0</v>
      </c>
      <c r="I35" s="10" t="s">
        <v>0</v>
      </c>
      <c r="J35" s="10"/>
    </row>
    <row r="36" customFormat="false" ht="12.75" hidden="false" customHeight="false" outlineLevel="0" collapsed="false">
      <c r="A36" s="10" t="s">
        <v>0</v>
      </c>
      <c r="B36" s="3" t="s">
        <v>24</v>
      </c>
      <c r="C36" s="2" t="n">
        <v>381</v>
      </c>
      <c r="D36" s="49" t="n">
        <v>83.125</v>
      </c>
      <c r="E36" s="47" t="s">
        <v>147</v>
      </c>
      <c r="F36" s="81" t="n">
        <v>37802</v>
      </c>
      <c r="G36" s="14" t="n">
        <v>0</v>
      </c>
      <c r="H36" s="7" t="n">
        <f aca="false">G36*0.5995</f>
        <v>0</v>
      </c>
      <c r="I36" s="10" t="s">
        <v>0</v>
      </c>
      <c r="J36" s="10"/>
    </row>
    <row r="37" customFormat="false" ht="12.75" hidden="false" customHeight="false" outlineLevel="0" collapsed="false">
      <c r="A37" s="10" t="s">
        <v>0</v>
      </c>
      <c r="B37" s="3" t="s">
        <v>24</v>
      </c>
      <c r="C37" s="2" t="n">
        <v>381</v>
      </c>
      <c r="D37" s="49" t="n">
        <v>83.125</v>
      </c>
      <c r="E37" s="47" t="s">
        <v>147</v>
      </c>
      <c r="F37" s="81" t="n">
        <v>38168</v>
      </c>
      <c r="G37" s="14" t="n">
        <v>0</v>
      </c>
      <c r="H37" s="7" t="n">
        <f aca="false">G37*0.5995</f>
        <v>0</v>
      </c>
      <c r="I37" s="10" t="s">
        <v>0</v>
      </c>
      <c r="J37" s="10"/>
    </row>
    <row r="38" customFormat="false" ht="12.75" hidden="false" customHeight="false" outlineLevel="0" collapsed="false">
      <c r="A38" s="9" t="s">
        <v>0</v>
      </c>
      <c r="B38" s="3" t="s">
        <v>24</v>
      </c>
      <c r="C38" s="2" t="n">
        <v>381</v>
      </c>
      <c r="D38" s="49" t="n">
        <v>83.125</v>
      </c>
      <c r="E38" s="47" t="s">
        <v>147</v>
      </c>
      <c r="F38" s="81" t="n">
        <v>38533</v>
      </c>
      <c r="G38" s="14" t="n">
        <v>0</v>
      </c>
      <c r="H38" s="7" t="n">
        <f aca="false">G38*0.5995</f>
        <v>0</v>
      </c>
      <c r="I38" s="10" t="s">
        <v>0</v>
      </c>
      <c r="J38" s="10"/>
    </row>
    <row r="39" customFormat="false" ht="12.75" hidden="false" customHeight="false" outlineLevel="0" collapsed="false">
      <c r="B39" s="3"/>
      <c r="C39" s="2"/>
      <c r="F39" s="81"/>
      <c r="G39" s="14"/>
      <c r="H39" s="7" t="s">
        <v>0</v>
      </c>
      <c r="I39" s="10"/>
      <c r="J39" s="10"/>
    </row>
    <row r="40" customFormat="false" ht="12.75" hidden="false" customHeight="false" outlineLevel="0" collapsed="false">
      <c r="A40" s="10" t="n">
        <v>170855</v>
      </c>
      <c r="B40" s="3" t="s">
        <v>24</v>
      </c>
      <c r="C40" s="2" t="n">
        <v>347</v>
      </c>
      <c r="D40" s="49" t="n">
        <v>62.41</v>
      </c>
      <c r="E40" s="47" t="s">
        <v>147</v>
      </c>
      <c r="F40" s="80" t="n">
        <v>37196</v>
      </c>
      <c r="G40" s="14" t="n">
        <v>0</v>
      </c>
      <c r="H40" s="7" t="n">
        <f aca="false">G40*0.5995</f>
        <v>0</v>
      </c>
      <c r="I40" s="10"/>
      <c r="J40" s="10"/>
    </row>
    <row r="41" customFormat="false" ht="12.75" hidden="false" customHeight="false" outlineLevel="0" collapsed="false">
      <c r="B41" s="3" t="s">
        <v>24</v>
      </c>
      <c r="C41" s="2" t="n">
        <v>347</v>
      </c>
      <c r="D41" s="49" t="n">
        <v>62.41</v>
      </c>
      <c r="E41" s="47" t="s">
        <v>147</v>
      </c>
      <c r="F41" s="81" t="n">
        <v>37377</v>
      </c>
      <c r="G41" s="14" t="n">
        <v>0</v>
      </c>
      <c r="H41" s="7" t="n">
        <f aca="false">G41*0.5995</f>
        <v>0</v>
      </c>
      <c r="I41" s="10"/>
      <c r="J41" s="10"/>
    </row>
    <row r="42" customFormat="false" ht="12.75" hidden="false" customHeight="false" outlineLevel="0" collapsed="false">
      <c r="B42" s="3" t="s">
        <v>24</v>
      </c>
      <c r="C42" s="2" t="n">
        <v>347</v>
      </c>
      <c r="D42" s="49" t="n">
        <v>62.41</v>
      </c>
      <c r="E42" s="47" t="s">
        <v>147</v>
      </c>
      <c r="F42" s="81" t="n">
        <v>37561</v>
      </c>
      <c r="G42" s="14" t="n">
        <v>0</v>
      </c>
      <c r="H42" s="7" t="n">
        <f aca="false">G42*0.5995</f>
        <v>0</v>
      </c>
      <c r="I42" s="10"/>
      <c r="J42" s="10"/>
    </row>
    <row r="43" customFormat="false" ht="12.75" hidden="false" customHeight="false" outlineLevel="0" collapsed="false">
      <c r="A43" s="10" t="s">
        <v>0</v>
      </c>
      <c r="B43" s="3" t="s">
        <v>24</v>
      </c>
      <c r="C43" s="2" t="n">
        <v>347</v>
      </c>
      <c r="D43" s="49" t="n">
        <v>62.41</v>
      </c>
      <c r="E43" s="47" t="s">
        <v>147</v>
      </c>
      <c r="F43" s="81" t="n">
        <v>37742</v>
      </c>
      <c r="G43" s="14" t="n">
        <v>0</v>
      </c>
      <c r="H43" s="7" t="n">
        <f aca="false">G43*0.5995</f>
        <v>0</v>
      </c>
      <c r="I43" s="10" t="s">
        <v>0</v>
      </c>
      <c r="J43" s="10"/>
    </row>
    <row r="44" customFormat="false" ht="12.75" hidden="false" customHeight="false" outlineLevel="0" collapsed="false">
      <c r="A44" s="10" t="s">
        <v>0</v>
      </c>
      <c r="B44" s="3" t="s">
        <v>24</v>
      </c>
      <c r="C44" s="2" t="n">
        <v>347</v>
      </c>
      <c r="D44" s="49" t="n">
        <v>62.41</v>
      </c>
      <c r="E44" s="47" t="s">
        <v>147</v>
      </c>
      <c r="F44" s="81" t="n">
        <v>37926</v>
      </c>
      <c r="G44" s="14" t="n">
        <v>0</v>
      </c>
      <c r="H44" s="7" t="n">
        <f aca="false">G44*0.5995</f>
        <v>0</v>
      </c>
      <c r="I44" s="10" t="s">
        <v>0</v>
      </c>
      <c r="J44" s="10"/>
    </row>
    <row r="45" customFormat="false" ht="12.75" hidden="false" customHeight="false" outlineLevel="0" collapsed="false">
      <c r="A45" s="9" t="s">
        <v>0</v>
      </c>
      <c r="B45" s="3" t="s">
        <v>24</v>
      </c>
      <c r="C45" s="2" t="n">
        <v>233</v>
      </c>
      <c r="D45" s="49" t="n">
        <v>62.41</v>
      </c>
      <c r="E45" s="47" t="s">
        <v>147</v>
      </c>
      <c r="F45" s="81" t="n">
        <v>38108</v>
      </c>
      <c r="G45" s="14" t="n">
        <v>0</v>
      </c>
      <c r="H45" s="7" t="n">
        <f aca="false">G45*0.5995</f>
        <v>0</v>
      </c>
      <c r="I45" s="9" t="s">
        <v>0</v>
      </c>
      <c r="J45" s="10"/>
    </row>
    <row r="46" customFormat="false" ht="12.75" hidden="false" customHeight="false" outlineLevel="0" collapsed="false">
      <c r="B46" s="3"/>
      <c r="C46" s="2"/>
      <c r="F46" s="81"/>
      <c r="G46" s="14"/>
      <c r="H46" s="7"/>
      <c r="I46" s="9"/>
      <c r="J46" s="10"/>
    </row>
    <row r="47" customFormat="false" ht="12.75" hidden="false" customHeight="false" outlineLevel="0" collapsed="false">
      <c r="A47" s="10" t="n">
        <v>170894</v>
      </c>
      <c r="B47" s="3" t="s">
        <v>150</v>
      </c>
      <c r="C47" s="2" t="n">
        <v>223</v>
      </c>
      <c r="D47" s="14" t="n">
        <f aca="false">D$87</f>
        <v>0</v>
      </c>
      <c r="E47" s="14" t="s">
        <v>147</v>
      </c>
      <c r="F47" s="81" t="n">
        <v>37377</v>
      </c>
      <c r="G47" s="14" t="n">
        <f aca="false">C47*(Sheet1!$E$31-D47)</f>
        <v>3659.43</v>
      </c>
      <c r="H47" s="7" t="n">
        <f aca="false">G47*0.5995</f>
        <v>2193.828285</v>
      </c>
      <c r="I47" s="10"/>
      <c r="J47" s="10"/>
      <c r="K47" s="3"/>
    </row>
    <row r="48" customFormat="false" ht="12.75" hidden="false" customHeight="false" outlineLevel="0" collapsed="false">
      <c r="A48" s="10" t="s">
        <v>0</v>
      </c>
      <c r="B48" s="3" t="s">
        <v>150</v>
      </c>
      <c r="C48" s="2" t="n">
        <v>223</v>
      </c>
      <c r="D48" s="14" t="n">
        <f aca="false">D$87</f>
        <v>0</v>
      </c>
      <c r="E48" s="14" t="s">
        <v>147</v>
      </c>
      <c r="F48" s="81" t="n">
        <v>37742</v>
      </c>
      <c r="G48" s="14" t="n">
        <f aca="false">C48*(Sheet1!$E$31-D48)</f>
        <v>3659.43</v>
      </c>
      <c r="H48" s="7" t="n">
        <f aca="false">G48*0.5995</f>
        <v>2193.828285</v>
      </c>
      <c r="I48" s="10"/>
      <c r="J48" s="10"/>
      <c r="K48" s="3"/>
    </row>
    <row r="49" customFormat="false" ht="12.75" hidden="false" customHeight="false" outlineLevel="0" collapsed="false">
      <c r="A49" s="10" t="s">
        <v>0</v>
      </c>
      <c r="B49" s="3" t="s">
        <v>150</v>
      </c>
      <c r="C49" s="2" t="n">
        <v>222</v>
      </c>
      <c r="D49" s="14" t="n">
        <f aca="false">D$87</f>
        <v>0</v>
      </c>
      <c r="E49" s="14" t="s">
        <v>147</v>
      </c>
      <c r="F49" s="81" t="n">
        <v>38108</v>
      </c>
      <c r="G49" s="14" t="n">
        <f aca="false">C49*(Sheet1!$E$31-D49)</f>
        <v>3643.02</v>
      </c>
      <c r="H49" s="7" t="n">
        <f aca="false">G49*0.5995</f>
        <v>2183.99049</v>
      </c>
      <c r="I49" s="10"/>
      <c r="J49" s="10"/>
      <c r="K49" s="3"/>
    </row>
    <row r="50" customFormat="false" ht="12.75" hidden="false" customHeight="false" outlineLevel="0" collapsed="false">
      <c r="B50" s="3"/>
      <c r="C50" s="2"/>
      <c r="D50" s="14"/>
      <c r="E50" s="14"/>
      <c r="F50" s="81"/>
      <c r="G50" s="14"/>
      <c r="H50" s="7" t="s">
        <v>0</v>
      </c>
      <c r="I50" s="10"/>
      <c r="J50" s="10"/>
      <c r="K50" s="3"/>
    </row>
    <row r="51" customFormat="false" ht="12.75" hidden="false" customHeight="false" outlineLevel="0" collapsed="false">
      <c r="A51" s="10" t="n">
        <v>171029</v>
      </c>
      <c r="B51" s="3" t="s">
        <v>24</v>
      </c>
      <c r="C51" s="86" t="n">
        <v>348</v>
      </c>
      <c r="D51" s="49" t="n">
        <v>53.04</v>
      </c>
      <c r="E51" s="47" t="s">
        <v>147</v>
      </c>
      <c r="F51" s="80" t="n">
        <v>37226</v>
      </c>
      <c r="G51" s="14" t="n">
        <v>0</v>
      </c>
      <c r="H51" s="7" t="n">
        <f aca="false">G51*0.5995</f>
        <v>0</v>
      </c>
      <c r="I51" s="10"/>
      <c r="J51" s="10"/>
      <c r="K51" s="3"/>
    </row>
    <row r="52" customFormat="false" ht="12.75" hidden="false" customHeight="false" outlineLevel="0" collapsed="false">
      <c r="B52" s="3" t="s">
        <v>24</v>
      </c>
      <c r="C52" s="2" t="n">
        <v>348</v>
      </c>
      <c r="D52" s="49" t="n">
        <v>53.04</v>
      </c>
      <c r="E52" s="47" t="s">
        <v>147</v>
      </c>
      <c r="F52" s="81" t="n">
        <v>37408</v>
      </c>
      <c r="G52" s="14" t="n">
        <v>0</v>
      </c>
      <c r="H52" s="7" t="n">
        <f aca="false">G52*0.5995</f>
        <v>0</v>
      </c>
      <c r="I52" s="10"/>
      <c r="J52" s="10"/>
      <c r="K52" s="3"/>
    </row>
    <row r="53" customFormat="false" ht="12.75" hidden="false" customHeight="false" outlineLevel="0" collapsed="false">
      <c r="A53" s="9" t="s">
        <v>0</v>
      </c>
      <c r="B53" s="3" t="s">
        <v>24</v>
      </c>
      <c r="C53" s="2" t="n">
        <v>348</v>
      </c>
      <c r="D53" s="49" t="n">
        <v>53.04</v>
      </c>
      <c r="E53" s="47" t="s">
        <v>147</v>
      </c>
      <c r="F53" s="81" t="n">
        <v>37591</v>
      </c>
      <c r="G53" s="14" t="n">
        <v>0</v>
      </c>
      <c r="H53" s="7" t="n">
        <f aca="false">G53*0.5995</f>
        <v>0</v>
      </c>
      <c r="I53" s="10"/>
      <c r="J53" s="10"/>
      <c r="K53" s="3"/>
    </row>
    <row r="54" customFormat="false" ht="12.75" hidden="false" customHeight="false" outlineLevel="0" collapsed="false">
      <c r="A54" s="10" t="s">
        <v>0</v>
      </c>
      <c r="B54" s="3" t="s">
        <v>24</v>
      </c>
      <c r="C54" s="2" t="n">
        <v>348</v>
      </c>
      <c r="D54" s="49" t="n">
        <v>53.04</v>
      </c>
      <c r="E54" s="47" t="s">
        <v>147</v>
      </c>
      <c r="F54" s="81" t="n">
        <v>37773</v>
      </c>
      <c r="G54" s="14" t="n">
        <v>0</v>
      </c>
      <c r="H54" s="7" t="n">
        <f aca="false">G54*0.5995</f>
        <v>0</v>
      </c>
      <c r="I54" s="10"/>
      <c r="J54" s="10"/>
      <c r="K54" s="3"/>
    </row>
    <row r="55" customFormat="false" ht="12.75" hidden="false" customHeight="false" outlineLevel="0" collapsed="false">
      <c r="A55" s="10" t="s">
        <v>0</v>
      </c>
      <c r="B55" s="3" t="s">
        <v>24</v>
      </c>
      <c r="C55" s="2" t="n">
        <v>348</v>
      </c>
      <c r="D55" s="49" t="n">
        <v>53.04</v>
      </c>
      <c r="E55" s="47" t="s">
        <v>147</v>
      </c>
      <c r="F55" s="81" t="n">
        <v>37956</v>
      </c>
      <c r="G55" s="14" t="n">
        <v>0</v>
      </c>
      <c r="H55" s="7" t="n">
        <f aca="false">G55*0.5995</f>
        <v>0</v>
      </c>
      <c r="I55" s="10"/>
      <c r="J55" s="10"/>
      <c r="K55" s="3"/>
    </row>
    <row r="56" customFormat="false" ht="12.75" hidden="false" customHeight="false" outlineLevel="0" collapsed="false">
      <c r="A56" s="9" t="s">
        <v>0</v>
      </c>
      <c r="B56" s="3" t="s">
        <v>24</v>
      </c>
      <c r="C56" s="2" t="n">
        <v>227</v>
      </c>
      <c r="D56" s="49" t="n">
        <v>53.04</v>
      </c>
      <c r="E56" s="47" t="s">
        <v>147</v>
      </c>
      <c r="F56" s="81" t="n">
        <v>38139</v>
      </c>
      <c r="G56" s="14" t="n">
        <v>0</v>
      </c>
      <c r="H56" s="7" t="n">
        <f aca="false">G56*0.5995</f>
        <v>0</v>
      </c>
      <c r="I56" s="9" t="s">
        <v>0</v>
      </c>
      <c r="J56" s="10"/>
      <c r="K56" s="3"/>
    </row>
    <row r="57" customFormat="false" ht="12.75" hidden="false" customHeight="false" outlineLevel="0" collapsed="false">
      <c r="B57" s="3"/>
      <c r="C57" s="2"/>
      <c r="F57" s="81"/>
      <c r="G57" s="14"/>
      <c r="H57" s="7"/>
      <c r="I57" s="9"/>
      <c r="J57" s="10"/>
      <c r="K57" s="3"/>
    </row>
    <row r="58" customFormat="false" ht="12.75" hidden="false" customHeight="false" outlineLevel="0" collapsed="false">
      <c r="A58" s="10" t="n">
        <v>171088</v>
      </c>
      <c r="B58" s="3" t="s">
        <v>150</v>
      </c>
      <c r="C58" s="2" t="n">
        <v>262</v>
      </c>
      <c r="D58" s="14" t="n">
        <f aca="false">D$87</f>
        <v>0</v>
      </c>
      <c r="E58" s="14" t="s">
        <v>147</v>
      </c>
      <c r="F58" s="81" t="n">
        <v>37408</v>
      </c>
      <c r="G58" s="14" t="n">
        <f aca="false">C58*(Sheet1!$E$31-D58)</f>
        <v>4299.42</v>
      </c>
      <c r="H58" s="7" t="n">
        <f aca="false">G58*0.5995</f>
        <v>2577.50229</v>
      </c>
      <c r="I58" s="10"/>
      <c r="J58" s="10"/>
      <c r="K58" s="3"/>
    </row>
    <row r="59" customFormat="false" ht="12.75" hidden="false" customHeight="false" outlineLevel="0" collapsed="false">
      <c r="A59" s="10" t="s">
        <v>0</v>
      </c>
      <c r="B59" s="3" t="s">
        <v>150</v>
      </c>
      <c r="C59" s="2" t="n">
        <v>262</v>
      </c>
      <c r="D59" s="14" t="n">
        <f aca="false">D$87</f>
        <v>0</v>
      </c>
      <c r="E59" s="14" t="s">
        <v>147</v>
      </c>
      <c r="F59" s="81" t="n">
        <v>37773</v>
      </c>
      <c r="G59" s="14" t="n">
        <f aca="false">C59*(Sheet1!$E$31-D59)</f>
        <v>4299.42</v>
      </c>
      <c r="H59" s="7" t="n">
        <f aca="false">G59*0.5995</f>
        <v>2577.50229</v>
      </c>
      <c r="I59" s="10"/>
      <c r="J59" s="10"/>
      <c r="K59" s="3"/>
    </row>
    <row r="60" customFormat="false" ht="12.75" hidden="false" customHeight="false" outlineLevel="0" collapsed="false">
      <c r="A60" s="9" t="s">
        <v>0</v>
      </c>
      <c r="B60" s="3" t="s">
        <v>150</v>
      </c>
      <c r="C60" s="2" t="n">
        <v>262</v>
      </c>
      <c r="D60" s="14" t="n">
        <f aca="false">D$87</f>
        <v>0</v>
      </c>
      <c r="E60" s="14" t="s">
        <v>147</v>
      </c>
      <c r="F60" s="81" t="n">
        <v>38139</v>
      </c>
      <c r="G60" s="14" t="n">
        <f aca="false">C60*(Sheet1!$E$31-D60)</f>
        <v>4299.42</v>
      </c>
      <c r="H60" s="7" t="n">
        <f aca="false">G60*0.5995</f>
        <v>2577.50229</v>
      </c>
      <c r="I60" s="10"/>
      <c r="J60" s="10"/>
      <c r="K60" s="3"/>
    </row>
    <row r="61" customFormat="false" ht="12.75" hidden="false" customHeight="false" outlineLevel="0" collapsed="false">
      <c r="B61" s="3"/>
      <c r="C61" s="2"/>
      <c r="D61" s="14"/>
      <c r="E61" s="14"/>
      <c r="F61" s="81"/>
      <c r="G61" s="14"/>
      <c r="H61" s="7"/>
      <c r="I61" s="10"/>
      <c r="J61" s="10"/>
      <c r="K61" s="3"/>
    </row>
    <row r="62" customFormat="false" ht="12.75" hidden="false" customHeight="false" outlineLevel="0" collapsed="false">
      <c r="A62" s="10" t="n">
        <v>171153</v>
      </c>
      <c r="B62" s="3" t="s">
        <v>24</v>
      </c>
      <c r="C62" s="2" t="n">
        <v>417</v>
      </c>
      <c r="D62" s="49" t="n">
        <v>48.3</v>
      </c>
      <c r="E62" s="47" t="s">
        <v>147</v>
      </c>
      <c r="F62" s="81" t="n">
        <v>37258</v>
      </c>
      <c r="G62" s="14" t="n">
        <v>0</v>
      </c>
      <c r="H62" s="7" t="n">
        <f aca="false">G62*0.5995</f>
        <v>0</v>
      </c>
      <c r="I62" s="10"/>
      <c r="J62" s="10"/>
      <c r="K62" s="3"/>
    </row>
    <row r="63" customFormat="false" ht="12.75" hidden="false" customHeight="false" outlineLevel="0" collapsed="false">
      <c r="B63" s="3" t="s">
        <v>24</v>
      </c>
      <c r="C63" s="2" t="n">
        <v>417</v>
      </c>
      <c r="D63" s="49" t="n">
        <v>48.3</v>
      </c>
      <c r="E63" s="47" t="s">
        <v>147</v>
      </c>
      <c r="F63" s="81" t="n">
        <v>37439</v>
      </c>
      <c r="G63" s="14" t="n">
        <v>0</v>
      </c>
      <c r="H63" s="7" t="n">
        <f aca="false">G63*0.5995</f>
        <v>0</v>
      </c>
      <c r="I63" s="10"/>
      <c r="J63" s="10"/>
      <c r="K63" s="3"/>
    </row>
    <row r="64" customFormat="false" ht="12.75" hidden="false" customHeight="false" outlineLevel="0" collapsed="false">
      <c r="B64" s="3" t="s">
        <v>24</v>
      </c>
      <c r="C64" s="2" t="n">
        <v>417</v>
      </c>
      <c r="D64" s="49" t="n">
        <v>48.3</v>
      </c>
      <c r="E64" s="47" t="s">
        <v>147</v>
      </c>
      <c r="F64" s="81" t="n">
        <v>37623</v>
      </c>
      <c r="G64" s="14" t="n">
        <v>0</v>
      </c>
      <c r="H64" s="7" t="n">
        <f aca="false">G64*0.5995</f>
        <v>0</v>
      </c>
      <c r="I64" s="10"/>
      <c r="J64" s="10"/>
      <c r="K64" s="3"/>
    </row>
    <row r="65" customFormat="false" ht="12.75" hidden="false" customHeight="false" outlineLevel="0" collapsed="false">
      <c r="A65" s="10" t="s">
        <v>0</v>
      </c>
      <c r="B65" s="3" t="s">
        <v>24</v>
      </c>
      <c r="C65" s="2" t="n">
        <v>417</v>
      </c>
      <c r="D65" s="49" t="n">
        <v>48.3</v>
      </c>
      <c r="E65" s="47" t="s">
        <v>147</v>
      </c>
      <c r="F65" s="81" t="n">
        <v>37804</v>
      </c>
      <c r="G65" s="14" t="n">
        <v>0</v>
      </c>
      <c r="H65" s="7" t="n">
        <f aca="false">G65*0.5995</f>
        <v>0</v>
      </c>
      <c r="I65" s="10"/>
      <c r="J65" s="10"/>
      <c r="K65" s="3"/>
    </row>
    <row r="66" customFormat="false" ht="12.75" hidden="false" customHeight="false" outlineLevel="0" collapsed="false">
      <c r="A66" s="10" t="s">
        <v>0</v>
      </c>
      <c r="B66" s="3" t="s">
        <v>24</v>
      </c>
      <c r="C66" s="2" t="n">
        <v>417</v>
      </c>
      <c r="D66" s="49" t="n">
        <v>48.3</v>
      </c>
      <c r="E66" s="47" t="s">
        <v>147</v>
      </c>
      <c r="F66" s="81" t="n">
        <v>37988</v>
      </c>
      <c r="G66" s="14" t="n">
        <v>0</v>
      </c>
      <c r="H66" s="7" t="n">
        <f aca="false">G66*0.5995</f>
        <v>0</v>
      </c>
      <c r="I66" s="10"/>
      <c r="J66" s="10"/>
      <c r="K66" s="3"/>
    </row>
    <row r="67" customFormat="false" ht="12.75" hidden="false" customHeight="false" outlineLevel="0" collapsed="false">
      <c r="A67" s="10" t="s">
        <v>0</v>
      </c>
      <c r="B67" s="3" t="s">
        <v>24</v>
      </c>
      <c r="C67" s="2" t="n">
        <v>276</v>
      </c>
      <c r="D67" s="49" t="n">
        <v>48.3</v>
      </c>
      <c r="E67" s="47" t="s">
        <v>147</v>
      </c>
      <c r="F67" s="81" t="n">
        <v>38170</v>
      </c>
      <c r="G67" s="14" t="n">
        <v>0</v>
      </c>
      <c r="H67" s="7" t="n">
        <f aca="false">G67*0.5995</f>
        <v>0</v>
      </c>
      <c r="I67" s="10"/>
      <c r="J67" s="10"/>
      <c r="K67" s="3"/>
    </row>
    <row r="68" customFormat="false" ht="12.75" hidden="false" customHeight="false" outlineLevel="0" collapsed="false">
      <c r="B68" s="3"/>
      <c r="C68" s="2"/>
      <c r="D68" s="14"/>
      <c r="E68" s="14"/>
      <c r="F68" s="81"/>
      <c r="G68" s="14"/>
      <c r="H68" s="7"/>
      <c r="I68" s="10"/>
      <c r="J68" s="10"/>
      <c r="K68" s="3"/>
    </row>
    <row r="69" customFormat="false" ht="12.75" hidden="false" customHeight="false" outlineLevel="0" collapsed="false">
      <c r="A69" s="10" t="n">
        <v>171230</v>
      </c>
      <c r="B69" s="3" t="s">
        <v>150</v>
      </c>
      <c r="C69" s="2" t="n">
        <v>288</v>
      </c>
      <c r="D69" s="14" t="n">
        <v>0</v>
      </c>
      <c r="E69" s="14" t="s">
        <v>147</v>
      </c>
      <c r="F69" s="81" t="n">
        <v>37439</v>
      </c>
      <c r="G69" s="14" t="n">
        <f aca="false">C69*(Sheet1!$E$31-D69)</f>
        <v>4726.08</v>
      </c>
      <c r="H69" s="7" t="n">
        <f aca="false">G69*0.5995</f>
        <v>2833.28496</v>
      </c>
      <c r="I69" s="10"/>
      <c r="J69" s="10"/>
      <c r="K69" s="3"/>
    </row>
    <row r="70" customFormat="false" ht="12.75" hidden="false" customHeight="false" outlineLevel="0" collapsed="false">
      <c r="A70" s="10" t="s">
        <v>0</v>
      </c>
      <c r="B70" s="3" t="s">
        <v>150</v>
      </c>
      <c r="C70" s="2" t="n">
        <v>288</v>
      </c>
      <c r="D70" s="14" t="n">
        <f aca="false">D$87</f>
        <v>0</v>
      </c>
      <c r="E70" s="14" t="s">
        <v>147</v>
      </c>
      <c r="F70" s="81" t="n">
        <v>37804</v>
      </c>
      <c r="G70" s="14" t="n">
        <f aca="false">C70*(Sheet1!$E$31-D70)</f>
        <v>4726.08</v>
      </c>
      <c r="H70" s="7" t="n">
        <f aca="false">G70*0.5995</f>
        <v>2833.28496</v>
      </c>
      <c r="I70" s="10"/>
      <c r="J70" s="10"/>
      <c r="K70" s="3"/>
    </row>
    <row r="71" customFormat="false" ht="12.75" hidden="false" customHeight="false" outlineLevel="0" collapsed="false">
      <c r="A71" s="10" t="s">
        <v>0</v>
      </c>
      <c r="B71" s="3" t="s">
        <v>150</v>
      </c>
      <c r="C71" s="2" t="n">
        <v>287</v>
      </c>
      <c r="D71" s="14" t="n">
        <f aca="false">D$87</f>
        <v>0</v>
      </c>
      <c r="E71" s="14" t="s">
        <v>147</v>
      </c>
      <c r="F71" s="81" t="n">
        <v>38170</v>
      </c>
      <c r="G71" s="14" t="n">
        <f aca="false">C71*(Sheet1!$E$31-D71)</f>
        <v>4709.67</v>
      </c>
      <c r="H71" s="7" t="n">
        <f aca="false">G71*0.5995</f>
        <v>2823.447165</v>
      </c>
      <c r="I71" s="10"/>
      <c r="J71" s="10"/>
      <c r="K71" s="3"/>
    </row>
    <row r="72" customFormat="false" ht="12.75" hidden="false" customHeight="false" outlineLevel="0" collapsed="false">
      <c r="B72" s="3"/>
      <c r="C72" s="2"/>
      <c r="D72" s="14"/>
      <c r="E72" s="14"/>
      <c r="F72" s="81"/>
      <c r="G72" s="14"/>
      <c r="H72" s="4"/>
      <c r="I72" s="10"/>
      <c r="J72" s="10"/>
      <c r="K72" s="3"/>
    </row>
    <row r="73" customFormat="false" ht="12.75" hidden="false" customHeight="false" outlineLevel="0" collapsed="false">
      <c r="B73" s="3"/>
      <c r="C73" s="2"/>
      <c r="F73" s="81"/>
      <c r="G73" s="14"/>
      <c r="H73" s="4"/>
      <c r="I73" s="10"/>
      <c r="J73" s="10"/>
    </row>
    <row r="74" customFormat="false" ht="13.5" hidden="false" customHeight="false" outlineLevel="0" collapsed="false">
      <c r="A74" s="73"/>
      <c r="B74" s="35"/>
      <c r="C74" s="34"/>
      <c r="D74" s="87"/>
      <c r="E74" s="87"/>
      <c r="F74" s="88"/>
      <c r="G74" s="41"/>
      <c r="H74" s="41"/>
      <c r="I74" s="10"/>
      <c r="J74" s="10"/>
      <c r="K74" s="3"/>
    </row>
    <row r="75" customFormat="false" ht="12.75" hidden="false" customHeight="false" outlineLevel="0" collapsed="false">
      <c r="A75" s="67"/>
      <c r="B75" s="89"/>
      <c r="C75" s="82" t="s">
        <v>0</v>
      </c>
      <c r="D75" s="90"/>
      <c r="E75" s="91"/>
      <c r="F75" s="89"/>
      <c r="I75" s="10"/>
      <c r="J75" s="51" t="s">
        <v>0</v>
      </c>
    </row>
    <row r="76" customFormat="false" ht="12.75" hidden="false" customHeight="false" outlineLevel="0" collapsed="false">
      <c r="C76" s="47" t="s">
        <v>0</v>
      </c>
      <c r="E76" s="14"/>
      <c r="G76" s="20" t="n">
        <f aca="false">SUM(G14:G74)</f>
        <v>67384.56</v>
      </c>
      <c r="H76" s="20" t="n">
        <f aca="false">SUM(H14:H74)</f>
        <v>40397.04372</v>
      </c>
      <c r="I76" s="10"/>
      <c r="J76" s="51" t="s">
        <v>0</v>
      </c>
    </row>
    <row r="77" customFormat="false" ht="13.5" hidden="false" customHeight="false" outlineLevel="0" collapsed="false">
      <c r="C77" s="47" t="s">
        <v>152</v>
      </c>
      <c r="G77" s="41"/>
      <c r="H77" s="41"/>
    </row>
    <row r="78" customFormat="false" ht="12.75" hidden="false" customHeight="false" outlineLevel="0" collapsed="false">
      <c r="C78" s="47" t="s">
        <v>0</v>
      </c>
      <c r="G78" s="20"/>
      <c r="H78" s="20"/>
    </row>
    <row r="79" customFormat="false" ht="12.75" hidden="false" customHeight="false" outlineLevel="0" collapsed="false">
      <c r="A79" s="10" t="s">
        <v>0</v>
      </c>
      <c r="B79" s="47" t="s">
        <v>0</v>
      </c>
      <c r="C79" s="47" t="s">
        <v>0</v>
      </c>
      <c r="G79" s="20"/>
      <c r="H79" s="20"/>
    </row>
    <row r="80" customFormat="false" ht="12.75" hidden="false" customHeight="false" outlineLevel="0" collapsed="false">
      <c r="C80" s="47" t="s">
        <v>0</v>
      </c>
      <c r="G80" s="20"/>
      <c r="H80" s="20"/>
    </row>
    <row r="81" customFormat="false" ht="12.75" hidden="false" customHeight="false" outlineLevel="0" collapsed="false">
      <c r="C81" s="47" t="s">
        <v>0</v>
      </c>
      <c r="G81" s="20"/>
      <c r="H81" s="20"/>
    </row>
    <row r="82" customFormat="false" ht="12.75" hidden="false" customHeight="false" outlineLevel="0" collapsed="false">
      <c r="C82" s="47" t="s">
        <v>0</v>
      </c>
      <c r="G82" s="20"/>
      <c r="H82" s="20"/>
    </row>
    <row r="83" customFormat="false" ht="12.75" hidden="false" customHeight="false" outlineLevel="0" collapsed="false">
      <c r="C83" s="47" t="s">
        <v>0</v>
      </c>
      <c r="G83" s="20"/>
      <c r="H83" s="20"/>
    </row>
    <row r="84" customFormat="false" ht="12.75" hidden="false" customHeight="false" outlineLevel="0" collapsed="false">
      <c r="B84" s="92" t="s">
        <v>153</v>
      </c>
      <c r="C84" s="47" t="s">
        <v>0</v>
      </c>
      <c r="G84" s="20"/>
      <c r="H84" s="20"/>
    </row>
    <row r="85" customFormat="false" ht="12.75" hidden="false" customHeight="false" outlineLevel="0" collapsed="false">
      <c r="B85" s="93" t="n">
        <v>1703520.19</v>
      </c>
      <c r="C85" s="47" t="s">
        <v>154</v>
      </c>
      <c r="G85" s="20"/>
      <c r="H85" s="20"/>
    </row>
    <row r="86" customFormat="false" ht="12.75" hidden="false" customHeight="false" outlineLevel="0" collapsed="false">
      <c r="B86" s="93" t="n">
        <f aca="false">8102.62*11</f>
        <v>89128.82</v>
      </c>
      <c r="C86" s="47" t="s">
        <v>155</v>
      </c>
      <c r="G86" s="20"/>
      <c r="H86" s="20"/>
    </row>
    <row r="87" customFormat="false" ht="12.75" hidden="false" customHeight="false" outlineLevel="0" collapsed="false">
      <c r="B87" s="93" t="n">
        <v>333000</v>
      </c>
      <c r="C87" s="47" t="s">
        <v>156</v>
      </c>
      <c r="G87" s="20"/>
      <c r="H87" s="20"/>
    </row>
    <row r="88" customFormat="false" ht="12.75" hidden="false" customHeight="false" outlineLevel="0" collapsed="false">
      <c r="B88" s="93"/>
      <c r="C88" s="47" t="s">
        <v>0</v>
      </c>
      <c r="G88" s="20"/>
      <c r="H88" s="20"/>
    </row>
    <row r="89" customFormat="false" ht="12.75" hidden="false" customHeight="false" outlineLevel="0" collapsed="false">
      <c r="B89" s="93"/>
      <c r="C89" s="47" t="s">
        <v>0</v>
      </c>
      <c r="G89" s="20"/>
      <c r="H89" s="20"/>
    </row>
    <row r="90" customFormat="false" ht="12.75" hidden="false" customHeight="false" outlineLevel="0" collapsed="false">
      <c r="B90" s="93"/>
      <c r="C90" s="47" t="s">
        <v>0</v>
      </c>
      <c r="G90" s="20"/>
      <c r="H90" s="20"/>
    </row>
    <row r="91" customFormat="false" ht="13.5" hidden="false" customHeight="false" outlineLevel="0" collapsed="false">
      <c r="B91" s="94"/>
      <c r="C91" s="47" t="s">
        <v>0</v>
      </c>
      <c r="G91" s="20"/>
      <c r="H91" s="20"/>
    </row>
    <row r="92" customFormat="false" ht="12.75" hidden="false" customHeight="false" outlineLevel="0" collapsed="false">
      <c r="B92" s="93"/>
      <c r="C92" s="47" t="s">
        <v>0</v>
      </c>
      <c r="G92" s="20"/>
      <c r="H92" s="20"/>
    </row>
    <row r="93" customFormat="false" ht="12.75" hidden="false" customHeight="false" outlineLevel="0" collapsed="false">
      <c r="B93" s="93" t="n">
        <f aca="false">SUM(B85:B91)</f>
        <v>2125649.01</v>
      </c>
      <c r="C93" s="48" t="s">
        <v>157</v>
      </c>
      <c r="G93" s="20"/>
      <c r="H93" s="20"/>
    </row>
    <row r="94" customFormat="false" ht="13.5" hidden="false" customHeight="false" outlineLevel="0" collapsed="false">
      <c r="B94" s="94" t="n">
        <v>0.396</v>
      </c>
      <c r="C94" s="95" t="s">
        <v>158</v>
      </c>
      <c r="G94" s="20"/>
      <c r="H94" s="20"/>
    </row>
    <row r="95" customFormat="false" ht="12.75" hidden="false" customHeight="false" outlineLevel="0" collapsed="false">
      <c r="B95" s="93"/>
      <c r="C95" s="48" t="s">
        <v>159</v>
      </c>
      <c r="G95" s="20"/>
      <c r="H95" s="20"/>
    </row>
    <row r="96" customFormat="false" ht="12.75" hidden="false" customHeight="false" outlineLevel="0" collapsed="false">
      <c r="B96" s="93" t="n">
        <f aca="false">B93*B94</f>
        <v>841757.00796</v>
      </c>
      <c r="C96" s="48" t="s">
        <v>160</v>
      </c>
      <c r="G96" s="20"/>
      <c r="H96" s="20"/>
    </row>
    <row r="97" customFormat="false" ht="12.75" hidden="false" customHeight="false" outlineLevel="0" collapsed="false">
      <c r="B97" s="93"/>
      <c r="G97" s="20"/>
      <c r="H97" s="20"/>
    </row>
    <row r="98" customFormat="false" ht="12.75" hidden="false" customHeight="false" outlineLevel="0" collapsed="false">
      <c r="B98" s="93" t="n">
        <v>-475166.71</v>
      </c>
      <c r="C98" s="48" t="s">
        <v>161</v>
      </c>
      <c r="G98" s="20"/>
      <c r="H98" s="20"/>
    </row>
    <row r="99" customFormat="false" ht="12.75" hidden="false" customHeight="false" outlineLevel="0" collapsed="false">
      <c r="B99" s="93"/>
      <c r="G99" s="20"/>
      <c r="H99" s="20"/>
    </row>
    <row r="100" customFormat="false" ht="12.75" hidden="false" customHeight="false" outlineLevel="0" collapsed="false">
      <c r="B100" s="93" t="n">
        <f aca="false">-21*1677</f>
        <v>-35217</v>
      </c>
      <c r="C100" s="48" t="s">
        <v>162</v>
      </c>
      <c r="G100" s="20"/>
      <c r="H100" s="20"/>
    </row>
    <row r="101" customFormat="false" ht="12.75" hidden="false" customHeight="false" outlineLevel="0" collapsed="false">
      <c r="B101" s="93"/>
      <c r="C101" s="48" t="s">
        <v>163</v>
      </c>
      <c r="G101" s="20"/>
      <c r="H101" s="20"/>
    </row>
    <row r="102" customFormat="false" ht="12.75" hidden="false" customHeight="false" outlineLevel="0" collapsed="false">
      <c r="B102" s="93"/>
      <c r="G102" s="20"/>
      <c r="H102" s="20"/>
    </row>
    <row r="103" customFormat="false" ht="12.75" hidden="false" customHeight="false" outlineLevel="0" collapsed="false">
      <c r="B103" s="93" t="n">
        <f aca="false">-333000*0.28</f>
        <v>-93240</v>
      </c>
      <c r="C103" s="48" t="s">
        <v>164</v>
      </c>
      <c r="G103" s="20"/>
      <c r="H103" s="20"/>
    </row>
    <row r="104" customFormat="false" ht="13.5" hidden="false" customHeight="false" outlineLevel="0" collapsed="false">
      <c r="B104" s="94"/>
      <c r="C104" s="48" t="s">
        <v>165</v>
      </c>
      <c r="G104" s="20"/>
      <c r="H104" s="20"/>
    </row>
    <row r="105" customFormat="false" ht="12.75" hidden="false" customHeight="false" outlineLevel="0" collapsed="false">
      <c r="B105" s="93"/>
      <c r="G105" s="20"/>
      <c r="H105" s="20"/>
    </row>
    <row r="106" customFormat="false" ht="12.75" hidden="false" customHeight="false" outlineLevel="0" collapsed="false">
      <c r="B106" s="93" t="n">
        <f aca="false">SUM(B96:B103)</f>
        <v>238133.29796</v>
      </c>
      <c r="C106" s="48" t="s">
        <v>166</v>
      </c>
      <c r="G106" s="20"/>
      <c r="H106" s="20"/>
    </row>
    <row r="107" customFormat="false" ht="13.5" hidden="false" customHeight="false" outlineLevel="0" collapsed="false">
      <c r="B107" s="94"/>
      <c r="C107" s="48" t="s">
        <v>167</v>
      </c>
      <c r="G107" s="20"/>
      <c r="H107" s="20"/>
    </row>
    <row r="108" customFormat="false" ht="12.75" hidden="false" customHeight="false" outlineLevel="0" collapsed="false">
      <c r="B108" s="93"/>
      <c r="C108" s="48" t="s">
        <v>168</v>
      </c>
    </row>
    <row r="109" customFormat="false" ht="12.75" hidden="false" customHeight="false" outlineLevel="0" collapsed="false">
      <c r="B109" s="93"/>
    </row>
    <row r="110" customFormat="false" ht="12.75" hidden="false" customHeight="false" outlineLevel="0" collapsed="false">
      <c r="B110" s="93" t="n">
        <f aca="false">+B$106/4</f>
        <v>59533.32449</v>
      </c>
      <c r="C110" s="48" t="s">
        <v>169</v>
      </c>
    </row>
    <row r="111" customFormat="false" ht="12.75" hidden="false" customHeight="false" outlineLevel="0" collapsed="false">
      <c r="B111" s="93" t="n">
        <f aca="false">+B$106/4</f>
        <v>59533.32449</v>
      </c>
      <c r="C111" s="48" t="s">
        <v>170</v>
      </c>
    </row>
    <row r="112" customFormat="false" ht="12.75" hidden="false" customHeight="false" outlineLevel="0" collapsed="false">
      <c r="B112" s="93" t="n">
        <f aca="false">+B$106/4</f>
        <v>59533.32449</v>
      </c>
      <c r="C112" s="48" t="s">
        <v>171</v>
      </c>
    </row>
    <row r="113" customFormat="false" ht="12.75" hidden="false" customHeight="false" outlineLevel="0" collapsed="false">
      <c r="B113" s="93" t="n">
        <f aca="false">+B$106/4</f>
        <v>59533.32449</v>
      </c>
      <c r="C113" s="48" t="s">
        <v>172</v>
      </c>
    </row>
    <row r="114" customFormat="false" ht="12.75" hidden="false" customHeight="false" outlineLevel="0" collapsed="false">
      <c r="B114" s="93" t="s">
        <v>0</v>
      </c>
    </row>
    <row r="115" customFormat="false" ht="12.75" hidden="false" customHeight="false" outlineLevel="0" collapsed="false">
      <c r="B115" s="93"/>
    </row>
    <row r="119" customFormat="false" ht="12.75" hidden="false" customHeight="false" outlineLevel="0" collapsed="false">
      <c r="B119" s="1" t="s">
        <v>0</v>
      </c>
      <c r="C119" s="2" t="s">
        <v>0</v>
      </c>
      <c r="D119" s="2" t="s">
        <v>0</v>
      </c>
      <c r="E119" s="14" t="s">
        <v>0</v>
      </c>
      <c r="I119" s="14"/>
    </row>
    <row r="120" customFormat="false" ht="12.75" hidden="false" customHeight="false" outlineLevel="0" collapsed="false">
      <c r="B120" s="1" t="s">
        <v>0</v>
      </c>
      <c r="C120" s="2" t="s">
        <v>0</v>
      </c>
      <c r="D120" s="2" t="s">
        <v>0</v>
      </c>
      <c r="E120" s="14" t="s">
        <v>0</v>
      </c>
      <c r="I120" s="14"/>
    </row>
    <row r="121" customFormat="false" ht="12.75" hidden="false" customHeight="false" outlineLevel="0" collapsed="false">
      <c r="B121" s="1" t="s">
        <v>0</v>
      </c>
      <c r="C121" s="2" t="s">
        <v>0</v>
      </c>
      <c r="D121" s="2" t="s">
        <v>0</v>
      </c>
      <c r="E121" s="14" t="s">
        <v>0</v>
      </c>
      <c r="I121" s="14"/>
    </row>
    <row r="122" customFormat="false" ht="12.75" hidden="false" customHeight="false" outlineLevel="0" collapsed="false">
      <c r="B122" s="1"/>
      <c r="C122" s="2" t="s">
        <v>0</v>
      </c>
      <c r="D122" s="2" t="s">
        <v>0</v>
      </c>
      <c r="E122" s="14" t="s">
        <v>0</v>
      </c>
      <c r="I122" s="14"/>
    </row>
    <row r="123" customFormat="false" ht="12.75" hidden="false" customHeight="false" outlineLevel="0" collapsed="false">
      <c r="B123" s="3" t="s">
        <v>0</v>
      </c>
      <c r="C123" s="2" t="s">
        <v>0</v>
      </c>
      <c r="D123" s="2" t="s">
        <v>0</v>
      </c>
      <c r="E123" s="14" t="s">
        <v>0</v>
      </c>
      <c r="I123" s="1"/>
    </row>
    <row r="124" customFormat="false" ht="12.75" hidden="false" customHeight="false" outlineLevel="0" collapsed="false">
      <c r="B124" s="1" t="s">
        <v>0</v>
      </c>
      <c r="C124" s="2" t="s">
        <v>0</v>
      </c>
      <c r="D124" s="2" t="s">
        <v>0</v>
      </c>
      <c r="E124" s="14" t="s">
        <v>0</v>
      </c>
      <c r="F124" s="14" t="s">
        <v>0</v>
      </c>
      <c r="I124" s="14" t="s">
        <v>0</v>
      </c>
    </row>
    <row r="125" customFormat="false" ht="12.75" hidden="false" customHeight="false" outlineLevel="0" collapsed="false">
      <c r="B125" s="1" t="s">
        <v>0</v>
      </c>
      <c r="C125" s="2" t="s">
        <v>0</v>
      </c>
      <c r="D125" s="2" t="s">
        <v>0</v>
      </c>
      <c r="E125" s="14" t="s">
        <v>0</v>
      </c>
      <c r="F125" s="14" t="s">
        <v>0</v>
      </c>
      <c r="I125" s="14" t="s">
        <v>0</v>
      </c>
    </row>
    <row r="126" customFormat="false" ht="12.75" hidden="false" customHeight="false" outlineLevel="0" collapsed="false">
      <c r="B126" s="1" t="s">
        <v>0</v>
      </c>
      <c r="C126" s="2" t="s">
        <v>0</v>
      </c>
      <c r="D126" s="2" t="s">
        <v>0</v>
      </c>
      <c r="E126" s="14" t="s">
        <v>0</v>
      </c>
      <c r="F126" s="14" t="s">
        <v>0</v>
      </c>
      <c r="I126" s="14" t="s">
        <v>0</v>
      </c>
    </row>
    <row r="127" customFormat="false" ht="12.75" hidden="false" customHeight="false" outlineLevel="0" collapsed="false">
      <c r="B127" s="1" t="s">
        <v>0</v>
      </c>
      <c r="C127" s="2" t="s">
        <v>0</v>
      </c>
      <c r="D127" s="2" t="s">
        <v>0</v>
      </c>
      <c r="E127" s="14" t="s">
        <v>0</v>
      </c>
      <c r="F127" s="14" t="s">
        <v>0</v>
      </c>
      <c r="I127" s="14" t="s">
        <v>0</v>
      </c>
    </row>
    <row r="128" customFormat="false" ht="12.75" hidden="false" customHeight="false" outlineLevel="0" collapsed="false">
      <c r="B128" s="1" t="s">
        <v>0</v>
      </c>
      <c r="C128" s="2" t="s">
        <v>0</v>
      </c>
      <c r="D128" s="2" t="s">
        <v>0</v>
      </c>
      <c r="E128" s="14" t="s">
        <v>0</v>
      </c>
      <c r="F128" s="14" t="s">
        <v>0</v>
      </c>
      <c r="I128" s="14" t="s">
        <v>0</v>
      </c>
    </row>
    <row r="129" customFormat="false" ht="12.75" hidden="false" customHeight="false" outlineLevel="0" collapsed="false">
      <c r="B129" s="1" t="s">
        <v>0</v>
      </c>
      <c r="C129" s="2" t="s">
        <v>0</v>
      </c>
      <c r="D129" s="2" t="s">
        <v>0</v>
      </c>
      <c r="E129" s="14" t="s">
        <v>0</v>
      </c>
      <c r="F129" s="14" t="s">
        <v>0</v>
      </c>
      <c r="I129" s="14" t="s">
        <v>0</v>
      </c>
    </row>
    <row r="130" customFormat="false" ht="12.75" hidden="false" customHeight="false" outlineLevel="0" collapsed="false">
      <c r="B130" s="1" t="s">
        <v>0</v>
      </c>
      <c r="C130" s="2" t="s">
        <v>0</v>
      </c>
      <c r="D130" s="2" t="s">
        <v>0</v>
      </c>
      <c r="E130" s="14" t="s">
        <v>0</v>
      </c>
      <c r="F130" s="14" t="s">
        <v>0</v>
      </c>
      <c r="I130" s="14" t="s">
        <v>0</v>
      </c>
    </row>
    <row r="131" customFormat="false" ht="12.75" hidden="false" customHeight="false" outlineLevel="0" collapsed="false">
      <c r="B131" s="1" t="s">
        <v>0</v>
      </c>
      <c r="C131" s="2" t="s">
        <v>0</v>
      </c>
      <c r="D131" s="2" t="s">
        <v>0</v>
      </c>
      <c r="E131" s="14" t="s">
        <v>0</v>
      </c>
      <c r="F131" s="14" t="s">
        <v>0</v>
      </c>
      <c r="I131" s="14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sneal</cp:lastModifiedBy>
  <cp:lastPrinted>2001-10-16T19:58:21Z</cp:lastPrinted>
  <dcterms:modified xsi:type="dcterms:W3CDTF">2001-10-24T19:24:15Z</dcterms:modified>
  <cp:revision>0</cp:revision>
  <dc:subject/>
  <dc:title/>
</cp:coreProperties>
</file>