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<sst xmlns="http://schemas.openxmlformats.org/spreadsheetml/2006/main" count="933" uniqueCount="176">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</sst>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37183</v>
      </c>
      <c r="F3" s="12" t="n">
        <v>37182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2407194+2430-15940+56250-18041</f>
        <v>2431893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2431893</v>
      </c>
      <c r="K5" s="4" t="n">
        <f aca="false">J5</f>
        <v>2431893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15.02</v>
      </c>
      <c r="F6" s="14" t="n">
        <v>15.65</v>
      </c>
      <c r="G6" s="4" t="n">
        <f aca="false">C6*(E6-F6)</f>
        <v>-630.000000000001</v>
      </c>
      <c r="H6" s="4" t="n">
        <f aca="false">C6*(E6-F6)</f>
        <v>-630.000000000001</v>
      </c>
      <c r="J6" s="4" t="n">
        <f aca="false">C6*E6</f>
        <v>15020</v>
      </c>
      <c r="K6" s="4" t="n">
        <f aca="false">J6</f>
        <v>15020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 t="s">
        <v>19</v>
      </c>
      <c r="F7" s="14" t="s">
        <v>19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21</v>
      </c>
      <c r="C9" s="2" t="n">
        <v>-15000</v>
      </c>
      <c r="D9" s="2" t="n">
        <f aca="false">C9*1</f>
        <v>-15000</v>
      </c>
      <c r="E9" s="14" t="n">
        <f aca="false">E$32</f>
        <v>26.04</v>
      </c>
      <c r="F9" s="14" t="n">
        <f aca="false">F$32</f>
        <v>29</v>
      </c>
      <c r="G9" s="4" t="n">
        <f aca="false">C9*(E9-F9)</f>
        <v>44400</v>
      </c>
      <c r="H9" s="4" t="n">
        <f aca="false">C9*(E9-F9)</f>
        <v>44400</v>
      </c>
      <c r="J9" s="4" t="n">
        <f aca="false">G9</f>
        <v>44400</v>
      </c>
      <c r="K9" s="4" t="n">
        <f aca="false">J9</f>
        <v>44400</v>
      </c>
      <c r="L9" s="5" t="n">
        <v>1</v>
      </c>
    </row>
    <row r="10" customFormat="false" ht="12.75" hidden="false" customHeight="false" outlineLevel="0" collapsed="false">
      <c r="A10" s="15"/>
      <c r="B10" s="17" t="s">
        <v>22</v>
      </c>
      <c r="C10" s="2" t="n">
        <v>-35000</v>
      </c>
      <c r="D10" s="2" t="s">
        <v>0</v>
      </c>
      <c r="E10" s="14" t="n">
        <v>81.13</v>
      </c>
      <c r="F10" s="14" t="n">
        <v>81.1</v>
      </c>
      <c r="G10" s="4" t="n">
        <f aca="false">C10*(E10-F10)</f>
        <v>-1050.00000000004</v>
      </c>
      <c r="H10" s="4" t="n">
        <f aca="false">C10*(E10-F10)</f>
        <v>-1050.00000000004</v>
      </c>
      <c r="J10" s="4" t="n">
        <f aca="false">G10</f>
        <v>-1050.00000000004</v>
      </c>
      <c r="K10" s="4" t="n">
        <f aca="false">J10</f>
        <v>-1050.00000000004</v>
      </c>
      <c r="L10" s="5" t="n">
        <v>1</v>
      </c>
    </row>
    <row r="11" customFormat="false" ht="12.75" hidden="false" customHeight="false" outlineLevel="0" collapsed="false">
      <c r="A11" s="15"/>
      <c r="B11" s="17" t="s">
        <v>23</v>
      </c>
      <c r="C11" s="2" t="n">
        <v>-2000</v>
      </c>
      <c r="D11" s="2" t="s">
        <v>0</v>
      </c>
      <c r="E11" s="14" t="n">
        <v>91.39</v>
      </c>
      <c r="F11" s="14" t="n">
        <v>91.99</v>
      </c>
      <c r="G11" s="4" t="n">
        <f aca="false">C11*(E11-F11)</f>
        <v>1199.99999999999</v>
      </c>
      <c r="H11" s="4" t="n">
        <f aca="false">C11*(E11-F11)</f>
        <v>1199.99999999999</v>
      </c>
      <c r="J11" s="4" t="n">
        <f aca="false">G11</f>
        <v>1199.99999999999</v>
      </c>
      <c r="K11" s="4" t="n">
        <f aca="false">J11</f>
        <v>1199.99999999999</v>
      </c>
      <c r="L11" s="5" t="n">
        <v>1</v>
      </c>
    </row>
    <row r="12" customFormat="false" ht="12.75" hidden="false" customHeight="false" outlineLevel="0" collapsed="false">
      <c r="A12" s="15"/>
      <c r="B12" s="17" t="s">
        <v>24</v>
      </c>
      <c r="C12" s="2" t="n">
        <v>-2000</v>
      </c>
      <c r="D12" s="2" t="s">
        <v>0</v>
      </c>
      <c r="E12" s="14" t="n">
        <v>106.78</v>
      </c>
      <c r="F12" s="14" t="n">
        <v>107.42</v>
      </c>
      <c r="G12" s="4" t="n">
        <f aca="false">C12*(E12-F12)</f>
        <v>1280</v>
      </c>
      <c r="H12" s="4" t="n">
        <f aca="false">C12*(E12-F12)</f>
        <v>1280</v>
      </c>
      <c r="J12" s="4" t="n">
        <f aca="false">G12</f>
        <v>1280</v>
      </c>
      <c r="K12" s="4" t="n">
        <f aca="false">J12</f>
        <v>1280</v>
      </c>
      <c r="L12" s="5" t="n">
        <v>1</v>
      </c>
    </row>
    <row r="13" customFormat="false" ht="12.75" hidden="false" customHeight="false" outlineLevel="0" collapsed="false">
      <c r="A13" s="15"/>
      <c r="B13" s="17" t="s">
        <v>25</v>
      </c>
      <c r="C13" s="2" t="n">
        <v>-5000</v>
      </c>
      <c r="D13" s="2" t="s">
        <v>0</v>
      </c>
      <c r="E13" s="14" t="n">
        <v>33</v>
      </c>
      <c r="F13" s="14" t="n">
        <v>33.33</v>
      </c>
      <c r="G13" s="4" t="n">
        <f aca="false">C13*(E13-F13)</f>
        <v>1649.99999999999</v>
      </c>
      <c r="H13" s="4" t="n">
        <f aca="false">C13*(E13-F13)</f>
        <v>1649.99999999999</v>
      </c>
      <c r="J13" s="4" t="n">
        <f aca="false">G13</f>
        <v>1649.99999999999</v>
      </c>
      <c r="K13" s="4" t="n">
        <f aca="false">J13</f>
        <v>1649.99999999999</v>
      </c>
      <c r="L13" s="5" t="n">
        <v>1</v>
      </c>
    </row>
    <row r="14" customFormat="false" ht="12.75" hidden="false" customHeight="false" outlineLevel="0" collapsed="false">
      <c r="A14" s="15"/>
      <c r="B14" s="17"/>
      <c r="E14" s="14"/>
      <c r="F14" s="14"/>
      <c r="G14" s="4" t="s">
        <v>0</v>
      </c>
      <c r="J14" s="4" t="str">
        <f aca="false">G14</f>
        <v> </v>
      </c>
      <c r="K14" s="4" t="str">
        <f aca="false">J14</f>
        <v> </v>
      </c>
    </row>
    <row r="15" customFormat="false" ht="12.75" hidden="false" customHeight="false" outlineLevel="0" collapsed="false">
      <c r="A15" s="15"/>
      <c r="B15" s="10" t="s">
        <v>26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2.75" hidden="false" customHeight="false" outlineLevel="0" collapsed="false">
      <c r="A16" s="15" t="s">
        <v>0</v>
      </c>
      <c r="B16" s="1" t="s">
        <v>27</v>
      </c>
      <c r="C16" s="2" t="n">
        <v>-19000</v>
      </c>
      <c r="E16" s="14" t="n">
        <v>0.75</v>
      </c>
      <c r="F16" s="14" t="n">
        <v>1.45</v>
      </c>
      <c r="G16" s="4" t="n">
        <f aca="false">(E16-F16)*C16</f>
        <v>13300</v>
      </c>
      <c r="H16" s="4" t="n">
        <f aca="false">C16*(E16-F16)</f>
        <v>13300</v>
      </c>
      <c r="J16" s="4" t="n">
        <f aca="false">G16</f>
        <v>13300</v>
      </c>
      <c r="K16" s="4" t="n">
        <f aca="false">J16</f>
        <v>13300</v>
      </c>
      <c r="L16" s="5" t="n">
        <v>1</v>
      </c>
      <c r="M16" s="6" t="n">
        <f aca="false">C16*E16*-1</f>
        <v>14250</v>
      </c>
      <c r="N16" s="6" t="s">
        <v>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28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2507693</v>
      </c>
      <c r="N18" s="6" t="n">
        <v>2447543</v>
      </c>
      <c r="O18" s="13" t="n">
        <f aca="false">M18-N18</f>
        <v>60150</v>
      </c>
    </row>
    <row r="19" customFormat="false" ht="12.75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29</v>
      </c>
      <c r="B21" s="1" t="s">
        <v>30</v>
      </c>
      <c r="C21" s="2" t="n">
        <v>4055.86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4055.86</v>
      </c>
      <c r="K21" s="4" t="n">
        <f aca="false">J21</f>
        <v>4055.86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2.75" hidden="false" customHeight="false" outlineLevel="0" collapsed="false">
      <c r="A23" s="8" t="s">
        <v>29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900</v>
      </c>
      <c r="E24" s="14" t="n">
        <v>14.06</v>
      </c>
      <c r="F24" s="14" t="n">
        <v>14.26</v>
      </c>
      <c r="G24" s="4" t="n">
        <f aca="false">C24*(E24-F24)</f>
        <v>-179.999999999999</v>
      </c>
      <c r="H24" s="4" t="n">
        <f aca="false">C24*(E24-F24)</f>
        <v>-179.999999999999</v>
      </c>
      <c r="I24" s="14"/>
      <c r="J24" s="4" t="n">
        <f aca="false">C24*E24</f>
        <v>12654</v>
      </c>
      <c r="K24" s="4" t="n">
        <f aca="false">J24</f>
        <v>12654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33</v>
      </c>
      <c r="B25" s="17" t="s">
        <v>34</v>
      </c>
      <c r="C25" s="2" t="n">
        <v>100</v>
      </c>
      <c r="E25" s="14" t="n">
        <v>18.12</v>
      </c>
      <c r="F25" s="14" t="n">
        <v>18.08</v>
      </c>
      <c r="G25" s="4" t="n">
        <f aca="false">C25*(E25-F25)</f>
        <v>4.00000000000027</v>
      </c>
      <c r="H25" s="4" t="n">
        <f aca="false">C25*(E25-F25)</f>
        <v>4.00000000000027</v>
      </c>
      <c r="I25" s="14"/>
      <c r="J25" s="4" t="n">
        <f aca="false">C25*E25</f>
        <v>1812</v>
      </c>
      <c r="K25" s="4" t="n">
        <f aca="false">J25</f>
        <v>1812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35</v>
      </c>
      <c r="C26" s="2" t="n">
        <v>83</v>
      </c>
      <c r="D26" s="2" t="s">
        <v>0</v>
      </c>
      <c r="E26" s="14" t="n">
        <v>48.72</v>
      </c>
      <c r="F26" s="14" t="n">
        <v>49</v>
      </c>
      <c r="G26" s="4" t="n">
        <f aca="false">C26*(E26-F26)</f>
        <v>-23.2400000000001</v>
      </c>
      <c r="H26" s="4" t="n">
        <f aca="false">C26*(E26-F26)</f>
        <v>-23.2400000000001</v>
      </c>
      <c r="I26" s="14"/>
      <c r="J26" s="4" t="n">
        <f aca="false">C26*E26</f>
        <v>4043.76</v>
      </c>
      <c r="K26" s="4" t="n">
        <f aca="false">J26</f>
        <v>4043.76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36</v>
      </c>
      <c r="C27" s="2" t="n">
        <v>169</v>
      </c>
      <c r="E27" s="14" t="n">
        <v>9.77</v>
      </c>
      <c r="F27" s="14" t="n">
        <v>9.95</v>
      </c>
      <c r="G27" s="4" t="n">
        <f aca="false">C27*(E27-F27)</f>
        <v>-30.42</v>
      </c>
      <c r="H27" s="4" t="n">
        <f aca="false">C27*(E27-F27)</f>
        <v>-30.42</v>
      </c>
      <c r="I27" s="14"/>
      <c r="J27" s="4" t="n">
        <f aca="false">C27*E27</f>
        <v>1651.13</v>
      </c>
      <c r="K27" s="4" t="n">
        <f aca="false">J27</f>
        <v>1651.13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37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38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2.75" hidden="false" customHeight="false" outlineLevel="0" collapsed="false">
      <c r="A31" s="8" t="s">
        <v>39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7" t="s">
        <v>40</v>
      </c>
      <c r="C32" s="2" t="n">
        <v>264.9472</v>
      </c>
      <c r="D32" s="2" t="n">
        <f aca="false">C32*1</f>
        <v>264.9472</v>
      </c>
      <c r="E32" s="23" t="n">
        <v>26.04</v>
      </c>
      <c r="F32" s="23" t="n">
        <v>29</v>
      </c>
      <c r="G32" s="4" t="n">
        <f aca="false">C32*(E32-F32)</f>
        <v>-784.243712</v>
      </c>
      <c r="H32" s="4" t="n">
        <f aca="false">C32*(E32-F32)</f>
        <v>-784.243712</v>
      </c>
      <c r="I32" s="5"/>
      <c r="J32" s="4" t="n">
        <f aca="false">C32*E32</f>
        <v>6899.225088</v>
      </c>
      <c r="K32" s="4" t="n">
        <f aca="false">J32</f>
        <v>6899.225088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41</v>
      </c>
      <c r="C33" s="2" t="n">
        <v>133703.53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133703.53</v>
      </c>
      <c r="K33" s="4" t="n">
        <f aca="false">J33</f>
        <v>133703.53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42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2.75" hidden="false" customHeight="false" outlineLevel="0" collapsed="false">
      <c r="A36" s="8" t="s">
        <v>43</v>
      </c>
      <c r="B36" s="1" t="s">
        <v>44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45</v>
      </c>
      <c r="B38" s="1" t="s">
        <v>40</v>
      </c>
      <c r="C38" s="2" t="n">
        <v>87.854</v>
      </c>
      <c r="D38" s="2" t="n">
        <f aca="false">C38*1</f>
        <v>87.854</v>
      </c>
      <c r="E38" s="14" t="n">
        <f aca="false">E$32</f>
        <v>26.04</v>
      </c>
      <c r="F38" s="14" t="n">
        <f aca="false">F$32</f>
        <v>29</v>
      </c>
      <c r="G38" s="4" t="n">
        <f aca="false">C38*(E38-F38)</f>
        <v>-260.04784</v>
      </c>
      <c r="H38" s="4" t="n">
        <f aca="false">C38*(E38-F38)</f>
        <v>-260.04784</v>
      </c>
      <c r="I38" s="14"/>
      <c r="J38" s="4" t="n">
        <f aca="false">C38*E38</f>
        <v>2287.71816</v>
      </c>
      <c r="K38" s="4" t="n">
        <f aca="false">J38</f>
        <v>2287.71816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46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2" t="s">
        <v>0</v>
      </c>
      <c r="B41" s="1" t="s">
        <v>41</v>
      </c>
      <c r="C41" s="2" t="n">
        <v>612179.36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612179.36</v>
      </c>
      <c r="K41" s="4" t="n">
        <f aca="false">J41*0.614</f>
        <v>375878.12704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47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2" t="s">
        <v>0</v>
      </c>
      <c r="B44" s="1" t="s">
        <v>41</v>
      </c>
      <c r="C44" s="2" t="n">
        <v>263904.42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263904.42</v>
      </c>
      <c r="K44" s="4" t="n">
        <f aca="false">J44*0.614</f>
        <v>162037.31388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2" t="s">
        <v>0</v>
      </c>
      <c r="B45" s="1" t="s">
        <v>40</v>
      </c>
      <c r="C45" s="2" t="n">
        <v>8264</v>
      </c>
      <c r="D45" s="2" t="n">
        <f aca="false">C45*1</f>
        <v>8264</v>
      </c>
      <c r="E45" s="14" t="n">
        <f aca="false">E$32</f>
        <v>26.04</v>
      </c>
      <c r="F45" s="14" t="n">
        <f aca="false">F$32</f>
        <v>29</v>
      </c>
      <c r="G45" s="4" t="n">
        <f aca="false">C45*(E45-F45)</f>
        <v>-24461.44</v>
      </c>
      <c r="H45" s="4" t="n">
        <f aca="false">C45*(E45-F45)*0.5895</f>
        <v>-14420.01888</v>
      </c>
      <c r="I45" s="25" t="s">
        <v>0</v>
      </c>
      <c r="J45" s="4" t="n">
        <f aca="false">C45*E45</f>
        <v>215194.56</v>
      </c>
      <c r="K45" s="4" t="n">
        <f aca="false">J45*0.614</f>
        <v>132129.45984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48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49</v>
      </c>
      <c r="C48" s="2" t="n">
        <v>1307.5862</v>
      </c>
      <c r="D48" s="2" t="n">
        <f aca="false">C48*1</f>
        <v>1307.5862</v>
      </c>
      <c r="E48" s="14" t="n">
        <f aca="false">E$32</f>
        <v>26.04</v>
      </c>
      <c r="F48" s="14" t="n">
        <f aca="false">F$32</f>
        <v>29</v>
      </c>
      <c r="G48" s="4" t="n">
        <f aca="false">C48*(E48-F48)</f>
        <v>-3870.455152</v>
      </c>
      <c r="H48" s="4" t="n">
        <f aca="false">C48*(E48-F48)</f>
        <v>-3870.455152</v>
      </c>
      <c r="I48" s="14"/>
      <c r="J48" s="4" t="n">
        <f aca="false">C48*E48</f>
        <v>34049.544648</v>
      </c>
      <c r="K48" s="4" t="n">
        <f aca="false">J48</f>
        <v>34049.544648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50</v>
      </c>
      <c r="C49" s="2" t="n">
        <v>178.0334</v>
      </c>
      <c r="D49" s="2" t="n">
        <f aca="false">C49*1</f>
        <v>178.0334</v>
      </c>
      <c r="E49" s="14" t="n">
        <f aca="false">E$32</f>
        <v>26.04</v>
      </c>
      <c r="F49" s="14" t="n">
        <f aca="false">F$32</f>
        <v>29</v>
      </c>
      <c r="G49" s="4" t="n">
        <f aca="false">C49*(E49-F49)</f>
        <v>-526.978864</v>
      </c>
      <c r="H49" s="4" t="n">
        <f aca="false">C49*(E49-F49)</f>
        <v>-526.978864</v>
      </c>
      <c r="I49" s="14"/>
      <c r="J49" s="4" t="n">
        <f aca="false">C49*E49</f>
        <v>4635.989736</v>
      </c>
      <c r="K49" s="4" t="n">
        <f aca="false">J49</f>
        <v>4635.989736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51</v>
      </c>
      <c r="C50" s="2" t="n">
        <v>402.8541</v>
      </c>
      <c r="D50" s="2" t="n">
        <f aca="false">C50*1</f>
        <v>402.8541</v>
      </c>
      <c r="E50" s="14" t="n">
        <f aca="false">E$32</f>
        <v>26.04</v>
      </c>
      <c r="F50" s="14" t="n">
        <f aca="false">F$32</f>
        <v>29</v>
      </c>
      <c r="G50" s="4" t="n">
        <f aca="false">C50*(E50-F50)</f>
        <v>-1192.448136</v>
      </c>
      <c r="H50" s="4" t="n">
        <f aca="false">C50*(E50-F50)</f>
        <v>-1192.448136</v>
      </c>
      <c r="I50" s="14"/>
      <c r="J50" s="4" t="n">
        <f aca="false">C50*E50</f>
        <v>10490.320764</v>
      </c>
      <c r="K50" s="4" t="n">
        <f aca="false">J50</f>
        <v>10490.320764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52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53</v>
      </c>
      <c r="B53" s="1" t="s">
        <v>54</v>
      </c>
      <c r="C53" s="2" t="n">
        <v>3262</v>
      </c>
      <c r="D53" s="2" t="s">
        <v>0</v>
      </c>
      <c r="E53" s="14" t="n">
        <f aca="false">E$32</f>
        <v>26.04</v>
      </c>
      <c r="F53" s="14" t="n">
        <f aca="false">F$32</f>
        <v>29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55</v>
      </c>
      <c r="C54" s="2" t="n">
        <v>1270</v>
      </c>
      <c r="D54" s="2" t="s">
        <v>0</v>
      </c>
      <c r="E54" s="14" t="n">
        <f aca="false">E$32</f>
        <v>26.04</v>
      </c>
      <c r="F54" s="14" t="n">
        <f aca="false">F$32</f>
        <v>29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56</v>
      </c>
      <c r="C55" s="2" t="n">
        <v>381</v>
      </c>
      <c r="D55" s="2" t="s">
        <v>0</v>
      </c>
      <c r="E55" s="14" t="n">
        <f aca="false">E$32</f>
        <v>26.04</v>
      </c>
      <c r="F55" s="14" t="n">
        <f aca="false">F$32</f>
        <v>29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57</v>
      </c>
      <c r="C56" s="2" t="n">
        <v>347</v>
      </c>
      <c r="D56" s="2" t="s">
        <v>0</v>
      </c>
      <c r="E56" s="14" t="n">
        <f aca="false">E$32</f>
        <v>26.04</v>
      </c>
      <c r="F56" s="14" t="n">
        <f aca="false">F$32</f>
        <v>29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58</v>
      </c>
      <c r="C57" s="2" t="n">
        <v>348</v>
      </c>
      <c r="D57" s="2" t="s">
        <v>0</v>
      </c>
      <c r="E57" s="14" t="n">
        <f aca="false">E$32</f>
        <v>26.04</v>
      </c>
      <c r="F57" s="14" t="n">
        <f aca="false">F$32</f>
        <v>29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59</v>
      </c>
      <c r="C58" s="2" t="n">
        <v>417</v>
      </c>
      <c r="D58" s="2" t="s">
        <v>0</v>
      </c>
      <c r="E58" s="14" t="n">
        <f aca="false">E$32</f>
        <v>26.04</v>
      </c>
      <c r="F58" s="14" t="n">
        <f aca="false">F$32</f>
        <v>29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60</v>
      </c>
      <c r="C59" s="2" t="n">
        <v>610</v>
      </c>
      <c r="D59" s="2" t="s">
        <v>0</v>
      </c>
      <c r="E59" s="14" t="n">
        <f aca="false">E$32</f>
        <v>26.04</v>
      </c>
      <c r="F59" s="14" t="n">
        <f aca="false">F$32</f>
        <v>29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61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62</v>
      </c>
      <c r="B62" s="1" t="s">
        <v>63</v>
      </c>
      <c r="C62" s="2" t="n">
        <v>2317</v>
      </c>
      <c r="D62" s="2" t="n">
        <f aca="false">C62*1</f>
        <v>2317</v>
      </c>
      <c r="E62" s="14" t="n">
        <f aca="false">E$32</f>
        <v>26.04</v>
      </c>
      <c r="F62" s="14" t="n">
        <f aca="false">F$32</f>
        <v>29</v>
      </c>
      <c r="G62" s="4" t="n">
        <f aca="false">C62*(E62-F62)</f>
        <v>-6858.32</v>
      </c>
      <c r="H62" s="4" t="n">
        <f aca="false">C62*(E62-F62)*0.5895</f>
        <v>-4042.97964</v>
      </c>
      <c r="I62" s="14"/>
      <c r="J62" s="4" t="n">
        <f aca="false">C62*E62</f>
        <v>60334.68</v>
      </c>
      <c r="K62" s="4" t="n">
        <f aca="false">J62*0.614</f>
        <v>37045.49352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64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65</v>
      </c>
      <c r="B65" s="1" t="s">
        <v>66</v>
      </c>
      <c r="C65" s="2" t="n">
        <v>1924</v>
      </c>
      <c r="D65" s="2" t="n">
        <f aca="false">+C65*1</f>
        <v>1924</v>
      </c>
      <c r="E65" s="14" t="n">
        <f aca="false">E$32</f>
        <v>26.04</v>
      </c>
      <c r="F65" s="14" t="n">
        <f aca="false">F$32</f>
        <v>29</v>
      </c>
      <c r="G65" s="4" t="n">
        <f aca="false">C65*(E65-F65)</f>
        <v>-5695.04</v>
      </c>
      <c r="H65" s="4" t="n">
        <f aca="false">C65*(E65-F65)*0.5895</f>
        <v>-3357.22608</v>
      </c>
      <c r="I65" s="14"/>
      <c r="J65" s="4" t="n">
        <f aca="false">C65*E65</f>
        <v>50100.96</v>
      </c>
      <c r="K65" s="4" t="n">
        <f aca="false">J65*0.614</f>
        <v>30761.98944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67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68</v>
      </c>
      <c r="C68" s="6" t="n">
        <v>2951405.92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2951405.92</v>
      </c>
      <c r="K68" s="4" t="n">
        <f aca="false">J68</f>
        <v>2951405.92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69</v>
      </c>
      <c r="C69" s="2" t="n">
        <v>-5000</v>
      </c>
      <c r="D69" s="2" t="n">
        <f aca="false">C69*-1</f>
        <v>5000</v>
      </c>
      <c r="E69" s="14" t="n">
        <v>10.5</v>
      </c>
      <c r="F69" s="14" t="n">
        <v>9.25</v>
      </c>
      <c r="G69" s="4" t="n">
        <f aca="false">(E69-F69)*C69</f>
        <v>-6250</v>
      </c>
      <c r="H69" s="4" t="n">
        <f aca="false">C69*(E69-F69)</f>
        <v>-6250</v>
      </c>
      <c r="J69" s="4" t="n">
        <f aca="false">G69</f>
        <v>-6250</v>
      </c>
      <c r="K69" s="4" t="n">
        <f aca="false">J69</f>
        <v>-6250</v>
      </c>
      <c r="L69" s="5" t="n">
        <v>1</v>
      </c>
      <c r="M69" s="6" t="s">
        <v>0</v>
      </c>
    </row>
    <row r="70" customFormat="false" ht="12.75" hidden="false" customHeight="false" outlineLevel="0" collapsed="false">
      <c r="A70" s="15" t="s">
        <v>0</v>
      </c>
      <c r="B70" s="1" t="s">
        <v>70</v>
      </c>
      <c r="C70" s="2" t="n">
        <v>-2000</v>
      </c>
      <c r="D70" s="2" t="n">
        <f aca="false">C70*-1</f>
        <v>2000</v>
      </c>
      <c r="E70" s="14" t="n">
        <v>22.3</v>
      </c>
      <c r="F70" s="14" t="n">
        <v>21</v>
      </c>
      <c r="G70" s="4" t="n">
        <f aca="false">(E70-F70)*C70</f>
        <v>-2600</v>
      </c>
      <c r="H70" s="4" t="n">
        <f aca="false">C70*(E70-F70)</f>
        <v>-2600</v>
      </c>
      <c r="J70" s="4" t="n">
        <f aca="false">G70</f>
        <v>-2600</v>
      </c>
      <c r="K70" s="4" t="n">
        <f aca="false">J70</f>
        <v>-2600</v>
      </c>
      <c r="L70" s="5" t="n">
        <v>1</v>
      </c>
      <c r="M70" s="6" t="s">
        <v>0</v>
      </c>
      <c r="N70" s="6" t="s">
        <v>0</v>
      </c>
    </row>
    <row r="71" customFormat="false" ht="12.75" hidden="false" customHeight="false" outlineLevel="0" collapsed="false">
      <c r="A71" s="15" t="s">
        <v>0</v>
      </c>
      <c r="B71" s="1" t="s">
        <v>71</v>
      </c>
      <c r="C71" s="2" t="n">
        <v>-15000</v>
      </c>
      <c r="D71" s="2" t="s">
        <v>0</v>
      </c>
      <c r="E71" s="14" t="n">
        <v>0.75</v>
      </c>
      <c r="F71" s="14" t="n">
        <v>1.45</v>
      </c>
      <c r="G71" s="4" t="n">
        <f aca="false">(E71-F71)*C71</f>
        <v>10500</v>
      </c>
      <c r="H71" s="4" t="n">
        <f aca="false">C71*(E71-F71)</f>
        <v>10500</v>
      </c>
      <c r="J71" s="4" t="n">
        <f aca="false">G71</f>
        <v>10500</v>
      </c>
      <c r="K71" s="4" t="n">
        <f aca="false">J71</f>
        <v>10500</v>
      </c>
      <c r="L71" s="5" t="n">
        <v>1</v>
      </c>
      <c r="M71" s="6" t="n">
        <f aca="false">C71*E71*-1</f>
        <v>11250</v>
      </c>
    </row>
    <row r="72" customFormat="false" ht="12.75" hidden="false" customHeight="false" outlineLevel="0" collapsed="false">
      <c r="A72" s="15" t="s">
        <v>0</v>
      </c>
      <c r="B72" s="1" t="s">
        <v>72</v>
      </c>
      <c r="C72" s="2" t="n">
        <v>-7500</v>
      </c>
      <c r="D72" s="2" t="s">
        <v>0</v>
      </c>
      <c r="E72" s="14" t="n">
        <v>0.3</v>
      </c>
      <c r="F72" s="14" t="n">
        <v>0.6</v>
      </c>
      <c r="G72" s="4" t="n">
        <f aca="false">(E72-F72)*C72</f>
        <v>2250</v>
      </c>
      <c r="H72" s="4" t="n">
        <f aca="false">C72*(E72-F72)</f>
        <v>2250</v>
      </c>
      <c r="J72" s="4" t="n">
        <f aca="false">G72</f>
        <v>2250</v>
      </c>
      <c r="K72" s="4" t="n">
        <f aca="false">J72</f>
        <v>2250</v>
      </c>
      <c r="L72" s="5" t="n">
        <v>1</v>
      </c>
      <c r="M72" s="6" t="n">
        <f aca="false">C72*E72*-1</f>
        <v>2250</v>
      </c>
    </row>
    <row r="73" customFormat="false" ht="12.75" hidden="false" customHeight="false" outlineLevel="0" collapsed="false">
      <c r="A73" s="15" t="s">
        <v>0</v>
      </c>
      <c r="B73" s="1" t="s">
        <v>73</v>
      </c>
      <c r="C73" s="2" t="n">
        <v>-5000</v>
      </c>
      <c r="D73" s="2" t="s">
        <v>0</v>
      </c>
      <c r="E73" s="14" t="n">
        <v>0.2</v>
      </c>
      <c r="F73" s="14" t="n">
        <v>0.15</v>
      </c>
      <c r="G73" s="4" t="n">
        <f aca="false">(E73-F73)*C73</f>
        <v>-250</v>
      </c>
      <c r="H73" s="4" t="n">
        <f aca="false">C73*(E73-F73)</f>
        <v>-250</v>
      </c>
      <c r="J73" s="4" t="n">
        <f aca="false">G73</f>
        <v>-250</v>
      </c>
      <c r="K73" s="4" t="n">
        <f aca="false">J73</f>
        <v>-250</v>
      </c>
      <c r="L73" s="5" t="n">
        <v>1</v>
      </c>
      <c r="M73" s="6" t="n">
        <f aca="false">C73*E73*-1</f>
        <v>1000</v>
      </c>
    </row>
    <row r="74" customFormat="false" ht="12.75" hidden="false" customHeight="false" outlineLevel="0" collapsed="false">
      <c r="A74" s="15" t="s">
        <v>0</v>
      </c>
      <c r="B74" s="1" t="s">
        <v>74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2.75" hidden="false" customHeight="false" outlineLevel="0" collapsed="false">
      <c r="A75" s="15" t="s">
        <v>0</v>
      </c>
      <c r="B75" s="1" t="s">
        <v>75</v>
      </c>
      <c r="C75" s="2" t="n">
        <v>-2500</v>
      </c>
      <c r="D75" s="2" t="s">
        <v>0</v>
      </c>
      <c r="E75" s="14" t="n">
        <v>1.3</v>
      </c>
      <c r="F75" s="14" t="n">
        <v>1.4</v>
      </c>
      <c r="G75" s="4" t="n">
        <f aca="false">(E75-F75)*C75</f>
        <v>250</v>
      </c>
      <c r="H75" s="4" t="n">
        <f aca="false">C75*(E75-F75)</f>
        <v>250</v>
      </c>
      <c r="J75" s="4" t="n">
        <f aca="false">G75</f>
        <v>250</v>
      </c>
      <c r="K75" s="4" t="n">
        <f aca="false">J75</f>
        <v>250</v>
      </c>
      <c r="L75" s="5" t="n">
        <v>1</v>
      </c>
      <c r="M75" s="6" t="n">
        <f aca="false">C75*E75*-1</f>
        <v>3250</v>
      </c>
    </row>
    <row r="76" customFormat="false" ht="12.75" hidden="false" customHeight="false" outlineLevel="0" collapsed="false">
      <c r="A76" s="15" t="s">
        <v>0</v>
      </c>
      <c r="B76" s="1" t="s">
        <v>76</v>
      </c>
      <c r="C76" s="2" t="n">
        <v>-5000</v>
      </c>
      <c r="D76" s="2" t="s">
        <v>0</v>
      </c>
      <c r="E76" s="14" t="n">
        <v>0.75</v>
      </c>
      <c r="F76" s="14" t="n">
        <v>1.15</v>
      </c>
      <c r="G76" s="4" t="n">
        <f aca="false">(E76-F76)*C76</f>
        <v>2000</v>
      </c>
      <c r="H76" s="4" t="n">
        <f aca="false">C76*(E76-F76)</f>
        <v>2000</v>
      </c>
      <c r="J76" s="4" t="n">
        <f aca="false">G76</f>
        <v>2000</v>
      </c>
      <c r="K76" s="4" t="n">
        <f aca="false">J76</f>
        <v>2000</v>
      </c>
      <c r="L76" s="5" t="n">
        <v>1</v>
      </c>
      <c r="M76" s="6" t="n">
        <f aca="false">C76*E76*-1</f>
        <v>3750</v>
      </c>
    </row>
    <row r="77" customFormat="false" ht="12.75" hidden="false" customHeight="false" outlineLevel="0" collapsed="false">
      <c r="A77" s="15" t="s">
        <v>0</v>
      </c>
      <c r="B77" s="1" t="s">
        <v>77</v>
      </c>
      <c r="C77" s="2" t="n">
        <v>-15000</v>
      </c>
      <c r="D77" s="2" t="s">
        <v>0</v>
      </c>
      <c r="E77" s="14" t="n">
        <v>0.5</v>
      </c>
      <c r="F77" s="14" t="n">
        <v>0.75</v>
      </c>
      <c r="G77" s="4" t="n">
        <f aca="false">(E77-F77)*C77</f>
        <v>3750</v>
      </c>
      <c r="H77" s="4" t="n">
        <f aca="false">C77*(E77-F77)</f>
        <v>3750</v>
      </c>
      <c r="J77" s="4" t="n">
        <f aca="false">G77</f>
        <v>3750</v>
      </c>
      <c r="K77" s="4" t="n">
        <f aca="false">J77</f>
        <v>3750</v>
      </c>
      <c r="L77" s="5" t="n">
        <v>1</v>
      </c>
      <c r="M77" s="6" t="n">
        <f aca="false">C77*E77*-1</f>
        <v>7500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78</v>
      </c>
      <c r="C78" s="2" t="n">
        <v>-15000</v>
      </c>
      <c r="D78" s="2" t="s">
        <v>0</v>
      </c>
      <c r="E78" s="14" t="n">
        <v>0.4</v>
      </c>
      <c r="F78" s="14" t="n">
        <v>0.6</v>
      </c>
      <c r="G78" s="4" t="n">
        <f aca="false">(E78-F78)*C78</f>
        <v>3000</v>
      </c>
      <c r="H78" s="4" t="n">
        <f aca="false">C78*(E78-F78)</f>
        <v>3000</v>
      </c>
      <c r="J78" s="4" t="n">
        <f aca="false">G78</f>
        <v>3000</v>
      </c>
      <c r="K78" s="4" t="n">
        <f aca="false">J78</f>
        <v>3000</v>
      </c>
      <c r="L78" s="5" t="n">
        <v>1</v>
      </c>
      <c r="M78" s="6" t="n">
        <f aca="false">C78*E78*-1</f>
        <v>6000</v>
      </c>
      <c r="O78" s="3" t="s">
        <v>0</v>
      </c>
    </row>
    <row r="79" customFormat="false" ht="12.75" hidden="false" customHeight="false" outlineLevel="0" collapsed="false">
      <c r="A79" s="15" t="s">
        <v>0</v>
      </c>
      <c r="B79" s="1" t="s">
        <v>79</v>
      </c>
      <c r="C79" s="2" t="n">
        <v>-10000</v>
      </c>
      <c r="D79" s="2" t="s">
        <v>0</v>
      </c>
      <c r="E79" s="14" t="n">
        <v>0.2</v>
      </c>
      <c r="F79" s="14" t="n">
        <v>0.25</v>
      </c>
      <c r="G79" s="4" t="n">
        <f aca="false">(E79-F79)*C79</f>
        <v>500</v>
      </c>
      <c r="H79" s="4" t="n">
        <f aca="false">C79*(E79-F79)</f>
        <v>500</v>
      </c>
      <c r="J79" s="4" t="n">
        <f aca="false">G79</f>
        <v>500</v>
      </c>
      <c r="K79" s="4" t="n">
        <f aca="false">J79</f>
        <v>500</v>
      </c>
      <c r="L79" s="5" t="n">
        <v>1</v>
      </c>
      <c r="M79" s="6" t="n">
        <f aca="false">C79*E79*-1</f>
        <v>2000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80</v>
      </c>
      <c r="C80" s="2" t="n">
        <v>-10000</v>
      </c>
      <c r="D80" s="2" t="s">
        <v>0</v>
      </c>
      <c r="E80" s="14" t="n">
        <v>0.15</v>
      </c>
      <c r="F80" s="14" t="n">
        <v>0.2</v>
      </c>
      <c r="G80" s="4" t="n">
        <f aca="false">(E80-F80)*C80</f>
        <v>500</v>
      </c>
      <c r="H80" s="4" t="n">
        <f aca="false">C80*(E80-F80)</f>
        <v>500</v>
      </c>
      <c r="J80" s="4" t="n">
        <f aca="false">G80</f>
        <v>500</v>
      </c>
      <c r="K80" s="4" t="n">
        <f aca="false">J80</f>
        <v>500</v>
      </c>
      <c r="L80" s="5" t="n">
        <v>1</v>
      </c>
      <c r="M80" s="6" t="n">
        <f aca="false">C80*E80*-1</f>
        <v>1500</v>
      </c>
      <c r="O80" s="4" t="s">
        <v>0</v>
      </c>
    </row>
    <row r="81" customFormat="false" ht="12.75" hidden="false" customHeight="false" outlineLevel="0" collapsed="false">
      <c r="A81" s="15" t="s">
        <v>0</v>
      </c>
      <c r="B81" s="1" t="s">
        <v>81</v>
      </c>
      <c r="C81" s="2" t="n">
        <v>-10000</v>
      </c>
      <c r="D81" s="2" t="s">
        <v>0</v>
      </c>
      <c r="E81" s="14" t="n">
        <v>0.1</v>
      </c>
      <c r="F81" s="14" t="n">
        <v>0.15</v>
      </c>
      <c r="G81" s="4" t="n">
        <f aca="false">(E81-F81)*C81</f>
        <v>500</v>
      </c>
      <c r="H81" s="4" t="n">
        <f aca="false">C81*(E81-F81)</f>
        <v>500</v>
      </c>
      <c r="J81" s="4" t="n">
        <f aca="false">G81</f>
        <v>500</v>
      </c>
      <c r="K81" s="4" t="n">
        <f aca="false">J81</f>
        <v>500</v>
      </c>
      <c r="L81" s="5" t="n">
        <v>1</v>
      </c>
      <c r="M81" s="6" t="n">
        <f aca="false">C81*E81*-1</f>
        <v>1000</v>
      </c>
      <c r="O81" s="4" t="s">
        <v>0</v>
      </c>
    </row>
    <row r="82" customFormat="false" ht="12.75" hidden="false" customHeight="false" outlineLevel="0" collapsed="false">
      <c r="A82" s="15" t="s">
        <v>0</v>
      </c>
      <c r="B82" s="1" t="s">
        <v>82</v>
      </c>
      <c r="C82" s="2" t="n">
        <v>-10000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29" t="n">
        <f aca="false">C82*E82*-1</f>
        <v>1000</v>
      </c>
      <c r="O82" s="6" t="s">
        <v>0</v>
      </c>
    </row>
    <row r="83" customFormat="false" ht="13.5" hidden="false" customHeight="false" outlineLevel="0" collapsed="false">
      <c r="A83" s="15" t="s">
        <v>0</v>
      </c>
      <c r="B83" s="1" t="s">
        <v>83</v>
      </c>
      <c r="C83" s="2" t="n">
        <v>-5000</v>
      </c>
      <c r="D83" s="2" t="s">
        <v>0</v>
      </c>
      <c r="E83" s="14" t="n">
        <v>0.1</v>
      </c>
      <c r="F83" s="14" t="n">
        <v>0.1</v>
      </c>
      <c r="G83" s="4" t="n">
        <f aca="false">(E83-F83)*C83</f>
        <v>-0</v>
      </c>
      <c r="H83" s="4" t="n">
        <f aca="false">C83*(E83-F83)</f>
        <v>-0</v>
      </c>
      <c r="J83" s="4" t="n">
        <f aca="false">G83</f>
        <v>-0</v>
      </c>
      <c r="K83" s="4" t="n">
        <f aca="false">J83</f>
        <v>-0</v>
      </c>
      <c r="L83" s="5" t="n">
        <v>1</v>
      </c>
      <c r="M83" s="30" t="n">
        <f aca="false">C83*E83*-1</f>
        <v>500</v>
      </c>
      <c r="N83" s="6" t="s">
        <v>0</v>
      </c>
      <c r="O83" s="4" t="s">
        <v>0</v>
      </c>
    </row>
    <row r="84" customFormat="false" ht="12.75" hidden="false" customHeight="false" outlineLevel="0" collapsed="false">
      <c r="A84" s="8" t="s">
        <v>0</v>
      </c>
      <c r="C84" s="31" t="s">
        <v>0</v>
      </c>
      <c r="D84" s="2" t="s">
        <v>0</v>
      </c>
      <c r="E84" s="14"/>
      <c r="F84" s="14"/>
      <c r="G84" s="4" t="s">
        <v>0</v>
      </c>
      <c r="H84" s="4" t="s">
        <v>0</v>
      </c>
      <c r="I84" s="14"/>
      <c r="J84" s="4" t="str">
        <f aca="false">G84</f>
        <v> </v>
      </c>
      <c r="K84" s="4" t="str">
        <f aca="false">J84</f>
        <v> </v>
      </c>
      <c r="M84" s="6" t="n">
        <f aca="false">SUM(M69:M83)</f>
        <v>41750</v>
      </c>
      <c r="N84" s="6" t="n">
        <v>23300</v>
      </c>
      <c r="O84" s="6" t="n">
        <v>2951405.92</v>
      </c>
    </row>
    <row r="85" customFormat="false" ht="12.75" hidden="false" customHeight="false" outlineLevel="0" collapsed="false">
      <c r="A85" s="8" t="s">
        <v>67</v>
      </c>
      <c r="B85" s="3" t="s">
        <v>15</v>
      </c>
      <c r="C85" s="2" t="s">
        <v>0</v>
      </c>
      <c r="D85" s="2" t="s">
        <v>0</v>
      </c>
      <c r="E85" s="28"/>
      <c r="F85" s="28"/>
      <c r="G85" s="28" t="s">
        <v>0</v>
      </c>
      <c r="H85" s="4" t="s">
        <v>0</v>
      </c>
      <c r="I85" s="5"/>
      <c r="K85" s="4" t="s">
        <v>0</v>
      </c>
      <c r="M85" s="6" t="s">
        <v>0</v>
      </c>
      <c r="N85" s="6" t="n">
        <f aca="false">SUM(H68:H83)</f>
        <v>14150</v>
      </c>
      <c r="O85" s="6" t="n">
        <f aca="false">SUM(K68:K83)</f>
        <v>2965555.92</v>
      </c>
    </row>
    <row r="86" customFormat="false" ht="12.75" hidden="false" customHeight="false" outlineLevel="0" collapsed="false">
      <c r="A86" s="15" t="s">
        <v>0</v>
      </c>
      <c r="B86" s="1" t="s">
        <v>84</v>
      </c>
      <c r="C86" s="2" t="n">
        <v>387</v>
      </c>
      <c r="D86" s="2" t="s">
        <v>0</v>
      </c>
      <c r="E86" s="23" t="n">
        <v>36.75</v>
      </c>
      <c r="F86" s="23" t="n">
        <v>37.25</v>
      </c>
      <c r="G86" s="4" t="n">
        <f aca="false">C86*(E86-F86)</f>
        <v>-193.5</v>
      </c>
      <c r="H86" s="4" t="n">
        <f aca="false">C86*(E86-F86)</f>
        <v>-193.5</v>
      </c>
      <c r="I86" s="14"/>
      <c r="J86" s="4" t="n">
        <f aca="false">C86*E86</f>
        <v>14222.25</v>
      </c>
      <c r="K86" s="4" t="n">
        <f aca="false">J86</f>
        <v>14222.25</v>
      </c>
      <c r="L86" s="5" t="n">
        <v>2</v>
      </c>
      <c r="M86" s="6" t="s">
        <v>0</v>
      </c>
    </row>
    <row r="87" customFormat="false" ht="12.75" hidden="false" customHeight="false" outlineLevel="0" collapsed="false">
      <c r="A87" s="8" t="s">
        <v>0</v>
      </c>
      <c r="B87" s="1" t="s">
        <v>44</v>
      </c>
      <c r="C87" s="2" t="n">
        <v>158.48</v>
      </c>
      <c r="D87" s="2" t="s">
        <v>0</v>
      </c>
      <c r="E87" s="14" t="n">
        <v>1</v>
      </c>
      <c r="F87" s="14" t="n">
        <v>1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158.48</v>
      </c>
      <c r="K87" s="4" t="n">
        <f aca="false">J87</f>
        <v>158.48</v>
      </c>
      <c r="L87" s="5" t="n">
        <v>1</v>
      </c>
    </row>
    <row r="88" customFormat="false" ht="12.75" hidden="false" customHeight="false" outlineLevel="0" collapsed="false">
      <c r="A88" s="8" t="s">
        <v>0</v>
      </c>
      <c r="B88" s="3" t="s">
        <v>0</v>
      </c>
      <c r="D88" s="2" t="s">
        <v>0</v>
      </c>
      <c r="E88" s="14" t="s">
        <v>0</v>
      </c>
      <c r="F88" s="14" t="s">
        <v>0</v>
      </c>
      <c r="H88" s="4" t="s">
        <v>0</v>
      </c>
      <c r="I88" s="5"/>
      <c r="K88" s="20"/>
      <c r="O88" s="6" t="s">
        <v>0</v>
      </c>
    </row>
    <row r="89" customFormat="false" ht="12.75" hidden="false" customHeight="false" outlineLevel="0" collapsed="false">
      <c r="A89" s="8" t="s">
        <v>85</v>
      </c>
      <c r="B89" s="3" t="s">
        <v>15</v>
      </c>
      <c r="C89" s="2" t="s">
        <v>0</v>
      </c>
      <c r="D89" s="2" t="s">
        <v>0</v>
      </c>
      <c r="E89" s="5"/>
      <c r="F89" s="5"/>
      <c r="H89" s="4" t="s">
        <v>0</v>
      </c>
      <c r="I89" s="5"/>
    </row>
    <row r="90" customFormat="false" ht="12.75" hidden="false" customHeight="false" outlineLevel="0" collapsed="false">
      <c r="A90" s="8" t="s">
        <v>86</v>
      </c>
      <c r="B90" s="1" t="s">
        <v>87</v>
      </c>
      <c r="C90" s="2" t="n">
        <v>234.064</v>
      </c>
      <c r="D90" s="2" t="s">
        <v>0</v>
      </c>
      <c r="E90" s="14" t="n">
        <v>46.28</v>
      </c>
      <c r="F90" s="14" t="n">
        <v>46.28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10832.48192</v>
      </c>
      <c r="K90" s="4" t="n">
        <f aca="false">J90</f>
        <v>10832.48192</v>
      </c>
      <c r="L90" s="5" t="n">
        <v>2</v>
      </c>
    </row>
    <row r="91" customFormat="false" ht="12.75" hidden="false" customHeight="false" outlineLevel="0" collapsed="false">
      <c r="A91" s="8"/>
      <c r="B91" s="1" t="s">
        <v>88</v>
      </c>
      <c r="C91" s="2" t="n">
        <v>752.128</v>
      </c>
      <c r="D91" s="2" t="s">
        <v>0</v>
      </c>
      <c r="E91" s="14" t="n">
        <v>8.1</v>
      </c>
      <c r="F91" s="14" t="n">
        <v>8.1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6092.2368</v>
      </c>
      <c r="K91" s="4" t="n">
        <f aca="false">J91</f>
        <v>6092.2368</v>
      </c>
      <c r="L91" s="5" t="n">
        <v>2</v>
      </c>
    </row>
    <row r="92" customFormat="false" ht="12.75" hidden="false" customHeight="false" outlineLevel="0" collapsed="false">
      <c r="A92" s="8"/>
      <c r="B92" s="1" t="s">
        <v>89</v>
      </c>
      <c r="C92" s="2" t="n">
        <v>2674.796</v>
      </c>
      <c r="D92" s="2" t="s">
        <v>0</v>
      </c>
      <c r="E92" s="14" t="n">
        <v>19.47</v>
      </c>
      <c r="F92" s="14" t="n">
        <v>19.47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52078.27812</v>
      </c>
      <c r="K92" s="4" t="n">
        <f aca="false">J92</f>
        <v>52078.27812</v>
      </c>
      <c r="L92" s="5" t="n">
        <v>2</v>
      </c>
    </row>
    <row r="93" customFormat="false" ht="12.75" hidden="false" customHeight="false" outlineLevel="0" collapsed="false">
      <c r="A93" s="8"/>
      <c r="B93" s="1" t="s">
        <v>90</v>
      </c>
      <c r="C93" s="2" t="n">
        <v>1240.306</v>
      </c>
      <c r="D93" s="2" t="s">
        <v>0</v>
      </c>
      <c r="E93" s="14" t="n">
        <v>7.77</v>
      </c>
      <c r="F93" s="14" t="n">
        <v>7.77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9637.17762</v>
      </c>
      <c r="K93" s="4" t="n">
        <f aca="false">J93</f>
        <v>9637.17762</v>
      </c>
      <c r="L93" s="5" t="n">
        <v>2</v>
      </c>
    </row>
    <row r="94" customFormat="false" ht="12.75" hidden="false" customHeight="false" outlineLevel="0" collapsed="false">
      <c r="A94" s="8"/>
      <c r="B94" s="1" t="s">
        <v>91</v>
      </c>
      <c r="C94" s="2" t="n">
        <v>261.044</v>
      </c>
      <c r="D94" s="2" t="s">
        <v>0</v>
      </c>
      <c r="E94" s="14" t="n">
        <v>35.29</v>
      </c>
      <c r="F94" s="14" t="n">
        <v>35.29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9212.24276</v>
      </c>
      <c r="K94" s="4" t="n">
        <f aca="false">J94</f>
        <v>9212.24276</v>
      </c>
      <c r="L94" s="5" t="n">
        <v>2</v>
      </c>
    </row>
    <row r="95" customFormat="false" ht="12.75" hidden="false" customHeight="false" outlineLevel="0" collapsed="false">
      <c r="A95" s="8"/>
      <c r="B95" s="1" t="s">
        <v>92</v>
      </c>
      <c r="C95" s="2" t="n">
        <v>378.526</v>
      </c>
      <c r="D95" s="2" t="s">
        <v>0</v>
      </c>
      <c r="E95" s="14" t="n">
        <v>25.38</v>
      </c>
      <c r="F95" s="14" t="n">
        <v>25.38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9606.98988</v>
      </c>
      <c r="K95" s="4" t="n">
        <f aca="false">J95</f>
        <v>9606.98988</v>
      </c>
      <c r="L95" s="5" t="n">
        <v>2</v>
      </c>
    </row>
    <row r="96" customFormat="false" ht="12.75" hidden="false" customHeight="false" outlineLevel="0" collapsed="false">
      <c r="A96" s="8" t="s">
        <v>0</v>
      </c>
      <c r="B96" s="1" t="s">
        <v>93</v>
      </c>
      <c r="C96" s="2" t="n">
        <v>1371</v>
      </c>
      <c r="D96" s="2" t="s">
        <v>0</v>
      </c>
      <c r="E96" s="14" t="n">
        <v>11</v>
      </c>
      <c r="F96" s="14" t="n">
        <v>11</v>
      </c>
      <c r="G96" s="4" t="n">
        <f aca="false">C96*(E96-F96)</f>
        <v>0</v>
      </c>
      <c r="H96" s="4" t="n">
        <f aca="false">C96*(E96-F96)</f>
        <v>0</v>
      </c>
      <c r="I96" s="14" t="s">
        <v>0</v>
      </c>
      <c r="J96" s="4" t="n">
        <f aca="false">C96*E96</f>
        <v>15081</v>
      </c>
      <c r="K96" s="4" t="n">
        <f aca="false">J96</f>
        <v>15081</v>
      </c>
      <c r="L96" s="5" t="n">
        <v>1</v>
      </c>
    </row>
    <row r="97" customFormat="false" ht="12.75" hidden="false" customHeight="false" outlineLevel="0" collapsed="false">
      <c r="A97" s="8"/>
      <c r="E97" s="1"/>
      <c r="F97" s="1"/>
      <c r="G97" s="20"/>
      <c r="H97" s="4" t="s">
        <v>0</v>
      </c>
      <c r="I97" s="1" t="s">
        <v>0</v>
      </c>
    </row>
    <row r="98" customFormat="false" ht="12.75" hidden="false" customHeight="false" outlineLevel="0" collapsed="false">
      <c r="A98" s="8" t="s">
        <v>94</v>
      </c>
      <c r="B98" s="1" t="s">
        <v>95</v>
      </c>
      <c r="C98" s="2" t="n">
        <v>5000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5000</v>
      </c>
      <c r="K98" s="4" t="n">
        <f aca="false">J98</f>
        <v>5000</v>
      </c>
      <c r="L98" s="5" t="n">
        <v>1</v>
      </c>
    </row>
    <row r="99" customFormat="false" ht="12.75" hidden="false" customHeight="false" outlineLevel="0" collapsed="false">
      <c r="E99" s="1"/>
      <c r="F99" s="1"/>
      <c r="G99" s="20"/>
      <c r="H99" s="4" t="s">
        <v>0</v>
      </c>
      <c r="I99" s="1"/>
    </row>
    <row r="100" customFormat="false" ht="12.75" hidden="false" customHeight="false" outlineLevel="0" collapsed="false">
      <c r="A100" s="8" t="s">
        <v>96</v>
      </c>
      <c r="B100" s="1" t="s">
        <v>97</v>
      </c>
      <c r="C100" s="2" t="n">
        <v>3829.12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3829.12</v>
      </c>
      <c r="K100" s="4" t="n">
        <f aca="false">J100</f>
        <v>3829.12</v>
      </c>
      <c r="L100" s="5" t="n">
        <v>1</v>
      </c>
    </row>
    <row r="101" customFormat="false" ht="12.75" hidden="false" customHeight="false" outlineLevel="0" collapsed="false">
      <c r="A101" s="8"/>
      <c r="B101" s="1" t="s">
        <v>98</v>
      </c>
      <c r="C101" s="2" t="n">
        <v>4769.42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4769.42</v>
      </c>
      <c r="K101" s="4" t="n">
        <f aca="false">J101</f>
        <v>4769.42</v>
      </c>
      <c r="L101" s="5" t="n">
        <v>1</v>
      </c>
    </row>
    <row r="102" customFormat="false" ht="12.75" hidden="false" customHeight="false" outlineLevel="0" collapsed="false">
      <c r="E102" s="1"/>
      <c r="F102" s="1"/>
      <c r="G102" s="20"/>
      <c r="H102" s="4" t="s">
        <v>0</v>
      </c>
      <c r="I102" s="1"/>
      <c r="K102" s="4" t="s">
        <v>0</v>
      </c>
    </row>
    <row r="103" customFormat="false" ht="12.75" hidden="false" customHeight="false" outlineLevel="0" collapsed="false">
      <c r="A103" s="8" t="s">
        <v>99</v>
      </c>
      <c r="B103" s="1" t="s">
        <v>100</v>
      </c>
      <c r="C103" s="2" t="n">
        <v>9759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9759</v>
      </c>
      <c r="K103" s="4" t="n">
        <f aca="false">J103</f>
        <v>9759</v>
      </c>
      <c r="L103" s="5" t="n">
        <v>1</v>
      </c>
      <c r="M103" s="6" t="s">
        <v>101</v>
      </c>
    </row>
    <row r="104" customFormat="false" ht="12.75" hidden="false" customHeight="false" outlineLevel="0" collapsed="false">
      <c r="A104" s="8"/>
      <c r="B104" s="1" t="s">
        <v>102</v>
      </c>
      <c r="C104" s="2" t="n">
        <v>3718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3718</v>
      </c>
      <c r="K104" s="4" t="n">
        <f aca="false">J104</f>
        <v>3718</v>
      </c>
      <c r="L104" s="5" t="n">
        <v>1</v>
      </c>
      <c r="M104" s="6" t="n">
        <f aca="false">(C9*E9)+(C10*E10)+(C11*E11)+(C12*E12)+(C13*E13)</f>
        <v>-3791490</v>
      </c>
      <c r="N104" s="32" t="n">
        <f aca="false">M104/M111</f>
        <v>-0.624972402236033</v>
      </c>
      <c r="O104" s="3" t="s">
        <v>20</v>
      </c>
    </row>
    <row r="105" customFormat="false" ht="12.75" hidden="false" customHeight="false" outlineLevel="0" collapsed="false">
      <c r="A105" s="8"/>
      <c r="B105" s="1" t="s">
        <v>103</v>
      </c>
      <c r="C105" s="2" t="n">
        <v>943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943</v>
      </c>
      <c r="K105" s="4" t="n">
        <f aca="false">J105</f>
        <v>943</v>
      </c>
      <c r="L105" s="5" t="n">
        <v>1</v>
      </c>
      <c r="M105" s="6" t="n">
        <f aca="false">SUMIF(L5:L112,2,K5:K112)</f>
        <v>408927.160722722</v>
      </c>
      <c r="N105" s="32" t="n">
        <f aca="false">M105/M111</f>
        <v>0.0674057402172866</v>
      </c>
      <c r="O105" s="3" t="s">
        <v>15</v>
      </c>
    </row>
    <row r="106" customFormat="false" ht="12.75" hidden="false" customHeight="false" outlineLevel="0" collapsed="false">
      <c r="A106" s="8"/>
      <c r="B106" s="1" t="s">
        <v>104</v>
      </c>
      <c r="C106" s="2" t="n">
        <v>1235</v>
      </c>
      <c r="E106" s="14" t="n">
        <v>1</v>
      </c>
      <c r="F106" s="14" t="n">
        <v>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1235</v>
      </c>
      <c r="K106" s="4" t="n">
        <f aca="false">J106</f>
        <v>1235</v>
      </c>
      <c r="L106" s="5" t="n">
        <v>1</v>
      </c>
      <c r="M106" s="6" t="s">
        <v>105</v>
      </c>
      <c r="N106" s="32"/>
      <c r="O106" s="4" t="s">
        <v>0</v>
      </c>
    </row>
    <row r="107" customFormat="false" ht="12.75" hidden="false" customHeight="false" outlineLevel="0" collapsed="false">
      <c r="A107" s="8"/>
      <c r="B107" s="1" t="s">
        <v>106</v>
      </c>
      <c r="C107" s="2" t="n">
        <v>2234.782</v>
      </c>
      <c r="D107" s="2" t="s">
        <v>0</v>
      </c>
      <c r="E107" s="14" t="n">
        <v>1.684671</v>
      </c>
      <c r="F107" s="14" t="n">
        <v>1.684671</v>
      </c>
      <c r="G107" s="4" t="n">
        <f aca="false">C107*(E107-F107)</f>
        <v>0</v>
      </c>
      <c r="H107" s="4" t="n">
        <f aca="false">C107*(E107-F107)</f>
        <v>0</v>
      </c>
      <c r="I107" s="14"/>
      <c r="J107" s="4" t="n">
        <f aca="false">C107*E107</f>
        <v>3764.872426722</v>
      </c>
      <c r="K107" s="4" t="n">
        <f aca="false">J107</f>
        <v>3764.872426722</v>
      </c>
      <c r="L107" s="5" t="n">
        <v>2</v>
      </c>
      <c r="M107" s="6" t="n">
        <f aca="false">SUMIF(L5:L112,1,K5:K112)</f>
        <v>6227724.72092</v>
      </c>
      <c r="N107" s="32" t="n">
        <f aca="false">M107/M111</f>
        <v>1.02655053271883</v>
      </c>
    </row>
    <row r="108" customFormat="false" ht="12.75" hidden="false" customHeight="false" outlineLevel="0" collapsed="false">
      <c r="A108" s="8"/>
      <c r="E108" s="14"/>
      <c r="F108" s="14"/>
      <c r="I108" s="14"/>
      <c r="M108" s="6" t="s">
        <v>107</v>
      </c>
      <c r="N108" s="32"/>
    </row>
    <row r="109" customFormat="false" ht="12.75" hidden="false" customHeight="false" outlineLevel="0" collapsed="false">
      <c r="A109" s="8" t="s">
        <v>108</v>
      </c>
      <c r="B109" s="1" t="s">
        <v>109</v>
      </c>
      <c r="C109" s="2" t="n">
        <v>-155000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-155000</v>
      </c>
      <c r="K109" s="4" t="n">
        <f aca="false">J109</f>
        <v>-155000</v>
      </c>
      <c r="L109" s="5" t="n">
        <v>0</v>
      </c>
      <c r="M109" s="6" t="n">
        <f aca="false">SUM(K109:K111)</f>
        <v>-570000</v>
      </c>
      <c r="N109" s="32" t="n">
        <f aca="false">+M109/M111</f>
        <v>-0.0939562729361118</v>
      </c>
    </row>
    <row r="110" customFormat="false" ht="12.75" hidden="false" customHeight="false" outlineLevel="0" collapsed="false">
      <c r="A110" s="8" t="s">
        <v>0</v>
      </c>
      <c r="B110" s="1" t="s">
        <v>110</v>
      </c>
      <c r="C110" s="2" t="n">
        <v>-160000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-160000</v>
      </c>
      <c r="K110" s="4" t="n">
        <f aca="false">J110</f>
        <v>-160000</v>
      </c>
      <c r="L110" s="5" t="n">
        <v>0</v>
      </c>
      <c r="M110" s="6" t="s">
        <v>111</v>
      </c>
      <c r="N110" s="32"/>
    </row>
    <row r="111" customFormat="false" ht="12.75" hidden="false" customHeight="false" outlineLevel="0" collapsed="false">
      <c r="A111" s="8" t="s">
        <v>0</v>
      </c>
      <c r="B111" s="1" t="s">
        <v>112</v>
      </c>
      <c r="C111" s="2" t="n">
        <v>-255000</v>
      </c>
      <c r="D111" s="2" t="s">
        <v>0</v>
      </c>
      <c r="E111" s="19" t="s">
        <v>0</v>
      </c>
      <c r="F111" s="19" t="s">
        <v>0</v>
      </c>
      <c r="G111" s="19" t="s">
        <v>0</v>
      </c>
      <c r="H111" s="19" t="s">
        <v>0</v>
      </c>
      <c r="J111" s="4" t="n">
        <f aca="false">+C111</f>
        <v>-255000</v>
      </c>
      <c r="K111" s="4" t="n">
        <f aca="false">J111</f>
        <v>-255000</v>
      </c>
      <c r="L111" s="5" t="n">
        <v>0</v>
      </c>
      <c r="M111" s="6" t="n">
        <f aca="false">K114</f>
        <v>6066651.88164272</v>
      </c>
      <c r="N111" s="32" t="n">
        <f aca="false">+M111/K114</f>
        <v>1</v>
      </c>
    </row>
    <row r="112" customFormat="false" ht="13.5" hidden="false" customHeight="false" outlineLevel="0" collapsed="false">
      <c r="A112" s="8" t="s">
        <v>0</v>
      </c>
      <c r="B112" s="33" t="s">
        <v>0</v>
      </c>
      <c r="C112" s="34"/>
      <c r="D112" s="34" t="s">
        <v>0</v>
      </c>
      <c r="E112" s="35"/>
      <c r="F112" s="35"/>
      <c r="G112" s="36"/>
      <c r="H112" s="36"/>
      <c r="I112" s="35"/>
      <c r="J112" s="36"/>
      <c r="K112" s="36" t="s">
        <v>0</v>
      </c>
      <c r="L112" s="37"/>
      <c r="M112" s="30" t="s">
        <v>0</v>
      </c>
      <c r="N112" s="30"/>
    </row>
    <row r="113" customFormat="false" ht="12.75" hidden="false" customHeight="false" outlineLevel="0" collapsed="false">
      <c r="A113" s="8"/>
      <c r="M113" s="6" t="s">
        <v>113</v>
      </c>
    </row>
    <row r="114" customFormat="false" ht="12.75" hidden="false" customHeight="false" outlineLevel="0" collapsed="false">
      <c r="A114" s="8" t="s">
        <v>114</v>
      </c>
      <c r="C114" s="2" t="n">
        <f aca="false">SUM(C53:C65)+C32+C38+C45+C48+C49+C50</f>
        <v>21381.2749</v>
      </c>
      <c r="D114" s="2" t="n">
        <f aca="false">SUM(D5:D109)</f>
        <v>6746.2749</v>
      </c>
      <c r="G114" s="4" t="n">
        <f aca="false">SUM(G5:G112)</f>
        <v>30227.8662959999</v>
      </c>
      <c r="H114" s="4" t="n">
        <f aca="false">SUM(H5:H112)</f>
        <v>45422.4416959999</v>
      </c>
      <c r="J114" s="4" t="n">
        <f aca="false">SUM(J5:J112)</f>
        <v>6530513.47792272</v>
      </c>
      <c r="K114" s="4" t="n">
        <f aca="false">SUM(K5:K112)</f>
        <v>6066651.88164272</v>
      </c>
      <c r="M114" s="29" t="n">
        <f aca="false">SUM(K45:K65)+K32+K38</f>
        <v>258299.741196</v>
      </c>
      <c r="N114" s="38" t="n">
        <f aca="false">M114/K114</f>
        <v>0.0425769841809446</v>
      </c>
    </row>
    <row r="115" customFormat="false" ht="13.5" hidden="false" customHeight="false" outlineLevel="0" collapsed="false">
      <c r="A115" s="8"/>
      <c r="B115" s="39"/>
      <c r="C115" s="34"/>
      <c r="D115" s="34"/>
      <c r="E115" s="35"/>
      <c r="F115" s="35"/>
      <c r="G115" s="36"/>
      <c r="H115" s="36"/>
      <c r="I115" s="35"/>
      <c r="J115" s="36"/>
      <c r="K115" s="36"/>
      <c r="L115" s="37"/>
      <c r="M115" s="30"/>
      <c r="N115" s="30"/>
    </row>
    <row r="116" customFormat="false" ht="12.75" hidden="false" customHeight="false" outlineLevel="0" collapsed="false">
      <c r="A116" s="8"/>
    </row>
    <row r="117" customFormat="false" ht="12.75" hidden="false" customHeight="false" outlineLevel="0" collapsed="false">
      <c r="A117" s="8" t="s">
        <v>115</v>
      </c>
      <c r="B117" s="3" t="s">
        <v>15</v>
      </c>
      <c r="C117" s="2" t="s">
        <v>0</v>
      </c>
      <c r="M117" s="6" t="s">
        <v>0</v>
      </c>
    </row>
    <row r="118" customFormat="false" ht="12.75" hidden="false" customHeight="false" outlineLevel="0" collapsed="false">
      <c r="A118" s="8" t="s">
        <v>116</v>
      </c>
      <c r="B118" s="1" t="s">
        <v>117</v>
      </c>
      <c r="C118" s="2" t="n">
        <v>1228.582</v>
      </c>
      <c r="D118" s="2" t="s">
        <v>0</v>
      </c>
      <c r="E118" s="14" t="n">
        <v>17.89</v>
      </c>
      <c r="F118" s="14" t="n">
        <v>17.89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21979.33198</v>
      </c>
      <c r="K118" s="4" t="n">
        <f aca="false">J118</f>
        <v>21979.33198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118</v>
      </c>
      <c r="C119" s="2" t="n">
        <v>387</v>
      </c>
      <c r="D119" s="2" t="s">
        <v>0</v>
      </c>
      <c r="E119" s="14" t="n">
        <f aca="false">+E86</f>
        <v>36.75</v>
      </c>
      <c r="F119" s="14" t="n">
        <f aca="false">+F86</f>
        <v>37.25</v>
      </c>
      <c r="G119" s="4" t="n">
        <f aca="false">C119*(E119-F119)</f>
        <v>-193.5</v>
      </c>
      <c r="H119" s="4" t="n">
        <f aca="false">C119*(E119-F119)</f>
        <v>-193.5</v>
      </c>
      <c r="I119" s="14"/>
      <c r="J119" s="4" t="n">
        <f aca="false">C119*E119</f>
        <v>14222.25</v>
      </c>
      <c r="K119" s="4" t="n">
        <f aca="false">J119</f>
        <v>14222.25</v>
      </c>
      <c r="L119" s="5" t="n">
        <v>2</v>
      </c>
    </row>
    <row r="120" customFormat="false" ht="12.75" hidden="false" customHeight="false" outlineLevel="0" collapsed="false">
      <c r="A120" s="8" t="s">
        <v>0</v>
      </c>
      <c r="B120" s="1" t="s">
        <v>44</v>
      </c>
      <c r="C120" s="2" t="n">
        <v>158.48</v>
      </c>
      <c r="D120" s="2" t="s">
        <v>0</v>
      </c>
      <c r="E120" s="14" t="n">
        <v>1</v>
      </c>
      <c r="F120" s="14" t="n">
        <v>1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158.48</v>
      </c>
      <c r="K120" s="4" t="n">
        <f aca="false">J120</f>
        <v>158.48</v>
      </c>
      <c r="L120" s="5" t="n">
        <v>1</v>
      </c>
    </row>
    <row r="121" customFormat="false" ht="12.75" hidden="false" customHeight="false" outlineLevel="0" collapsed="false">
      <c r="A121" s="8"/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115</v>
      </c>
      <c r="B122" s="3" t="s">
        <v>15</v>
      </c>
      <c r="C122" s="2" t="s">
        <v>0</v>
      </c>
      <c r="E122" s="5"/>
      <c r="F122" s="5"/>
      <c r="H122" s="4" t="s">
        <v>0</v>
      </c>
      <c r="I122" s="5"/>
    </row>
    <row r="123" customFormat="false" ht="12.75" hidden="false" customHeight="false" outlineLevel="0" collapsed="false">
      <c r="A123" s="8" t="s">
        <v>119</v>
      </c>
      <c r="B123" s="1" t="s">
        <v>120</v>
      </c>
      <c r="C123" s="2" t="n">
        <v>2013.38</v>
      </c>
      <c r="D123" s="2" t="s">
        <v>0</v>
      </c>
      <c r="E123" s="14" t="n">
        <v>10.79</v>
      </c>
      <c r="F123" s="14" t="n">
        <v>10.79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21724.3702</v>
      </c>
      <c r="K123" s="4" t="n">
        <f aca="false">J123</f>
        <v>21724.3702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118</v>
      </c>
      <c r="C124" s="2" t="n">
        <v>387</v>
      </c>
      <c r="D124" s="2" t="s">
        <v>0</v>
      </c>
      <c r="E124" s="14" t="n">
        <f aca="false">+E86</f>
        <v>36.75</v>
      </c>
      <c r="F124" s="14" t="n">
        <f aca="false">+F86</f>
        <v>37.25</v>
      </c>
      <c r="G124" s="4" t="n">
        <f aca="false">C124*(E124-F124)</f>
        <v>-193.5</v>
      </c>
      <c r="H124" s="4" t="n">
        <f aca="false">C124*(E124-F124)</f>
        <v>-193.5</v>
      </c>
      <c r="I124" s="14"/>
      <c r="J124" s="4" t="n">
        <f aca="false">C124*E124</f>
        <v>14222.25</v>
      </c>
      <c r="K124" s="4" t="n">
        <f aca="false">J124</f>
        <v>14222.25</v>
      </c>
      <c r="L124" s="5" t="n">
        <v>2</v>
      </c>
    </row>
    <row r="125" customFormat="false" ht="12.75" hidden="false" customHeight="false" outlineLevel="0" collapsed="false">
      <c r="A125" s="8" t="s">
        <v>0</v>
      </c>
      <c r="B125" s="1" t="s">
        <v>44</v>
      </c>
      <c r="C125" s="2" t="n">
        <v>158.48</v>
      </c>
      <c r="D125" s="2" t="s">
        <v>0</v>
      </c>
      <c r="E125" s="14" t="n">
        <v>1</v>
      </c>
      <c r="F125" s="14" t="n">
        <v>1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158.48</v>
      </c>
      <c r="K125" s="4" t="n">
        <f aca="false">J125</f>
        <v>158.48</v>
      </c>
      <c r="L125" s="5" t="n">
        <v>1</v>
      </c>
      <c r="M125" s="6" t="s">
        <v>0</v>
      </c>
    </row>
    <row r="126" customFormat="false" ht="12.75" hidden="false" customHeight="false" outlineLevel="0" collapsed="false">
      <c r="A126" s="8"/>
      <c r="E126" s="14"/>
      <c r="F126" s="14"/>
      <c r="H126" s="4" t="s">
        <v>0</v>
      </c>
      <c r="I126" s="14"/>
    </row>
    <row r="127" customFormat="false" ht="12.75" hidden="false" customHeight="false" outlineLevel="0" collapsed="false">
      <c r="A127" s="8" t="s">
        <v>121</v>
      </c>
      <c r="B127" s="1" t="s">
        <v>118</v>
      </c>
      <c r="C127" s="2" t="n">
        <v>387</v>
      </c>
      <c r="D127" s="2" t="s">
        <v>0</v>
      </c>
      <c r="E127" s="14" t="n">
        <f aca="false">+E86</f>
        <v>36.75</v>
      </c>
      <c r="F127" s="14" t="n">
        <f aca="false">+F86</f>
        <v>37.25</v>
      </c>
      <c r="G127" s="4" t="n">
        <f aca="false">C127*(E127-F127)</f>
        <v>-193.5</v>
      </c>
      <c r="H127" s="4" t="n">
        <f aca="false">C127*(E127-F127)</f>
        <v>-193.5</v>
      </c>
      <c r="I127" s="14"/>
      <c r="J127" s="4" t="n">
        <f aca="false">C127*E127</f>
        <v>14222.25</v>
      </c>
      <c r="K127" s="4" t="n">
        <f aca="false">J127</f>
        <v>14222.25</v>
      </c>
      <c r="L127" s="5" t="n">
        <v>2</v>
      </c>
    </row>
    <row r="128" customFormat="false" ht="12.75" hidden="false" customHeight="false" outlineLevel="0" collapsed="false">
      <c r="A128" s="8" t="s">
        <v>0</v>
      </c>
      <c r="B128" s="1" t="s">
        <v>44</v>
      </c>
      <c r="C128" s="2" t="n">
        <v>158.48</v>
      </c>
      <c r="D128" s="2" t="s">
        <v>0</v>
      </c>
      <c r="E128" s="14" t="n">
        <v>1</v>
      </c>
      <c r="F128" s="14" t="n">
        <v>1</v>
      </c>
      <c r="G128" s="4" t="n">
        <f aca="false">C128*(E128-F128)</f>
        <v>0</v>
      </c>
      <c r="H128" s="4" t="n">
        <f aca="false">C128*(E128-F128)</f>
        <v>0</v>
      </c>
      <c r="I128" s="14"/>
      <c r="J128" s="4" t="n">
        <f aca="false">C128*E128</f>
        <v>158.48</v>
      </c>
      <c r="K128" s="4" t="n">
        <f aca="false">J128</f>
        <v>158.48</v>
      </c>
      <c r="L128" s="5" t="n">
        <v>1</v>
      </c>
    </row>
    <row r="129" customFormat="false" ht="12.75" hidden="false" customHeight="false" outlineLevel="0" collapsed="false">
      <c r="A129" s="8"/>
      <c r="C129" s="2" t="s">
        <v>0</v>
      </c>
      <c r="E129" s="21"/>
      <c r="F129" s="21"/>
      <c r="H129" s="4" t="s">
        <v>0</v>
      </c>
      <c r="I129" s="14"/>
    </row>
    <row r="130" customFormat="false" ht="12.75" hidden="false" customHeight="false" outlineLevel="0" collapsed="false">
      <c r="A130" s="8" t="s">
        <v>64</v>
      </c>
      <c r="B130" s="3" t="s">
        <v>15</v>
      </c>
      <c r="D130" s="2" t="s">
        <v>0</v>
      </c>
      <c r="E130" s="28"/>
      <c r="F130" s="28"/>
      <c r="H130" s="4" t="s">
        <v>0</v>
      </c>
      <c r="I130" s="5"/>
      <c r="K130" s="4" t="s">
        <v>0</v>
      </c>
    </row>
    <row r="131" customFormat="false" ht="12.75" hidden="false" customHeight="false" outlineLevel="0" collapsed="false">
      <c r="A131" s="8" t="s">
        <v>122</v>
      </c>
      <c r="B131" s="1" t="s">
        <v>123</v>
      </c>
      <c r="C131" s="2" t="n">
        <v>288</v>
      </c>
      <c r="D131" s="2" t="n">
        <v>0</v>
      </c>
      <c r="E131" s="14" t="n">
        <f aca="false">E$32</f>
        <v>26.04</v>
      </c>
      <c r="F131" s="14" t="n">
        <f aca="false">F$32</f>
        <v>29</v>
      </c>
      <c r="G131" s="4" t="n">
        <f aca="false">C131*(E131-F131)</f>
        <v>-852.48</v>
      </c>
      <c r="H131" s="4" t="n">
        <f aca="false">C131*(E131-F131)*0.5895</f>
        <v>-502.53696</v>
      </c>
      <c r="I131" s="14"/>
      <c r="J131" s="4" t="n">
        <f aca="false">C131*E131</f>
        <v>7499.52</v>
      </c>
      <c r="K131" s="4" t="n">
        <f aca="false">J131*0.5995</f>
        <v>4495.96224</v>
      </c>
      <c r="L131" s="5" t="n">
        <v>2</v>
      </c>
      <c r="M131" s="6" t="n">
        <f aca="false">SUM(K114:K131)+K140</f>
        <v>6228207.89546272</v>
      </c>
      <c r="O131" s="4" t="s">
        <v>0</v>
      </c>
    </row>
    <row r="132" customFormat="false" ht="12.75" hidden="false" customHeight="false" outlineLevel="0" collapsed="false">
      <c r="A132" s="8"/>
      <c r="E132" s="14" t="s">
        <v>0</v>
      </c>
      <c r="F132" s="14" t="s">
        <v>0</v>
      </c>
      <c r="H132" s="4" t="s">
        <v>0</v>
      </c>
      <c r="I132" s="14"/>
      <c r="K132" s="4" t="s">
        <v>0</v>
      </c>
    </row>
    <row r="133" customFormat="false" ht="12.75" hidden="false" customHeight="false" outlineLevel="0" collapsed="false">
      <c r="A133" s="8" t="s">
        <v>124</v>
      </c>
      <c r="B133" s="3" t="s">
        <v>15</v>
      </c>
      <c r="C133" s="2" t="s">
        <v>0</v>
      </c>
      <c r="E133" s="14" t="s">
        <v>0</v>
      </c>
      <c r="F133" s="14" t="s">
        <v>0</v>
      </c>
      <c r="H133" s="4" t="s">
        <v>0</v>
      </c>
      <c r="I133" s="5"/>
      <c r="K133" s="4" t="s">
        <v>0</v>
      </c>
      <c r="M133" s="40" t="s">
        <v>0</v>
      </c>
    </row>
    <row r="134" customFormat="false" ht="12.75" hidden="false" customHeight="false" outlineLevel="0" collapsed="false">
      <c r="A134" s="8" t="s">
        <v>62</v>
      </c>
      <c r="B134" s="1" t="s">
        <v>125</v>
      </c>
      <c r="C134" s="2" t="n">
        <v>3331</v>
      </c>
      <c r="D134" s="2" t="n">
        <v>0</v>
      </c>
      <c r="E134" s="14" t="n">
        <f aca="false">E$32</f>
        <v>26.04</v>
      </c>
      <c r="F134" s="14" t="n">
        <f aca="false">F$32</f>
        <v>29</v>
      </c>
      <c r="G134" s="4" t="n">
        <f aca="false">C134*(E134-F134)</f>
        <v>-9859.76</v>
      </c>
      <c r="H134" s="4" t="n">
        <f aca="false">C134*(E134-F134)*0.5895</f>
        <v>-5812.32852</v>
      </c>
      <c r="I134" s="14"/>
      <c r="J134" s="4" t="n">
        <f aca="false">C134*E134</f>
        <v>86739.24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126</v>
      </c>
      <c r="C135" s="2" t="n">
        <v>668</v>
      </c>
      <c r="D135" s="2" t="n">
        <v>0</v>
      </c>
      <c r="E135" s="14" t="n">
        <f aca="false">E$32</f>
        <v>26.04</v>
      </c>
      <c r="F135" s="14" t="n">
        <f aca="false">F$32</f>
        <v>29</v>
      </c>
      <c r="G135" s="4" t="n">
        <f aca="false">C135*(E135-F135)</f>
        <v>-1977.28</v>
      </c>
      <c r="H135" s="4" t="n">
        <f aca="false">C135*(E135-F135)*0.5895</f>
        <v>-1165.60656</v>
      </c>
      <c r="I135" s="14"/>
      <c r="J135" s="4" t="n">
        <f aca="false">C135*E135</f>
        <v>17394.72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127</v>
      </c>
      <c r="C136" s="2" t="n">
        <v>786</v>
      </c>
      <c r="D136" s="2" t="n">
        <v>0</v>
      </c>
      <c r="E136" s="14" t="n">
        <f aca="false">E$32</f>
        <v>26.04</v>
      </c>
      <c r="F136" s="14" t="n">
        <f aca="false">F$32</f>
        <v>29</v>
      </c>
      <c r="G136" s="4" t="n">
        <f aca="false">C136*(E136-F136)</f>
        <v>-2326.56</v>
      </c>
      <c r="H136" s="4" t="n">
        <f aca="false">C136*(E136-F136)*0.5895</f>
        <v>-1371.50712</v>
      </c>
      <c r="I136" s="14"/>
      <c r="J136" s="4" t="n">
        <f aca="false">C136*E136</f>
        <v>20467.44</v>
      </c>
      <c r="K136" s="4" t="n">
        <v>0</v>
      </c>
      <c r="L136" s="5" t="n">
        <v>2</v>
      </c>
      <c r="M136" s="6" t="s">
        <v>0</v>
      </c>
    </row>
    <row r="137" customFormat="false" ht="12.75" hidden="false" customHeight="false" outlineLevel="0" collapsed="false">
      <c r="A137" s="8" t="s">
        <v>0</v>
      </c>
      <c r="B137" s="1" t="s">
        <v>128</v>
      </c>
      <c r="C137" s="2" t="n">
        <v>863</v>
      </c>
      <c r="D137" s="2" t="n">
        <v>0</v>
      </c>
      <c r="E137" s="14" t="n">
        <f aca="false">E$32</f>
        <v>26.04</v>
      </c>
      <c r="F137" s="14" t="n">
        <f aca="false">F$32</f>
        <v>29</v>
      </c>
      <c r="G137" s="4" t="n">
        <f aca="false">C137*(E137-F137)</f>
        <v>-2554.48</v>
      </c>
      <c r="H137" s="4" t="n">
        <f aca="false">C137*(E137-F137)*0.5895</f>
        <v>-1505.86596</v>
      </c>
      <c r="I137" s="14"/>
      <c r="J137" s="4" t="n">
        <f aca="false">C137*E137</f>
        <v>22472.52</v>
      </c>
      <c r="K137" s="4" t="n">
        <v>0</v>
      </c>
      <c r="L137" s="5" t="n">
        <v>2</v>
      </c>
      <c r="M137" s="6" t="s">
        <v>101</v>
      </c>
    </row>
    <row r="138" customFormat="false" ht="12.75" hidden="false" customHeight="false" outlineLevel="0" collapsed="false">
      <c r="A138" s="8"/>
      <c r="C138" s="2" t="s">
        <v>0</v>
      </c>
      <c r="E138" s="14" t="s">
        <v>0</v>
      </c>
      <c r="F138" s="14" t="s">
        <v>0</v>
      </c>
      <c r="I138" s="14"/>
      <c r="K138" s="4" t="s">
        <v>0</v>
      </c>
      <c r="M138" s="6" t="n">
        <f aca="false">M104</f>
        <v>-3791490</v>
      </c>
      <c r="N138" s="32" t="n">
        <f aca="false">M138/M145</f>
        <v>-0.608760989298722</v>
      </c>
      <c r="O138" s="3" t="s">
        <v>20</v>
      </c>
    </row>
    <row r="139" customFormat="false" ht="12.75" hidden="false" customHeight="false" outlineLevel="0" collapsed="false">
      <c r="A139" s="8" t="s">
        <v>52</v>
      </c>
      <c r="B139" s="3" t="s">
        <v>15</v>
      </c>
      <c r="C139" s="2" t="s">
        <v>0</v>
      </c>
      <c r="D139" s="2" t="s">
        <v>0</v>
      </c>
      <c r="E139" s="14" t="s">
        <v>0</v>
      </c>
      <c r="F139" s="14" t="s">
        <v>0</v>
      </c>
      <c r="G139" s="20"/>
      <c r="H139" s="20"/>
      <c r="I139" s="1"/>
      <c r="K139" s="4" t="s">
        <v>0</v>
      </c>
      <c r="M139" s="6" t="n">
        <f aca="false">SUMIF(L118:L149,2,K118:K149)+M105</f>
        <v>570007.734542722</v>
      </c>
      <c r="N139" s="32" t="n">
        <f aca="false">M139/M145</f>
        <v>0.0915203448744823</v>
      </c>
      <c r="O139" s="3" t="s">
        <v>15</v>
      </c>
    </row>
    <row r="140" customFormat="false" ht="12.75" hidden="false" customHeight="false" outlineLevel="0" collapsed="false">
      <c r="A140" s="8" t="s">
        <v>53</v>
      </c>
      <c r="B140" s="1" t="s">
        <v>129</v>
      </c>
      <c r="C140" s="2" t="n">
        <v>15280</v>
      </c>
      <c r="D140" s="2" t="n">
        <v>15280</v>
      </c>
      <c r="E140" s="14" t="n">
        <f aca="false">E$32</f>
        <v>26.04</v>
      </c>
      <c r="F140" s="14" t="n">
        <f aca="false">F$32</f>
        <v>29</v>
      </c>
      <c r="G140" s="4" t="n">
        <f aca="false">IF(E140&gt;I140,(E140-F140)*C140,0)</f>
        <v>-45228.8</v>
      </c>
      <c r="H140" s="4" t="n">
        <f aca="false">IF(E140&gt;I140,(E140-F140)*C140*0.5895,0)</f>
        <v>-26662.3776</v>
      </c>
      <c r="I140" s="14" t="n">
        <v>18.375</v>
      </c>
      <c r="J140" s="4" t="n">
        <f aca="false">IF(C140*(E140-I140)&gt;0,C140*(E140-I140),0)</f>
        <v>117121.2</v>
      </c>
      <c r="K140" s="4" t="n">
        <f aca="false">J140*0.5995</f>
        <v>70214.1594</v>
      </c>
      <c r="L140" s="5" t="n">
        <v>2</v>
      </c>
      <c r="M140" s="6" t="s">
        <v>105</v>
      </c>
      <c r="N140" s="32"/>
      <c r="O140" s="4" t="s">
        <v>0</v>
      </c>
      <c r="P140" s="20" t="s">
        <v>0</v>
      </c>
    </row>
    <row r="141" customFormat="false" ht="12.75" hidden="false" customHeight="false" outlineLevel="0" collapsed="false">
      <c r="A141" s="8" t="s">
        <v>0</v>
      </c>
      <c r="B141" s="1" t="s">
        <v>130</v>
      </c>
      <c r="C141" s="2" t="n">
        <v>5130</v>
      </c>
      <c r="D141" s="2" t="n">
        <v>0</v>
      </c>
      <c r="E141" s="14" t="n">
        <f aca="false">E$32</f>
        <v>26.04</v>
      </c>
      <c r="F141" s="14" t="n">
        <f aca="false">F$32</f>
        <v>29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SUMIF(L118:L149,1,K118:K149)+M107</f>
        <v>6228200.16092</v>
      </c>
      <c r="N141" s="32" t="n">
        <f aca="false">M141/M145</f>
        <v>0.999998758143137</v>
      </c>
      <c r="O141" s="4" t="s">
        <v>0</v>
      </c>
      <c r="P141" s="20" t="s">
        <v>0</v>
      </c>
    </row>
    <row r="142" customFormat="false" ht="12.75" hidden="false" customHeight="false" outlineLevel="0" collapsed="false">
      <c r="A142" s="8"/>
      <c r="B142" s="1" t="s">
        <v>131</v>
      </c>
      <c r="C142" s="2" t="n">
        <v>25</v>
      </c>
      <c r="D142" s="2" t="n">
        <v>0</v>
      </c>
      <c r="E142" s="14" t="n">
        <f aca="false">E$32</f>
        <v>26.04</v>
      </c>
      <c r="F142" s="14" t="n">
        <f aca="false">F$32</f>
        <v>29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55.5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107</v>
      </c>
      <c r="N142" s="32"/>
      <c r="P142" s="1" t="s">
        <v>0</v>
      </c>
    </row>
    <row r="143" customFormat="false" ht="12.75" hidden="false" customHeight="false" outlineLevel="0" collapsed="false">
      <c r="A143" s="8"/>
      <c r="B143" s="1" t="s">
        <v>132</v>
      </c>
      <c r="C143" s="2" t="n">
        <v>7608</v>
      </c>
      <c r="D143" s="2" t="n">
        <v>0</v>
      </c>
      <c r="E143" s="14" t="n">
        <f aca="false">E$32</f>
        <v>26.04</v>
      </c>
      <c r="F143" s="14" t="n">
        <f aca="false">F$32</f>
        <v>29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75.0625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+M109</f>
        <v>-570000</v>
      </c>
      <c r="N143" s="32" t="n">
        <f aca="false">+M143/M145</f>
        <v>-0.0915191030176189</v>
      </c>
      <c r="P143" s="20" t="s">
        <v>0</v>
      </c>
    </row>
    <row r="144" customFormat="false" ht="12.75" hidden="false" customHeight="false" outlineLevel="0" collapsed="false">
      <c r="A144" s="8"/>
      <c r="B144" s="1" t="s">
        <v>133</v>
      </c>
      <c r="C144" s="2" t="n">
        <v>2540</v>
      </c>
      <c r="D144" s="2" t="n">
        <v>0</v>
      </c>
      <c r="E144" s="14" t="n">
        <f aca="false">E$32</f>
        <v>26.04</v>
      </c>
      <c r="F144" s="14" t="n">
        <f aca="false">F$32</f>
        <v>29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76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111</v>
      </c>
      <c r="N144" s="32"/>
    </row>
    <row r="145" customFormat="false" ht="12.75" hidden="false" customHeight="false" outlineLevel="0" collapsed="false">
      <c r="A145" s="8"/>
      <c r="B145" s="1" t="s">
        <v>134</v>
      </c>
      <c r="C145" s="2" t="n">
        <v>1524</v>
      </c>
      <c r="D145" s="2" t="n">
        <v>0</v>
      </c>
      <c r="E145" s="14" t="n">
        <f aca="false">E$32</f>
        <v>26.04</v>
      </c>
      <c r="F145" s="14" t="n">
        <f aca="false">F$32</f>
        <v>29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83.125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n">
        <f aca="false">SUM(K118:K140)+K114</f>
        <v>6228207.89546272</v>
      </c>
      <c r="N145" s="32" t="n">
        <f aca="false">+M145/K151</f>
        <v>1</v>
      </c>
    </row>
    <row r="146" customFormat="false" ht="12.75" hidden="false" customHeight="false" outlineLevel="0" collapsed="false">
      <c r="A146" s="8"/>
      <c r="B146" s="1" t="s">
        <v>135</v>
      </c>
      <c r="C146" s="2" t="n">
        <v>1968</v>
      </c>
      <c r="D146" s="2" t="n">
        <v>0</v>
      </c>
      <c r="E146" s="14" t="n">
        <f aca="false">E$32</f>
        <v>26.04</v>
      </c>
      <c r="F146" s="14" t="n">
        <f aca="false">F$32</f>
        <v>29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62.41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136</v>
      </c>
      <c r="C147" s="2" t="n">
        <v>1967</v>
      </c>
      <c r="D147" s="2" t="n">
        <v>0</v>
      </c>
      <c r="E147" s="14" t="n">
        <f aca="false">E$32</f>
        <v>26.04</v>
      </c>
      <c r="F147" s="14" t="n">
        <f aca="false">F$32</f>
        <v>29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54.03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2.75" hidden="false" customHeight="false" outlineLevel="0" collapsed="false">
      <c r="A148" s="8"/>
      <c r="B148" s="1" t="s">
        <v>137</v>
      </c>
      <c r="C148" s="2" t="n">
        <f aca="false">2778-417</f>
        <v>2361</v>
      </c>
      <c r="D148" s="2" t="n">
        <v>0</v>
      </c>
      <c r="E148" s="14" t="n">
        <f aca="false">E$32</f>
        <v>26.04</v>
      </c>
      <c r="F148" s="14" t="n">
        <f aca="false">F$32</f>
        <v>29</v>
      </c>
      <c r="G148" s="4" t="n">
        <f aca="false">IF(E148&gt;I148,(E148-F148)*C148,0)</f>
        <v>0</v>
      </c>
      <c r="H148" s="4" t="n">
        <f aca="false">IF(E148&gt;I148,(E148-F148)*C148*0.5895,0)</f>
        <v>0</v>
      </c>
      <c r="I148" s="14" t="n">
        <v>48.3</v>
      </c>
      <c r="J148" s="4" t="n">
        <f aca="false">IF(C148*(E148-I148)&gt;0,C148*(E148-I148),0)</f>
        <v>0</v>
      </c>
      <c r="K148" s="4" t="n">
        <f aca="false">J148*0.5895</f>
        <v>0</v>
      </c>
      <c r="L148" s="5" t="n">
        <v>2</v>
      </c>
      <c r="M148" s="6" t="s">
        <v>0</v>
      </c>
      <c r="N148" s="6" t="s">
        <v>0</v>
      </c>
    </row>
    <row r="149" customFormat="false" ht="13.5" hidden="false" customHeight="false" outlineLevel="0" collapsed="false">
      <c r="A149" s="8"/>
      <c r="B149" s="39"/>
      <c r="C149" s="34" t="s">
        <v>0</v>
      </c>
      <c r="D149" s="34"/>
      <c r="E149" s="35"/>
      <c r="F149" s="35"/>
      <c r="G149" s="36"/>
      <c r="H149" s="36"/>
      <c r="I149" s="35"/>
      <c r="J149" s="36"/>
      <c r="K149" s="41"/>
      <c r="L149" s="37"/>
      <c r="M149" s="30"/>
      <c r="N149" s="30"/>
    </row>
    <row r="150" customFormat="false" ht="12.75" hidden="false" customHeight="false" outlineLevel="0" collapsed="false">
      <c r="A150" s="8"/>
      <c r="C150" s="2" t="s">
        <v>0</v>
      </c>
      <c r="M150" s="6" t="s">
        <v>113</v>
      </c>
    </row>
    <row r="151" customFormat="false" ht="12.75" hidden="false" customHeight="false" outlineLevel="0" collapsed="false">
      <c r="A151" s="8" t="s">
        <v>114</v>
      </c>
      <c r="B151" s="31" t="s">
        <v>0</v>
      </c>
      <c r="C151" s="2" t="n">
        <f aca="false">SUM(C131:C148)+C114</f>
        <v>65720.2749</v>
      </c>
      <c r="D151" s="2" t="n">
        <f aca="false">SUM(D131:D148)+D114</f>
        <v>22026.2749</v>
      </c>
      <c r="G151" s="4" t="n">
        <f aca="false">SUM(G114:G149)</f>
        <v>-33151.9937040001</v>
      </c>
      <c r="H151" s="4" t="n">
        <f aca="false">SUM(H114:H149)</f>
        <v>7821.71897599993</v>
      </c>
      <c r="J151" s="4" t="n">
        <f aca="false">SUM(J114:J149)</f>
        <v>6889054.01010272</v>
      </c>
      <c r="K151" s="4" t="n">
        <f aca="false">SUM(K114:K149)</f>
        <v>6228207.89546272</v>
      </c>
      <c r="M151" s="29" t="n">
        <f aca="false">SUM(K131:K148)+M114</f>
        <v>333009.862836</v>
      </c>
      <c r="N151" s="38" t="n">
        <f aca="false">M151/K151</f>
        <v>0.0534680069171421</v>
      </c>
      <c r="O151" s="4" t="n">
        <f aca="false">SUM(O114:O149)</f>
        <v>0</v>
      </c>
    </row>
    <row r="152" customFormat="false" ht="13.5" hidden="false" customHeight="false" outlineLevel="0" collapsed="false">
      <c r="A152" s="8"/>
      <c r="B152" s="39"/>
      <c r="C152" s="34"/>
      <c r="D152" s="34"/>
      <c r="E152" s="35"/>
      <c r="F152" s="35"/>
      <c r="G152" s="36"/>
      <c r="H152" s="36"/>
      <c r="I152" s="35"/>
      <c r="J152" s="36"/>
      <c r="K152" s="36"/>
      <c r="L152" s="37"/>
      <c r="M152" s="30"/>
      <c r="N152" s="30"/>
    </row>
    <row r="153" customFormat="false" ht="12.75" hidden="false" customHeight="false" outlineLevel="0" collapsed="false">
      <c r="A153" s="8"/>
    </row>
    <row r="154" customFormat="false" ht="12.75" hidden="false" customHeight="false" outlineLevel="0" collapsed="false">
      <c r="A154" s="26" t="s">
        <v>0</v>
      </c>
      <c r="B154" s="42" t="s">
        <v>0</v>
      </c>
      <c r="E154" s="1" t="s">
        <v>0</v>
      </c>
      <c r="F154" s="1" t="s">
        <v>0</v>
      </c>
      <c r="G154" s="1"/>
      <c r="H154" s="1"/>
      <c r="I154" s="1"/>
      <c r="K154" s="43" t="n">
        <v>0.0532</v>
      </c>
      <c r="L154" s="44"/>
      <c r="M154" s="45"/>
    </row>
    <row r="155" customFormat="false" ht="12.75" hidden="false" customHeight="false" outlineLevel="0" collapsed="false">
      <c r="A155" s="26" t="s">
        <v>0</v>
      </c>
      <c r="B155" s="42"/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K114*K154</f>
        <v>322745.880103393</v>
      </c>
      <c r="L155" s="44"/>
      <c r="M155" s="45" t="s">
        <v>0</v>
      </c>
    </row>
    <row r="156" customFormat="false" ht="12.75" hidden="false" customHeight="false" outlineLevel="0" collapsed="false">
      <c r="A156" s="1" t="s">
        <v>0</v>
      </c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4" t="n">
        <f aca="false">K151*K154</f>
        <v>331340.660038617</v>
      </c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/>
      <c r="I157" s="1"/>
      <c r="K157" s="20"/>
      <c r="L157" s="44"/>
      <c r="M157" s="45" t="s">
        <v>0</v>
      </c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20"/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 t="s">
        <v>0</v>
      </c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4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 t="s">
        <v>0</v>
      </c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 t="s">
        <v>0</v>
      </c>
      <c r="H167" s="1"/>
      <c r="I167" s="1"/>
      <c r="K167" s="20"/>
      <c r="L167" s="44"/>
      <c r="M167" s="45"/>
    </row>
    <row r="168" customFormat="false" ht="12.75" hidden="false" customHeight="false" outlineLevel="0" collapsed="false">
      <c r="B168" s="42" t="s">
        <v>0</v>
      </c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2.75" hidden="false" customHeight="false" outlineLevel="0" collapsed="false">
      <c r="D173" s="2" t="s">
        <v>0</v>
      </c>
      <c r="E173" s="46" t="s">
        <v>0</v>
      </c>
      <c r="F173" s="46" t="s">
        <v>0</v>
      </c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 t="s">
        <v>0</v>
      </c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C189" s="2" t="s">
        <v>0</v>
      </c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B195" s="1" t="s">
        <v>0</v>
      </c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K231" s="20"/>
      <c r="L231" s="44"/>
      <c r="M231" s="45"/>
    </row>
    <row r="232" customFormat="false" ht="12.75" hidden="false" customHeight="false" outlineLevel="0" collapsed="false">
      <c r="E232" s="1"/>
      <c r="F232" s="1"/>
      <c r="G232" s="1"/>
      <c r="H232" s="1"/>
      <c r="I232" s="1"/>
      <c r="L232" s="44"/>
      <c r="M232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138</v>
      </c>
      <c r="C2" s="51" t="s">
        <v>139</v>
      </c>
      <c r="D2" s="52" t="s">
        <v>0</v>
      </c>
      <c r="E2" s="53" t="s">
        <v>140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53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62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111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86739.24</v>
      </c>
      <c r="C7" s="23" t="n">
        <f aca="false">H33</f>
        <v>52000.17438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111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141</v>
      </c>
      <c r="H11" s="64" t="s">
        <v>142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143</v>
      </c>
      <c r="B12" s="67" t="s">
        <v>144</v>
      </c>
      <c r="C12" s="68" t="s">
        <v>145</v>
      </c>
      <c r="D12" s="69" t="s">
        <v>146</v>
      </c>
      <c r="E12" s="67" t="s">
        <v>147</v>
      </c>
      <c r="F12" s="67" t="s">
        <v>148</v>
      </c>
      <c r="G12" s="70" t="s">
        <v>149</v>
      </c>
      <c r="H12" s="71" t="s">
        <v>149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150</v>
      </c>
      <c r="F14" s="80" t="n">
        <v>37256</v>
      </c>
      <c r="G14" s="14" t="n">
        <f aca="false">C14*(Sheet1!$E$32-D14)</f>
        <v>117121.2</v>
      </c>
      <c r="H14" s="7" t="n">
        <f aca="false">G14*0.5995</f>
        <v>70214.1594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150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150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150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150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150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150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151</v>
      </c>
      <c r="C25" s="2" t="n">
        <v>288</v>
      </c>
      <c r="D25" s="14" t="n">
        <f aca="false">D$87</f>
        <v>0</v>
      </c>
      <c r="E25" s="14" t="s">
        <v>150</v>
      </c>
      <c r="F25" s="81" t="n">
        <v>37645</v>
      </c>
      <c r="G25" s="14" t="n">
        <f aca="false">C25*(Sheet1!$E$32-D25)</f>
        <v>7499.52</v>
      </c>
      <c r="H25" s="7" t="n">
        <f aca="false">G25*0.5995</f>
        <v>4495.96224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150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150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150</v>
      </c>
      <c r="F29" s="81" t="n">
        <v>37652</v>
      </c>
      <c r="G29" s="14" t="n">
        <v>0</v>
      </c>
      <c r="H29" s="7" t="n">
        <f aca="false">G29*0.5995</f>
        <v>0</v>
      </c>
      <c r="I29" s="67" t="s">
        <v>152</v>
      </c>
      <c r="J29" s="10" t="s">
        <v>0</v>
      </c>
    </row>
    <row r="30" customFormat="false" ht="12.75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150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150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153</v>
      </c>
      <c r="C33" s="2" t="n">
        <v>3331</v>
      </c>
      <c r="D33" s="14" t="n">
        <f aca="false">D$87</f>
        <v>0</v>
      </c>
      <c r="E33" s="14" t="s">
        <v>150</v>
      </c>
      <c r="F33" s="85" t="s">
        <v>154</v>
      </c>
      <c r="G33" s="14" t="n">
        <f aca="false">C33*(Sheet1!$E$32-D33)</f>
        <v>86739.24</v>
      </c>
      <c r="H33" s="7" t="n">
        <f aca="false">G33*0.5995</f>
        <v>52000.17438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150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150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150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150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150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150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150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150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150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150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153</v>
      </c>
      <c r="C47" s="2" t="n">
        <v>223</v>
      </c>
      <c r="D47" s="14" t="n">
        <f aca="false">D$87</f>
        <v>0</v>
      </c>
      <c r="E47" s="14" t="s">
        <v>150</v>
      </c>
      <c r="F47" s="81" t="n">
        <v>37377</v>
      </c>
      <c r="G47" s="14" t="n">
        <f aca="false">C47*(Sheet1!$E$32-D47)</f>
        <v>5806.92</v>
      </c>
      <c r="H47" s="7" t="n">
        <f aca="false">G47*0.5995</f>
        <v>3481.24854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153</v>
      </c>
      <c r="C48" s="2" t="n">
        <v>223</v>
      </c>
      <c r="D48" s="14" t="n">
        <f aca="false">D$87</f>
        <v>0</v>
      </c>
      <c r="E48" s="14" t="s">
        <v>150</v>
      </c>
      <c r="F48" s="81" t="n">
        <v>37742</v>
      </c>
      <c r="G48" s="14" t="n">
        <f aca="false">C48*(Sheet1!$E$32-D48)</f>
        <v>5806.92</v>
      </c>
      <c r="H48" s="7" t="n">
        <f aca="false">G48*0.5995</f>
        <v>3481.24854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153</v>
      </c>
      <c r="C49" s="2" t="n">
        <v>222</v>
      </c>
      <c r="D49" s="14" t="n">
        <f aca="false">D$87</f>
        <v>0</v>
      </c>
      <c r="E49" s="14" t="s">
        <v>150</v>
      </c>
      <c r="F49" s="81" t="n">
        <v>38108</v>
      </c>
      <c r="G49" s="14" t="n">
        <f aca="false">C49*(Sheet1!$E$32-D49)</f>
        <v>5780.88</v>
      </c>
      <c r="H49" s="7" t="n">
        <f aca="false">G49*0.5995</f>
        <v>3465.63756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150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150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150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150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150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150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153</v>
      </c>
      <c r="C58" s="2" t="n">
        <v>262</v>
      </c>
      <c r="D58" s="14" t="n">
        <f aca="false">D$87</f>
        <v>0</v>
      </c>
      <c r="E58" s="14" t="s">
        <v>150</v>
      </c>
      <c r="F58" s="81" t="n">
        <v>37408</v>
      </c>
      <c r="G58" s="14" t="n">
        <f aca="false">C58*(Sheet1!$E$32-D58)</f>
        <v>6822.48</v>
      </c>
      <c r="H58" s="7" t="n">
        <f aca="false">G58*0.5995</f>
        <v>4090.07676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153</v>
      </c>
      <c r="C59" s="2" t="n">
        <v>262</v>
      </c>
      <c r="D59" s="14" t="n">
        <f aca="false">D$87</f>
        <v>0</v>
      </c>
      <c r="E59" s="14" t="s">
        <v>150</v>
      </c>
      <c r="F59" s="81" t="n">
        <v>37773</v>
      </c>
      <c r="G59" s="14" t="n">
        <f aca="false">C59*(Sheet1!$E$32-D59)</f>
        <v>6822.48</v>
      </c>
      <c r="H59" s="7" t="n">
        <f aca="false">G59*0.5995</f>
        <v>4090.07676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153</v>
      </c>
      <c r="C60" s="2" t="n">
        <v>262</v>
      </c>
      <c r="D60" s="14" t="n">
        <f aca="false">D$87</f>
        <v>0</v>
      </c>
      <c r="E60" s="14" t="s">
        <v>150</v>
      </c>
      <c r="F60" s="81" t="n">
        <v>38139</v>
      </c>
      <c r="G60" s="14" t="n">
        <f aca="false">C60*(Sheet1!$E$32-D60)</f>
        <v>6822.48</v>
      </c>
      <c r="H60" s="7" t="n">
        <f aca="false">G60*0.5995</f>
        <v>4090.07676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150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150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150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150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150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150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153</v>
      </c>
      <c r="C69" s="2" t="n">
        <v>288</v>
      </c>
      <c r="D69" s="14" t="n">
        <v>0</v>
      </c>
      <c r="E69" s="14" t="s">
        <v>150</v>
      </c>
      <c r="F69" s="81" t="n">
        <v>37439</v>
      </c>
      <c r="G69" s="14" t="n">
        <f aca="false">C69*(Sheet1!$E$32-D69)</f>
        <v>7499.52</v>
      </c>
      <c r="H69" s="7" t="n">
        <f aca="false">G69*0.5995</f>
        <v>4495.96224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153</v>
      </c>
      <c r="C70" s="2" t="n">
        <v>288</v>
      </c>
      <c r="D70" s="14" t="n">
        <f aca="false">D$87</f>
        <v>0</v>
      </c>
      <c r="E70" s="14" t="s">
        <v>150</v>
      </c>
      <c r="F70" s="81" t="n">
        <v>37804</v>
      </c>
      <c r="G70" s="14" t="n">
        <f aca="false">C70*(Sheet1!$E$32-D70)</f>
        <v>7499.52</v>
      </c>
      <c r="H70" s="7" t="n">
        <f aca="false">G70*0.5995</f>
        <v>4495.96224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153</v>
      </c>
      <c r="C71" s="2" t="n">
        <v>287</v>
      </c>
      <c r="D71" s="14" t="n">
        <f aca="false">D$87</f>
        <v>0</v>
      </c>
      <c r="E71" s="14" t="s">
        <v>150</v>
      </c>
      <c r="F71" s="81" t="n">
        <v>38170</v>
      </c>
      <c r="G71" s="14" t="n">
        <f aca="false">C71*(Sheet1!$E$32-D71)</f>
        <v>7473.48</v>
      </c>
      <c r="H71" s="7" t="n">
        <f aca="false">G71*0.5995</f>
        <v>4480.35126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271694.64</v>
      </c>
      <c r="H76" s="20" t="n">
        <f aca="false">SUM(H14:H74)</f>
        <v>162880.93668</v>
      </c>
      <c r="I76" s="10"/>
      <c r="J76" s="51" t="s">
        <v>0</v>
      </c>
    </row>
    <row r="77" customFormat="false" ht="13.5" hidden="false" customHeight="false" outlineLevel="0" collapsed="false">
      <c r="C77" s="47" t="s">
        <v>155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156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157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158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159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160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161</v>
      </c>
      <c r="G94" s="20"/>
      <c r="H94" s="20"/>
    </row>
    <row r="95" customFormat="false" ht="12.75" hidden="false" customHeight="false" outlineLevel="0" collapsed="false">
      <c r="B95" s="93"/>
      <c r="C95" s="48" t="s">
        <v>162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163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164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165</v>
      </c>
      <c r="G100" s="20"/>
      <c r="H100" s="20"/>
    </row>
    <row r="101" customFormat="false" ht="12.75" hidden="false" customHeight="false" outlineLevel="0" collapsed="false">
      <c r="B101" s="93"/>
      <c r="C101" s="48" t="s">
        <v>166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167</v>
      </c>
      <c r="G103" s="20"/>
      <c r="H103" s="20"/>
    </row>
    <row r="104" customFormat="false" ht="13.5" hidden="false" customHeight="false" outlineLevel="0" collapsed="false">
      <c r="B104" s="94"/>
      <c r="C104" s="48" t="s">
        <v>168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169</v>
      </c>
      <c r="G106" s="20"/>
      <c r="H106" s="20"/>
    </row>
    <row r="107" customFormat="false" ht="13.5" hidden="false" customHeight="false" outlineLevel="0" collapsed="false">
      <c r="B107" s="94"/>
      <c r="C107" s="48" t="s">
        <v>170</v>
      </c>
      <c r="G107" s="20"/>
      <c r="H107" s="20"/>
    </row>
    <row r="108" customFormat="false" ht="12.75" hidden="false" customHeight="false" outlineLevel="0" collapsed="false">
      <c r="B108" s="93"/>
      <c r="C108" s="48" t="s">
        <v>171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172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173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174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175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2001-10-19T17:06:27Z</dcterms:modified>
  <cp:revision>0</cp:revision>
  <dc:subject/>
  <dc:title/>
</cp:coreProperties>
</file>