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<sst xmlns="http://schemas.openxmlformats.org/spreadsheetml/2006/main" count="930" uniqueCount="175">
  <si>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</si>
  <si>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</si>
  <si>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</si>
  <si>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</si>
  <si>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</si>
  <si>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</si>
  <si>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</si>
  <si>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</si>
  <si>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</si>
  <si>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</si>
  <si>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</si>
  <si>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</si>
  <si>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</si>
  <si>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</si>
  <si>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</si>
  <si>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</si>
  <si>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</si>
  <si>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</si>
  <si>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</si>
  <si>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.</t>
  </si>
  <si>
    <t xml:space="preserve">short</t>
  </si>
  <si>
    <t xml:space="preserve">ENE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</si>
  <si>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</si>
  <si>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</si>
  <si>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</si>
  <si>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</si>
  <si>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</si>
  <si>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</si>
  <si>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</si>
  <si>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</si>
  <si>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</si>
  <si>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</si>
  <si>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</si>
  <si>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</si>
  <si>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</si>
  <si>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</si>
  <si>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</si>
  <si>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</si>
  <si>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</si>
  <si>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</si>
  <si>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</si>
  <si>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</si>
  <si>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</si>
  <si>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</si>
  <si>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</si>
  <si>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</si>
  <si>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</si>
  <si>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</si>
  <si>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</si>
  <si>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</si>
  <si>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</si>
  <si>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</si>
  <si>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</si>
  <si>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</si>
  <si>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</si>
  <si>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</si>
  <si>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</si>
  <si>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</si>
  <si>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</si>
  <si>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</si>
  <si>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</si>
  <si>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</si>
  <si>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</si>
  <si>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</si>
  <si>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</si>
  <si>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</si>
  <si>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</si>
  <si>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</si>
  <si>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</si>
  <si>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37 1/2 puts</t>
  </si>
  <si>
    <t xml:space="preserve">ENE    jan 02 50 puts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</si>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</sst>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1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37183</v>
      </c>
      <c r="F3" s="12" t="n">
        <v>37182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2407194+2430-15940+56250</f>
        <v>2449934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2449934</v>
      </c>
      <c r="K5" s="4" t="n">
        <f aca="false">J5</f>
        <v>2449934</v>
      </c>
      <c r="L5" s="5" t="n">
        <v>1</v>
      </c>
    </row>
    <row r="6" customFormat="false" ht="13.2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15.65</v>
      </c>
      <c r="F6" s="14" t="n">
        <v>15.65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15650</v>
      </c>
      <c r="K6" s="4" t="n">
        <f aca="false">J6</f>
        <v>15650</v>
      </c>
      <c r="L6" s="5" t="n">
        <v>2</v>
      </c>
    </row>
    <row r="7" customFormat="false" ht="13.2" hidden="false" customHeight="false" outlineLevel="0" collapsed="false">
      <c r="A7" s="15" t="s">
        <v>0</v>
      </c>
      <c r="E7" s="14" t="s">
        <v>19</v>
      </c>
      <c r="F7" s="14" t="s">
        <v>19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3.2" hidden="false" customHeight="false" outlineLevel="0" collapsed="false">
      <c r="A8" s="15" t="s">
        <v>0</v>
      </c>
      <c r="B8" s="10" t="s">
        <v>20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3.2" hidden="false" customHeight="false" outlineLevel="0" collapsed="false">
      <c r="A9" s="15"/>
      <c r="B9" s="17" t="s">
        <v>21</v>
      </c>
      <c r="C9" s="2" t="n">
        <v>-15000</v>
      </c>
      <c r="D9" s="2" t="n">
        <f aca="false">C9*1</f>
        <v>-15000</v>
      </c>
      <c r="E9" s="14" t="n">
        <f aca="false">E$32</f>
        <v>29</v>
      </c>
      <c r="F9" s="14" t="n">
        <f aca="false">F$32</f>
        <v>29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22</v>
      </c>
      <c r="C10" s="2" t="n">
        <v>-35000</v>
      </c>
      <c r="D10" s="2" t="s">
        <v>0</v>
      </c>
      <c r="E10" s="14" t="n">
        <v>81.1</v>
      </c>
      <c r="F10" s="14" t="n">
        <v>81.1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23</v>
      </c>
      <c r="C11" s="2" t="n">
        <v>-2000</v>
      </c>
      <c r="D11" s="2" t="s">
        <v>0</v>
      </c>
      <c r="E11" s="14" t="n">
        <v>91.99</v>
      </c>
      <c r="F11" s="14" t="n">
        <v>91.99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 t="s">
        <v>24</v>
      </c>
      <c r="C12" s="2" t="n">
        <v>-2000</v>
      </c>
      <c r="D12" s="2" t="s">
        <v>0</v>
      </c>
      <c r="E12" s="14" t="n">
        <v>107.42</v>
      </c>
      <c r="F12" s="14" t="n">
        <v>107.42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3.2" hidden="false" customHeight="false" outlineLevel="0" collapsed="false">
      <c r="A13" s="15"/>
      <c r="B13" s="17" t="s">
        <v>25</v>
      </c>
      <c r="C13" s="2" t="n">
        <v>-5000</v>
      </c>
      <c r="D13" s="2" t="s">
        <v>0</v>
      </c>
      <c r="E13" s="14" t="n">
        <v>33.33</v>
      </c>
      <c r="F13" s="14" t="n">
        <v>33.33</v>
      </c>
      <c r="G13" s="4" t="n">
        <f aca="false">C13*(E13-F13)</f>
        <v>-0</v>
      </c>
      <c r="H13" s="4" t="n">
        <f aca="false">C13*(E13-F13)</f>
        <v>-0</v>
      </c>
      <c r="J13" s="4" t="n">
        <f aca="false">G13</f>
        <v>-0</v>
      </c>
      <c r="K13" s="4" t="n">
        <f aca="false">J13</f>
        <v>-0</v>
      </c>
      <c r="L13" s="5" t="n">
        <v>1</v>
      </c>
    </row>
    <row r="14" customFormat="false" ht="13.2" hidden="false" customHeight="false" outlineLevel="0" collapsed="false">
      <c r="A14" s="15"/>
      <c r="B14" s="17"/>
      <c r="E14" s="14"/>
      <c r="F14" s="14"/>
      <c r="G14" s="4" t="s">
        <v>0</v>
      </c>
      <c r="J14" s="4" t="str">
        <f aca="false">G14</f>
        <v> </v>
      </c>
      <c r="K14" s="4" t="str">
        <f aca="false">J14</f>
        <v> </v>
      </c>
    </row>
    <row r="15" customFormat="false" ht="13.2" hidden="false" customHeight="false" outlineLevel="0" collapsed="false">
      <c r="A15" s="15"/>
      <c r="B15" s="10" t="s">
        <v>26</v>
      </c>
      <c r="C15" s="2" t="s">
        <v>0</v>
      </c>
      <c r="E15" s="18" t="s">
        <v>0</v>
      </c>
      <c r="F15" s="18" t="s">
        <v>0</v>
      </c>
      <c r="G15" s="18" t="s">
        <v>0</v>
      </c>
      <c r="H15" s="4" t="s">
        <v>0</v>
      </c>
      <c r="J15" s="4" t="s">
        <v>0</v>
      </c>
      <c r="K15" s="4" t="str">
        <f aca="false">J15</f>
        <v> </v>
      </c>
    </row>
    <row r="16" customFormat="false" ht="13.2" hidden="false" customHeight="false" outlineLevel="0" collapsed="false">
      <c r="A16" s="15" t="s">
        <v>0</v>
      </c>
      <c r="B16" s="1" t="s">
        <v>27</v>
      </c>
      <c r="C16" s="2" t="n">
        <v>-19000</v>
      </c>
      <c r="E16" s="14" t="n">
        <v>1.45</v>
      </c>
      <c r="F16" s="14" t="n">
        <v>1.45</v>
      </c>
      <c r="G16" s="4" t="n">
        <f aca="false">(E16-F16)*C16</f>
        <v>-0</v>
      </c>
      <c r="H16" s="4" t="n">
        <f aca="false">C16*(E16-F16)</f>
        <v>-0</v>
      </c>
      <c r="J16" s="4" t="n">
        <f aca="false">G16</f>
        <v>-0</v>
      </c>
      <c r="K16" s="4" t="n">
        <f aca="false">J16</f>
        <v>-0</v>
      </c>
      <c r="L16" s="5" t="n">
        <v>1</v>
      </c>
      <c r="M16" s="6" t="n">
        <f aca="false">C16*E16*-1</f>
        <v>27550</v>
      </c>
      <c r="N16" s="6" t="s">
        <v>0</v>
      </c>
    </row>
    <row r="17" customFormat="false" ht="13.2" hidden="false" customHeight="false" outlineLevel="0" collapsed="false">
      <c r="A17" s="15"/>
      <c r="E17" s="14"/>
      <c r="F17" s="14"/>
    </row>
    <row r="18" customFormat="false" ht="13.2" hidden="false" customHeight="false" outlineLevel="0" collapsed="false">
      <c r="A18" s="8"/>
      <c r="B18" s="1" t="s">
        <v>28</v>
      </c>
      <c r="C18" s="2" t="n">
        <v>0</v>
      </c>
      <c r="D18" s="2" t="s">
        <v>0</v>
      </c>
      <c r="E18" s="19" t="s">
        <v>0</v>
      </c>
      <c r="F18" s="19" t="s">
        <v>0</v>
      </c>
      <c r="G18" s="4" t="s">
        <v>0</v>
      </c>
      <c r="J18" s="4" t="n">
        <f aca="false">+C18</f>
        <v>0</v>
      </c>
      <c r="K18" s="4" t="n">
        <f aca="false">J18</f>
        <v>0</v>
      </c>
      <c r="L18" s="5" t="n">
        <v>1</v>
      </c>
      <c r="M18" s="6" t="n">
        <f aca="false">SUM(K5:K18)</f>
        <v>2465584</v>
      </c>
      <c r="N18" s="6" t="n">
        <v>2465584</v>
      </c>
      <c r="O18" s="13" t="n">
        <f aca="false">M18-N18</f>
        <v>0</v>
      </c>
    </row>
    <row r="19" customFormat="false" ht="13.2" hidden="false" customHeight="false" outlineLevel="0" collapsed="false">
      <c r="A19" s="8"/>
      <c r="E19" s="19"/>
      <c r="F19" s="19"/>
      <c r="G19" s="20" t="s">
        <v>0</v>
      </c>
      <c r="H19" s="20" t="s">
        <v>0</v>
      </c>
      <c r="M19" s="6" t="s">
        <v>0</v>
      </c>
    </row>
    <row r="20" customFormat="false" ht="13.2" hidden="false" customHeight="false" outlineLevel="0" collapsed="false">
      <c r="A20" s="8" t="s">
        <v>14</v>
      </c>
      <c r="B20" s="3" t="s">
        <v>15</v>
      </c>
      <c r="D20" s="2" t="s">
        <v>0</v>
      </c>
      <c r="E20" s="3" t="s">
        <v>0</v>
      </c>
      <c r="F20" s="3" t="s">
        <v>0</v>
      </c>
      <c r="M20" s="6" t="s">
        <v>0</v>
      </c>
      <c r="N20" s="6" t="s">
        <v>0</v>
      </c>
    </row>
    <row r="21" customFormat="false" ht="13.2" hidden="false" customHeight="false" outlineLevel="0" collapsed="false">
      <c r="A21" s="8" t="s">
        <v>29</v>
      </c>
      <c r="B21" s="1" t="s">
        <v>30</v>
      </c>
      <c r="C21" s="2" t="n">
        <v>4055.86</v>
      </c>
      <c r="D21" s="2" t="s">
        <v>0</v>
      </c>
      <c r="E21" s="14" t="n">
        <v>1</v>
      </c>
      <c r="F21" s="14" t="n">
        <v>1</v>
      </c>
      <c r="G21" s="4" t="n">
        <f aca="false">C21*(E21-F21)</f>
        <v>0</v>
      </c>
      <c r="H21" s="4" t="n">
        <f aca="false">C21*(E21-F21)</f>
        <v>0</v>
      </c>
      <c r="J21" s="4" t="n">
        <f aca="false">C21*E21</f>
        <v>4055.86</v>
      </c>
      <c r="K21" s="4" t="n">
        <f aca="false">J21</f>
        <v>4055.86</v>
      </c>
      <c r="L21" s="5" t="n">
        <v>1</v>
      </c>
      <c r="M21" s="6" t="s">
        <v>0</v>
      </c>
      <c r="N21" s="6" t="s">
        <v>0</v>
      </c>
    </row>
    <row r="22" customFormat="false" ht="13.2" hidden="false" customHeight="false" outlineLevel="0" collapsed="false">
      <c r="A22" s="8"/>
      <c r="D22" s="2" t="s">
        <v>0</v>
      </c>
      <c r="E22" s="19"/>
      <c r="F22" s="19"/>
      <c r="G22" s="20" t="s">
        <v>0</v>
      </c>
      <c r="H22" s="20" t="s">
        <v>0</v>
      </c>
      <c r="N22" s="6" t="s">
        <v>0</v>
      </c>
    </row>
    <row r="23" customFormat="false" ht="13.2" hidden="false" customHeight="false" outlineLevel="0" collapsed="false">
      <c r="A23" s="8" t="s">
        <v>29</v>
      </c>
      <c r="B23" s="3" t="s">
        <v>15</v>
      </c>
      <c r="D23" s="2" t="s">
        <v>0</v>
      </c>
      <c r="E23" s="1"/>
      <c r="F23" s="1"/>
      <c r="G23" s="20"/>
      <c r="H23" s="20"/>
      <c r="I23" s="1"/>
      <c r="K23" s="4" t="s">
        <v>0</v>
      </c>
    </row>
    <row r="24" customFormat="false" ht="13.2" hidden="false" customHeight="false" outlineLevel="0" collapsed="false">
      <c r="A24" s="8" t="s">
        <v>31</v>
      </c>
      <c r="B24" s="17" t="s">
        <v>32</v>
      </c>
      <c r="C24" s="2" t="n">
        <v>900</v>
      </c>
      <c r="E24" s="14" t="n">
        <v>14.26</v>
      </c>
      <c r="F24" s="14" t="n">
        <v>14.26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12834</v>
      </c>
      <c r="K24" s="4" t="n">
        <f aca="false">J24</f>
        <v>12834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 t="s">
        <v>33</v>
      </c>
      <c r="B25" s="17" t="s">
        <v>34</v>
      </c>
      <c r="C25" s="2" t="n">
        <v>100</v>
      </c>
      <c r="E25" s="14" t="n">
        <v>18.08</v>
      </c>
      <c r="F25" s="14" t="n">
        <v>18.08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1808</v>
      </c>
      <c r="K25" s="4" t="n">
        <f aca="false">J25</f>
        <v>1808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35</v>
      </c>
      <c r="C26" s="2" t="n">
        <v>83</v>
      </c>
      <c r="D26" s="2" t="s">
        <v>0</v>
      </c>
      <c r="E26" s="14" t="n">
        <v>49</v>
      </c>
      <c r="F26" s="14" t="n">
        <v>49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4067</v>
      </c>
      <c r="K26" s="4" t="n">
        <f aca="false">J26</f>
        <v>4067</v>
      </c>
      <c r="L26" s="5" t="n">
        <v>2</v>
      </c>
      <c r="M26" s="6" t="s">
        <v>0</v>
      </c>
    </row>
    <row r="27" customFormat="false" ht="13.2" hidden="false" customHeight="false" outlineLevel="0" collapsed="false">
      <c r="A27" s="8"/>
      <c r="B27" s="17" t="s">
        <v>36</v>
      </c>
      <c r="C27" s="2" t="n">
        <v>169</v>
      </c>
      <c r="E27" s="14" t="n">
        <v>9.95</v>
      </c>
      <c r="F27" s="14" t="n">
        <v>9.95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1681.55</v>
      </c>
      <c r="K27" s="4" t="n">
        <f aca="false">J27</f>
        <v>1681.55</v>
      </c>
      <c r="L27" s="5" t="n">
        <v>2</v>
      </c>
      <c r="M27" s="6" t="s">
        <v>0</v>
      </c>
    </row>
    <row r="28" customFormat="false" ht="13.2" hidden="false" customHeight="false" outlineLevel="0" collapsed="false">
      <c r="A28" s="8"/>
      <c r="B28" s="17" t="s">
        <v>37</v>
      </c>
      <c r="C28" s="2" t="n">
        <v>2241.79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2241.79</v>
      </c>
      <c r="K28" s="4" t="n">
        <f aca="false">J28</f>
        <v>2241.79</v>
      </c>
      <c r="L28" s="5" t="n">
        <v>1</v>
      </c>
      <c r="M28" s="6" t="s">
        <v>0</v>
      </c>
    </row>
    <row r="29" customFormat="false" ht="13.2" hidden="false" customHeight="false" outlineLevel="0" collapsed="false">
      <c r="A29" s="8"/>
      <c r="B29" s="17" t="s">
        <v>38</v>
      </c>
      <c r="C29" s="2" t="n">
        <v>605.54</v>
      </c>
      <c r="D29" s="2" t="s">
        <v>0</v>
      </c>
      <c r="E29" s="14" t="n">
        <v>1</v>
      </c>
      <c r="F29" s="14" t="n">
        <v>1</v>
      </c>
      <c r="G29" s="4" t="n">
        <f aca="false">C29*(E29-F29)</f>
        <v>0</v>
      </c>
      <c r="H29" s="4" t="n">
        <f aca="false">C29*(E29-F29)</f>
        <v>0</v>
      </c>
      <c r="I29" s="14"/>
      <c r="J29" s="4" t="n">
        <f aca="false">C29*E29</f>
        <v>605.54</v>
      </c>
      <c r="K29" s="4" t="n">
        <f aca="false">J29</f>
        <v>605.54</v>
      </c>
      <c r="L29" s="5" t="n">
        <v>1</v>
      </c>
      <c r="M29" s="6" t="s">
        <v>0</v>
      </c>
    </row>
    <row r="30" customFormat="false" ht="13.2" hidden="false" customHeight="false" outlineLevel="0" collapsed="false">
      <c r="B30" s="17" t="s">
        <v>0</v>
      </c>
      <c r="C30" s="2" t="s">
        <v>0</v>
      </c>
      <c r="D30" s="2" t="s">
        <v>0</v>
      </c>
      <c r="E30" s="1"/>
      <c r="F30" s="1"/>
      <c r="G30" s="20"/>
      <c r="H30" s="20"/>
      <c r="I30" s="1"/>
      <c r="K30" s="20"/>
      <c r="M30" s="6" t="s">
        <v>0</v>
      </c>
    </row>
    <row r="31" customFormat="false" ht="13.2" hidden="false" customHeight="false" outlineLevel="0" collapsed="false">
      <c r="A31" s="8" t="s">
        <v>39</v>
      </c>
      <c r="B31" s="2" t="s">
        <v>15</v>
      </c>
      <c r="D31" s="2" t="s">
        <v>0</v>
      </c>
      <c r="E31" s="21" t="s">
        <v>0</v>
      </c>
      <c r="F31" s="21" t="s">
        <v>0</v>
      </c>
      <c r="I31" s="5"/>
      <c r="K31" s="4" t="s">
        <v>0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7" t="s">
        <v>40</v>
      </c>
      <c r="C32" s="2" t="n">
        <v>264.9472</v>
      </c>
      <c r="D32" s="2" t="n">
        <f aca="false">C32*1</f>
        <v>264.9472</v>
      </c>
      <c r="E32" s="23" t="n">
        <v>29</v>
      </c>
      <c r="F32" s="23" t="n">
        <v>29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7683.4688</v>
      </c>
      <c r="K32" s="4" t="n">
        <f aca="false">J32</f>
        <v>7683.4688</v>
      </c>
      <c r="L32" s="5" t="n">
        <v>2</v>
      </c>
      <c r="M32" s="6" t="s">
        <v>0</v>
      </c>
    </row>
    <row r="33" customFormat="false" ht="13.2" hidden="false" customHeight="false" outlineLevel="0" collapsed="false">
      <c r="A33" s="8" t="s">
        <v>0</v>
      </c>
      <c r="B33" s="1" t="s">
        <v>41</v>
      </c>
      <c r="C33" s="2" t="n">
        <v>133703.53</v>
      </c>
      <c r="E33" s="14" t="n">
        <v>1</v>
      </c>
      <c r="F33" s="14" t="n">
        <v>1</v>
      </c>
      <c r="G33" s="4" t="n">
        <f aca="false">C33*(E33-F33)</f>
        <v>0</v>
      </c>
      <c r="H33" s="4" t="n">
        <f aca="false">C33*(E33-F33)</f>
        <v>0</v>
      </c>
      <c r="I33" s="5"/>
      <c r="J33" s="4" t="n">
        <f aca="false">C33*E33</f>
        <v>133703.53</v>
      </c>
      <c r="K33" s="4" t="n">
        <f aca="false">J33</f>
        <v>133703.53</v>
      </c>
      <c r="L33" s="5" t="n">
        <v>1</v>
      </c>
      <c r="M33" s="6" t="s">
        <v>0</v>
      </c>
    </row>
    <row r="34" customFormat="false" ht="13.2" hidden="false" customHeight="false" outlineLevel="0" collapsed="false">
      <c r="A34" s="22" t="s">
        <v>0</v>
      </c>
      <c r="B34" s="1" t="s">
        <v>0</v>
      </c>
      <c r="C34" s="24" t="s">
        <v>0</v>
      </c>
      <c r="E34" s="14" t="s">
        <v>0</v>
      </c>
      <c r="F34" s="14" t="s">
        <v>0</v>
      </c>
      <c r="G34" s="1" t="s">
        <v>0</v>
      </c>
      <c r="H34" s="4" t="s">
        <v>0</v>
      </c>
      <c r="I34" s="5"/>
      <c r="J34" s="4" t="s">
        <v>0</v>
      </c>
      <c r="K34" s="20" t="s">
        <v>0</v>
      </c>
      <c r="M34" s="6" t="s">
        <v>0</v>
      </c>
    </row>
    <row r="35" customFormat="false" ht="13.2" hidden="false" customHeight="false" outlineLevel="0" collapsed="false">
      <c r="A35" s="8" t="s">
        <v>42</v>
      </c>
      <c r="B35" s="1" t="s">
        <v>0</v>
      </c>
      <c r="C35" s="2" t="s">
        <v>0</v>
      </c>
      <c r="E35" s="14" t="s">
        <v>0</v>
      </c>
      <c r="F35" s="14" t="s">
        <v>0</v>
      </c>
      <c r="G35" s="4" t="s">
        <v>0</v>
      </c>
      <c r="H35" s="4" t="s">
        <v>0</v>
      </c>
      <c r="I35" s="5"/>
      <c r="J35" s="4" t="s">
        <v>0</v>
      </c>
      <c r="K35" s="4" t="str">
        <f aca="false">J35</f>
        <v> </v>
      </c>
      <c r="M35" s="6" t="s">
        <v>0</v>
      </c>
    </row>
    <row r="36" customFormat="false" ht="13.2" hidden="false" customHeight="false" outlineLevel="0" collapsed="false">
      <c r="A36" s="8" t="s">
        <v>43</v>
      </c>
      <c r="B36" s="1" t="s">
        <v>44</v>
      </c>
      <c r="C36" s="2" t="n">
        <v>46480.62</v>
      </c>
      <c r="E36" s="14" t="n">
        <v>1</v>
      </c>
      <c r="F36" s="14" t="n">
        <v>1</v>
      </c>
      <c r="G36" s="4" t="n">
        <f aca="false">C36*(E36-F36)</f>
        <v>0</v>
      </c>
      <c r="H36" s="4" t="n">
        <f aca="false">C36*(E36-F36)</f>
        <v>0</v>
      </c>
      <c r="I36" s="5"/>
      <c r="J36" s="4" t="n">
        <f aca="false">C36*E36</f>
        <v>46480.62</v>
      </c>
      <c r="K36" s="4" t="n">
        <f aca="false">J36</f>
        <v>46480.62</v>
      </c>
      <c r="L36" s="5" t="n">
        <v>1</v>
      </c>
      <c r="M36" s="6" t="s">
        <v>0</v>
      </c>
    </row>
    <row r="37" customFormat="false" ht="13.2" hidden="false" customHeight="false" outlineLevel="0" collapsed="false">
      <c r="A37" s="8"/>
      <c r="E37" s="14"/>
      <c r="F37" s="14"/>
      <c r="H37" s="4" t="s">
        <v>0</v>
      </c>
      <c r="I37" s="5"/>
      <c r="M37" s="6" t="s">
        <v>0</v>
      </c>
    </row>
    <row r="38" customFormat="false" ht="13.2" hidden="false" customHeight="false" outlineLevel="0" collapsed="false">
      <c r="A38" s="8" t="s">
        <v>45</v>
      </c>
      <c r="B38" s="1" t="s">
        <v>40</v>
      </c>
      <c r="C38" s="2" t="n">
        <v>87.854</v>
      </c>
      <c r="D38" s="2" t="n">
        <f aca="false">C38*1</f>
        <v>87.854</v>
      </c>
      <c r="E38" s="14" t="n">
        <f aca="false">E$32</f>
        <v>29</v>
      </c>
      <c r="F38" s="14" t="n">
        <f aca="false">F$32</f>
        <v>29</v>
      </c>
      <c r="G38" s="4" t="n">
        <f aca="false">C38*(E38-F38)</f>
        <v>0</v>
      </c>
      <c r="H38" s="4" t="n">
        <f aca="false">C38*(E38-F38)</f>
        <v>0</v>
      </c>
      <c r="I38" s="14"/>
      <c r="J38" s="4" t="n">
        <f aca="false">C38*E38</f>
        <v>2547.766</v>
      </c>
      <c r="K38" s="4" t="n">
        <f aca="false">J38</f>
        <v>2547.766</v>
      </c>
      <c r="L38" s="5" t="n">
        <v>2</v>
      </c>
      <c r="M38" s="6" t="s">
        <v>0</v>
      </c>
    </row>
    <row r="39" customFormat="false" ht="13.2" hidden="false" customHeight="false" outlineLevel="0" collapsed="false">
      <c r="A39" s="8"/>
      <c r="C39" s="2" t="s">
        <v>0</v>
      </c>
      <c r="E39" s="21"/>
      <c r="F39" s="21"/>
      <c r="H39" s="4" t="s">
        <v>0</v>
      </c>
      <c r="I39" s="25" t="s">
        <v>0</v>
      </c>
      <c r="M39" s="6" t="s">
        <v>0</v>
      </c>
    </row>
    <row r="40" customFormat="false" ht="13.2" hidden="false" customHeight="false" outlineLevel="0" collapsed="false">
      <c r="A40" s="8" t="s">
        <v>46</v>
      </c>
      <c r="B40" s="3" t="s">
        <v>15</v>
      </c>
      <c r="D40" s="2" t="s">
        <v>0</v>
      </c>
      <c r="E40" s="5"/>
      <c r="F40" s="5"/>
      <c r="H40" s="4" t="s">
        <v>0</v>
      </c>
      <c r="I40" s="5" t="s">
        <v>0</v>
      </c>
      <c r="M40" s="6" t="s">
        <v>0</v>
      </c>
      <c r="V40" s="5"/>
      <c r="W40" s="5"/>
      <c r="X40" s="5"/>
      <c r="Y40" s="5"/>
      <c r="Z40" s="5"/>
      <c r="AA40" s="5"/>
    </row>
    <row r="41" customFormat="false" ht="13.2" hidden="false" customHeight="false" outlineLevel="0" collapsed="false">
      <c r="A41" s="22" t="s">
        <v>0</v>
      </c>
      <c r="B41" s="1" t="s">
        <v>41</v>
      </c>
      <c r="C41" s="2" t="n">
        <v>612179.36</v>
      </c>
      <c r="D41" s="2" t="s">
        <v>0</v>
      </c>
      <c r="E41" s="14" t="n">
        <v>1</v>
      </c>
      <c r="F41" s="14" t="n">
        <v>1</v>
      </c>
      <c r="G41" s="4" t="n">
        <f aca="false">C41*(E41-F41)</f>
        <v>0</v>
      </c>
      <c r="H41" s="4" t="n">
        <f aca="false">C41*(E41-F41)*0.5895</f>
        <v>0</v>
      </c>
      <c r="I41" s="25" t="s">
        <v>0</v>
      </c>
      <c r="J41" s="4" t="n">
        <f aca="false">C41*E41</f>
        <v>612179.36</v>
      </c>
      <c r="K41" s="4" t="n">
        <f aca="false">J41*0.614</f>
        <v>375878.12704</v>
      </c>
      <c r="L41" s="5" t="n">
        <v>1</v>
      </c>
      <c r="M41" s="6" t="s">
        <v>0</v>
      </c>
    </row>
    <row r="42" customFormat="false" ht="13.2" hidden="false" customHeight="false" outlineLevel="0" collapsed="false">
      <c r="A42" s="22"/>
      <c r="E42" s="14"/>
      <c r="F42" s="14"/>
      <c r="H42" s="4" t="s">
        <v>0</v>
      </c>
      <c r="I42" s="25"/>
      <c r="M42" s="6" t="s">
        <v>0</v>
      </c>
    </row>
    <row r="43" customFormat="false" ht="13.2" hidden="false" customHeight="false" outlineLevel="0" collapsed="false">
      <c r="A43" s="8" t="s">
        <v>47</v>
      </c>
      <c r="B43" s="3" t="s">
        <v>15</v>
      </c>
      <c r="D43" s="2" t="s">
        <v>0</v>
      </c>
      <c r="E43" s="5"/>
      <c r="F43" s="5"/>
      <c r="H43" s="4" t="s">
        <v>0</v>
      </c>
      <c r="I43" s="25" t="s">
        <v>0</v>
      </c>
      <c r="M43" s="6" t="s">
        <v>0</v>
      </c>
    </row>
    <row r="44" customFormat="false" ht="13.2" hidden="false" customHeight="false" outlineLevel="0" collapsed="false">
      <c r="A44" s="22" t="s">
        <v>0</v>
      </c>
      <c r="B44" s="1" t="s">
        <v>41</v>
      </c>
      <c r="C44" s="2" t="n">
        <v>263904.42</v>
      </c>
      <c r="D44" s="2" t="s">
        <v>0</v>
      </c>
      <c r="E44" s="14" t="n">
        <v>1</v>
      </c>
      <c r="F44" s="14" t="n">
        <v>1</v>
      </c>
      <c r="G44" s="4" t="n">
        <f aca="false">C44*(E44-F44)</f>
        <v>0</v>
      </c>
      <c r="H44" s="4" t="n">
        <f aca="false">C44*(E44-F44)*0.5895</f>
        <v>0</v>
      </c>
      <c r="I44" s="25" t="s">
        <v>0</v>
      </c>
      <c r="J44" s="4" t="n">
        <f aca="false">C44*E44</f>
        <v>263904.42</v>
      </c>
      <c r="K44" s="4" t="n">
        <f aca="false">J44*0.614</f>
        <v>162037.31388</v>
      </c>
      <c r="L44" s="5" t="n">
        <v>1</v>
      </c>
      <c r="M44" s="6" t="s">
        <v>0</v>
      </c>
    </row>
    <row r="45" customFormat="false" ht="13.2" hidden="false" customHeight="false" outlineLevel="0" collapsed="false">
      <c r="A45" s="22" t="s">
        <v>0</v>
      </c>
      <c r="B45" s="1" t="s">
        <v>40</v>
      </c>
      <c r="C45" s="2" t="n">
        <v>8264</v>
      </c>
      <c r="D45" s="2" t="n">
        <f aca="false">C45*1</f>
        <v>8264</v>
      </c>
      <c r="E45" s="14" t="n">
        <f aca="false">E$32</f>
        <v>29</v>
      </c>
      <c r="F45" s="14" t="n">
        <f aca="false">F$32</f>
        <v>29</v>
      </c>
      <c r="G45" s="4" t="n">
        <f aca="false">C45*(E45-F45)</f>
        <v>0</v>
      </c>
      <c r="H45" s="4" t="n">
        <f aca="false">C45*(E45-F45)*0.5895</f>
        <v>0</v>
      </c>
      <c r="I45" s="25" t="s">
        <v>0</v>
      </c>
      <c r="J45" s="4" t="n">
        <f aca="false">C45*E45</f>
        <v>239656</v>
      </c>
      <c r="K45" s="4" t="n">
        <f aca="false">J45*0.614</f>
        <v>147148.784</v>
      </c>
      <c r="L45" s="5" t="n">
        <v>2</v>
      </c>
      <c r="M45" s="6" t="s">
        <v>0</v>
      </c>
      <c r="O45" s="4" t="s">
        <v>0</v>
      </c>
    </row>
    <row r="46" customFormat="false" ht="13.2" hidden="false" customHeight="false" outlineLevel="0" collapsed="false">
      <c r="A46" s="22"/>
      <c r="E46" s="14"/>
      <c r="F46" s="14"/>
      <c r="H46" s="4" t="s">
        <v>0</v>
      </c>
      <c r="I46" s="25"/>
      <c r="J46" s="25"/>
      <c r="M46" s="6" t="s">
        <v>0</v>
      </c>
    </row>
    <row r="47" customFormat="false" ht="13.2" hidden="false" customHeight="false" outlineLevel="0" collapsed="false">
      <c r="A47" s="8" t="s">
        <v>48</v>
      </c>
      <c r="B47" s="3" t="s">
        <v>15</v>
      </c>
      <c r="E47" s="5"/>
      <c r="F47" s="5"/>
      <c r="H47" s="4" t="s">
        <v>0</v>
      </c>
      <c r="I47" s="5"/>
      <c r="M47" s="6" t="s">
        <v>0</v>
      </c>
    </row>
    <row r="48" customFormat="false" ht="13.2" hidden="false" customHeight="false" outlineLevel="0" collapsed="false">
      <c r="A48" s="8"/>
      <c r="B48" s="1" t="s">
        <v>49</v>
      </c>
      <c r="C48" s="2" t="n">
        <v>1307.5862</v>
      </c>
      <c r="D48" s="2" t="n">
        <f aca="false">C48*1</f>
        <v>1307.5862</v>
      </c>
      <c r="E48" s="14" t="n">
        <f aca="false">E$32</f>
        <v>29</v>
      </c>
      <c r="F48" s="14" t="n">
        <f aca="false">F$32</f>
        <v>29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37919.9998</v>
      </c>
      <c r="K48" s="4" t="n">
        <f aca="false">J48</f>
        <v>37919.9998</v>
      </c>
      <c r="L48" s="5" t="n">
        <v>2</v>
      </c>
      <c r="M48" s="6" t="s">
        <v>0</v>
      </c>
    </row>
    <row r="49" customFormat="false" ht="13.2" hidden="false" customHeight="false" outlineLevel="0" collapsed="false">
      <c r="A49" s="8"/>
      <c r="B49" s="1" t="s">
        <v>50</v>
      </c>
      <c r="C49" s="2" t="n">
        <v>178.0334</v>
      </c>
      <c r="D49" s="2" t="n">
        <f aca="false">C49*1</f>
        <v>178.0334</v>
      </c>
      <c r="E49" s="14" t="n">
        <f aca="false">E$32</f>
        <v>29</v>
      </c>
      <c r="F49" s="14" t="n">
        <f aca="false">F$32</f>
        <v>29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5162.9686</v>
      </c>
      <c r="K49" s="4" t="n">
        <f aca="false">J49</f>
        <v>5162.9686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/>
      <c r="B50" s="1" t="s">
        <v>51</v>
      </c>
      <c r="C50" s="2" t="n">
        <v>402.8541</v>
      </c>
      <c r="D50" s="2" t="n">
        <f aca="false">C50*1</f>
        <v>402.8541</v>
      </c>
      <c r="E50" s="14" t="n">
        <f aca="false">E$32</f>
        <v>29</v>
      </c>
      <c r="F50" s="14" t="n">
        <f aca="false">F$32</f>
        <v>29</v>
      </c>
      <c r="G50" s="4" t="n">
        <f aca="false">C50*(E50-F50)</f>
        <v>0</v>
      </c>
      <c r="H50" s="4" t="n">
        <f aca="false">C50*(E50-F50)</f>
        <v>0</v>
      </c>
      <c r="I50" s="14"/>
      <c r="J50" s="4" t="n">
        <f aca="false">C50*E50</f>
        <v>11682.7689</v>
      </c>
      <c r="K50" s="4" t="n">
        <f aca="false">J50</f>
        <v>11682.7689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/>
      <c r="E51" s="14"/>
      <c r="F51" s="14"/>
      <c r="H51" s="4" t="s">
        <v>0</v>
      </c>
      <c r="I51" s="14"/>
      <c r="M51" s="6" t="s">
        <v>0</v>
      </c>
    </row>
    <row r="52" customFormat="false" ht="13.2" hidden="false" customHeight="false" outlineLevel="0" collapsed="false">
      <c r="A52" s="8" t="s">
        <v>52</v>
      </c>
      <c r="B52" s="14" t="s">
        <v>15</v>
      </c>
      <c r="C52" s="2" t="s">
        <v>0</v>
      </c>
      <c r="E52" s="14" t="s">
        <v>0</v>
      </c>
      <c r="F52" s="14" t="s">
        <v>0</v>
      </c>
      <c r="G52" s="20"/>
      <c r="H52" s="4" t="s">
        <v>0</v>
      </c>
      <c r="I52" s="1"/>
      <c r="L52" s="3"/>
      <c r="M52" s="6" t="s">
        <v>0</v>
      </c>
    </row>
    <row r="53" customFormat="false" ht="13.2" hidden="false" customHeight="false" outlineLevel="0" collapsed="false">
      <c r="A53" s="8" t="s">
        <v>53</v>
      </c>
      <c r="B53" s="1" t="s">
        <v>54</v>
      </c>
      <c r="C53" s="2" t="n">
        <v>3262</v>
      </c>
      <c r="D53" s="2" t="s">
        <v>0</v>
      </c>
      <c r="E53" s="14" t="n">
        <f aca="false">E$32</f>
        <v>29</v>
      </c>
      <c r="F53" s="14" t="n">
        <f aca="false">F$32</f>
        <v>29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76.025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/>
      <c r="B54" s="1" t="s">
        <v>55</v>
      </c>
      <c r="C54" s="2" t="n">
        <v>1270</v>
      </c>
      <c r="D54" s="2" t="s">
        <v>0</v>
      </c>
      <c r="E54" s="14" t="n">
        <f aca="false">E$32</f>
        <v>29</v>
      </c>
      <c r="F54" s="14" t="n">
        <f aca="false">F$32</f>
        <v>29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76</v>
      </c>
      <c r="J54" s="4" t="n">
        <f aca="false">IF(C54*(E54-I54)&gt;0,C54*(E54-I54),0)</f>
        <v>0</v>
      </c>
      <c r="K54" s="4" t="n">
        <f aca="false">J54*0.5895</f>
        <v>0</v>
      </c>
      <c r="L54" s="5" t="n">
        <v>2</v>
      </c>
      <c r="M54" s="6" t="s">
        <v>0</v>
      </c>
      <c r="N54" s="6" t="s">
        <v>0</v>
      </c>
    </row>
    <row r="55" customFormat="false" ht="13.2" hidden="false" customHeight="false" outlineLevel="0" collapsed="false">
      <c r="A55" s="8" t="s">
        <v>0</v>
      </c>
      <c r="B55" s="1" t="s">
        <v>56</v>
      </c>
      <c r="C55" s="2" t="n">
        <v>381</v>
      </c>
      <c r="D55" s="2" t="s">
        <v>0</v>
      </c>
      <c r="E55" s="14" t="n">
        <f aca="false">E$32</f>
        <v>29</v>
      </c>
      <c r="F55" s="14" t="n">
        <f aca="false">F$32</f>
        <v>29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83.125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3.2" hidden="false" customHeight="false" outlineLevel="0" collapsed="false">
      <c r="A56" s="8" t="s">
        <v>0</v>
      </c>
      <c r="B56" s="1" t="s">
        <v>57</v>
      </c>
      <c r="C56" s="2" t="n">
        <v>347</v>
      </c>
      <c r="D56" s="2" t="s">
        <v>0</v>
      </c>
      <c r="E56" s="14" t="n">
        <f aca="false">E$32</f>
        <v>29</v>
      </c>
      <c r="F56" s="14" t="n">
        <f aca="false">F$32</f>
        <v>29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62.41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 t="s">
        <v>0</v>
      </c>
      <c r="B57" s="1" t="s">
        <v>58</v>
      </c>
      <c r="C57" s="2" t="n">
        <v>348</v>
      </c>
      <c r="D57" s="2" t="s">
        <v>0</v>
      </c>
      <c r="E57" s="14" t="n">
        <f aca="false">E$32</f>
        <v>29</v>
      </c>
      <c r="F57" s="14" t="n">
        <f aca="false">F$32</f>
        <v>29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53.04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3.2" hidden="false" customHeight="false" outlineLevel="0" collapsed="false">
      <c r="A58" s="8" t="s">
        <v>0</v>
      </c>
      <c r="B58" s="1" t="s">
        <v>59</v>
      </c>
      <c r="C58" s="2" t="n">
        <v>417</v>
      </c>
      <c r="D58" s="2" t="s">
        <v>0</v>
      </c>
      <c r="E58" s="14" t="n">
        <f aca="false">E$32</f>
        <v>29</v>
      </c>
      <c r="F58" s="14" t="n">
        <f aca="false">F$32</f>
        <v>29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48.3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3.2" hidden="false" customHeight="false" outlineLevel="0" collapsed="false">
      <c r="A59" s="8" t="s">
        <v>0</v>
      </c>
      <c r="B59" s="1" t="s">
        <v>60</v>
      </c>
      <c r="C59" s="2" t="n">
        <v>610</v>
      </c>
      <c r="D59" s="2" t="s">
        <v>0</v>
      </c>
      <c r="E59" s="14" t="n">
        <f aca="false">E$32</f>
        <v>29</v>
      </c>
      <c r="F59" s="14" t="n">
        <f aca="false">F$32</f>
        <v>29</v>
      </c>
      <c r="G59" s="4" t="n">
        <f aca="false">IF(E59&gt;I59,(E59-F59)*C59,0)</f>
        <v>0</v>
      </c>
      <c r="H59" s="4" t="n">
        <f aca="false">IF(E59&gt;I59,(E59-F59)*C59*0.5895,0)</f>
        <v>0</v>
      </c>
      <c r="I59" s="14" t="n">
        <v>36.88</v>
      </c>
      <c r="J59" s="4" t="n">
        <f aca="false">IF(C59*(E59-I59)&gt;0,C59*(E59-I59),0)</f>
        <v>0</v>
      </c>
      <c r="K59" s="4" t="n">
        <f aca="false">J59*0.5995</f>
        <v>0</v>
      </c>
      <c r="L59" s="5" t="n">
        <v>2</v>
      </c>
      <c r="M59" s="6" t="s">
        <v>0</v>
      </c>
    </row>
    <row r="60" customFormat="false" ht="13.2" hidden="false" customHeight="false" outlineLevel="0" collapsed="false">
      <c r="A60" s="8" t="s">
        <v>0</v>
      </c>
      <c r="B60" s="26" t="s">
        <v>0</v>
      </c>
      <c r="C60" s="2" t="s">
        <v>0</v>
      </c>
      <c r="E60" s="14" t="s">
        <v>0</v>
      </c>
      <c r="F60" s="14" t="s">
        <v>0</v>
      </c>
      <c r="G60" s="20"/>
      <c r="H60" s="4" t="s">
        <v>0</v>
      </c>
      <c r="I60" s="1"/>
      <c r="M60" s="6" t="s">
        <v>0</v>
      </c>
    </row>
    <row r="61" customFormat="false" ht="13.2" hidden="false" customHeight="false" outlineLevel="0" collapsed="false">
      <c r="A61" s="8" t="s">
        <v>61</v>
      </c>
      <c r="B61" s="3" t="s">
        <v>15</v>
      </c>
      <c r="D61" s="2" t="s">
        <v>0</v>
      </c>
      <c r="E61" s="14" t="s">
        <v>0</v>
      </c>
      <c r="F61" s="14" t="s">
        <v>0</v>
      </c>
      <c r="H61" s="4" t="s">
        <v>0</v>
      </c>
      <c r="I61" s="5"/>
      <c r="K61" s="4" t="s">
        <v>0</v>
      </c>
      <c r="M61" s="6" t="s">
        <v>0</v>
      </c>
    </row>
    <row r="62" customFormat="false" ht="13.2" hidden="false" customHeight="false" outlineLevel="0" collapsed="false">
      <c r="A62" s="8" t="s">
        <v>62</v>
      </c>
      <c r="B62" s="1" t="s">
        <v>63</v>
      </c>
      <c r="C62" s="2" t="n">
        <v>2317</v>
      </c>
      <c r="D62" s="2" t="n">
        <f aca="false">C62*1</f>
        <v>2317</v>
      </c>
      <c r="E62" s="14" t="n">
        <f aca="false">E$32</f>
        <v>29</v>
      </c>
      <c r="F62" s="14" t="n">
        <f aca="false">F$32</f>
        <v>29</v>
      </c>
      <c r="G62" s="4" t="n">
        <f aca="false">C62*(E62-F62)</f>
        <v>0</v>
      </c>
      <c r="H62" s="4" t="n">
        <f aca="false">C62*(E62-F62)*0.5895</f>
        <v>0</v>
      </c>
      <c r="I62" s="14"/>
      <c r="J62" s="4" t="n">
        <f aca="false">C62*E62</f>
        <v>67193</v>
      </c>
      <c r="K62" s="4" t="n">
        <f aca="false">J62*0.614</f>
        <v>41256.502</v>
      </c>
      <c r="L62" s="5" t="n">
        <v>2</v>
      </c>
      <c r="M62" s="6" t="s">
        <v>0</v>
      </c>
    </row>
    <row r="63" customFormat="false" ht="13.2" hidden="false" customHeight="false" outlineLevel="0" collapsed="false">
      <c r="A63" s="8"/>
      <c r="C63" s="2" t="s">
        <v>0</v>
      </c>
      <c r="D63" s="2" t="s">
        <v>0</v>
      </c>
      <c r="E63" s="14" t="s">
        <v>0</v>
      </c>
      <c r="F63" s="14" t="s">
        <v>0</v>
      </c>
      <c r="G63" s="1"/>
      <c r="H63" s="4" t="s">
        <v>0</v>
      </c>
      <c r="I63" s="1"/>
      <c r="K63" s="4" t="s">
        <v>0</v>
      </c>
      <c r="M63" s="6" t="s">
        <v>0</v>
      </c>
    </row>
    <row r="64" customFormat="false" ht="13.2" hidden="false" customHeight="false" outlineLevel="0" collapsed="false">
      <c r="A64" s="8" t="s">
        <v>64</v>
      </c>
      <c r="B64" s="3" t="s">
        <v>15</v>
      </c>
      <c r="D64" s="2" t="s">
        <v>0</v>
      </c>
      <c r="E64" s="14" t="s">
        <v>0</v>
      </c>
      <c r="F64" s="14" t="s">
        <v>0</v>
      </c>
      <c r="H64" s="4" t="s">
        <v>0</v>
      </c>
      <c r="I64" s="5"/>
      <c r="K64" s="4" t="s">
        <v>0</v>
      </c>
      <c r="M64" s="6" t="s">
        <v>0</v>
      </c>
    </row>
    <row r="65" customFormat="false" ht="13.2" hidden="false" customHeight="false" outlineLevel="0" collapsed="false">
      <c r="A65" s="8" t="s">
        <v>65</v>
      </c>
      <c r="B65" s="1" t="s">
        <v>66</v>
      </c>
      <c r="C65" s="2" t="n">
        <v>1924</v>
      </c>
      <c r="D65" s="2" t="n">
        <f aca="false">+C65*1</f>
        <v>1924</v>
      </c>
      <c r="E65" s="14" t="n">
        <f aca="false">E$32</f>
        <v>29</v>
      </c>
      <c r="F65" s="14" t="n">
        <f aca="false">F$32</f>
        <v>29</v>
      </c>
      <c r="G65" s="4" t="n">
        <f aca="false">C65*(E65-F65)</f>
        <v>0</v>
      </c>
      <c r="H65" s="4" t="n">
        <f aca="false">C65*(E65-F65)*0.5895</f>
        <v>0</v>
      </c>
      <c r="I65" s="14"/>
      <c r="J65" s="4" t="n">
        <f aca="false">C65*E65</f>
        <v>55796</v>
      </c>
      <c r="K65" s="4" t="n">
        <f aca="false">J65*0.614</f>
        <v>34258.744</v>
      </c>
      <c r="L65" s="5" t="n">
        <v>2</v>
      </c>
      <c r="M65" s="6" t="s">
        <v>0</v>
      </c>
      <c r="O65" s="4" t="s">
        <v>0</v>
      </c>
      <c r="P65" s="20" t="s">
        <v>0</v>
      </c>
    </row>
    <row r="66" customFormat="false" ht="13.2" hidden="false" customHeight="false" outlineLevel="0" collapsed="false">
      <c r="A66" s="27" t="s">
        <v>0</v>
      </c>
      <c r="E66" s="14"/>
      <c r="F66" s="14"/>
      <c r="H66" s="4" t="s">
        <v>0</v>
      </c>
      <c r="I66" s="14"/>
    </row>
    <row r="67" customFormat="false" ht="13.2" hidden="false" customHeight="false" outlineLevel="0" collapsed="false">
      <c r="A67" s="8" t="s">
        <v>67</v>
      </c>
      <c r="B67" s="3" t="s">
        <v>15</v>
      </c>
      <c r="C67" s="2" t="s">
        <v>0</v>
      </c>
      <c r="D67" s="2" t="s">
        <v>0</v>
      </c>
      <c r="E67" s="28"/>
      <c r="F67" s="28"/>
      <c r="H67" s="4" t="s">
        <v>0</v>
      </c>
      <c r="I67" s="5"/>
      <c r="K67" s="4" t="s">
        <v>0</v>
      </c>
    </row>
    <row r="68" customFormat="false" ht="13.2" hidden="false" customHeight="false" outlineLevel="0" collapsed="false">
      <c r="A68" s="8" t="s">
        <v>0</v>
      </c>
      <c r="B68" s="1" t="s">
        <v>68</v>
      </c>
      <c r="C68" s="6" t="n">
        <v>2951701</v>
      </c>
      <c r="D68" s="2" t="s">
        <v>0</v>
      </c>
      <c r="E68" s="14" t="n">
        <v>1</v>
      </c>
      <c r="F68" s="14" t="n">
        <v>1</v>
      </c>
      <c r="G68" s="4" t="n">
        <f aca="false">C68*(E68-F68)</f>
        <v>0</v>
      </c>
      <c r="H68" s="4" t="n">
        <f aca="false">C68*(E68-F68)</f>
        <v>0</v>
      </c>
      <c r="I68" s="14"/>
      <c r="J68" s="4" t="n">
        <f aca="false">C68*E68</f>
        <v>2951701</v>
      </c>
      <c r="K68" s="4" t="n">
        <f aca="false">J68</f>
        <v>2951701</v>
      </c>
      <c r="L68" s="5" t="n">
        <v>1</v>
      </c>
    </row>
    <row r="69" customFormat="false" ht="13.2" hidden="false" customHeight="false" outlineLevel="0" collapsed="false">
      <c r="A69" s="15" t="s">
        <v>0</v>
      </c>
      <c r="B69" s="1" t="s">
        <v>69</v>
      </c>
      <c r="C69" s="2" t="n">
        <v>-5000</v>
      </c>
      <c r="D69" s="2" t="n">
        <f aca="false">C69*-1</f>
        <v>5000</v>
      </c>
      <c r="E69" s="14" t="n">
        <v>9.25</v>
      </c>
      <c r="F69" s="14" t="n">
        <v>9.25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s">
        <v>0</v>
      </c>
    </row>
    <row r="70" customFormat="false" ht="13.2" hidden="false" customHeight="false" outlineLevel="0" collapsed="false">
      <c r="A70" s="15" t="s">
        <v>0</v>
      </c>
      <c r="B70" s="1" t="s">
        <v>70</v>
      </c>
      <c r="C70" s="2" t="n">
        <v>-2000</v>
      </c>
      <c r="D70" s="2" t="n">
        <f aca="false">C70*-1</f>
        <v>2000</v>
      </c>
      <c r="E70" s="14" t="n">
        <v>21</v>
      </c>
      <c r="F70" s="14" t="n">
        <v>21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s">
        <v>0</v>
      </c>
      <c r="N70" s="6" t="s">
        <v>0</v>
      </c>
    </row>
    <row r="71" customFormat="false" ht="13.2" hidden="false" customHeight="false" outlineLevel="0" collapsed="false">
      <c r="A71" s="15" t="s">
        <v>0</v>
      </c>
      <c r="B71" s="1" t="s">
        <v>71</v>
      </c>
      <c r="C71" s="2" t="n">
        <v>-15000</v>
      </c>
      <c r="D71" s="2" t="s">
        <v>0</v>
      </c>
      <c r="E71" s="14" t="n">
        <v>1.45</v>
      </c>
      <c r="F71" s="14" t="n">
        <v>1.45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21750</v>
      </c>
    </row>
    <row r="72" customFormat="false" ht="13.2" hidden="false" customHeight="false" outlineLevel="0" collapsed="false">
      <c r="A72" s="15" t="s">
        <v>0</v>
      </c>
      <c r="B72" s="1" t="s">
        <v>72</v>
      </c>
      <c r="C72" s="2" t="n">
        <v>-7500</v>
      </c>
      <c r="D72" s="2" t="s">
        <v>0</v>
      </c>
      <c r="E72" s="14" t="n">
        <v>0.6</v>
      </c>
      <c r="F72" s="14" t="n">
        <v>0.6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4500</v>
      </c>
    </row>
    <row r="73" customFormat="false" ht="13.2" hidden="false" customHeight="false" outlineLevel="0" collapsed="false">
      <c r="A73" s="15" t="s">
        <v>0</v>
      </c>
      <c r="B73" s="1" t="s">
        <v>73</v>
      </c>
      <c r="C73" s="2" t="n">
        <v>-5000</v>
      </c>
      <c r="D73" s="2" t="s">
        <v>0</v>
      </c>
      <c r="E73" s="14" t="n">
        <v>0.15</v>
      </c>
      <c r="F73" s="14" t="n">
        <v>0.15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750</v>
      </c>
    </row>
    <row r="74" customFormat="false" ht="13.2" hidden="false" customHeight="false" outlineLevel="0" collapsed="false">
      <c r="A74" s="15" t="s">
        <v>0</v>
      </c>
      <c r="B74" s="1" t="s">
        <v>74</v>
      </c>
      <c r="C74" s="2" t="n">
        <v>-15000</v>
      </c>
      <c r="D74" s="2" t="s">
        <v>0</v>
      </c>
      <c r="E74" s="14" t="n">
        <v>0.05</v>
      </c>
      <c r="F74" s="14" t="n">
        <v>0.05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750</v>
      </c>
      <c r="N74" s="6" t="s">
        <v>0</v>
      </c>
    </row>
    <row r="75" customFormat="false" ht="13.2" hidden="false" customHeight="false" outlineLevel="0" collapsed="false">
      <c r="A75" s="15" t="s">
        <v>0</v>
      </c>
      <c r="B75" s="1" t="s">
        <v>75</v>
      </c>
      <c r="C75" s="2" t="n">
        <v>-5000</v>
      </c>
      <c r="D75" s="2" t="s">
        <v>0</v>
      </c>
      <c r="E75" s="14" t="n">
        <v>1.15</v>
      </c>
      <c r="F75" s="14" t="n">
        <v>1.15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5750</v>
      </c>
    </row>
    <row r="76" customFormat="false" ht="13.2" hidden="false" customHeight="false" outlineLevel="0" collapsed="false">
      <c r="A76" s="15" t="s">
        <v>0</v>
      </c>
      <c r="B76" s="1" t="s">
        <v>76</v>
      </c>
      <c r="C76" s="2" t="n">
        <v>-15000</v>
      </c>
      <c r="D76" s="2" t="s">
        <v>0</v>
      </c>
      <c r="E76" s="14" t="n">
        <v>0.75</v>
      </c>
      <c r="F76" s="14" t="n">
        <v>0.75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11250</v>
      </c>
      <c r="O76" s="3" t="s">
        <v>0</v>
      </c>
    </row>
    <row r="77" customFormat="false" ht="13.2" hidden="false" customHeight="false" outlineLevel="0" collapsed="false">
      <c r="A77" s="15" t="s">
        <v>0</v>
      </c>
      <c r="B77" s="1" t="s">
        <v>77</v>
      </c>
      <c r="C77" s="2" t="n">
        <v>-15000</v>
      </c>
      <c r="D77" s="2" t="s">
        <v>0</v>
      </c>
      <c r="E77" s="14" t="n">
        <v>0.6</v>
      </c>
      <c r="F77" s="14" t="n">
        <v>0.6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9000</v>
      </c>
      <c r="O77" s="3" t="s">
        <v>0</v>
      </c>
    </row>
    <row r="78" customFormat="false" ht="13.2" hidden="false" customHeight="false" outlineLevel="0" collapsed="false">
      <c r="A78" s="15" t="s">
        <v>0</v>
      </c>
      <c r="B78" s="1" t="s">
        <v>78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3.2" hidden="false" customHeight="false" outlineLevel="0" collapsed="false">
      <c r="A79" s="15" t="s">
        <v>0</v>
      </c>
      <c r="B79" s="1" t="s">
        <v>79</v>
      </c>
      <c r="C79" s="2" t="n">
        <v>-10000</v>
      </c>
      <c r="D79" s="2" t="s">
        <v>0</v>
      </c>
      <c r="E79" s="14" t="n">
        <v>0.2</v>
      </c>
      <c r="F79" s="14" t="n">
        <v>0.2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2000</v>
      </c>
      <c r="O79" s="4" t="s">
        <v>0</v>
      </c>
    </row>
    <row r="80" customFormat="false" ht="13.2" hidden="false" customHeight="false" outlineLevel="0" collapsed="false">
      <c r="A80" s="15" t="s">
        <v>0</v>
      </c>
      <c r="B80" s="1" t="s">
        <v>80</v>
      </c>
      <c r="C80" s="2" t="n">
        <v>-10000</v>
      </c>
      <c r="D80" s="2" t="s">
        <v>0</v>
      </c>
      <c r="E80" s="14" t="n">
        <v>0.15</v>
      </c>
      <c r="F80" s="14" t="n">
        <v>0.15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6" t="n">
        <f aca="false">C80*E80*-1</f>
        <v>1500</v>
      </c>
      <c r="O80" s="4" t="s">
        <v>0</v>
      </c>
    </row>
    <row r="81" customFormat="false" ht="13.2" hidden="false" customHeight="false" outlineLevel="0" collapsed="false">
      <c r="A81" s="15" t="s">
        <v>0</v>
      </c>
      <c r="B81" s="1" t="s">
        <v>81</v>
      </c>
      <c r="C81" s="2" t="n">
        <v>-10000</v>
      </c>
      <c r="D81" s="2" t="s">
        <v>0</v>
      </c>
      <c r="E81" s="14" t="n">
        <v>0.1</v>
      </c>
      <c r="F81" s="14" t="n">
        <v>0.1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29" t="n">
        <f aca="false">C81*E81*-1</f>
        <v>1000</v>
      </c>
      <c r="O81" s="6" t="s">
        <v>0</v>
      </c>
    </row>
    <row r="82" customFormat="false" ht="13.8" hidden="false" customHeight="false" outlineLevel="0" collapsed="false">
      <c r="A82" s="15" t="s">
        <v>0</v>
      </c>
      <c r="B82" s="1" t="s">
        <v>82</v>
      </c>
      <c r="C82" s="2" t="n">
        <v>-5000</v>
      </c>
      <c r="D82" s="2" t="s">
        <v>0</v>
      </c>
      <c r="E82" s="14" t="n">
        <v>0.1</v>
      </c>
      <c r="F82" s="14" t="n">
        <v>0.1</v>
      </c>
      <c r="G82" s="4" t="n">
        <f aca="false">(E82-F82)*C82</f>
        <v>-0</v>
      </c>
      <c r="H82" s="4" t="n">
        <f aca="false">C82*(E82-F82)</f>
        <v>-0</v>
      </c>
      <c r="J82" s="4" t="n">
        <f aca="false">G82</f>
        <v>-0</v>
      </c>
      <c r="K82" s="4" t="n">
        <f aca="false">J82</f>
        <v>-0</v>
      </c>
      <c r="L82" s="5" t="n">
        <v>1</v>
      </c>
      <c r="M82" s="30" t="n">
        <f aca="false">C82*E82*-1</f>
        <v>500</v>
      </c>
      <c r="N82" s="6" t="s">
        <v>0</v>
      </c>
      <c r="O82" s="4" t="s">
        <v>0</v>
      </c>
    </row>
    <row r="83" customFormat="false" ht="13.2" hidden="false" customHeight="false" outlineLevel="0" collapsed="false">
      <c r="A83" s="8" t="s">
        <v>0</v>
      </c>
      <c r="C83" s="31" t="s">
        <v>0</v>
      </c>
      <c r="D83" s="2" t="s">
        <v>0</v>
      </c>
      <c r="E83" s="14"/>
      <c r="F83" s="14"/>
      <c r="G83" s="4" t="s">
        <v>0</v>
      </c>
      <c r="H83" s="4" t="s">
        <v>0</v>
      </c>
      <c r="I83" s="14"/>
      <c r="J83" s="4" t="str">
        <f aca="false">G83</f>
        <v> </v>
      </c>
      <c r="K83" s="4" t="str">
        <f aca="false">J83</f>
        <v> </v>
      </c>
      <c r="M83" s="6" t="n">
        <f aca="false">SUM(M69:M82)</f>
        <v>61250</v>
      </c>
      <c r="N83" s="6" t="n">
        <v>23300</v>
      </c>
      <c r="O83" s="6" t="n">
        <v>2951701</v>
      </c>
    </row>
    <row r="84" customFormat="false" ht="13.2" hidden="false" customHeight="false" outlineLevel="0" collapsed="false">
      <c r="A84" s="8" t="s">
        <v>67</v>
      </c>
      <c r="B84" s="3" t="s">
        <v>15</v>
      </c>
      <c r="C84" s="2" t="s">
        <v>0</v>
      </c>
      <c r="D84" s="2" t="s">
        <v>0</v>
      </c>
      <c r="E84" s="28"/>
      <c r="F84" s="28"/>
      <c r="G84" s="28" t="s">
        <v>0</v>
      </c>
      <c r="H84" s="4" t="s">
        <v>0</v>
      </c>
      <c r="I84" s="5"/>
      <c r="K84" s="4" t="s">
        <v>0</v>
      </c>
      <c r="M84" s="6" t="s">
        <v>0</v>
      </c>
      <c r="N84" s="6" t="n">
        <f aca="false">SUM(H68:H82)</f>
        <v>0</v>
      </c>
      <c r="O84" s="6" t="n">
        <f aca="false">SUM(K68:K82)</f>
        <v>2951701</v>
      </c>
    </row>
    <row r="85" customFormat="false" ht="13.2" hidden="false" customHeight="false" outlineLevel="0" collapsed="false">
      <c r="A85" s="15" t="s">
        <v>0</v>
      </c>
      <c r="B85" s="1" t="s">
        <v>83</v>
      </c>
      <c r="C85" s="2" t="n">
        <v>387</v>
      </c>
      <c r="D85" s="2" t="s">
        <v>0</v>
      </c>
      <c r="E85" s="23" t="n">
        <v>37.25</v>
      </c>
      <c r="F85" s="23" t="n">
        <v>37.25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14415.75</v>
      </c>
      <c r="K85" s="4" t="n">
        <f aca="false">J85</f>
        <v>14415.75</v>
      </c>
      <c r="L85" s="5" t="n">
        <v>2</v>
      </c>
      <c r="M85" s="6" t="s">
        <v>0</v>
      </c>
    </row>
    <row r="86" customFormat="false" ht="13.2" hidden="false" customHeight="false" outlineLevel="0" collapsed="false">
      <c r="A86" s="8" t="s">
        <v>0</v>
      </c>
      <c r="B86" s="1" t="s">
        <v>44</v>
      </c>
      <c r="C86" s="2" t="n">
        <v>158.48</v>
      </c>
      <c r="D86" s="2" t="s">
        <v>0</v>
      </c>
      <c r="E86" s="14" t="n">
        <v>1</v>
      </c>
      <c r="F86" s="14" t="n">
        <v>1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158.48</v>
      </c>
      <c r="K86" s="4" t="n">
        <f aca="false">J86</f>
        <v>158.48</v>
      </c>
      <c r="L86" s="5" t="n">
        <v>1</v>
      </c>
    </row>
    <row r="87" customFormat="false" ht="13.2" hidden="false" customHeight="false" outlineLevel="0" collapsed="false">
      <c r="A87" s="8" t="s">
        <v>0</v>
      </c>
      <c r="B87" s="3" t="s">
        <v>0</v>
      </c>
      <c r="D87" s="2" t="s">
        <v>0</v>
      </c>
      <c r="E87" s="14" t="s">
        <v>0</v>
      </c>
      <c r="F87" s="14" t="s">
        <v>0</v>
      </c>
      <c r="H87" s="4" t="s">
        <v>0</v>
      </c>
      <c r="I87" s="5"/>
      <c r="K87" s="20"/>
      <c r="O87" s="6" t="s">
        <v>0</v>
      </c>
    </row>
    <row r="88" customFormat="false" ht="13.2" hidden="false" customHeight="false" outlineLevel="0" collapsed="false">
      <c r="A88" s="8" t="s">
        <v>84</v>
      </c>
      <c r="B88" s="3" t="s">
        <v>15</v>
      </c>
      <c r="C88" s="2" t="s">
        <v>0</v>
      </c>
      <c r="D88" s="2" t="s">
        <v>0</v>
      </c>
      <c r="E88" s="5"/>
      <c r="F88" s="5"/>
      <c r="H88" s="4" t="s">
        <v>0</v>
      </c>
      <c r="I88" s="5"/>
    </row>
    <row r="89" customFormat="false" ht="13.2" hidden="false" customHeight="false" outlineLevel="0" collapsed="false">
      <c r="A89" s="8" t="s">
        <v>85</v>
      </c>
      <c r="B89" s="1" t="s">
        <v>86</v>
      </c>
      <c r="C89" s="2" t="n">
        <v>234.064</v>
      </c>
      <c r="D89" s="2" t="s">
        <v>0</v>
      </c>
      <c r="E89" s="14" t="n">
        <v>46.28</v>
      </c>
      <c r="F89" s="14" t="n">
        <v>46.28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10832.48192</v>
      </c>
      <c r="K89" s="4" t="n">
        <f aca="false">J89</f>
        <v>10832.48192</v>
      </c>
      <c r="L89" s="5" t="n">
        <v>2</v>
      </c>
    </row>
    <row r="90" customFormat="false" ht="13.2" hidden="false" customHeight="false" outlineLevel="0" collapsed="false">
      <c r="A90" s="8"/>
      <c r="B90" s="1" t="s">
        <v>87</v>
      </c>
      <c r="C90" s="2" t="n">
        <v>752.128</v>
      </c>
      <c r="D90" s="2" t="s">
        <v>0</v>
      </c>
      <c r="E90" s="14" t="n">
        <v>8.1</v>
      </c>
      <c r="F90" s="14" t="n">
        <v>8.1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6092.2368</v>
      </c>
      <c r="K90" s="4" t="n">
        <f aca="false">J90</f>
        <v>6092.2368</v>
      </c>
      <c r="L90" s="5" t="n">
        <v>2</v>
      </c>
    </row>
    <row r="91" customFormat="false" ht="13.2" hidden="false" customHeight="false" outlineLevel="0" collapsed="false">
      <c r="A91" s="8"/>
      <c r="B91" s="1" t="s">
        <v>88</v>
      </c>
      <c r="C91" s="2" t="n">
        <v>2674.796</v>
      </c>
      <c r="D91" s="2" t="s">
        <v>0</v>
      </c>
      <c r="E91" s="14" t="n">
        <v>19.47</v>
      </c>
      <c r="F91" s="14" t="n">
        <v>19.47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52078.27812</v>
      </c>
      <c r="K91" s="4" t="n">
        <f aca="false">J91</f>
        <v>52078.27812</v>
      </c>
      <c r="L91" s="5" t="n">
        <v>2</v>
      </c>
    </row>
    <row r="92" customFormat="false" ht="13.2" hidden="false" customHeight="false" outlineLevel="0" collapsed="false">
      <c r="A92" s="8"/>
      <c r="B92" s="1" t="s">
        <v>89</v>
      </c>
      <c r="C92" s="2" t="n">
        <v>1240.306</v>
      </c>
      <c r="D92" s="2" t="s">
        <v>0</v>
      </c>
      <c r="E92" s="14" t="n">
        <v>7.77</v>
      </c>
      <c r="F92" s="14" t="n">
        <v>7.77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9637.17762</v>
      </c>
      <c r="K92" s="4" t="n">
        <f aca="false">J92</f>
        <v>9637.17762</v>
      </c>
      <c r="L92" s="5" t="n">
        <v>2</v>
      </c>
    </row>
    <row r="93" customFormat="false" ht="13.2" hidden="false" customHeight="false" outlineLevel="0" collapsed="false">
      <c r="A93" s="8"/>
      <c r="B93" s="1" t="s">
        <v>90</v>
      </c>
      <c r="C93" s="2" t="n">
        <v>261.044</v>
      </c>
      <c r="D93" s="2" t="s">
        <v>0</v>
      </c>
      <c r="E93" s="14" t="n">
        <v>35.29</v>
      </c>
      <c r="F93" s="14" t="n">
        <v>35.29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9212.24276</v>
      </c>
      <c r="K93" s="4" t="n">
        <f aca="false">J93</f>
        <v>9212.24276</v>
      </c>
      <c r="L93" s="5" t="n">
        <v>2</v>
      </c>
    </row>
    <row r="94" customFormat="false" ht="13.2" hidden="false" customHeight="false" outlineLevel="0" collapsed="false">
      <c r="A94" s="8"/>
      <c r="B94" s="1" t="s">
        <v>91</v>
      </c>
      <c r="C94" s="2" t="n">
        <v>378.526</v>
      </c>
      <c r="D94" s="2" t="s">
        <v>0</v>
      </c>
      <c r="E94" s="14" t="n">
        <v>25.38</v>
      </c>
      <c r="F94" s="14" t="n">
        <v>25.38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9606.98988</v>
      </c>
      <c r="K94" s="4" t="n">
        <f aca="false">J94</f>
        <v>9606.98988</v>
      </c>
      <c r="L94" s="5" t="n">
        <v>2</v>
      </c>
    </row>
    <row r="95" customFormat="false" ht="13.2" hidden="false" customHeight="false" outlineLevel="0" collapsed="false">
      <c r="A95" s="8" t="s">
        <v>0</v>
      </c>
      <c r="B95" s="1" t="s">
        <v>92</v>
      </c>
      <c r="C95" s="2" t="n">
        <v>1371</v>
      </c>
      <c r="D95" s="2" t="s">
        <v>0</v>
      </c>
      <c r="E95" s="14" t="n">
        <v>11</v>
      </c>
      <c r="F95" s="14" t="n">
        <v>11</v>
      </c>
      <c r="G95" s="4" t="n">
        <f aca="false">C95*(E95-F95)</f>
        <v>0</v>
      </c>
      <c r="H95" s="4" t="n">
        <f aca="false">C95*(E95-F95)</f>
        <v>0</v>
      </c>
      <c r="I95" s="14" t="s">
        <v>0</v>
      </c>
      <c r="J95" s="4" t="n">
        <f aca="false">C95*E95</f>
        <v>15081</v>
      </c>
      <c r="K95" s="4" t="n">
        <f aca="false">J95</f>
        <v>15081</v>
      </c>
      <c r="L95" s="5" t="n">
        <v>1</v>
      </c>
    </row>
    <row r="96" customFormat="false" ht="13.2" hidden="false" customHeight="false" outlineLevel="0" collapsed="false">
      <c r="A96" s="8"/>
      <c r="E96" s="1"/>
      <c r="F96" s="1"/>
      <c r="G96" s="20"/>
      <c r="H96" s="4" t="s">
        <v>0</v>
      </c>
      <c r="I96" s="1" t="s">
        <v>0</v>
      </c>
    </row>
    <row r="97" customFormat="false" ht="13.2" hidden="false" customHeight="false" outlineLevel="0" collapsed="false">
      <c r="A97" s="8" t="s">
        <v>93</v>
      </c>
      <c r="B97" s="1" t="s">
        <v>94</v>
      </c>
      <c r="C97" s="2" t="n">
        <v>5000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5000</v>
      </c>
      <c r="K97" s="4" t="n">
        <f aca="false">J97</f>
        <v>5000</v>
      </c>
      <c r="L97" s="5" t="n">
        <v>1</v>
      </c>
    </row>
    <row r="98" customFormat="false" ht="13.2" hidden="false" customHeight="false" outlineLevel="0" collapsed="false">
      <c r="E98" s="1"/>
      <c r="F98" s="1"/>
      <c r="G98" s="20"/>
      <c r="H98" s="4" t="s">
        <v>0</v>
      </c>
      <c r="I98" s="1"/>
    </row>
    <row r="99" customFormat="false" ht="13.2" hidden="false" customHeight="false" outlineLevel="0" collapsed="false">
      <c r="A99" s="8" t="s">
        <v>95</v>
      </c>
      <c r="B99" s="1" t="s">
        <v>96</v>
      </c>
      <c r="C99" s="2" t="n">
        <v>3829.12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3829.12</v>
      </c>
      <c r="K99" s="4" t="n">
        <f aca="false">J99</f>
        <v>3829.12</v>
      </c>
      <c r="L99" s="5" t="n">
        <v>1</v>
      </c>
    </row>
    <row r="100" customFormat="false" ht="13.2" hidden="false" customHeight="false" outlineLevel="0" collapsed="false">
      <c r="A100" s="8"/>
      <c r="B100" s="1" t="s">
        <v>97</v>
      </c>
      <c r="C100" s="2" t="n">
        <v>4769.42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4769.42</v>
      </c>
      <c r="K100" s="4" t="n">
        <f aca="false">J100</f>
        <v>4769.42</v>
      </c>
      <c r="L100" s="5" t="n">
        <v>1</v>
      </c>
    </row>
    <row r="101" customFormat="false" ht="13.2" hidden="false" customHeight="false" outlineLevel="0" collapsed="false">
      <c r="E101" s="1"/>
      <c r="F101" s="1"/>
      <c r="G101" s="20"/>
      <c r="H101" s="4" t="s">
        <v>0</v>
      </c>
      <c r="I101" s="1"/>
      <c r="K101" s="4" t="s">
        <v>0</v>
      </c>
    </row>
    <row r="102" customFormat="false" ht="13.2" hidden="false" customHeight="false" outlineLevel="0" collapsed="false">
      <c r="A102" s="8" t="s">
        <v>98</v>
      </c>
      <c r="B102" s="1" t="s">
        <v>99</v>
      </c>
      <c r="C102" s="2" t="n">
        <v>9759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9759</v>
      </c>
      <c r="K102" s="4" t="n">
        <f aca="false">J102</f>
        <v>9759</v>
      </c>
      <c r="L102" s="5" t="n">
        <v>1</v>
      </c>
      <c r="M102" s="6" t="s">
        <v>100</v>
      </c>
    </row>
    <row r="103" customFormat="false" ht="13.2" hidden="false" customHeight="false" outlineLevel="0" collapsed="false">
      <c r="A103" s="8"/>
      <c r="B103" s="1" t="s">
        <v>101</v>
      </c>
      <c r="C103" s="2" t="n">
        <v>3718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3718</v>
      </c>
      <c r="K103" s="4" t="n">
        <f aca="false">J103</f>
        <v>3718</v>
      </c>
      <c r="L103" s="5" t="n">
        <v>1</v>
      </c>
      <c r="M103" s="6" t="n">
        <f aca="false">(C9*E9)+(C10*E10)+(C11*E11)+(C12*E12)+(C13*E13)</f>
        <v>-3838970</v>
      </c>
      <c r="N103" s="32" t="n">
        <f aca="false">M103/M110</f>
        <v>-0.635541354529205</v>
      </c>
      <c r="O103" s="3" t="s">
        <v>20</v>
      </c>
    </row>
    <row r="104" customFormat="false" ht="13.2" hidden="false" customHeight="false" outlineLevel="0" collapsed="false">
      <c r="A104" s="8"/>
      <c r="B104" s="1" t="s">
        <v>102</v>
      </c>
      <c r="C104" s="2" t="n">
        <v>943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943</v>
      </c>
      <c r="K104" s="4" t="n">
        <f aca="false">J104</f>
        <v>943</v>
      </c>
      <c r="L104" s="5" t="n">
        <v>1</v>
      </c>
      <c r="M104" s="6" t="n">
        <f aca="false">SUMIF(L5:L111,2,K5:K111)</f>
        <v>439341.581626722</v>
      </c>
      <c r="N104" s="32" t="n">
        <f aca="false">M104/M110</f>
        <v>0.072732984078555</v>
      </c>
      <c r="O104" s="3" t="s">
        <v>15</v>
      </c>
    </row>
    <row r="105" customFormat="false" ht="13.2" hidden="false" customHeight="false" outlineLevel="0" collapsed="false">
      <c r="A105" s="8"/>
      <c r="B105" s="1" t="s">
        <v>103</v>
      </c>
      <c r="C105" s="2" t="n">
        <v>1235</v>
      </c>
      <c r="E105" s="14" t="n">
        <v>1</v>
      </c>
      <c r="F105" s="14" t="n">
        <v>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1235</v>
      </c>
      <c r="K105" s="4" t="n">
        <f aca="false">J105</f>
        <v>1235</v>
      </c>
      <c r="L105" s="5" t="n">
        <v>1</v>
      </c>
      <c r="M105" s="6" t="s">
        <v>104</v>
      </c>
      <c r="N105" s="32"/>
      <c r="O105" s="4" t="s">
        <v>0</v>
      </c>
    </row>
    <row r="106" customFormat="false" ht="13.2" hidden="false" customHeight="false" outlineLevel="0" collapsed="false">
      <c r="A106" s="8"/>
      <c r="B106" s="1" t="s">
        <v>105</v>
      </c>
      <c r="C106" s="2" t="n">
        <v>2234.782</v>
      </c>
      <c r="D106" s="2" t="s">
        <v>0</v>
      </c>
      <c r="E106" s="14" t="n">
        <v>1.684671</v>
      </c>
      <c r="F106" s="14" t="n">
        <v>1.684671</v>
      </c>
      <c r="G106" s="4" t="n">
        <f aca="false">C106*(E106-F106)</f>
        <v>0</v>
      </c>
      <c r="H106" s="4" t="n">
        <f aca="false">C106*(E106-F106)</f>
        <v>0</v>
      </c>
      <c r="I106" s="14"/>
      <c r="J106" s="4" t="n">
        <f aca="false">C106*E106</f>
        <v>3764.872426722</v>
      </c>
      <c r="K106" s="4" t="n">
        <f aca="false">J106</f>
        <v>3764.872426722</v>
      </c>
      <c r="L106" s="5" t="n">
        <v>2</v>
      </c>
      <c r="M106" s="6" t="n">
        <f aca="false">SUMIF(L5:L111,1,K5:K111)</f>
        <v>6171130.80092</v>
      </c>
      <c r="N106" s="32" t="n">
        <f aca="false">M106/M110</f>
        <v>1.02163049677221</v>
      </c>
    </row>
    <row r="107" customFormat="false" ht="13.2" hidden="false" customHeight="false" outlineLevel="0" collapsed="false">
      <c r="A107" s="8"/>
      <c r="E107" s="14"/>
      <c r="F107" s="14"/>
      <c r="I107" s="14"/>
      <c r="M107" s="6" t="s">
        <v>106</v>
      </c>
      <c r="N107" s="32"/>
    </row>
    <row r="108" customFormat="false" ht="13.2" hidden="false" customHeight="false" outlineLevel="0" collapsed="false">
      <c r="A108" s="8" t="s">
        <v>107</v>
      </c>
      <c r="B108" s="1" t="s">
        <v>108</v>
      </c>
      <c r="C108" s="2" t="n">
        <v>-155000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-155000</v>
      </c>
      <c r="K108" s="4" t="n">
        <f aca="false">J108</f>
        <v>-155000</v>
      </c>
      <c r="L108" s="5" t="n">
        <v>0</v>
      </c>
      <c r="M108" s="6" t="n">
        <f aca="false">SUM(K108:K110)</f>
        <v>-570000</v>
      </c>
      <c r="N108" s="32" t="n">
        <f aca="false">+M108/M110</f>
        <v>-0.0943634808507613</v>
      </c>
    </row>
    <row r="109" customFormat="false" ht="13.2" hidden="false" customHeight="false" outlineLevel="0" collapsed="false">
      <c r="A109" s="8" t="s">
        <v>0</v>
      </c>
      <c r="B109" s="1" t="s">
        <v>109</v>
      </c>
      <c r="C109" s="2" t="n">
        <v>-160000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-160000</v>
      </c>
      <c r="K109" s="4" t="n">
        <f aca="false">J109</f>
        <v>-160000</v>
      </c>
      <c r="L109" s="5" t="n">
        <v>0</v>
      </c>
      <c r="M109" s="6" t="s">
        <v>110</v>
      </c>
      <c r="N109" s="32"/>
    </row>
    <row r="110" customFormat="false" ht="13.2" hidden="false" customHeight="false" outlineLevel="0" collapsed="false">
      <c r="A110" s="8" t="s">
        <v>0</v>
      </c>
      <c r="B110" s="1" t="s">
        <v>111</v>
      </c>
      <c r="C110" s="2" t="n">
        <v>-255000</v>
      </c>
      <c r="D110" s="2" t="s">
        <v>0</v>
      </c>
      <c r="E110" s="19" t="s">
        <v>0</v>
      </c>
      <c r="F110" s="19" t="s">
        <v>0</v>
      </c>
      <c r="G110" s="19" t="s">
        <v>0</v>
      </c>
      <c r="H110" s="19" t="s">
        <v>0</v>
      </c>
      <c r="J110" s="4" t="n">
        <f aca="false">+C110</f>
        <v>-255000</v>
      </c>
      <c r="K110" s="4" t="n">
        <f aca="false">J110</f>
        <v>-255000</v>
      </c>
      <c r="L110" s="5" t="n">
        <v>0</v>
      </c>
      <c r="M110" s="6" t="n">
        <f aca="false">K113</f>
        <v>6040472.38254672</v>
      </c>
      <c r="N110" s="32" t="n">
        <f aca="false">+M110/K113</f>
        <v>1</v>
      </c>
    </row>
    <row r="111" customFormat="false" ht="13.8" hidden="false" customHeight="false" outlineLevel="0" collapsed="false">
      <c r="A111" s="8" t="s">
        <v>0</v>
      </c>
      <c r="B111" s="33" t="s">
        <v>0</v>
      </c>
      <c r="C111" s="34"/>
      <c r="D111" s="34" t="s">
        <v>0</v>
      </c>
      <c r="E111" s="35"/>
      <c r="F111" s="35"/>
      <c r="G111" s="36"/>
      <c r="H111" s="36"/>
      <c r="I111" s="35"/>
      <c r="J111" s="36"/>
      <c r="K111" s="36" t="s">
        <v>0</v>
      </c>
      <c r="L111" s="37"/>
      <c r="M111" s="30" t="s">
        <v>0</v>
      </c>
      <c r="N111" s="30"/>
    </row>
    <row r="112" customFormat="false" ht="13.2" hidden="false" customHeight="false" outlineLevel="0" collapsed="false">
      <c r="A112" s="8"/>
      <c r="M112" s="6" t="s">
        <v>112</v>
      </c>
    </row>
    <row r="113" customFormat="false" ht="13.2" hidden="false" customHeight="false" outlineLevel="0" collapsed="false">
      <c r="A113" s="8" t="s">
        <v>113</v>
      </c>
      <c r="C113" s="2" t="n">
        <f aca="false">SUM(C53:C65)+C32+C38+C45+C48+C49+C50</f>
        <v>21381.2749</v>
      </c>
      <c r="D113" s="2" t="n">
        <f aca="false">SUM(D5:D108)</f>
        <v>6746.2749</v>
      </c>
      <c r="G113" s="4" t="n">
        <f aca="false">SUM(G5:G111)</f>
        <v>0</v>
      </c>
      <c r="H113" s="4" t="n">
        <f aca="false">SUM(H5:H111)</f>
        <v>0</v>
      </c>
      <c r="J113" s="4" t="n">
        <f aca="false">SUM(J5:J111)</f>
        <v>6518621.69162672</v>
      </c>
      <c r="K113" s="4" t="n">
        <f aca="false">SUM(K5:K111)</f>
        <v>6040472.38254672</v>
      </c>
      <c r="M113" s="29" t="n">
        <f aca="false">SUM(K45:K65)+K32+K38</f>
        <v>287661.0021</v>
      </c>
      <c r="N113" s="38" t="n">
        <f aca="false">M113/K113</f>
        <v>0.0476222692336389</v>
      </c>
    </row>
    <row r="114" customFormat="false" ht="13.8" hidden="false" customHeight="false" outlineLevel="0" collapsed="false">
      <c r="A114" s="8"/>
      <c r="B114" s="39"/>
      <c r="C114" s="34"/>
      <c r="D114" s="34"/>
      <c r="E114" s="35"/>
      <c r="F114" s="35"/>
      <c r="G114" s="36"/>
      <c r="H114" s="36"/>
      <c r="I114" s="35"/>
      <c r="J114" s="36"/>
      <c r="K114" s="36"/>
      <c r="L114" s="37"/>
      <c r="M114" s="30"/>
      <c r="N114" s="30"/>
    </row>
    <row r="115" customFormat="false" ht="13.2" hidden="false" customHeight="false" outlineLevel="0" collapsed="false">
      <c r="A115" s="8"/>
    </row>
    <row r="116" customFormat="false" ht="13.2" hidden="false" customHeight="false" outlineLevel="0" collapsed="false">
      <c r="A116" s="8" t="s">
        <v>114</v>
      </c>
      <c r="B116" s="3" t="s">
        <v>15</v>
      </c>
      <c r="C116" s="2" t="s">
        <v>0</v>
      </c>
      <c r="M116" s="6" t="s">
        <v>0</v>
      </c>
    </row>
    <row r="117" customFormat="false" ht="13.2" hidden="false" customHeight="false" outlineLevel="0" collapsed="false">
      <c r="A117" s="8" t="s">
        <v>115</v>
      </c>
      <c r="B117" s="1" t="s">
        <v>116</v>
      </c>
      <c r="C117" s="2" t="n">
        <v>1228.582</v>
      </c>
      <c r="D117" s="2" t="s">
        <v>0</v>
      </c>
      <c r="E117" s="14" t="n">
        <v>17.89</v>
      </c>
      <c r="F117" s="14" t="n">
        <v>17.89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21979.33198</v>
      </c>
      <c r="K117" s="4" t="n">
        <f aca="false">J117</f>
        <v>21979.33198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117</v>
      </c>
      <c r="C118" s="2" t="n">
        <v>387</v>
      </c>
      <c r="D118" s="2" t="s">
        <v>0</v>
      </c>
      <c r="E118" s="14" t="n">
        <f aca="false">+E85</f>
        <v>37.25</v>
      </c>
      <c r="F118" s="14" t="n">
        <f aca="false">+F85</f>
        <v>37.25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14415.75</v>
      </c>
      <c r="K118" s="4" t="n">
        <f aca="false">J118</f>
        <v>14415.75</v>
      </c>
      <c r="L118" s="5" t="n">
        <v>2</v>
      </c>
    </row>
    <row r="119" customFormat="false" ht="13.2" hidden="false" customHeight="false" outlineLevel="0" collapsed="false">
      <c r="A119" s="8" t="s">
        <v>0</v>
      </c>
      <c r="B119" s="1" t="s">
        <v>44</v>
      </c>
      <c r="C119" s="2" t="n">
        <v>158.48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158.48</v>
      </c>
      <c r="K119" s="4" t="n">
        <f aca="false">J119</f>
        <v>158.48</v>
      </c>
      <c r="L119" s="5" t="n">
        <v>1</v>
      </c>
    </row>
    <row r="120" customFormat="false" ht="13.2" hidden="false" customHeight="false" outlineLevel="0" collapsed="false">
      <c r="A120" s="8"/>
      <c r="E120" s="5"/>
      <c r="F120" s="5"/>
      <c r="H120" s="4" t="s">
        <v>0</v>
      </c>
      <c r="I120" s="5"/>
    </row>
    <row r="121" customFormat="false" ht="13.2" hidden="false" customHeight="false" outlineLevel="0" collapsed="false">
      <c r="A121" s="8" t="s">
        <v>114</v>
      </c>
      <c r="B121" s="3" t="s">
        <v>15</v>
      </c>
      <c r="C121" s="2" t="s">
        <v>0</v>
      </c>
      <c r="E121" s="5"/>
      <c r="F121" s="5"/>
      <c r="H121" s="4" t="s">
        <v>0</v>
      </c>
      <c r="I121" s="5"/>
    </row>
    <row r="122" customFormat="false" ht="13.2" hidden="false" customHeight="false" outlineLevel="0" collapsed="false">
      <c r="A122" s="8" t="s">
        <v>118</v>
      </c>
      <c r="B122" s="1" t="s">
        <v>119</v>
      </c>
      <c r="C122" s="2" t="n">
        <v>2013.38</v>
      </c>
      <c r="D122" s="2" t="s">
        <v>0</v>
      </c>
      <c r="E122" s="14" t="n">
        <v>10.79</v>
      </c>
      <c r="F122" s="14" t="n">
        <v>10.79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21724.3702</v>
      </c>
      <c r="K122" s="4" t="n">
        <f aca="false">J122</f>
        <v>21724.3702</v>
      </c>
      <c r="L122" s="5" t="n">
        <v>2</v>
      </c>
    </row>
    <row r="123" customFormat="false" ht="13.2" hidden="false" customHeight="false" outlineLevel="0" collapsed="false">
      <c r="A123" s="8" t="s">
        <v>0</v>
      </c>
      <c r="B123" s="1" t="s">
        <v>117</v>
      </c>
      <c r="C123" s="2" t="n">
        <v>387</v>
      </c>
      <c r="D123" s="2" t="s">
        <v>0</v>
      </c>
      <c r="E123" s="14" t="n">
        <f aca="false">+E85</f>
        <v>37.25</v>
      </c>
      <c r="F123" s="14" t="n">
        <f aca="false">+F85</f>
        <v>37.25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14415.75</v>
      </c>
      <c r="K123" s="4" t="n">
        <f aca="false">J123</f>
        <v>14415.75</v>
      </c>
      <c r="L123" s="5" t="n">
        <v>2</v>
      </c>
    </row>
    <row r="124" customFormat="false" ht="13.2" hidden="false" customHeight="false" outlineLevel="0" collapsed="false">
      <c r="A124" s="8" t="s">
        <v>0</v>
      </c>
      <c r="B124" s="1" t="s">
        <v>44</v>
      </c>
      <c r="C124" s="2" t="n">
        <v>158.48</v>
      </c>
      <c r="D124" s="2" t="s">
        <v>0</v>
      </c>
      <c r="E124" s="14" t="n">
        <v>1</v>
      </c>
      <c r="F124" s="14" t="n">
        <v>1</v>
      </c>
      <c r="G124" s="4" t="n">
        <f aca="false">C124*(E124-F124)</f>
        <v>0</v>
      </c>
      <c r="H124" s="4" t="n">
        <f aca="false">C124*(E124-F124)</f>
        <v>0</v>
      </c>
      <c r="I124" s="14"/>
      <c r="J124" s="4" t="n">
        <f aca="false">C124*E124</f>
        <v>158.48</v>
      </c>
      <c r="K124" s="4" t="n">
        <f aca="false">J124</f>
        <v>158.48</v>
      </c>
      <c r="L124" s="5" t="n">
        <v>1</v>
      </c>
      <c r="M124" s="6" t="s">
        <v>0</v>
      </c>
    </row>
    <row r="125" customFormat="false" ht="13.2" hidden="false" customHeight="false" outlineLevel="0" collapsed="false">
      <c r="A125" s="8"/>
      <c r="E125" s="14"/>
      <c r="F125" s="14"/>
      <c r="H125" s="4" t="s">
        <v>0</v>
      </c>
      <c r="I125" s="14"/>
    </row>
    <row r="126" customFormat="false" ht="13.2" hidden="false" customHeight="false" outlineLevel="0" collapsed="false">
      <c r="A126" s="8" t="s">
        <v>120</v>
      </c>
      <c r="B126" s="1" t="s">
        <v>117</v>
      </c>
      <c r="C126" s="2" t="n">
        <v>387</v>
      </c>
      <c r="D126" s="2" t="s">
        <v>0</v>
      </c>
      <c r="E126" s="14" t="n">
        <f aca="false">+E85</f>
        <v>37.25</v>
      </c>
      <c r="F126" s="14" t="n">
        <f aca="false">+F85</f>
        <v>37.25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14415.75</v>
      </c>
      <c r="K126" s="4" t="n">
        <f aca="false">J126</f>
        <v>14415.75</v>
      </c>
      <c r="L126" s="5" t="n">
        <v>2</v>
      </c>
    </row>
    <row r="127" customFormat="false" ht="13.2" hidden="false" customHeight="false" outlineLevel="0" collapsed="false">
      <c r="A127" s="8" t="s">
        <v>0</v>
      </c>
      <c r="B127" s="1" t="s">
        <v>44</v>
      </c>
      <c r="C127" s="2" t="n">
        <v>158.48</v>
      </c>
      <c r="D127" s="2" t="s">
        <v>0</v>
      </c>
      <c r="E127" s="14" t="n">
        <v>1</v>
      </c>
      <c r="F127" s="14" t="n">
        <v>1</v>
      </c>
      <c r="G127" s="4" t="n">
        <f aca="false">C127*(E127-F127)</f>
        <v>0</v>
      </c>
      <c r="H127" s="4" t="n">
        <f aca="false">C127*(E127-F127)</f>
        <v>0</v>
      </c>
      <c r="I127" s="14"/>
      <c r="J127" s="4" t="n">
        <f aca="false">C127*E127</f>
        <v>158.48</v>
      </c>
      <c r="K127" s="4" t="n">
        <f aca="false">J127</f>
        <v>158.48</v>
      </c>
      <c r="L127" s="5" t="n">
        <v>1</v>
      </c>
    </row>
    <row r="128" customFormat="false" ht="13.2" hidden="false" customHeight="false" outlineLevel="0" collapsed="false">
      <c r="A128" s="8"/>
      <c r="C128" s="2" t="s">
        <v>0</v>
      </c>
      <c r="E128" s="21"/>
      <c r="F128" s="21"/>
      <c r="H128" s="4" t="s">
        <v>0</v>
      </c>
      <c r="I128" s="14"/>
    </row>
    <row r="129" customFormat="false" ht="13.2" hidden="false" customHeight="false" outlineLevel="0" collapsed="false">
      <c r="A129" s="8" t="s">
        <v>64</v>
      </c>
      <c r="B129" s="3" t="s">
        <v>15</v>
      </c>
      <c r="D129" s="2" t="s">
        <v>0</v>
      </c>
      <c r="E129" s="28"/>
      <c r="F129" s="28"/>
      <c r="H129" s="4" t="s">
        <v>0</v>
      </c>
      <c r="I129" s="5"/>
      <c r="K129" s="4" t="s">
        <v>0</v>
      </c>
    </row>
    <row r="130" customFormat="false" ht="13.2" hidden="false" customHeight="false" outlineLevel="0" collapsed="false">
      <c r="A130" s="8" t="s">
        <v>121</v>
      </c>
      <c r="B130" s="1" t="s">
        <v>122</v>
      </c>
      <c r="C130" s="2" t="n">
        <v>288</v>
      </c>
      <c r="D130" s="2" t="n">
        <v>0</v>
      </c>
      <c r="E130" s="14" t="n">
        <f aca="false">E$32</f>
        <v>29</v>
      </c>
      <c r="F130" s="14" t="n">
        <f aca="false">F$32</f>
        <v>29</v>
      </c>
      <c r="G130" s="4" t="n">
        <f aca="false">C130*(E130-F130)</f>
        <v>0</v>
      </c>
      <c r="H130" s="4" t="n">
        <f aca="false">C130*(E130-F130)*0.5895</f>
        <v>0</v>
      </c>
      <c r="I130" s="14"/>
      <c r="J130" s="4" t="n">
        <f aca="false">C130*E130</f>
        <v>8352</v>
      </c>
      <c r="K130" s="4" t="n">
        <f aca="false">J130*0.5995</f>
        <v>5007.024</v>
      </c>
      <c r="L130" s="5" t="n">
        <v>2</v>
      </c>
      <c r="M130" s="6" t="n">
        <f aca="false">SUM(K113:K130)+K139</f>
        <v>6230234.62372672</v>
      </c>
      <c r="O130" s="4" t="s">
        <v>0</v>
      </c>
    </row>
    <row r="131" customFormat="false" ht="13.2" hidden="false" customHeight="false" outlineLevel="0" collapsed="false">
      <c r="A131" s="8"/>
      <c r="E131" s="14" t="s">
        <v>0</v>
      </c>
      <c r="F131" s="14" t="s">
        <v>0</v>
      </c>
      <c r="H131" s="4" t="s">
        <v>0</v>
      </c>
      <c r="I131" s="14"/>
      <c r="K131" s="4" t="s">
        <v>0</v>
      </c>
    </row>
    <row r="132" customFormat="false" ht="13.2" hidden="false" customHeight="false" outlineLevel="0" collapsed="false">
      <c r="A132" s="8" t="s">
        <v>123</v>
      </c>
      <c r="B132" s="3" t="s">
        <v>15</v>
      </c>
      <c r="C132" s="2" t="s">
        <v>0</v>
      </c>
      <c r="E132" s="14" t="s">
        <v>0</v>
      </c>
      <c r="F132" s="14" t="s">
        <v>0</v>
      </c>
      <c r="H132" s="4" t="s">
        <v>0</v>
      </c>
      <c r="I132" s="5"/>
      <c r="K132" s="4" t="s">
        <v>0</v>
      </c>
      <c r="M132" s="40" t="s">
        <v>0</v>
      </c>
    </row>
    <row r="133" customFormat="false" ht="13.2" hidden="false" customHeight="false" outlineLevel="0" collapsed="false">
      <c r="A133" s="8" t="s">
        <v>62</v>
      </c>
      <c r="B133" s="1" t="s">
        <v>124</v>
      </c>
      <c r="C133" s="2" t="n">
        <v>3331</v>
      </c>
      <c r="D133" s="2" t="n">
        <v>0</v>
      </c>
      <c r="E133" s="14" t="n">
        <f aca="false">E$32</f>
        <v>29</v>
      </c>
      <c r="F133" s="14" t="n">
        <f aca="false">F$32</f>
        <v>29</v>
      </c>
      <c r="G133" s="4" t="n">
        <f aca="false">C133*(E133-F133)</f>
        <v>0</v>
      </c>
      <c r="H133" s="4" t="n">
        <f aca="false">C133*(E133-F133)*0.5895</f>
        <v>0</v>
      </c>
      <c r="I133" s="14"/>
      <c r="J133" s="4" t="n">
        <f aca="false">C133*E133</f>
        <v>96599</v>
      </c>
      <c r="K133" s="4" t="n">
        <v>0</v>
      </c>
      <c r="L133" s="5" t="n">
        <v>2</v>
      </c>
      <c r="M133" s="6" t="s">
        <v>0</v>
      </c>
    </row>
    <row r="134" customFormat="false" ht="13.2" hidden="false" customHeight="false" outlineLevel="0" collapsed="false">
      <c r="A134" s="8" t="s">
        <v>0</v>
      </c>
      <c r="B134" s="1" t="s">
        <v>125</v>
      </c>
      <c r="C134" s="2" t="n">
        <v>668</v>
      </c>
      <c r="D134" s="2" t="n">
        <v>0</v>
      </c>
      <c r="E134" s="14" t="n">
        <f aca="false">E$32</f>
        <v>29</v>
      </c>
      <c r="F134" s="14" t="n">
        <f aca="false">F$32</f>
        <v>29</v>
      </c>
      <c r="G134" s="4" t="n">
        <f aca="false">C134*(E134-F134)</f>
        <v>0</v>
      </c>
      <c r="H134" s="4" t="n">
        <f aca="false">C134*(E134-F134)*0.5895</f>
        <v>0</v>
      </c>
      <c r="I134" s="14"/>
      <c r="J134" s="4" t="n">
        <f aca="false">C134*E134</f>
        <v>19372</v>
      </c>
      <c r="K134" s="4" t="n">
        <v>0</v>
      </c>
      <c r="L134" s="5" t="n">
        <v>2</v>
      </c>
      <c r="M134" s="6" t="s">
        <v>0</v>
      </c>
    </row>
    <row r="135" customFormat="false" ht="13.2" hidden="false" customHeight="false" outlineLevel="0" collapsed="false">
      <c r="A135" s="8" t="s">
        <v>0</v>
      </c>
      <c r="B135" s="1" t="s">
        <v>126</v>
      </c>
      <c r="C135" s="2" t="n">
        <v>786</v>
      </c>
      <c r="D135" s="2" t="n">
        <v>0</v>
      </c>
      <c r="E135" s="14" t="n">
        <f aca="false">E$32</f>
        <v>29</v>
      </c>
      <c r="F135" s="14" t="n">
        <f aca="false">F$32</f>
        <v>29</v>
      </c>
      <c r="G135" s="4" t="n">
        <f aca="false">C135*(E135-F135)</f>
        <v>0</v>
      </c>
      <c r="H135" s="4" t="n">
        <f aca="false">C135*(E135-F135)*0.5895</f>
        <v>0</v>
      </c>
      <c r="I135" s="14"/>
      <c r="J135" s="4" t="n">
        <f aca="false">C135*E135</f>
        <v>22794</v>
      </c>
      <c r="K135" s="4" t="n">
        <v>0</v>
      </c>
      <c r="L135" s="5" t="n">
        <v>2</v>
      </c>
      <c r="M135" s="6" t="s">
        <v>0</v>
      </c>
    </row>
    <row r="136" customFormat="false" ht="13.2" hidden="false" customHeight="false" outlineLevel="0" collapsed="false">
      <c r="A136" s="8" t="s">
        <v>0</v>
      </c>
      <c r="B136" s="1" t="s">
        <v>127</v>
      </c>
      <c r="C136" s="2" t="n">
        <v>863</v>
      </c>
      <c r="D136" s="2" t="n">
        <v>0</v>
      </c>
      <c r="E136" s="14" t="n">
        <f aca="false">E$32</f>
        <v>29</v>
      </c>
      <c r="F136" s="14" t="n">
        <f aca="false">F$32</f>
        <v>29</v>
      </c>
      <c r="G136" s="4" t="n">
        <f aca="false">C136*(E136-F136)</f>
        <v>0</v>
      </c>
      <c r="H136" s="4" t="n">
        <f aca="false">C136*(E136-F136)*0.5895</f>
        <v>0</v>
      </c>
      <c r="I136" s="14"/>
      <c r="J136" s="4" t="n">
        <f aca="false">C136*E136</f>
        <v>25027</v>
      </c>
      <c r="K136" s="4" t="n">
        <v>0</v>
      </c>
      <c r="L136" s="5" t="n">
        <v>2</v>
      </c>
      <c r="M136" s="6" t="s">
        <v>100</v>
      </c>
    </row>
    <row r="137" customFormat="false" ht="13.2" hidden="false" customHeight="false" outlineLevel="0" collapsed="false">
      <c r="A137" s="8"/>
      <c r="C137" s="2" t="s">
        <v>0</v>
      </c>
      <c r="E137" s="14" t="s">
        <v>0</v>
      </c>
      <c r="F137" s="14" t="s">
        <v>0</v>
      </c>
      <c r="I137" s="14"/>
      <c r="K137" s="4" t="s">
        <v>0</v>
      </c>
      <c r="M137" s="6" t="n">
        <f aca="false">M103</f>
        <v>-3838970</v>
      </c>
      <c r="N137" s="32" t="n">
        <f aca="false">M137/M144</f>
        <v>-0.616183856925705</v>
      </c>
      <c r="O137" s="3" t="s">
        <v>20</v>
      </c>
    </row>
    <row r="138" customFormat="false" ht="13.2" hidden="false" customHeight="false" outlineLevel="0" collapsed="false">
      <c r="A138" s="8" t="s">
        <v>52</v>
      </c>
      <c r="B138" s="3" t="s">
        <v>15</v>
      </c>
      <c r="C138" s="2" t="s">
        <v>0</v>
      </c>
      <c r="D138" s="2" t="s">
        <v>0</v>
      </c>
      <c r="E138" s="14" t="s">
        <v>0</v>
      </c>
      <c r="F138" s="14" t="s">
        <v>0</v>
      </c>
      <c r="G138" s="20"/>
      <c r="H138" s="20"/>
      <c r="I138" s="1"/>
      <c r="K138" s="4" t="s">
        <v>0</v>
      </c>
      <c r="M138" s="6" t="n">
        <f aca="false">SUMIF(L117:L148,2,K117:K148)+M104</f>
        <v>628628.382806722</v>
      </c>
      <c r="N138" s="32" t="n">
        <f aca="false">M138/M144</f>
        <v>0.100899632320861</v>
      </c>
      <c r="O138" s="3" t="s">
        <v>15</v>
      </c>
    </row>
    <row r="139" customFormat="false" ht="13.2" hidden="false" customHeight="false" outlineLevel="0" collapsed="false">
      <c r="A139" s="8" t="s">
        <v>53</v>
      </c>
      <c r="B139" s="1" t="s">
        <v>128</v>
      </c>
      <c r="C139" s="2" t="n">
        <v>15280</v>
      </c>
      <c r="D139" s="2" t="n">
        <v>15280</v>
      </c>
      <c r="E139" s="14" t="n">
        <f aca="false">E$32</f>
        <v>29</v>
      </c>
      <c r="F139" s="14" t="n">
        <f aca="false">F$32</f>
        <v>29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18.375</v>
      </c>
      <c r="J139" s="4" t="n">
        <f aca="false">IF(C139*(E139-I139)&gt;0,C139*(E139-I139),0)</f>
        <v>162350</v>
      </c>
      <c r="K139" s="4" t="n">
        <f aca="false">J139*0.5995</f>
        <v>97328.825</v>
      </c>
      <c r="L139" s="5" t="n">
        <v>2</v>
      </c>
      <c r="M139" s="6" t="s">
        <v>104</v>
      </c>
      <c r="N139" s="32"/>
      <c r="O139" s="4" t="s">
        <v>0</v>
      </c>
      <c r="P139" s="20" t="s">
        <v>0</v>
      </c>
    </row>
    <row r="140" customFormat="false" ht="13.2" hidden="false" customHeight="false" outlineLevel="0" collapsed="false">
      <c r="A140" s="8" t="s">
        <v>0</v>
      </c>
      <c r="B140" s="1" t="s">
        <v>129</v>
      </c>
      <c r="C140" s="2" t="n">
        <v>5130</v>
      </c>
      <c r="D140" s="2" t="n">
        <v>0</v>
      </c>
      <c r="E140" s="14" t="n">
        <f aca="false">E$32</f>
        <v>29</v>
      </c>
      <c r="F140" s="14" t="n">
        <f aca="false">F$32</f>
        <v>29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n">
        <f aca="false">SUMIF(L117:L148,1,K117:K148)+M106</f>
        <v>6171606.24092</v>
      </c>
      <c r="N140" s="32" t="n">
        <f aca="false">M140/M144</f>
        <v>0.990589699048661</v>
      </c>
      <c r="O140" s="4" t="s">
        <v>0</v>
      </c>
      <c r="P140" s="20" t="s">
        <v>0</v>
      </c>
    </row>
    <row r="141" customFormat="false" ht="13.2" hidden="false" customHeight="false" outlineLevel="0" collapsed="false">
      <c r="A141" s="8"/>
      <c r="B141" s="1" t="s">
        <v>130</v>
      </c>
      <c r="C141" s="2" t="n">
        <v>25</v>
      </c>
      <c r="D141" s="2" t="n">
        <v>0</v>
      </c>
      <c r="E141" s="14" t="n">
        <f aca="false">E$32</f>
        <v>29</v>
      </c>
      <c r="F141" s="14" t="n">
        <f aca="false">F$32</f>
        <v>29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55.5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106</v>
      </c>
      <c r="N141" s="32"/>
      <c r="P141" s="1" t="s">
        <v>0</v>
      </c>
    </row>
    <row r="142" customFormat="false" ht="13.2" hidden="false" customHeight="false" outlineLevel="0" collapsed="false">
      <c r="A142" s="8"/>
      <c r="B142" s="1" t="s">
        <v>131</v>
      </c>
      <c r="C142" s="2" t="n">
        <v>7608</v>
      </c>
      <c r="D142" s="2" t="n">
        <v>0</v>
      </c>
      <c r="E142" s="14" t="n">
        <f aca="false">E$32</f>
        <v>29</v>
      </c>
      <c r="F142" s="14" t="n">
        <f aca="false">F$32</f>
        <v>29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75.0625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n">
        <f aca="false">+M108</f>
        <v>-570000</v>
      </c>
      <c r="N142" s="32" t="n">
        <f aca="false">+M142/M144</f>
        <v>-0.0914893313695215</v>
      </c>
      <c r="P142" s="20" t="s">
        <v>0</v>
      </c>
    </row>
    <row r="143" customFormat="false" ht="13.2" hidden="false" customHeight="false" outlineLevel="0" collapsed="false">
      <c r="A143" s="8"/>
      <c r="B143" s="1" t="s">
        <v>132</v>
      </c>
      <c r="C143" s="2" t="n">
        <v>2540</v>
      </c>
      <c r="D143" s="2" t="n">
        <v>0</v>
      </c>
      <c r="E143" s="14" t="n">
        <f aca="false">E$32</f>
        <v>29</v>
      </c>
      <c r="F143" s="14" t="n">
        <f aca="false">F$32</f>
        <v>29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76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s">
        <v>110</v>
      </c>
      <c r="N143" s="32"/>
    </row>
    <row r="144" customFormat="false" ht="13.2" hidden="false" customHeight="false" outlineLevel="0" collapsed="false">
      <c r="A144" s="8"/>
      <c r="B144" s="1" t="s">
        <v>133</v>
      </c>
      <c r="C144" s="2" t="n">
        <v>1524</v>
      </c>
      <c r="D144" s="2" t="n">
        <v>0</v>
      </c>
      <c r="E144" s="14" t="n">
        <f aca="false">E$32</f>
        <v>29</v>
      </c>
      <c r="F144" s="14" t="n">
        <f aca="false">F$32</f>
        <v>29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83.125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n">
        <f aca="false">SUM(K117:K139)+K113</f>
        <v>6230234.62372672</v>
      </c>
      <c r="N144" s="32" t="n">
        <f aca="false">+M144/K150</f>
        <v>1</v>
      </c>
    </row>
    <row r="145" customFormat="false" ht="13.2" hidden="false" customHeight="false" outlineLevel="0" collapsed="false">
      <c r="A145" s="8"/>
      <c r="B145" s="1" t="s">
        <v>134</v>
      </c>
      <c r="C145" s="2" t="n">
        <v>1968</v>
      </c>
      <c r="D145" s="2" t="n">
        <v>0</v>
      </c>
      <c r="E145" s="14" t="n">
        <f aca="false">E$32</f>
        <v>29</v>
      </c>
      <c r="F145" s="14" t="n">
        <f aca="false">F$32</f>
        <v>29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62.41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3.2" hidden="false" customHeight="false" outlineLevel="0" collapsed="false">
      <c r="A146" s="8"/>
      <c r="B146" s="1" t="s">
        <v>135</v>
      </c>
      <c r="C146" s="2" t="n">
        <v>1967</v>
      </c>
      <c r="D146" s="2" t="n">
        <v>0</v>
      </c>
      <c r="E146" s="14" t="n">
        <f aca="false">E$32</f>
        <v>29</v>
      </c>
      <c r="F146" s="14" t="n">
        <f aca="false">F$32</f>
        <v>29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54.03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2" hidden="false" customHeight="false" outlineLevel="0" collapsed="false">
      <c r="A147" s="8"/>
      <c r="B147" s="1" t="s">
        <v>136</v>
      </c>
      <c r="C147" s="2" t="n">
        <f aca="false">2778-417</f>
        <v>2361</v>
      </c>
      <c r="D147" s="2" t="n">
        <v>0</v>
      </c>
      <c r="E147" s="14" t="n">
        <f aca="false">E$32</f>
        <v>29</v>
      </c>
      <c r="F147" s="14" t="n">
        <f aca="false">F$32</f>
        <v>29</v>
      </c>
      <c r="G147" s="4" t="n">
        <f aca="false">IF(E147&gt;I147,(E147-F147)*C147,0)</f>
        <v>0</v>
      </c>
      <c r="H147" s="4" t="n">
        <f aca="false">IF(E147&gt;I147,(E147-F147)*C147*0.5895,0)</f>
        <v>0</v>
      </c>
      <c r="I147" s="14" t="n">
        <v>48.3</v>
      </c>
      <c r="J147" s="4" t="n">
        <f aca="false">IF(C147*(E147-I147)&gt;0,C147*(E147-I147),0)</f>
        <v>0</v>
      </c>
      <c r="K147" s="4" t="n">
        <f aca="false">J147*0.5895</f>
        <v>0</v>
      </c>
      <c r="L147" s="5" t="n">
        <v>2</v>
      </c>
      <c r="M147" s="6" t="s">
        <v>0</v>
      </c>
      <c r="N147" s="6" t="s">
        <v>0</v>
      </c>
    </row>
    <row r="148" customFormat="false" ht="13.8" hidden="false" customHeight="false" outlineLevel="0" collapsed="false">
      <c r="A148" s="8"/>
      <c r="B148" s="39"/>
      <c r="C148" s="34" t="s">
        <v>0</v>
      </c>
      <c r="D148" s="34"/>
      <c r="E148" s="35"/>
      <c r="F148" s="35"/>
      <c r="G148" s="36"/>
      <c r="H148" s="36"/>
      <c r="I148" s="35"/>
      <c r="J148" s="36"/>
      <c r="K148" s="41"/>
      <c r="L148" s="37"/>
      <c r="M148" s="30"/>
      <c r="N148" s="30"/>
    </row>
    <row r="149" customFormat="false" ht="13.2" hidden="false" customHeight="false" outlineLevel="0" collapsed="false">
      <c r="A149" s="8"/>
      <c r="C149" s="2" t="s">
        <v>0</v>
      </c>
      <c r="M149" s="6" t="s">
        <v>112</v>
      </c>
    </row>
    <row r="150" customFormat="false" ht="13.2" hidden="false" customHeight="false" outlineLevel="0" collapsed="false">
      <c r="A150" s="8" t="s">
        <v>113</v>
      </c>
      <c r="B150" s="31" t="s">
        <v>0</v>
      </c>
      <c r="C150" s="2" t="n">
        <f aca="false">SUM(C130:C147)+C113</f>
        <v>65720.2749</v>
      </c>
      <c r="D150" s="2" t="n">
        <f aca="false">SUM(D130:D147)+D113</f>
        <v>22026.2749</v>
      </c>
      <c r="G150" s="4" t="n">
        <f aca="false">SUM(G113:G148)</f>
        <v>0</v>
      </c>
      <c r="H150" s="4" t="n">
        <f aca="false">SUM(H113:H148)</f>
        <v>0</v>
      </c>
      <c r="J150" s="4" t="n">
        <f aca="false">SUM(J113:J148)</f>
        <v>6940542.08380672</v>
      </c>
      <c r="K150" s="4" t="n">
        <f aca="false">SUM(K113:K148)</f>
        <v>6230234.62372672</v>
      </c>
      <c r="M150" s="29" t="n">
        <f aca="false">SUM(K130:K147)+M113</f>
        <v>389996.8511</v>
      </c>
      <c r="N150" s="38" t="n">
        <f aca="false">M150/K150</f>
        <v>0.0625974581462418</v>
      </c>
      <c r="O150" s="4" t="n">
        <f aca="false">SUM(O113:O148)</f>
        <v>0</v>
      </c>
    </row>
    <row r="151" customFormat="false" ht="13.8" hidden="false" customHeight="false" outlineLevel="0" collapsed="false">
      <c r="A151" s="8"/>
      <c r="B151" s="39"/>
      <c r="C151" s="34"/>
      <c r="D151" s="34"/>
      <c r="E151" s="35"/>
      <c r="F151" s="35"/>
      <c r="G151" s="36"/>
      <c r="H151" s="36"/>
      <c r="I151" s="35"/>
      <c r="J151" s="36"/>
      <c r="K151" s="36"/>
      <c r="L151" s="37"/>
      <c r="M151" s="30"/>
      <c r="N151" s="30"/>
    </row>
    <row r="152" customFormat="false" ht="13.2" hidden="false" customHeight="false" outlineLevel="0" collapsed="false">
      <c r="A152" s="8"/>
    </row>
    <row r="153" customFormat="false" ht="13.2" hidden="false" customHeight="false" outlineLevel="0" collapsed="false">
      <c r="A153" s="26" t="s">
        <v>0</v>
      </c>
      <c r="B153" s="42" t="s">
        <v>0</v>
      </c>
      <c r="E153" s="1" t="s">
        <v>0</v>
      </c>
      <c r="F153" s="1" t="s">
        <v>0</v>
      </c>
      <c r="G153" s="1"/>
      <c r="H153" s="1"/>
      <c r="I153" s="1"/>
      <c r="K153" s="43" t="n">
        <v>0.07</v>
      </c>
      <c r="L153" s="44"/>
      <c r="M153" s="45"/>
    </row>
    <row r="154" customFormat="false" ht="13.2" hidden="false" customHeight="false" outlineLevel="0" collapsed="false">
      <c r="A154" s="26" t="s">
        <v>0</v>
      </c>
      <c r="B154" s="42"/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K113*K153</f>
        <v>422833.066778271</v>
      </c>
      <c r="L154" s="44"/>
      <c r="M154" s="45" t="s">
        <v>0</v>
      </c>
    </row>
    <row r="155" customFormat="false" ht="13.2" hidden="false" customHeight="false" outlineLevel="0" collapsed="false">
      <c r="A155" s="1" t="s">
        <v>0</v>
      </c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4" t="n">
        <f aca="false">K150*K153</f>
        <v>436116.423660871</v>
      </c>
      <c r="L155" s="44"/>
      <c r="M155" s="45" t="s">
        <v>0</v>
      </c>
    </row>
    <row r="156" customFormat="false" ht="13.2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/>
      <c r="I156" s="1"/>
      <c r="K156" s="20"/>
      <c r="L156" s="44"/>
      <c r="M156" s="45" t="s">
        <v>0</v>
      </c>
    </row>
    <row r="157" customFormat="false" ht="13.2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20"/>
      <c r="L157" s="44"/>
      <c r="M157" s="45"/>
    </row>
    <row r="158" customFormat="false" ht="13.2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 t="s">
        <v>0</v>
      </c>
      <c r="I158" s="1"/>
      <c r="K158" s="4" t="s">
        <v>0</v>
      </c>
      <c r="L158" s="44"/>
      <c r="M158" s="45"/>
    </row>
    <row r="159" customFormat="false" ht="13.2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3.2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3.2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4" t="s">
        <v>0</v>
      </c>
      <c r="L161" s="44"/>
      <c r="M161" s="45"/>
    </row>
    <row r="162" customFormat="false" ht="13.2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 t="s">
        <v>0</v>
      </c>
      <c r="L162" s="44"/>
      <c r="M162" s="45"/>
    </row>
    <row r="163" customFormat="false" ht="13.2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3.2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3.2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/>
      <c r="H165" s="1"/>
      <c r="I165" s="1"/>
      <c r="K165" s="20"/>
      <c r="L165" s="44"/>
      <c r="M165" s="45"/>
    </row>
    <row r="166" customFormat="false" ht="13.2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 t="s">
        <v>0</v>
      </c>
      <c r="H166" s="1"/>
      <c r="I166" s="1"/>
      <c r="K166" s="20"/>
      <c r="L166" s="44"/>
      <c r="M166" s="45"/>
    </row>
    <row r="167" customFormat="false" ht="13.2" hidden="false" customHeight="false" outlineLevel="0" collapsed="false">
      <c r="B167" s="42" t="s">
        <v>0</v>
      </c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3.2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K168" s="20"/>
      <c r="L168" s="44"/>
      <c r="M168" s="45"/>
    </row>
    <row r="169" customFormat="false" ht="13.2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L169" s="44"/>
      <c r="M169" s="45"/>
    </row>
    <row r="170" customFormat="false" ht="13.2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3.2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3.2" hidden="false" customHeight="false" outlineLevel="0" collapsed="false">
      <c r="D172" s="2" t="s">
        <v>0</v>
      </c>
      <c r="E172" s="46" t="s">
        <v>0</v>
      </c>
      <c r="F172" s="46" t="s">
        <v>0</v>
      </c>
      <c r="G172" s="1"/>
      <c r="H172" s="1"/>
      <c r="I172" s="1"/>
      <c r="K172" s="20"/>
      <c r="L172" s="44"/>
      <c r="M172" s="45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44"/>
      <c r="M175" s="45"/>
    </row>
    <row r="176" customFormat="false" ht="13.2" hidden="false" customHeight="false" outlineLevel="0" collapsed="false">
      <c r="E176" s="1"/>
      <c r="F176" s="1"/>
      <c r="G176" s="1" t="s">
        <v>0</v>
      </c>
      <c r="H176" s="1"/>
      <c r="I176" s="1"/>
      <c r="K176" s="20"/>
      <c r="L176" s="44"/>
      <c r="M176" s="45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3.2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44"/>
      <c r="M187" s="45"/>
    </row>
    <row r="188" customFormat="false" ht="13.2" hidden="false" customHeight="false" outlineLevel="0" collapsed="false">
      <c r="C188" s="2" t="s">
        <v>0</v>
      </c>
      <c r="E188" s="1"/>
      <c r="F188" s="1"/>
      <c r="G188" s="1"/>
      <c r="H188" s="1"/>
      <c r="I188" s="1"/>
      <c r="K188" s="20"/>
      <c r="L188" s="44"/>
      <c r="M188" s="45"/>
    </row>
    <row r="189" customFormat="false" ht="13.2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44"/>
      <c r="M193" s="45"/>
    </row>
    <row r="194" customFormat="false" ht="13.2" hidden="false" customHeight="false" outlineLevel="0" collapsed="false">
      <c r="B194" s="1" t="s">
        <v>0</v>
      </c>
      <c r="E194" s="1"/>
      <c r="F194" s="1"/>
      <c r="G194" s="1"/>
      <c r="H194" s="1"/>
      <c r="I194" s="1"/>
      <c r="K194" s="20"/>
      <c r="L194" s="44"/>
      <c r="M194" s="45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3.2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3.2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3.2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3.2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3.2" hidden="false" customHeight="false" outlineLevel="0" collapsed="false">
      <c r="E230" s="1"/>
      <c r="F230" s="1"/>
      <c r="G230" s="1"/>
      <c r="H230" s="1"/>
      <c r="I230" s="1"/>
      <c r="K230" s="20"/>
      <c r="L230" s="44"/>
      <c r="M230" s="45"/>
    </row>
    <row r="231" customFormat="false" ht="13.2" hidden="false" customHeight="false" outlineLevel="0" collapsed="false">
      <c r="E231" s="1"/>
      <c r="F231" s="1"/>
      <c r="G231" s="1"/>
      <c r="H231" s="1"/>
      <c r="I231" s="1"/>
      <c r="L231" s="44"/>
      <c r="M231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8" activePane="bottomRight" state="frozen"/>
      <selection pane="topLeft" activeCell="A1" activeCellId="0" sqref="A1"/>
      <selection pane="topRight" activeCell="B1" activeCellId="0" sqref="B1"/>
      <selection pane="bottomLeft" activeCell="A18" activeCellId="0" sqref="A18"/>
      <selection pane="bottomRight" activeCell="B31" activeCellId="0" sqref="B31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47" width="13.87"/>
    <col collapsed="false" customWidth="true" hidden="false" outlineLevel="0" max="3" min="3" style="48" width="14.43"/>
    <col collapsed="false" customWidth="true" hidden="false" outlineLevel="0" max="4" min="4" style="49" width="12.32"/>
    <col collapsed="false" customWidth="true" hidden="false" outlineLevel="0" max="5" min="5" style="47" width="16.32"/>
    <col collapsed="false" customWidth="true" hidden="false" outlineLevel="0" max="6" min="6" style="47" width="10.66"/>
    <col collapsed="false" customWidth="true" hidden="false" outlineLevel="0" max="8" min="7" style="50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1" t="s">
        <v>0</v>
      </c>
    </row>
    <row r="2" customFormat="false" ht="13.8" hidden="false" customHeight="false" outlineLevel="0" collapsed="false">
      <c r="A2" s="10" t="s">
        <v>0</v>
      </c>
      <c r="B2" s="10" t="s">
        <v>137</v>
      </c>
      <c r="C2" s="51" t="s">
        <v>138</v>
      </c>
      <c r="D2" s="52" t="s">
        <v>0</v>
      </c>
      <c r="E2" s="53" t="s">
        <v>139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53</v>
      </c>
      <c r="E3" s="55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62</v>
      </c>
      <c r="E4" s="57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110</v>
      </c>
      <c r="E5" s="57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96599</v>
      </c>
      <c r="C7" s="23" t="n">
        <f aca="false">H33</f>
        <v>57911.1005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110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59"/>
      <c r="B11" s="60"/>
      <c r="C11" s="61"/>
      <c r="D11" s="62"/>
      <c r="E11" s="60"/>
      <c r="F11" s="60"/>
      <c r="G11" s="63" t="s">
        <v>140</v>
      </c>
      <c r="H11" s="64" t="s">
        <v>141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3.2" hidden="false" customHeight="false" outlineLevel="0" collapsed="false">
      <c r="A12" s="66" t="s">
        <v>142</v>
      </c>
      <c r="B12" s="67" t="s">
        <v>143</v>
      </c>
      <c r="C12" s="68" t="s">
        <v>144</v>
      </c>
      <c r="D12" s="69" t="s">
        <v>145</v>
      </c>
      <c r="E12" s="67" t="s">
        <v>146</v>
      </c>
      <c r="F12" s="67" t="s">
        <v>147</v>
      </c>
      <c r="G12" s="70" t="s">
        <v>148</v>
      </c>
      <c r="H12" s="71" t="s">
        <v>148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8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3.2" hidden="false" customHeight="false" outlineLevel="0" collapsed="false">
      <c r="A14" s="10" t="n">
        <v>106892</v>
      </c>
      <c r="B14" s="3" t="s">
        <v>26</v>
      </c>
      <c r="C14" s="78" t="n">
        <v>15280</v>
      </c>
      <c r="D14" s="79" t="n">
        <v>18.375</v>
      </c>
      <c r="E14" s="3" t="s">
        <v>149</v>
      </c>
      <c r="F14" s="80" t="n">
        <v>37256</v>
      </c>
      <c r="G14" s="14" t="n">
        <f aca="false">C14*(Sheet1!$E$32-D14)</f>
        <v>162350</v>
      </c>
      <c r="H14" s="7" t="n">
        <f aca="false">G14*0.5995</f>
        <v>97328.825</v>
      </c>
      <c r="I14" s="67" t="s">
        <v>0</v>
      </c>
      <c r="J14" s="10"/>
    </row>
    <row r="15" customFormat="false" ht="13.2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26</v>
      </c>
      <c r="C16" s="48" t="n">
        <v>2565</v>
      </c>
      <c r="D16" s="49" t="n">
        <v>55.5</v>
      </c>
      <c r="E16" s="47" t="s">
        <v>149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3.2" hidden="false" customHeight="false" outlineLevel="0" collapsed="false">
      <c r="C17" s="82" t="n">
        <v>2565</v>
      </c>
      <c r="D17" s="49" t="n">
        <v>55.5</v>
      </c>
      <c r="E17" s="47" t="s">
        <v>149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3.2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26</v>
      </c>
      <c r="C19" s="2" t="n">
        <v>12</v>
      </c>
      <c r="D19" s="49" t="n">
        <v>55.5</v>
      </c>
      <c r="E19" s="47" t="s">
        <v>149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83" t="n">
        <v>12</v>
      </c>
      <c r="D20" s="49" t="n">
        <v>55.5</v>
      </c>
      <c r="E20" s="47" t="s">
        <v>149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47" t="s">
        <v>26</v>
      </c>
      <c r="C22" s="2" t="n">
        <v>1270</v>
      </c>
      <c r="D22" s="49" t="n">
        <v>76</v>
      </c>
      <c r="E22" s="47" t="s">
        <v>149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149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150</v>
      </c>
      <c r="C25" s="2" t="n">
        <v>288</v>
      </c>
      <c r="D25" s="14" t="n">
        <f aca="false">D$87</f>
        <v>0</v>
      </c>
      <c r="E25" s="14" t="s">
        <v>149</v>
      </c>
      <c r="F25" s="81" t="n">
        <v>37645</v>
      </c>
      <c r="G25" s="14" t="n">
        <f aca="false">C25*(Sheet1!$E$32-D25)</f>
        <v>8352</v>
      </c>
      <c r="H25" s="7" t="n">
        <f aca="false">G25*0.5995</f>
        <v>5007.024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26</v>
      </c>
      <c r="C27" s="48" t="n">
        <v>1631</v>
      </c>
      <c r="D27" s="49" t="n">
        <v>75.0625</v>
      </c>
      <c r="E27" s="47" t="s">
        <v>149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3.2" hidden="false" customHeight="false" outlineLevel="0" collapsed="false">
      <c r="B28" s="3" t="s">
        <v>26</v>
      </c>
      <c r="C28" s="48" t="n">
        <v>1631</v>
      </c>
      <c r="D28" s="49" t="n">
        <v>75.0625</v>
      </c>
      <c r="E28" s="47" t="s">
        <v>149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3.2" hidden="false" customHeight="false" outlineLevel="0" collapsed="false">
      <c r="B29" s="3" t="s">
        <v>26</v>
      </c>
      <c r="C29" s="48" t="n">
        <v>1631</v>
      </c>
      <c r="D29" s="49" t="n">
        <v>75.0625</v>
      </c>
      <c r="E29" s="47" t="s">
        <v>149</v>
      </c>
      <c r="F29" s="81" t="n">
        <v>37652</v>
      </c>
      <c r="G29" s="14" t="n">
        <v>0</v>
      </c>
      <c r="H29" s="7" t="n">
        <f aca="false">G29*0.5995</f>
        <v>0</v>
      </c>
      <c r="I29" s="67" t="s">
        <v>151</v>
      </c>
      <c r="J29" s="10" t="s">
        <v>0</v>
      </c>
    </row>
    <row r="30" customFormat="false" ht="13.2" hidden="false" customHeight="false" outlineLevel="0" collapsed="false">
      <c r="B30" s="3" t="s">
        <v>26</v>
      </c>
      <c r="C30" s="48" t="n">
        <v>1631</v>
      </c>
      <c r="D30" s="49" t="n">
        <v>75.0625</v>
      </c>
      <c r="E30" s="47" t="s">
        <v>149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3.2" hidden="false" customHeight="false" outlineLevel="0" collapsed="false">
      <c r="B31" s="3" t="s">
        <v>26</v>
      </c>
      <c r="C31" s="48" t="n">
        <v>1084</v>
      </c>
      <c r="D31" s="49" t="n">
        <v>75.0625</v>
      </c>
      <c r="E31" s="47" t="s">
        <v>149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3.2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3.2" hidden="false" customHeight="false" outlineLevel="0" collapsed="false">
      <c r="A33" s="10" t="n">
        <v>151699</v>
      </c>
      <c r="B33" s="3" t="s">
        <v>152</v>
      </c>
      <c r="C33" s="2" t="n">
        <v>3331</v>
      </c>
      <c r="D33" s="14" t="n">
        <f aca="false">D$87</f>
        <v>0</v>
      </c>
      <c r="E33" s="14" t="s">
        <v>149</v>
      </c>
      <c r="F33" s="85" t="s">
        <v>153</v>
      </c>
      <c r="G33" s="14" t="n">
        <f aca="false">C33*(Sheet1!$E$32-D33)</f>
        <v>96599</v>
      </c>
      <c r="H33" s="7" t="n">
        <f aca="false">G33*0.5995</f>
        <v>57911.1005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26</v>
      </c>
      <c r="C35" s="2" t="n">
        <v>381</v>
      </c>
      <c r="D35" s="49" t="n">
        <v>83.125</v>
      </c>
      <c r="E35" s="47" t="s">
        <v>149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26</v>
      </c>
      <c r="C36" s="2" t="n">
        <v>381</v>
      </c>
      <c r="D36" s="49" t="n">
        <v>83.125</v>
      </c>
      <c r="E36" s="47" t="s">
        <v>149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26</v>
      </c>
      <c r="C37" s="2" t="n">
        <v>381</v>
      </c>
      <c r="D37" s="49" t="n">
        <v>83.125</v>
      </c>
      <c r="E37" s="47" t="s">
        <v>149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26</v>
      </c>
      <c r="C38" s="2" t="n">
        <v>381</v>
      </c>
      <c r="D38" s="49" t="n">
        <v>83.125</v>
      </c>
      <c r="E38" s="47" t="s">
        <v>149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26</v>
      </c>
      <c r="C40" s="2" t="n">
        <v>347</v>
      </c>
      <c r="D40" s="49" t="n">
        <v>62.41</v>
      </c>
      <c r="E40" s="47" t="s">
        <v>149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26</v>
      </c>
      <c r="C41" s="2" t="n">
        <v>347</v>
      </c>
      <c r="D41" s="49" t="n">
        <v>62.41</v>
      </c>
      <c r="E41" s="47" t="s">
        <v>149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B42" s="3" t="s">
        <v>26</v>
      </c>
      <c r="C42" s="2" t="n">
        <v>347</v>
      </c>
      <c r="D42" s="49" t="n">
        <v>62.41</v>
      </c>
      <c r="E42" s="47" t="s">
        <v>149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3.2" hidden="false" customHeight="false" outlineLevel="0" collapsed="false">
      <c r="A43" s="10" t="s">
        <v>0</v>
      </c>
      <c r="B43" s="3" t="s">
        <v>26</v>
      </c>
      <c r="C43" s="2" t="n">
        <v>347</v>
      </c>
      <c r="D43" s="49" t="n">
        <v>62.41</v>
      </c>
      <c r="E43" s="47" t="s">
        <v>149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10" t="s">
        <v>0</v>
      </c>
      <c r="B44" s="3" t="s">
        <v>26</v>
      </c>
      <c r="C44" s="2" t="n">
        <v>347</v>
      </c>
      <c r="D44" s="49" t="n">
        <v>62.41</v>
      </c>
      <c r="E44" s="47" t="s">
        <v>149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3.2" hidden="false" customHeight="false" outlineLevel="0" collapsed="false">
      <c r="A45" s="9" t="s">
        <v>0</v>
      </c>
      <c r="B45" s="3" t="s">
        <v>26</v>
      </c>
      <c r="C45" s="2" t="n">
        <v>233</v>
      </c>
      <c r="D45" s="49" t="n">
        <v>62.41</v>
      </c>
      <c r="E45" s="47" t="s">
        <v>149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3.2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3.2" hidden="false" customHeight="false" outlineLevel="0" collapsed="false">
      <c r="A47" s="10" t="n">
        <v>170894</v>
      </c>
      <c r="B47" s="3" t="s">
        <v>152</v>
      </c>
      <c r="C47" s="2" t="n">
        <v>223</v>
      </c>
      <c r="D47" s="14" t="n">
        <f aca="false">D$87</f>
        <v>0</v>
      </c>
      <c r="E47" s="14" t="s">
        <v>149</v>
      </c>
      <c r="F47" s="81" t="n">
        <v>37377</v>
      </c>
      <c r="G47" s="14" t="n">
        <f aca="false">C47*(Sheet1!$E$32-D47)</f>
        <v>6467</v>
      </c>
      <c r="H47" s="7" t="n">
        <f aca="false">G47*0.5995</f>
        <v>3876.9665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152</v>
      </c>
      <c r="C48" s="2" t="n">
        <v>223</v>
      </c>
      <c r="D48" s="14" t="n">
        <f aca="false">D$87</f>
        <v>0</v>
      </c>
      <c r="E48" s="14" t="s">
        <v>149</v>
      </c>
      <c r="F48" s="81" t="n">
        <v>37742</v>
      </c>
      <c r="G48" s="14" t="n">
        <f aca="false">C48*(Sheet1!$E$32-D48)</f>
        <v>6467</v>
      </c>
      <c r="H48" s="7" t="n">
        <f aca="false">G48*0.5995</f>
        <v>3876.9665</v>
      </c>
      <c r="I48" s="10"/>
      <c r="J48" s="10"/>
      <c r="K48" s="3"/>
    </row>
    <row r="49" customFormat="false" ht="13.2" hidden="false" customHeight="false" outlineLevel="0" collapsed="false">
      <c r="A49" s="10" t="s">
        <v>0</v>
      </c>
      <c r="B49" s="3" t="s">
        <v>152</v>
      </c>
      <c r="C49" s="2" t="n">
        <v>222</v>
      </c>
      <c r="D49" s="14" t="n">
        <f aca="false">D$87</f>
        <v>0</v>
      </c>
      <c r="E49" s="14" t="s">
        <v>149</v>
      </c>
      <c r="F49" s="81" t="n">
        <v>38108</v>
      </c>
      <c r="G49" s="14" t="n">
        <f aca="false">C49*(Sheet1!$E$32-D49)</f>
        <v>6438</v>
      </c>
      <c r="H49" s="7" t="n">
        <f aca="false">G49*0.5995</f>
        <v>3859.581</v>
      </c>
      <c r="I49" s="10"/>
      <c r="J49" s="10"/>
      <c r="K49" s="3"/>
    </row>
    <row r="50" customFormat="false" ht="13.2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3.2" hidden="false" customHeight="false" outlineLevel="0" collapsed="false">
      <c r="A51" s="10" t="n">
        <v>171029</v>
      </c>
      <c r="B51" s="3" t="s">
        <v>26</v>
      </c>
      <c r="C51" s="86" t="n">
        <v>348</v>
      </c>
      <c r="D51" s="49" t="n">
        <v>53.04</v>
      </c>
      <c r="E51" s="47" t="s">
        <v>149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B52" s="3" t="s">
        <v>26</v>
      </c>
      <c r="C52" s="2" t="n">
        <v>348</v>
      </c>
      <c r="D52" s="49" t="n">
        <v>53.04</v>
      </c>
      <c r="E52" s="47" t="s">
        <v>149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9" t="s">
        <v>0</v>
      </c>
      <c r="B53" s="3" t="s">
        <v>26</v>
      </c>
      <c r="C53" s="2" t="n">
        <v>348</v>
      </c>
      <c r="D53" s="49" t="n">
        <v>53.04</v>
      </c>
      <c r="E53" s="47" t="s">
        <v>149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26</v>
      </c>
      <c r="C54" s="2" t="n">
        <v>348</v>
      </c>
      <c r="D54" s="49" t="n">
        <v>53.04</v>
      </c>
      <c r="E54" s="47" t="s">
        <v>149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10" t="s">
        <v>0</v>
      </c>
      <c r="B55" s="3" t="s">
        <v>26</v>
      </c>
      <c r="C55" s="2" t="n">
        <v>348</v>
      </c>
      <c r="D55" s="49" t="n">
        <v>53.04</v>
      </c>
      <c r="E55" s="47" t="s">
        <v>149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3.2" hidden="false" customHeight="false" outlineLevel="0" collapsed="false">
      <c r="A56" s="9" t="s">
        <v>0</v>
      </c>
      <c r="B56" s="3" t="s">
        <v>26</v>
      </c>
      <c r="C56" s="2" t="n">
        <v>227</v>
      </c>
      <c r="D56" s="49" t="n">
        <v>53.04</v>
      </c>
      <c r="E56" s="47" t="s">
        <v>149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3.2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3.2" hidden="false" customHeight="false" outlineLevel="0" collapsed="false">
      <c r="A58" s="10" t="n">
        <v>171088</v>
      </c>
      <c r="B58" s="3" t="s">
        <v>152</v>
      </c>
      <c r="C58" s="2" t="n">
        <v>262</v>
      </c>
      <c r="D58" s="14" t="n">
        <f aca="false">D$87</f>
        <v>0</v>
      </c>
      <c r="E58" s="14" t="s">
        <v>149</v>
      </c>
      <c r="F58" s="81" t="n">
        <v>37408</v>
      </c>
      <c r="G58" s="14" t="n">
        <f aca="false">C58*(Sheet1!$E$32-D58)</f>
        <v>7598</v>
      </c>
      <c r="H58" s="7" t="n">
        <f aca="false">G58*0.5995</f>
        <v>4555.001</v>
      </c>
      <c r="I58" s="10"/>
      <c r="J58" s="10"/>
      <c r="K58" s="3"/>
    </row>
    <row r="59" customFormat="false" ht="13.2" hidden="false" customHeight="false" outlineLevel="0" collapsed="false">
      <c r="A59" s="10" t="s">
        <v>0</v>
      </c>
      <c r="B59" s="3" t="s">
        <v>152</v>
      </c>
      <c r="C59" s="2" t="n">
        <v>262</v>
      </c>
      <c r="D59" s="14" t="n">
        <f aca="false">D$87</f>
        <v>0</v>
      </c>
      <c r="E59" s="14" t="s">
        <v>149</v>
      </c>
      <c r="F59" s="81" t="n">
        <v>37773</v>
      </c>
      <c r="G59" s="14" t="n">
        <f aca="false">C59*(Sheet1!$E$32-D59)</f>
        <v>7598</v>
      </c>
      <c r="H59" s="7" t="n">
        <f aca="false">G59*0.5995</f>
        <v>4555.001</v>
      </c>
      <c r="I59" s="10"/>
      <c r="J59" s="10"/>
      <c r="K59" s="3"/>
    </row>
    <row r="60" customFormat="false" ht="13.2" hidden="false" customHeight="false" outlineLevel="0" collapsed="false">
      <c r="A60" s="9" t="s">
        <v>0</v>
      </c>
      <c r="B60" s="3" t="s">
        <v>152</v>
      </c>
      <c r="C60" s="2" t="n">
        <v>262</v>
      </c>
      <c r="D60" s="14" t="n">
        <f aca="false">D$87</f>
        <v>0</v>
      </c>
      <c r="E60" s="14" t="s">
        <v>149</v>
      </c>
      <c r="F60" s="81" t="n">
        <v>38139</v>
      </c>
      <c r="G60" s="14" t="n">
        <f aca="false">C60*(Sheet1!$E$32-D60)</f>
        <v>7598</v>
      </c>
      <c r="H60" s="7" t="n">
        <f aca="false">G60*0.5995</f>
        <v>4555.001</v>
      </c>
      <c r="I60" s="10"/>
      <c r="J60" s="10"/>
      <c r="K60" s="3"/>
    </row>
    <row r="61" customFormat="false" ht="13.2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3.2" hidden="false" customHeight="false" outlineLevel="0" collapsed="false">
      <c r="A62" s="10" t="n">
        <v>171153</v>
      </c>
      <c r="B62" s="3" t="s">
        <v>26</v>
      </c>
      <c r="C62" s="2" t="n">
        <v>417</v>
      </c>
      <c r="D62" s="49" t="n">
        <v>48.3</v>
      </c>
      <c r="E62" s="47" t="s">
        <v>149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26</v>
      </c>
      <c r="C63" s="2" t="n">
        <v>417</v>
      </c>
      <c r="D63" s="49" t="n">
        <v>48.3</v>
      </c>
      <c r="E63" s="47" t="s">
        <v>149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B64" s="3" t="s">
        <v>26</v>
      </c>
      <c r="C64" s="2" t="n">
        <v>417</v>
      </c>
      <c r="D64" s="49" t="n">
        <v>48.3</v>
      </c>
      <c r="E64" s="47" t="s">
        <v>149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26</v>
      </c>
      <c r="C65" s="2" t="n">
        <v>417</v>
      </c>
      <c r="D65" s="49" t="n">
        <v>48.3</v>
      </c>
      <c r="E65" s="47" t="s">
        <v>149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26</v>
      </c>
      <c r="C66" s="2" t="n">
        <v>417</v>
      </c>
      <c r="D66" s="49" t="n">
        <v>48.3</v>
      </c>
      <c r="E66" s="47" t="s">
        <v>149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A67" s="10" t="s">
        <v>0</v>
      </c>
      <c r="B67" s="3" t="s">
        <v>26</v>
      </c>
      <c r="C67" s="2" t="n">
        <v>276</v>
      </c>
      <c r="D67" s="49" t="n">
        <v>48.3</v>
      </c>
      <c r="E67" s="47" t="s">
        <v>149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3.2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3.2" hidden="false" customHeight="false" outlineLevel="0" collapsed="false">
      <c r="A69" s="10" t="n">
        <v>171230</v>
      </c>
      <c r="B69" s="3" t="s">
        <v>152</v>
      </c>
      <c r="C69" s="2" t="n">
        <v>288</v>
      </c>
      <c r="D69" s="14" t="n">
        <v>0</v>
      </c>
      <c r="E69" s="14" t="s">
        <v>149</v>
      </c>
      <c r="F69" s="81" t="n">
        <v>37439</v>
      </c>
      <c r="G69" s="14" t="n">
        <f aca="false">C69*(Sheet1!$E$32-D69)</f>
        <v>8352</v>
      </c>
      <c r="H69" s="7" t="n">
        <f aca="false">G69*0.5995</f>
        <v>5007.024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152</v>
      </c>
      <c r="C70" s="2" t="n">
        <v>288</v>
      </c>
      <c r="D70" s="14" t="n">
        <f aca="false">D$87</f>
        <v>0</v>
      </c>
      <c r="E70" s="14" t="s">
        <v>149</v>
      </c>
      <c r="F70" s="81" t="n">
        <v>37804</v>
      </c>
      <c r="G70" s="14" t="n">
        <f aca="false">C70*(Sheet1!$E$32-D70)</f>
        <v>8352</v>
      </c>
      <c r="H70" s="7" t="n">
        <f aca="false">G70*0.5995</f>
        <v>5007.024</v>
      </c>
      <c r="I70" s="10"/>
      <c r="J70" s="10"/>
      <c r="K70" s="3"/>
    </row>
    <row r="71" customFormat="false" ht="13.2" hidden="false" customHeight="false" outlineLevel="0" collapsed="false">
      <c r="A71" s="10" t="s">
        <v>0</v>
      </c>
      <c r="B71" s="3" t="s">
        <v>152</v>
      </c>
      <c r="C71" s="2" t="n">
        <v>287</v>
      </c>
      <c r="D71" s="14" t="n">
        <f aca="false">D$87</f>
        <v>0</v>
      </c>
      <c r="E71" s="14" t="s">
        <v>149</v>
      </c>
      <c r="F71" s="81" t="n">
        <v>38170</v>
      </c>
      <c r="G71" s="14" t="n">
        <f aca="false">C71*(Sheet1!$E$32-D71)</f>
        <v>8323</v>
      </c>
      <c r="H71" s="7" t="n">
        <f aca="false">G71*0.5995</f>
        <v>4989.6385</v>
      </c>
      <c r="I71" s="10"/>
      <c r="J71" s="10"/>
      <c r="K71" s="3"/>
    </row>
    <row r="72" customFormat="false" ht="13.2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3.2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8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3.2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3.2" hidden="false" customHeight="false" outlineLevel="0" collapsed="false">
      <c r="C76" s="47" t="s">
        <v>0</v>
      </c>
      <c r="E76" s="14"/>
      <c r="G76" s="20" t="n">
        <f aca="false">SUM(G14:G74)</f>
        <v>334494</v>
      </c>
      <c r="H76" s="20" t="n">
        <f aca="false">SUM(H14:H74)</f>
        <v>200529.153</v>
      </c>
      <c r="I76" s="10"/>
      <c r="J76" s="51" t="s">
        <v>0</v>
      </c>
    </row>
    <row r="77" customFormat="false" ht="13.8" hidden="false" customHeight="false" outlineLevel="0" collapsed="false">
      <c r="C77" s="47" t="s">
        <v>154</v>
      </c>
      <c r="G77" s="41"/>
      <c r="H77" s="41"/>
    </row>
    <row r="78" customFormat="false" ht="13.2" hidden="false" customHeight="false" outlineLevel="0" collapsed="false">
      <c r="C78" s="47" t="s">
        <v>0</v>
      </c>
      <c r="G78" s="20"/>
      <c r="H78" s="20"/>
    </row>
    <row r="79" customFormat="false" ht="13.2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3.2" hidden="false" customHeight="false" outlineLevel="0" collapsed="false">
      <c r="C80" s="47" t="s">
        <v>0</v>
      </c>
      <c r="G80" s="20"/>
      <c r="H80" s="20"/>
    </row>
    <row r="81" customFormat="false" ht="13.2" hidden="false" customHeight="false" outlineLevel="0" collapsed="false">
      <c r="C81" s="47" t="s">
        <v>0</v>
      </c>
      <c r="G81" s="20"/>
      <c r="H81" s="20"/>
    </row>
    <row r="82" customFormat="false" ht="13.2" hidden="false" customHeight="false" outlineLevel="0" collapsed="false">
      <c r="C82" s="47" t="s">
        <v>0</v>
      </c>
      <c r="G82" s="20"/>
      <c r="H82" s="20"/>
    </row>
    <row r="83" customFormat="false" ht="13.2" hidden="false" customHeight="false" outlineLevel="0" collapsed="false">
      <c r="C83" s="47" t="s">
        <v>0</v>
      </c>
      <c r="G83" s="20"/>
      <c r="H83" s="20"/>
    </row>
    <row r="84" customFormat="false" ht="13.2" hidden="false" customHeight="false" outlineLevel="0" collapsed="false">
      <c r="B84" s="92" t="s">
        <v>155</v>
      </c>
      <c r="C84" s="47" t="s">
        <v>0</v>
      </c>
      <c r="G84" s="20"/>
      <c r="H84" s="20"/>
    </row>
    <row r="85" customFormat="false" ht="13.2" hidden="false" customHeight="false" outlineLevel="0" collapsed="false">
      <c r="B85" s="93" t="n">
        <v>1703520.19</v>
      </c>
      <c r="C85" s="47" t="s">
        <v>156</v>
      </c>
      <c r="G85" s="20"/>
      <c r="H85" s="20"/>
    </row>
    <row r="86" customFormat="false" ht="13.2" hidden="false" customHeight="false" outlineLevel="0" collapsed="false">
      <c r="B86" s="93" t="n">
        <f aca="false">8102.62*11</f>
        <v>89128.82</v>
      </c>
      <c r="C86" s="47" t="s">
        <v>157</v>
      </c>
      <c r="G86" s="20"/>
      <c r="H86" s="20"/>
    </row>
    <row r="87" customFormat="false" ht="13.2" hidden="false" customHeight="false" outlineLevel="0" collapsed="false">
      <c r="B87" s="93" t="n">
        <v>333000</v>
      </c>
      <c r="C87" s="47" t="s">
        <v>158</v>
      </c>
      <c r="G87" s="20"/>
      <c r="H87" s="20"/>
    </row>
    <row r="88" customFormat="false" ht="13.2" hidden="false" customHeight="false" outlineLevel="0" collapsed="false">
      <c r="B88" s="93"/>
      <c r="C88" s="47" t="s">
        <v>0</v>
      </c>
      <c r="G88" s="20"/>
      <c r="H88" s="20"/>
    </row>
    <row r="89" customFormat="false" ht="13.2" hidden="false" customHeight="false" outlineLevel="0" collapsed="false">
      <c r="B89" s="93"/>
      <c r="C89" s="47" t="s">
        <v>0</v>
      </c>
      <c r="G89" s="20"/>
      <c r="H89" s="20"/>
    </row>
    <row r="90" customFormat="false" ht="13.2" hidden="false" customHeight="false" outlineLevel="0" collapsed="false">
      <c r="B90" s="93"/>
      <c r="C90" s="47" t="s">
        <v>0</v>
      </c>
      <c r="G90" s="20"/>
      <c r="H90" s="20"/>
    </row>
    <row r="91" customFormat="false" ht="13.8" hidden="false" customHeight="false" outlineLevel="0" collapsed="false">
      <c r="B91" s="94"/>
      <c r="C91" s="47" t="s">
        <v>0</v>
      </c>
      <c r="G91" s="20"/>
      <c r="H91" s="20"/>
    </row>
    <row r="92" customFormat="false" ht="13.2" hidden="false" customHeight="false" outlineLevel="0" collapsed="false">
      <c r="B92" s="93"/>
      <c r="C92" s="47" t="s">
        <v>0</v>
      </c>
      <c r="G92" s="20"/>
      <c r="H92" s="20"/>
    </row>
    <row r="93" customFormat="false" ht="13.2" hidden="false" customHeight="false" outlineLevel="0" collapsed="false">
      <c r="B93" s="93" t="n">
        <f aca="false">SUM(B85:B91)</f>
        <v>2125649.01</v>
      </c>
      <c r="C93" s="48" t="s">
        <v>159</v>
      </c>
      <c r="G93" s="20"/>
      <c r="H93" s="20"/>
    </row>
    <row r="94" customFormat="false" ht="13.8" hidden="false" customHeight="false" outlineLevel="0" collapsed="false">
      <c r="B94" s="94" t="n">
        <v>0.396</v>
      </c>
      <c r="C94" s="95" t="s">
        <v>160</v>
      </c>
      <c r="G94" s="20"/>
      <c r="H94" s="20"/>
    </row>
    <row r="95" customFormat="false" ht="13.2" hidden="false" customHeight="false" outlineLevel="0" collapsed="false">
      <c r="B95" s="93"/>
      <c r="C95" s="48" t="s">
        <v>161</v>
      </c>
      <c r="G95" s="20"/>
      <c r="H95" s="20"/>
    </row>
    <row r="96" customFormat="false" ht="13.2" hidden="false" customHeight="false" outlineLevel="0" collapsed="false">
      <c r="B96" s="93" t="n">
        <f aca="false">B93*B94</f>
        <v>841757.00796</v>
      </c>
      <c r="C96" s="48" t="s">
        <v>162</v>
      </c>
      <c r="G96" s="20"/>
      <c r="H96" s="20"/>
    </row>
    <row r="97" customFormat="false" ht="13.2" hidden="false" customHeight="false" outlineLevel="0" collapsed="false">
      <c r="B97" s="93"/>
      <c r="G97" s="20"/>
      <c r="H97" s="20"/>
    </row>
    <row r="98" customFormat="false" ht="13.2" hidden="false" customHeight="false" outlineLevel="0" collapsed="false">
      <c r="B98" s="93" t="n">
        <v>-475166.71</v>
      </c>
      <c r="C98" s="48" t="s">
        <v>163</v>
      </c>
      <c r="G98" s="20"/>
      <c r="H98" s="20"/>
    </row>
    <row r="99" customFormat="false" ht="13.2" hidden="false" customHeight="false" outlineLevel="0" collapsed="false">
      <c r="B99" s="93"/>
      <c r="G99" s="20"/>
      <c r="H99" s="20"/>
    </row>
    <row r="100" customFormat="false" ht="13.2" hidden="false" customHeight="false" outlineLevel="0" collapsed="false">
      <c r="B100" s="93" t="n">
        <f aca="false">-21*1677</f>
        <v>-35217</v>
      </c>
      <c r="C100" s="48" t="s">
        <v>164</v>
      </c>
      <c r="G100" s="20"/>
      <c r="H100" s="20"/>
    </row>
    <row r="101" customFormat="false" ht="13.2" hidden="false" customHeight="false" outlineLevel="0" collapsed="false">
      <c r="B101" s="93"/>
      <c r="C101" s="48" t="s">
        <v>165</v>
      </c>
      <c r="G101" s="20"/>
      <c r="H101" s="20"/>
    </row>
    <row r="102" customFormat="false" ht="13.2" hidden="false" customHeight="false" outlineLevel="0" collapsed="false">
      <c r="B102" s="93"/>
      <c r="G102" s="20"/>
      <c r="H102" s="20"/>
    </row>
    <row r="103" customFormat="false" ht="13.2" hidden="false" customHeight="false" outlineLevel="0" collapsed="false">
      <c r="B103" s="93" t="n">
        <f aca="false">-333000*0.28</f>
        <v>-93240</v>
      </c>
      <c r="C103" s="48" t="s">
        <v>166</v>
      </c>
      <c r="G103" s="20"/>
      <c r="H103" s="20"/>
    </row>
    <row r="104" customFormat="false" ht="13.8" hidden="false" customHeight="false" outlineLevel="0" collapsed="false">
      <c r="B104" s="94"/>
      <c r="C104" s="48" t="s">
        <v>167</v>
      </c>
      <c r="G104" s="20"/>
      <c r="H104" s="20"/>
    </row>
    <row r="105" customFormat="false" ht="13.2" hidden="false" customHeight="false" outlineLevel="0" collapsed="false">
      <c r="B105" s="93"/>
      <c r="G105" s="20"/>
      <c r="H105" s="20"/>
    </row>
    <row r="106" customFormat="false" ht="13.2" hidden="false" customHeight="false" outlineLevel="0" collapsed="false">
      <c r="B106" s="93" t="n">
        <f aca="false">SUM(B96:B103)</f>
        <v>238133.29796</v>
      </c>
      <c r="C106" s="48" t="s">
        <v>168</v>
      </c>
      <c r="G106" s="20"/>
      <c r="H106" s="20"/>
    </row>
    <row r="107" customFormat="false" ht="13.8" hidden="false" customHeight="false" outlineLevel="0" collapsed="false">
      <c r="B107" s="94"/>
      <c r="C107" s="48" t="s">
        <v>169</v>
      </c>
      <c r="G107" s="20"/>
      <c r="H107" s="20"/>
    </row>
    <row r="108" customFormat="false" ht="13.2" hidden="false" customHeight="false" outlineLevel="0" collapsed="false">
      <c r="B108" s="93"/>
      <c r="C108" s="48" t="s">
        <v>170</v>
      </c>
    </row>
    <row r="109" customFormat="false" ht="13.2" hidden="false" customHeight="false" outlineLevel="0" collapsed="false">
      <c r="B109" s="93"/>
    </row>
    <row r="110" customFormat="false" ht="13.2" hidden="false" customHeight="false" outlineLevel="0" collapsed="false">
      <c r="B110" s="93" t="n">
        <f aca="false">+B$106/4</f>
        <v>59533.32449</v>
      </c>
      <c r="C110" s="48" t="s">
        <v>171</v>
      </c>
    </row>
    <row r="111" customFormat="false" ht="13.2" hidden="false" customHeight="false" outlineLevel="0" collapsed="false">
      <c r="B111" s="93" t="n">
        <f aca="false">+B$106/4</f>
        <v>59533.32449</v>
      </c>
      <c r="C111" s="48" t="s">
        <v>172</v>
      </c>
    </row>
    <row r="112" customFormat="false" ht="13.2" hidden="false" customHeight="false" outlineLevel="0" collapsed="false">
      <c r="B112" s="93" t="n">
        <f aca="false">+B$106/4</f>
        <v>59533.32449</v>
      </c>
      <c r="C112" s="48" t="s">
        <v>173</v>
      </c>
    </row>
    <row r="113" customFormat="false" ht="13.2" hidden="false" customHeight="false" outlineLevel="0" collapsed="false">
      <c r="B113" s="93" t="n">
        <f aca="false">+B$106/4</f>
        <v>59533.32449</v>
      </c>
      <c r="C113" s="48" t="s">
        <v>174</v>
      </c>
    </row>
    <row r="114" customFormat="false" ht="13.2" hidden="false" customHeight="false" outlineLevel="0" collapsed="false">
      <c r="B114" s="93" t="s">
        <v>0</v>
      </c>
    </row>
    <row r="115" customFormat="false" ht="13.2" hidden="false" customHeight="false" outlineLevel="0" collapsed="false">
      <c r="B115" s="93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3.2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3.2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2001-10-19T02:46:49Z</dcterms:modified>
  <cp:revision>0</cp:revision>
  <dc:subject/>
  <dc:title/>
</cp:coreProperties>
</file>