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<sst xmlns="http://schemas.openxmlformats.org/spreadsheetml/2006/main" count="938" uniqueCount="178">
  <si>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</si>
  <si>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</si>
  <si>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</si>
  <si>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</si>
  <si>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</si>
  <si>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</si>
  <si>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</si>
  <si>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</si>
  <si>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</si>
  <si>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</si>
  <si>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</si>
  <si>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</si>
  <si>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</si>
  <si>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</si>
  <si>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</si>
  <si>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</si>
  <si>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</si>
  <si>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</si>
  <si>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</si>
  <si>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</si>
  <si>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</si>
  <si>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BR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</si>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</sst>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37180</v>
      </c>
      <c r="F3" s="12" t="n">
        <v>37179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2465041-26498</f>
        <v>2438543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2438543</v>
      </c>
      <c r="K5" s="4" t="n">
        <f aca="false">J5</f>
        <v>2438543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15.99</v>
      </c>
      <c r="F6" s="14" t="n">
        <v>16.5</v>
      </c>
      <c r="G6" s="4" t="n">
        <f aca="false">C6*(E6-F6)</f>
        <v>-510</v>
      </c>
      <c r="H6" s="4" t="n">
        <f aca="false">C6*(E6-F6)</f>
        <v>-510</v>
      </c>
      <c r="J6" s="4" t="n">
        <f aca="false">C6*E6</f>
        <v>15990</v>
      </c>
      <c r="K6" s="4" t="n">
        <f aca="false">J6</f>
        <v>15990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 t="s">
        <v>19</v>
      </c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 t="s">
        <v>0</v>
      </c>
      <c r="B9" s="17" t="s">
        <v>21</v>
      </c>
      <c r="C9" s="2" t="n">
        <v>-5000</v>
      </c>
      <c r="D9" s="2" t="s">
        <v>0</v>
      </c>
      <c r="E9" s="14" t="n">
        <v>37.16</v>
      </c>
      <c r="F9" s="14" t="n">
        <v>35.75</v>
      </c>
      <c r="G9" s="4" t="n">
        <f aca="false">C9*(E9-F9)</f>
        <v>-7049.99999999998</v>
      </c>
      <c r="H9" s="4" t="n">
        <f aca="false">C9*(E9-F9)</f>
        <v>-7049.99999999998</v>
      </c>
      <c r="J9" s="4" t="n">
        <f aca="false">G9</f>
        <v>-7049.99999999998</v>
      </c>
      <c r="K9" s="4" t="n">
        <f aca="false">J9</f>
        <v>-7049.99999999998</v>
      </c>
      <c r="L9" s="5" t="n">
        <v>1</v>
      </c>
    </row>
    <row r="10" customFormat="false" ht="12.75" hidden="false" customHeight="false" outlineLevel="0" collapsed="false">
      <c r="A10" s="15"/>
      <c r="B10" s="17" t="s">
        <v>22</v>
      </c>
      <c r="C10" s="2" t="n">
        <v>-15000</v>
      </c>
      <c r="D10" s="2" t="n">
        <f aca="false">C10*1</f>
        <v>-15000</v>
      </c>
      <c r="E10" s="14" t="n">
        <f aca="false">E$35</f>
        <v>33.84</v>
      </c>
      <c r="F10" s="14" t="n">
        <f aca="false">F$35</f>
        <v>33.17</v>
      </c>
      <c r="G10" s="4" t="n">
        <f aca="false">C10*(E10-F10)</f>
        <v>-10050</v>
      </c>
      <c r="H10" s="4" t="n">
        <f aca="false">C10*(E10-F10)</f>
        <v>-10050</v>
      </c>
      <c r="J10" s="4" t="n">
        <f aca="false">G10</f>
        <v>-10050</v>
      </c>
      <c r="K10" s="4" t="n">
        <f aca="false">J10</f>
        <v>-10050</v>
      </c>
      <c r="L10" s="5" t="n">
        <v>1</v>
      </c>
    </row>
    <row r="11" customFormat="false" ht="12.75" hidden="false" customHeight="false" outlineLevel="0" collapsed="false">
      <c r="A11" s="15"/>
      <c r="B11" s="17" t="s">
        <v>23</v>
      </c>
      <c r="C11" s="2" t="n">
        <v>-35000</v>
      </c>
      <c r="D11" s="2" t="s">
        <v>0</v>
      </c>
      <c r="E11" s="14" t="n">
        <v>81.58</v>
      </c>
      <c r="F11" s="14" t="n">
        <v>78.95</v>
      </c>
      <c r="G11" s="4" t="n">
        <f aca="false">C11*(E11-F11)</f>
        <v>-92049.9999999998</v>
      </c>
      <c r="H11" s="4" t="n">
        <f aca="false">C11*(E11-F11)</f>
        <v>-92049.9999999998</v>
      </c>
      <c r="J11" s="4" t="n">
        <f aca="false">G11</f>
        <v>-92049.9999999998</v>
      </c>
      <c r="K11" s="4" t="n">
        <f aca="false">J11</f>
        <v>-92049.9999999998</v>
      </c>
      <c r="L11" s="5" t="n">
        <v>1</v>
      </c>
    </row>
    <row r="12" customFormat="false" ht="12.75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93.99</v>
      </c>
      <c r="F12" s="14" t="n">
        <v>93.59</v>
      </c>
      <c r="G12" s="4" t="n">
        <f aca="false">C12*(E12-F12)</f>
        <v>-799.999999999983</v>
      </c>
      <c r="H12" s="4" t="n">
        <f aca="false">C12*(E12-F12)</f>
        <v>-799.999999999983</v>
      </c>
      <c r="J12" s="4" t="n">
        <f aca="false">G12</f>
        <v>-799.999999999983</v>
      </c>
      <c r="K12" s="4" t="n">
        <f aca="false">J12</f>
        <v>-799.999999999983</v>
      </c>
      <c r="L12" s="5" t="n">
        <v>1</v>
      </c>
    </row>
    <row r="13" customFormat="false" ht="12.75" hidden="false" customHeight="false" outlineLevel="0" collapsed="false">
      <c r="A13" s="15"/>
      <c r="B13" s="17" t="s">
        <v>25</v>
      </c>
      <c r="C13" s="2" t="n">
        <v>-2000</v>
      </c>
      <c r="D13" s="2" t="s">
        <v>0</v>
      </c>
      <c r="E13" s="14" t="n">
        <v>109.99</v>
      </c>
      <c r="F13" s="14" t="n">
        <v>109.34</v>
      </c>
      <c r="G13" s="4" t="n">
        <f aca="false">C13*(E13-F13)</f>
        <v>-1299.99999999998</v>
      </c>
      <c r="H13" s="4" t="n">
        <f aca="false">C13*(E13-F13)</f>
        <v>-1299.99999999998</v>
      </c>
      <c r="J13" s="4" t="n">
        <f aca="false">G13</f>
        <v>-1299.99999999998</v>
      </c>
      <c r="K13" s="4" t="n">
        <f aca="false">J13</f>
        <v>-1299.99999999998</v>
      </c>
      <c r="L13" s="5" t="n">
        <v>1</v>
      </c>
    </row>
    <row r="14" customFormat="false" ht="12.75" hidden="false" customHeight="false" outlineLevel="0" collapsed="false">
      <c r="A14" s="15"/>
      <c r="B14" s="17" t="s">
        <v>26</v>
      </c>
      <c r="C14" s="2" t="n">
        <v>-5000</v>
      </c>
      <c r="D14" s="2" t="s">
        <v>0</v>
      </c>
      <c r="E14" s="14" t="n">
        <v>35.03</v>
      </c>
      <c r="F14" s="14" t="n">
        <v>34.35</v>
      </c>
      <c r="G14" s="4" t="n">
        <f aca="false">C14*(E14-F14)</f>
        <v>-3400</v>
      </c>
      <c r="H14" s="4" t="n">
        <f aca="false">C14*(E14-F14)</f>
        <v>-3400</v>
      </c>
      <c r="J14" s="4" t="n">
        <f aca="false">G14</f>
        <v>-3400</v>
      </c>
      <c r="K14" s="4" t="n">
        <f aca="false">J14</f>
        <v>-3400</v>
      </c>
      <c r="L14" s="5" t="n">
        <v>1</v>
      </c>
    </row>
    <row r="15" customFormat="false" ht="12.75" hidden="false" customHeight="false" outlineLevel="0" collapsed="false">
      <c r="A15" s="15"/>
      <c r="B15" s="17"/>
      <c r="E15" s="14"/>
      <c r="F15" s="14"/>
    </row>
    <row r="16" customFormat="false" ht="12.75" hidden="false" customHeight="false" outlineLevel="0" collapsed="false">
      <c r="A16" s="15"/>
      <c r="B16" s="10" t="s">
        <v>27</v>
      </c>
      <c r="C16" s="2" t="s">
        <v>0</v>
      </c>
      <c r="E16" s="18" t="s">
        <v>0</v>
      </c>
      <c r="F16" s="18" t="s">
        <v>0</v>
      </c>
      <c r="G16" s="18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5"/>
      <c r="B17" s="1" t="s">
        <v>28</v>
      </c>
      <c r="C17" s="2" t="n">
        <v>-1500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N17" s="6" t="s">
        <v>0</v>
      </c>
      <c r="P17" s="2" t="s">
        <v>0</v>
      </c>
    </row>
    <row r="18" customFormat="false" ht="12.75" hidden="false" customHeight="false" outlineLevel="0" collapsed="false">
      <c r="A18" s="15" t="s">
        <v>0</v>
      </c>
      <c r="B18" s="1" t="s">
        <v>29</v>
      </c>
      <c r="C18" s="2" t="n">
        <v>-2000</v>
      </c>
      <c r="E18" s="14" t="n">
        <v>0</v>
      </c>
      <c r="F18" s="14" t="n">
        <v>0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5" t="s">
        <v>0</v>
      </c>
      <c r="B19" s="1" t="s">
        <v>30</v>
      </c>
      <c r="C19" s="2" t="n">
        <v>-19000</v>
      </c>
      <c r="E19" s="14" t="n">
        <v>3.3</v>
      </c>
      <c r="F19" s="14" t="n">
        <v>3.1</v>
      </c>
      <c r="G19" s="4" t="n">
        <f aca="false">(E19-F19)*C19</f>
        <v>-3800</v>
      </c>
      <c r="H19" s="4" t="n">
        <f aca="false">C19*(E19-F19)</f>
        <v>-3800</v>
      </c>
      <c r="J19" s="4" t="n">
        <f aca="false">G19</f>
        <v>-3800</v>
      </c>
      <c r="K19" s="4" t="n">
        <f aca="false">J19</f>
        <v>-3800</v>
      </c>
      <c r="L19" s="5" t="n">
        <v>1</v>
      </c>
      <c r="M19" s="6" t="n">
        <f aca="false">C19*E19*-1</f>
        <v>62700</v>
      </c>
      <c r="N19" s="6" t="s">
        <v>0</v>
      </c>
    </row>
    <row r="20" customFormat="false" ht="12.75" hidden="false" customHeight="false" outlineLevel="0" collapsed="false">
      <c r="A20" s="15"/>
      <c r="E20" s="14"/>
      <c r="F20" s="14"/>
    </row>
    <row r="21" customFormat="false" ht="12.75" hidden="false" customHeight="false" outlineLevel="0" collapsed="false">
      <c r="A21" s="8"/>
      <c r="B21" s="1" t="s">
        <v>31</v>
      </c>
      <c r="C21" s="2" t="n">
        <v>0</v>
      </c>
      <c r="D21" s="2" t="s">
        <v>0</v>
      </c>
      <c r="E21" s="19" t="s">
        <v>0</v>
      </c>
      <c r="F21" s="19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2336083</v>
      </c>
      <c r="N21" s="6" t="n">
        <v>2455043</v>
      </c>
      <c r="O21" s="13" t="n">
        <f aca="false">M21-N21</f>
        <v>-118960</v>
      </c>
    </row>
    <row r="22" customFormat="false" ht="12.75" hidden="false" customHeight="false" outlineLevel="0" collapsed="false">
      <c r="A22" s="8"/>
      <c r="E22" s="19"/>
      <c r="F22" s="19"/>
      <c r="G22" s="20" t="s">
        <v>0</v>
      </c>
      <c r="H22" s="20" t="s">
        <v>0</v>
      </c>
      <c r="M22" s="6" t="s">
        <v>0</v>
      </c>
    </row>
    <row r="23" customFormat="false" ht="12.75" hidden="false" customHeight="false" outlineLevel="0" collapsed="false">
      <c r="A23" s="8" t="s">
        <v>14</v>
      </c>
      <c r="B23" s="3" t="s">
        <v>15</v>
      </c>
      <c r="D23" s="2" t="s">
        <v>0</v>
      </c>
      <c r="E23" s="3" t="s">
        <v>0</v>
      </c>
      <c r="F23" s="3" t="s">
        <v>0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 t="s">
        <v>32</v>
      </c>
      <c r="B24" s="1" t="s">
        <v>33</v>
      </c>
      <c r="C24" s="2" t="n">
        <v>4055.86</v>
      </c>
      <c r="D24" s="2" t="s">
        <v>0</v>
      </c>
      <c r="E24" s="14" t="n">
        <v>1</v>
      </c>
      <c r="F24" s="14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4055.86</v>
      </c>
      <c r="K24" s="4" t="n">
        <f aca="false">J24</f>
        <v>4055.86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8"/>
      <c r="D25" s="2" t="s">
        <v>0</v>
      </c>
      <c r="E25" s="19"/>
      <c r="F25" s="19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32</v>
      </c>
      <c r="B26" s="3" t="s">
        <v>15</v>
      </c>
      <c r="D26" s="2" t="s">
        <v>0</v>
      </c>
      <c r="E26" s="1"/>
      <c r="F26" s="1"/>
      <c r="G26" s="20"/>
      <c r="H26" s="20"/>
      <c r="I26" s="1"/>
      <c r="K26" s="4" t="s">
        <v>0</v>
      </c>
    </row>
    <row r="27" customFormat="false" ht="12.75" hidden="false" customHeight="false" outlineLevel="0" collapsed="false">
      <c r="A27" s="8" t="s">
        <v>34</v>
      </c>
      <c r="B27" s="17" t="s">
        <v>35</v>
      </c>
      <c r="C27" s="2" t="n">
        <v>900</v>
      </c>
      <c r="E27" s="14" t="n">
        <v>14.94</v>
      </c>
      <c r="F27" s="14" t="n">
        <v>14.44</v>
      </c>
      <c r="G27" s="4" t="n">
        <f aca="false">C27*(E27-F27)</f>
        <v>450</v>
      </c>
      <c r="H27" s="4" t="n">
        <f aca="false">C27*(E27-F27)</f>
        <v>450</v>
      </c>
      <c r="I27" s="14"/>
      <c r="J27" s="4" t="n">
        <f aca="false">C27*E27</f>
        <v>13446</v>
      </c>
      <c r="K27" s="4" t="n">
        <f aca="false">J27</f>
        <v>13446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36</v>
      </c>
      <c r="B28" s="17" t="s">
        <v>37</v>
      </c>
      <c r="C28" s="2" t="n">
        <v>100</v>
      </c>
      <c r="E28" s="14" t="n">
        <v>18.34</v>
      </c>
      <c r="F28" s="14" t="n">
        <v>18.5</v>
      </c>
      <c r="G28" s="4" t="n">
        <f aca="false">C28*(E28-F28)</f>
        <v>-16</v>
      </c>
      <c r="H28" s="4" t="n">
        <f aca="false">C28*(E28-F28)</f>
        <v>-16</v>
      </c>
      <c r="I28" s="14"/>
      <c r="J28" s="4" t="n">
        <f aca="false">C28*E28</f>
        <v>1834</v>
      </c>
      <c r="K28" s="4" t="n">
        <f aca="false">J28</f>
        <v>1834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7" t="s">
        <v>38</v>
      </c>
      <c r="C29" s="2" t="n">
        <v>83</v>
      </c>
      <c r="D29" s="2" t="s">
        <v>0</v>
      </c>
      <c r="E29" s="14" t="n">
        <v>49.39</v>
      </c>
      <c r="F29" s="14" t="n">
        <v>48.2</v>
      </c>
      <c r="G29" s="4" t="n">
        <f aca="false">C29*(E29-F29)</f>
        <v>98.7699999999998</v>
      </c>
      <c r="H29" s="4" t="n">
        <f aca="false">C29*(E29-F29)</f>
        <v>98.7699999999998</v>
      </c>
      <c r="I29" s="14"/>
      <c r="J29" s="4" t="n">
        <f aca="false">C29*E29</f>
        <v>4099.37</v>
      </c>
      <c r="K29" s="4" t="n">
        <f aca="false">J29</f>
        <v>4099.37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7" t="s">
        <v>39</v>
      </c>
      <c r="C30" s="2" t="n">
        <v>169</v>
      </c>
      <c r="E30" s="14" t="n">
        <v>10.49</v>
      </c>
      <c r="F30" s="14" t="n">
        <v>11.49</v>
      </c>
      <c r="G30" s="4" t="n">
        <f aca="false">C30*(E30-F30)</f>
        <v>-169</v>
      </c>
      <c r="H30" s="4" t="n">
        <f aca="false">C30*(E30-F30)</f>
        <v>-169</v>
      </c>
      <c r="I30" s="14"/>
      <c r="J30" s="4" t="n">
        <f aca="false">C30*E30</f>
        <v>1772.81</v>
      </c>
      <c r="K30" s="4" t="n">
        <f aca="false">J30</f>
        <v>1772.81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/>
      <c r="B31" s="17" t="s">
        <v>40</v>
      </c>
      <c r="C31" s="2" t="n">
        <v>2241.79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2241.79</v>
      </c>
      <c r="K31" s="4" t="n">
        <f aca="false">J31</f>
        <v>2241.79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B32" s="17" t="s">
        <v>41</v>
      </c>
      <c r="C32" s="2" t="n">
        <v>605.54</v>
      </c>
      <c r="D32" s="2" t="s">
        <v>0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14"/>
      <c r="J32" s="4" t="n">
        <f aca="false">C32*E32</f>
        <v>605.54</v>
      </c>
      <c r="K32" s="4" t="n">
        <f aca="false">J32</f>
        <v>605.54</v>
      </c>
      <c r="L32" s="5" t="n">
        <v>1</v>
      </c>
      <c r="M32" s="6" t="s">
        <v>0</v>
      </c>
    </row>
    <row r="33" customFormat="false" ht="12.75" hidden="false" customHeight="false" outlineLevel="0" collapsed="false">
      <c r="B33" s="17" t="s">
        <v>0</v>
      </c>
      <c r="C33" s="2" t="s">
        <v>0</v>
      </c>
      <c r="D33" s="2" t="s">
        <v>0</v>
      </c>
      <c r="E33" s="1"/>
      <c r="F33" s="1"/>
      <c r="G33" s="20"/>
      <c r="H33" s="20"/>
      <c r="I33" s="1"/>
      <c r="K33" s="20"/>
      <c r="M33" s="6" t="s">
        <v>0</v>
      </c>
    </row>
    <row r="34" customFormat="false" ht="12.75" hidden="false" customHeight="false" outlineLevel="0" collapsed="false">
      <c r="A34" s="8" t="s">
        <v>42</v>
      </c>
      <c r="B34" s="2" t="s">
        <v>15</v>
      </c>
      <c r="D34" s="2" t="s">
        <v>0</v>
      </c>
      <c r="E34" s="21" t="s">
        <v>0</v>
      </c>
      <c r="F34" s="21" t="s">
        <v>0</v>
      </c>
      <c r="I34" s="5"/>
      <c r="K34" s="4" t="s">
        <v>0</v>
      </c>
      <c r="M34" s="6" t="s">
        <v>0</v>
      </c>
    </row>
    <row r="35" customFormat="false" ht="12.75" hidden="false" customHeight="false" outlineLevel="0" collapsed="false">
      <c r="A35" s="22" t="s">
        <v>0</v>
      </c>
      <c r="B35" s="17" t="s">
        <v>43</v>
      </c>
      <c r="C35" s="2" t="n">
        <v>264.271</v>
      </c>
      <c r="D35" s="2" t="n">
        <f aca="false">C35*1</f>
        <v>264.271</v>
      </c>
      <c r="E35" s="23" t="n">
        <v>33.84</v>
      </c>
      <c r="F35" s="23" t="n">
        <v>33.17</v>
      </c>
      <c r="G35" s="4" t="n">
        <f aca="false">C35*(E35-F35)</f>
        <v>177.06157</v>
      </c>
      <c r="H35" s="4" t="n">
        <f aca="false">C35*(E35-F35)</f>
        <v>177.06157</v>
      </c>
      <c r="I35" s="5"/>
      <c r="J35" s="4" t="n">
        <f aca="false">C35*E35</f>
        <v>8942.93064</v>
      </c>
      <c r="K35" s="4" t="n">
        <f aca="false">J35</f>
        <v>8942.93064</v>
      </c>
      <c r="L35" s="5" t="n">
        <v>2</v>
      </c>
      <c r="M35" s="6" t="s">
        <v>0</v>
      </c>
    </row>
    <row r="36" customFormat="false" ht="12.75" hidden="false" customHeight="false" outlineLevel="0" collapsed="false">
      <c r="A36" s="8" t="s">
        <v>0</v>
      </c>
      <c r="B36" s="1" t="s">
        <v>44</v>
      </c>
      <c r="C36" s="2" t="n">
        <v>133644.08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133644.08</v>
      </c>
      <c r="K36" s="4" t="n">
        <f aca="false">J36</f>
        <v>133644.08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22" t="s">
        <v>0</v>
      </c>
      <c r="B37" s="1" t="s">
        <v>0</v>
      </c>
      <c r="C37" s="24" t="s">
        <v>0</v>
      </c>
      <c r="E37" s="14" t="s">
        <v>0</v>
      </c>
      <c r="F37" s="14" t="s">
        <v>0</v>
      </c>
      <c r="G37" s="1" t="s">
        <v>0</v>
      </c>
      <c r="H37" s="4" t="s">
        <v>0</v>
      </c>
      <c r="I37" s="5"/>
      <c r="J37" s="4" t="s">
        <v>0</v>
      </c>
      <c r="K37" s="20" t="s">
        <v>0</v>
      </c>
      <c r="M37" s="6" t="s">
        <v>0</v>
      </c>
    </row>
    <row r="38" customFormat="false" ht="12.75" hidden="false" customHeight="false" outlineLevel="0" collapsed="false">
      <c r="A38" s="8" t="s">
        <v>45</v>
      </c>
      <c r="B38" s="1" t="s">
        <v>0</v>
      </c>
      <c r="C38" s="2" t="s">
        <v>0</v>
      </c>
      <c r="E38" s="14" t="s">
        <v>0</v>
      </c>
      <c r="F38" s="14" t="s">
        <v>0</v>
      </c>
      <c r="G38" s="4" t="s">
        <v>0</v>
      </c>
      <c r="H38" s="4" t="s">
        <v>0</v>
      </c>
      <c r="I38" s="5"/>
      <c r="J38" s="4" t="s">
        <v>0</v>
      </c>
      <c r="K38" s="4" t="str">
        <f aca="false">J38</f>
        <v> </v>
      </c>
      <c r="M38" s="6" t="s">
        <v>0</v>
      </c>
    </row>
    <row r="39" customFormat="false" ht="12.75" hidden="false" customHeight="false" outlineLevel="0" collapsed="false">
      <c r="A39" s="8" t="s">
        <v>46</v>
      </c>
      <c r="B39" s="1" t="s">
        <v>47</v>
      </c>
      <c r="C39" s="2" t="n">
        <v>46480.62</v>
      </c>
      <c r="E39" s="14" t="n">
        <v>1</v>
      </c>
      <c r="F39" s="14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46480.62</v>
      </c>
      <c r="K39" s="4" t="n">
        <f aca="false">J39</f>
        <v>46480.62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4"/>
      <c r="F40" s="14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48</v>
      </c>
      <c r="B41" s="1" t="s">
        <v>43</v>
      </c>
      <c r="C41" s="2" t="n">
        <v>87.854</v>
      </c>
      <c r="D41" s="2" t="n">
        <f aca="false">C41*1</f>
        <v>87.854</v>
      </c>
      <c r="E41" s="14" t="n">
        <f aca="false">E$35</f>
        <v>33.84</v>
      </c>
      <c r="F41" s="14" t="n">
        <f aca="false">F$35</f>
        <v>33.17</v>
      </c>
      <c r="G41" s="4" t="n">
        <f aca="false">C41*(E41-F41)</f>
        <v>58.8621800000002</v>
      </c>
      <c r="H41" s="4" t="n">
        <f aca="false">C41*(E41-F41)</f>
        <v>58.8621800000002</v>
      </c>
      <c r="I41" s="14"/>
      <c r="J41" s="4" t="n">
        <f aca="false">C41*E41</f>
        <v>2972.97936</v>
      </c>
      <c r="K41" s="4" t="n">
        <f aca="false">J41</f>
        <v>2972.97936</v>
      </c>
      <c r="L41" s="5" t="n">
        <v>2</v>
      </c>
      <c r="M41" s="6" t="s">
        <v>0</v>
      </c>
    </row>
    <row r="42" customFormat="false" ht="12.75" hidden="false" customHeight="false" outlineLevel="0" collapsed="false">
      <c r="A42" s="8"/>
      <c r="C42" s="2" t="s">
        <v>0</v>
      </c>
      <c r="E42" s="21"/>
      <c r="F42" s="21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8" t="s">
        <v>49</v>
      </c>
      <c r="B43" s="3" t="s">
        <v>15</v>
      </c>
      <c r="D43" s="2" t="s">
        <v>0</v>
      </c>
      <c r="E43" s="5"/>
      <c r="F43" s="5"/>
      <c r="H43" s="4" t="s">
        <v>0</v>
      </c>
      <c r="I43" s="5" t="s">
        <v>0</v>
      </c>
      <c r="M43" s="6" t="s">
        <v>0</v>
      </c>
      <c r="V43" s="5"/>
      <c r="W43" s="5"/>
      <c r="X43" s="5"/>
      <c r="Y43" s="5"/>
      <c r="Z43" s="5"/>
      <c r="AA43" s="5"/>
    </row>
    <row r="44" customFormat="false" ht="12.75" hidden="false" customHeight="false" outlineLevel="0" collapsed="false">
      <c r="A44" s="22" t="s">
        <v>0</v>
      </c>
      <c r="B44" s="1" t="s">
        <v>44</v>
      </c>
      <c r="C44" s="2" t="n">
        <v>611907.19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611907.19</v>
      </c>
      <c r="K44" s="4" t="n">
        <f aca="false">J44*0.614</f>
        <v>375711.01466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M45" s="6" t="s">
        <v>0</v>
      </c>
    </row>
    <row r="46" customFormat="false" ht="12.75" hidden="false" customHeight="false" outlineLevel="0" collapsed="false">
      <c r="A46" s="8" t="s">
        <v>50</v>
      </c>
      <c r="B46" s="3" t="s">
        <v>15</v>
      </c>
      <c r="D46" s="2" t="s">
        <v>0</v>
      </c>
      <c r="E46" s="5"/>
      <c r="F46" s="5"/>
      <c r="H46" s="4" t="s">
        <v>0</v>
      </c>
      <c r="I46" s="25" t="s">
        <v>0</v>
      </c>
      <c r="M46" s="6" t="s">
        <v>0</v>
      </c>
    </row>
    <row r="47" customFormat="false" ht="12.75" hidden="false" customHeight="false" outlineLevel="0" collapsed="false">
      <c r="A47" s="22" t="s">
        <v>0</v>
      </c>
      <c r="B47" s="1" t="s">
        <v>44</v>
      </c>
      <c r="C47" s="2" t="n">
        <v>263787.09</v>
      </c>
      <c r="D47" s="2" t="s">
        <v>0</v>
      </c>
      <c r="E47" s="14" t="n">
        <v>1</v>
      </c>
      <c r="F47" s="14" t="n">
        <v>1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263787.09</v>
      </c>
      <c r="K47" s="4" t="n">
        <f aca="false">J47*0.614</f>
        <v>161965.27326</v>
      </c>
      <c r="L47" s="5" t="n">
        <v>1</v>
      </c>
      <c r="M47" s="6" t="s">
        <v>0</v>
      </c>
    </row>
    <row r="48" customFormat="false" ht="12.75" hidden="false" customHeight="false" outlineLevel="0" collapsed="false">
      <c r="A48" s="22" t="s">
        <v>0</v>
      </c>
      <c r="B48" s="1" t="s">
        <v>43</v>
      </c>
      <c r="C48" s="2" t="n">
        <v>8243</v>
      </c>
      <c r="D48" s="2" t="n">
        <f aca="false">C48*1</f>
        <v>8243</v>
      </c>
      <c r="E48" s="14" t="n">
        <f aca="false">E$35</f>
        <v>33.84</v>
      </c>
      <c r="F48" s="14" t="n">
        <f aca="false">F$35</f>
        <v>33.17</v>
      </c>
      <c r="G48" s="4" t="n">
        <f aca="false">C48*(E48-F48)</f>
        <v>5522.81000000001</v>
      </c>
      <c r="H48" s="4" t="n">
        <f aca="false">C48*(E48-F48)*0.5895</f>
        <v>3255.69649500001</v>
      </c>
      <c r="I48" s="25" t="s">
        <v>0</v>
      </c>
      <c r="J48" s="4" t="n">
        <f aca="false">C48*E48</f>
        <v>278943.12</v>
      </c>
      <c r="K48" s="4" t="n">
        <f aca="false">J48*0.614</f>
        <v>171271.07568</v>
      </c>
      <c r="L48" s="5" t="n">
        <v>2</v>
      </c>
      <c r="M48" s="6" t="s">
        <v>0</v>
      </c>
      <c r="O48" s="4" t="s">
        <v>0</v>
      </c>
    </row>
    <row r="49" customFormat="false" ht="12.75" hidden="false" customHeight="false" outlineLevel="0" collapsed="false">
      <c r="A49" s="22"/>
      <c r="E49" s="14"/>
      <c r="F49" s="14"/>
      <c r="H49" s="4" t="s">
        <v>0</v>
      </c>
      <c r="I49" s="25"/>
      <c r="J49" s="25"/>
      <c r="M49" s="6" t="s">
        <v>0</v>
      </c>
    </row>
    <row r="50" customFormat="false" ht="12.75" hidden="false" customHeight="false" outlineLevel="0" collapsed="false">
      <c r="A50" s="8" t="s">
        <v>51</v>
      </c>
      <c r="B50" s="3" t="s">
        <v>15</v>
      </c>
      <c r="E50" s="5"/>
      <c r="F50" s="5"/>
      <c r="H50" s="4" t="s">
        <v>0</v>
      </c>
      <c r="I50" s="5"/>
      <c r="M50" s="6" t="s">
        <v>0</v>
      </c>
    </row>
    <row r="51" customFormat="false" ht="12.75" hidden="false" customHeight="false" outlineLevel="0" collapsed="false">
      <c r="A51" s="8"/>
      <c r="B51" s="1" t="s">
        <v>52</v>
      </c>
      <c r="C51" s="2" t="n">
        <v>1307.5862</v>
      </c>
      <c r="D51" s="2" t="n">
        <f aca="false">C51*1</f>
        <v>1307.5862</v>
      </c>
      <c r="E51" s="14" t="n">
        <f aca="false">E$35</f>
        <v>33.84</v>
      </c>
      <c r="F51" s="14" t="n">
        <f aca="false">F$35</f>
        <v>33.17</v>
      </c>
      <c r="G51" s="4" t="n">
        <f aca="false">C51*(E51-F51)</f>
        <v>876.082754000002</v>
      </c>
      <c r="H51" s="4" t="n">
        <f aca="false">C51*(E51-F51)</f>
        <v>876.082754000002</v>
      </c>
      <c r="I51" s="14"/>
      <c r="J51" s="4" t="n">
        <f aca="false">C51*E51</f>
        <v>44248.717008</v>
      </c>
      <c r="K51" s="4" t="n">
        <f aca="false">J51</f>
        <v>44248.717008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53</v>
      </c>
      <c r="C52" s="2" t="n">
        <v>178.0334</v>
      </c>
      <c r="D52" s="2" t="n">
        <f aca="false">C52*1</f>
        <v>178.0334</v>
      </c>
      <c r="E52" s="14" t="n">
        <f aca="false">E$35</f>
        <v>33.84</v>
      </c>
      <c r="F52" s="14" t="n">
        <f aca="false">F$35</f>
        <v>33.17</v>
      </c>
      <c r="G52" s="4" t="n">
        <f aca="false">C52*(E52-F52)</f>
        <v>119.282378</v>
      </c>
      <c r="H52" s="4" t="n">
        <f aca="false">C52*(E52-F52)</f>
        <v>119.282378</v>
      </c>
      <c r="I52" s="14"/>
      <c r="J52" s="4" t="n">
        <f aca="false">C52*E52</f>
        <v>6024.650256</v>
      </c>
      <c r="K52" s="4" t="n">
        <f aca="false">J52</f>
        <v>6024.650256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54</v>
      </c>
      <c r="C53" s="2" t="n">
        <v>402.8541</v>
      </c>
      <c r="D53" s="2" t="n">
        <f aca="false">C53*1</f>
        <v>402.8541</v>
      </c>
      <c r="E53" s="14" t="n">
        <f aca="false">E$35</f>
        <v>33.84</v>
      </c>
      <c r="F53" s="14" t="n">
        <f aca="false">F$35</f>
        <v>33.17</v>
      </c>
      <c r="G53" s="4" t="n">
        <f aca="false">C53*(E53-F53)</f>
        <v>269.912247000001</v>
      </c>
      <c r="H53" s="4" t="n">
        <f aca="false">C53*(E53-F53)</f>
        <v>269.912247000001</v>
      </c>
      <c r="I53" s="14"/>
      <c r="J53" s="4" t="n">
        <f aca="false">C53*E53</f>
        <v>13632.582744</v>
      </c>
      <c r="K53" s="4" t="n">
        <f aca="false">J53</f>
        <v>13632.582744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E54" s="14"/>
      <c r="F54" s="14"/>
      <c r="H54" s="4" t="s">
        <v>0</v>
      </c>
      <c r="I54" s="14"/>
      <c r="M54" s="6" t="s">
        <v>0</v>
      </c>
    </row>
    <row r="55" customFormat="false" ht="12.75" hidden="false" customHeight="false" outlineLevel="0" collapsed="false">
      <c r="A55" s="8" t="s">
        <v>55</v>
      </c>
      <c r="B55" s="14" t="s">
        <v>15</v>
      </c>
      <c r="C55" s="2" t="s">
        <v>0</v>
      </c>
      <c r="E55" s="14" t="s">
        <v>0</v>
      </c>
      <c r="F55" s="14" t="s">
        <v>0</v>
      </c>
      <c r="G55" s="20"/>
      <c r="H55" s="4" t="s">
        <v>0</v>
      </c>
      <c r="I55" s="1"/>
      <c r="L55" s="3"/>
      <c r="M55" s="6" t="s">
        <v>0</v>
      </c>
    </row>
    <row r="56" customFormat="false" ht="12.75" hidden="false" customHeight="false" outlineLevel="0" collapsed="false">
      <c r="A56" s="8" t="s">
        <v>56</v>
      </c>
      <c r="B56" s="1" t="s">
        <v>57</v>
      </c>
      <c r="C56" s="2" t="n">
        <v>3262</v>
      </c>
      <c r="D56" s="2" t="s">
        <v>0</v>
      </c>
      <c r="E56" s="14" t="n">
        <f aca="false">E$35</f>
        <v>33.84</v>
      </c>
      <c r="F56" s="14" t="n">
        <f aca="false">F$35</f>
        <v>33.17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76.025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B57" s="1" t="s">
        <v>58</v>
      </c>
      <c r="C57" s="2" t="n">
        <v>1270</v>
      </c>
      <c r="D57" s="2" t="s">
        <v>0</v>
      </c>
      <c r="E57" s="14" t="n">
        <f aca="false">E$35</f>
        <v>33.84</v>
      </c>
      <c r="F57" s="14" t="n">
        <f aca="false">F$35</f>
        <v>33.17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76</v>
      </c>
      <c r="J57" s="4" t="n">
        <f aca="false">IF(C57*(E57-I57)&gt;0,C57*(E57-I57),0)</f>
        <v>0</v>
      </c>
      <c r="K57" s="4" t="n">
        <f aca="false">J57*0.5895</f>
        <v>0</v>
      </c>
      <c r="L57" s="5" t="n">
        <v>2</v>
      </c>
      <c r="M57" s="6" t="s">
        <v>0</v>
      </c>
      <c r="N57" s="6" t="s">
        <v>0</v>
      </c>
    </row>
    <row r="58" customFormat="false" ht="12.75" hidden="false" customHeight="false" outlineLevel="0" collapsed="false">
      <c r="A58" s="8" t="s">
        <v>0</v>
      </c>
      <c r="B58" s="1" t="s">
        <v>59</v>
      </c>
      <c r="C58" s="2" t="n">
        <v>381</v>
      </c>
      <c r="D58" s="2" t="s">
        <v>0</v>
      </c>
      <c r="E58" s="14" t="n">
        <f aca="false">E$35</f>
        <v>33.84</v>
      </c>
      <c r="F58" s="14" t="n">
        <f aca="false">F$35</f>
        <v>33.17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83.125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60</v>
      </c>
      <c r="C59" s="2" t="n">
        <v>347</v>
      </c>
      <c r="D59" s="2" t="s">
        <v>0</v>
      </c>
      <c r="E59" s="14" t="n">
        <f aca="false">E$35</f>
        <v>33.84</v>
      </c>
      <c r="F59" s="14" t="n">
        <f aca="false">F$35</f>
        <v>33.17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62.41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1" t="s">
        <v>61</v>
      </c>
      <c r="C60" s="2" t="n">
        <v>348</v>
      </c>
      <c r="D60" s="2" t="s">
        <v>0</v>
      </c>
      <c r="E60" s="14" t="n">
        <f aca="false">E$35</f>
        <v>33.84</v>
      </c>
      <c r="F60" s="14" t="n">
        <f aca="false">F$35</f>
        <v>33.17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53.04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 t="s">
        <v>0</v>
      </c>
      <c r="B61" s="1" t="s">
        <v>62</v>
      </c>
      <c r="C61" s="2" t="n">
        <v>417</v>
      </c>
      <c r="D61" s="2" t="s">
        <v>0</v>
      </c>
      <c r="E61" s="14" t="n">
        <f aca="false">E$35</f>
        <v>33.84</v>
      </c>
      <c r="F61" s="14" t="n">
        <f aca="false">F$35</f>
        <v>33.17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48.3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 t="s">
        <v>0</v>
      </c>
      <c r="B62" s="1" t="s">
        <v>63</v>
      </c>
      <c r="C62" s="2" t="n">
        <v>610</v>
      </c>
      <c r="D62" s="2" t="s">
        <v>0</v>
      </c>
      <c r="E62" s="14" t="n">
        <f aca="false">E$35</f>
        <v>33.84</v>
      </c>
      <c r="F62" s="14" t="n">
        <f aca="false">F$35</f>
        <v>33.17</v>
      </c>
      <c r="G62" s="4" t="n">
        <f aca="false">IF(E62&gt;I62,(E62-F62)*C62,0)</f>
        <v>0</v>
      </c>
      <c r="H62" s="4" t="n">
        <f aca="false">IF(E62&gt;I62,(E62-F62)*C62*0.5895,0)</f>
        <v>0</v>
      </c>
      <c r="I62" s="14" t="n">
        <v>36.88</v>
      </c>
      <c r="J62" s="4" t="n">
        <f aca="false">IF(C62*(E62-I62)&gt;0,C62*(E62-I62),0)</f>
        <v>0</v>
      </c>
      <c r="K62" s="4" t="n">
        <f aca="false">J62*0.5995</f>
        <v>0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 t="s">
        <v>0</v>
      </c>
      <c r="B63" s="26" t="s">
        <v>0</v>
      </c>
      <c r="C63" s="2" t="s">
        <v>0</v>
      </c>
      <c r="E63" s="14" t="s">
        <v>0</v>
      </c>
      <c r="F63" s="14" t="s">
        <v>0</v>
      </c>
      <c r="G63" s="20"/>
      <c r="H63" s="4" t="s">
        <v>0</v>
      </c>
      <c r="I63" s="1"/>
      <c r="M63" s="6" t="s">
        <v>0</v>
      </c>
    </row>
    <row r="64" customFormat="false" ht="12.75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65</v>
      </c>
      <c r="B65" s="1" t="s">
        <v>66</v>
      </c>
      <c r="C65" s="2" t="n">
        <v>2317</v>
      </c>
      <c r="D65" s="2" t="n">
        <f aca="false">C65*1</f>
        <v>2317</v>
      </c>
      <c r="E65" s="14" t="n">
        <f aca="false">E$35</f>
        <v>33.84</v>
      </c>
      <c r="F65" s="14" t="n">
        <f aca="false">F$35</f>
        <v>33.17</v>
      </c>
      <c r="G65" s="4" t="n">
        <f aca="false">C65*(E65-F65)</f>
        <v>1552.39</v>
      </c>
      <c r="H65" s="4" t="n">
        <f aca="false">C65*(E65-F65)*0.5895</f>
        <v>915.133905000002</v>
      </c>
      <c r="I65" s="14"/>
      <c r="J65" s="4" t="n">
        <f aca="false">C65*E65</f>
        <v>78407.28</v>
      </c>
      <c r="K65" s="4" t="n">
        <f aca="false">J65*0.614</f>
        <v>48142.06992</v>
      </c>
      <c r="L65" s="5" t="n">
        <v>2</v>
      </c>
      <c r="M65" s="6" t="s">
        <v>0</v>
      </c>
    </row>
    <row r="66" customFormat="false" ht="12.75" hidden="false" customHeight="false" outlineLevel="0" collapsed="false">
      <c r="A66" s="8"/>
      <c r="C66" s="2" t="s">
        <v>0</v>
      </c>
      <c r="D66" s="2" t="s">
        <v>0</v>
      </c>
      <c r="E66" s="14" t="s">
        <v>0</v>
      </c>
      <c r="F66" s="14" t="s">
        <v>0</v>
      </c>
      <c r="G66" s="1"/>
      <c r="H66" s="4" t="s">
        <v>0</v>
      </c>
      <c r="I66" s="1"/>
      <c r="K66" s="4" t="s">
        <v>0</v>
      </c>
      <c r="M66" s="6" t="s">
        <v>0</v>
      </c>
    </row>
    <row r="67" customFormat="false" ht="12.75" hidden="false" customHeight="false" outlineLevel="0" collapsed="false">
      <c r="A67" s="8" t="s">
        <v>67</v>
      </c>
      <c r="B67" s="3" t="s">
        <v>15</v>
      </c>
      <c r="D67" s="2" t="s">
        <v>0</v>
      </c>
      <c r="E67" s="14" t="s">
        <v>0</v>
      </c>
      <c r="F67" s="14" t="s">
        <v>0</v>
      </c>
      <c r="H67" s="4" t="s">
        <v>0</v>
      </c>
      <c r="I67" s="5"/>
      <c r="K67" s="4" t="s">
        <v>0</v>
      </c>
      <c r="M67" s="6" t="s">
        <v>0</v>
      </c>
    </row>
    <row r="68" customFormat="false" ht="12.75" hidden="false" customHeight="false" outlineLevel="0" collapsed="false">
      <c r="A68" s="8" t="s">
        <v>68</v>
      </c>
      <c r="B68" s="1" t="s">
        <v>69</v>
      </c>
      <c r="C68" s="2" t="n">
        <v>1924</v>
      </c>
      <c r="D68" s="2" t="n">
        <f aca="false">+C68*1</f>
        <v>1924</v>
      </c>
      <c r="E68" s="14" t="n">
        <f aca="false">E$35</f>
        <v>33.84</v>
      </c>
      <c r="F68" s="14" t="n">
        <f aca="false">F$35</f>
        <v>33.17</v>
      </c>
      <c r="G68" s="4" t="n">
        <f aca="false">C68*(E68-F68)</f>
        <v>1289.08</v>
      </c>
      <c r="H68" s="4" t="n">
        <f aca="false">C68*(E68-F68)*0.5895</f>
        <v>759.912660000002</v>
      </c>
      <c r="I68" s="14"/>
      <c r="J68" s="4" t="n">
        <f aca="false">C68*E68</f>
        <v>65108.16</v>
      </c>
      <c r="K68" s="4" t="n">
        <f aca="false">J68*0.614</f>
        <v>39976.41024</v>
      </c>
      <c r="L68" s="5" t="n">
        <v>2</v>
      </c>
      <c r="M68" s="6" t="s">
        <v>0</v>
      </c>
      <c r="O68" s="4" t="s">
        <v>0</v>
      </c>
      <c r="P68" s="20" t="s">
        <v>0</v>
      </c>
    </row>
    <row r="69" customFormat="false" ht="12.75" hidden="false" customHeight="false" outlineLevel="0" collapsed="false">
      <c r="A69" s="27" t="s">
        <v>0</v>
      </c>
      <c r="E69" s="14"/>
      <c r="F69" s="14"/>
      <c r="H69" s="4" t="s">
        <v>0</v>
      </c>
      <c r="I69" s="14"/>
    </row>
    <row r="70" customFormat="false" ht="12.75" hidden="false" customHeight="false" outlineLevel="0" collapsed="false">
      <c r="A70" s="8" t="s">
        <v>70</v>
      </c>
      <c r="B70" s="3" t="s">
        <v>15</v>
      </c>
      <c r="C70" s="2" t="s">
        <v>0</v>
      </c>
      <c r="D70" s="2" t="s">
        <v>0</v>
      </c>
      <c r="E70" s="28"/>
      <c r="F70" s="28"/>
      <c r="H70" s="4" t="s">
        <v>0</v>
      </c>
      <c r="I70" s="5"/>
      <c r="K70" s="4" t="s">
        <v>0</v>
      </c>
    </row>
    <row r="71" customFormat="false" ht="12.75" hidden="false" customHeight="false" outlineLevel="0" collapsed="false">
      <c r="A71" s="8" t="s">
        <v>0</v>
      </c>
      <c r="B71" s="1" t="s">
        <v>71</v>
      </c>
      <c r="C71" s="6" t="n">
        <v>2916581.95</v>
      </c>
      <c r="D71" s="2" t="s">
        <v>0</v>
      </c>
      <c r="E71" s="14" t="n">
        <v>1</v>
      </c>
      <c r="F71" s="14" t="n">
        <v>1</v>
      </c>
      <c r="G71" s="4" t="n">
        <f aca="false">C71*(E71-F71)</f>
        <v>0</v>
      </c>
      <c r="H71" s="4" t="n">
        <f aca="false">C71*(E71-F71)</f>
        <v>0</v>
      </c>
      <c r="I71" s="14"/>
      <c r="J71" s="4" t="n">
        <f aca="false">C71*E71</f>
        <v>2916581.95</v>
      </c>
      <c r="K71" s="4" t="n">
        <f aca="false">J71</f>
        <v>2916581.95</v>
      </c>
      <c r="L71" s="5" t="n">
        <v>1</v>
      </c>
    </row>
    <row r="72" customFormat="false" ht="12.75" hidden="false" customHeight="false" outlineLevel="0" collapsed="false">
      <c r="A72" s="15" t="s">
        <v>0</v>
      </c>
      <c r="B72" s="1" t="s">
        <v>72</v>
      </c>
      <c r="C72" s="2" t="n">
        <v>-5000</v>
      </c>
      <c r="D72" s="2" t="n">
        <f aca="false">C72*-1</f>
        <v>5000</v>
      </c>
      <c r="E72" s="14" t="n">
        <v>5.95</v>
      </c>
      <c r="F72" s="14" t="n">
        <v>6.45</v>
      </c>
      <c r="G72" s="4" t="n">
        <f aca="false">(E72-F72)*C72</f>
        <v>2500</v>
      </c>
      <c r="H72" s="4" t="n">
        <f aca="false">C72*(E72-F72)</f>
        <v>2500</v>
      </c>
      <c r="J72" s="4" t="n">
        <f aca="false">G72</f>
        <v>2500</v>
      </c>
      <c r="K72" s="4" t="n">
        <f aca="false">J72</f>
        <v>2500</v>
      </c>
      <c r="L72" s="5" t="n">
        <v>1</v>
      </c>
      <c r="M72" s="6" t="s">
        <v>0</v>
      </c>
    </row>
    <row r="73" customFormat="false" ht="12.75" hidden="false" customHeight="false" outlineLevel="0" collapsed="false">
      <c r="A73" s="15" t="s">
        <v>0</v>
      </c>
      <c r="B73" s="1" t="s">
        <v>73</v>
      </c>
      <c r="C73" s="2" t="n">
        <v>-2000</v>
      </c>
      <c r="D73" s="2" t="n">
        <f aca="false">C73*-1</f>
        <v>2000</v>
      </c>
      <c r="E73" s="14" t="n">
        <v>16.4</v>
      </c>
      <c r="F73" s="14" t="n">
        <v>16.9</v>
      </c>
      <c r="G73" s="4" t="n">
        <f aca="false">(E73-F73)*C73</f>
        <v>1000</v>
      </c>
      <c r="H73" s="4" t="n">
        <f aca="false">C73*(E73-F73)</f>
        <v>1000</v>
      </c>
      <c r="J73" s="4" t="n">
        <f aca="false">G73</f>
        <v>1000</v>
      </c>
      <c r="K73" s="4" t="n">
        <f aca="false">J73</f>
        <v>1000</v>
      </c>
      <c r="L73" s="5" t="n">
        <v>1</v>
      </c>
      <c r="M73" s="6" t="s">
        <v>0</v>
      </c>
      <c r="N73" s="6" t="s">
        <v>0</v>
      </c>
    </row>
    <row r="74" customFormat="false" ht="12.75" hidden="false" customHeight="false" outlineLevel="0" collapsed="false">
      <c r="A74" s="15" t="s">
        <v>0</v>
      </c>
      <c r="B74" s="1" t="s">
        <v>74</v>
      </c>
      <c r="C74" s="2" t="n">
        <v>-15000</v>
      </c>
      <c r="D74" s="2" t="s">
        <v>0</v>
      </c>
      <c r="E74" s="14" t="n">
        <v>3.3</v>
      </c>
      <c r="F74" s="14" t="n">
        <v>3.1</v>
      </c>
      <c r="G74" s="4" t="n">
        <f aca="false">(E74-F74)*C74</f>
        <v>-3000</v>
      </c>
      <c r="H74" s="4" t="n">
        <f aca="false">C74*(E74-F74)</f>
        <v>-3000</v>
      </c>
      <c r="J74" s="4" t="n">
        <f aca="false">G74</f>
        <v>-3000</v>
      </c>
      <c r="K74" s="4" t="n">
        <f aca="false">J74</f>
        <v>-3000</v>
      </c>
      <c r="L74" s="5" t="n">
        <v>1</v>
      </c>
      <c r="M74" s="6" t="n">
        <f aca="false">C74*E74*-1</f>
        <v>49500</v>
      </c>
    </row>
    <row r="75" customFormat="false" ht="12.75" hidden="false" customHeight="false" outlineLevel="0" collapsed="false">
      <c r="A75" s="15" t="s">
        <v>0</v>
      </c>
      <c r="B75" s="1" t="s">
        <v>75</v>
      </c>
      <c r="C75" s="2" t="n">
        <v>-7500</v>
      </c>
      <c r="D75" s="2" t="s">
        <v>0</v>
      </c>
      <c r="E75" s="14" t="n">
        <v>1.6</v>
      </c>
      <c r="F75" s="14" t="n">
        <v>1.6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12000</v>
      </c>
    </row>
    <row r="76" customFormat="false" ht="12.75" hidden="false" customHeight="false" outlineLevel="0" collapsed="false">
      <c r="A76" s="15" t="s">
        <v>0</v>
      </c>
      <c r="B76" s="1" t="s">
        <v>76</v>
      </c>
      <c r="C76" s="2" t="n">
        <v>-5000</v>
      </c>
      <c r="D76" s="2" t="s">
        <v>0</v>
      </c>
      <c r="E76" s="14" t="n">
        <v>0.35</v>
      </c>
      <c r="F76" s="14" t="n">
        <v>0.35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1750</v>
      </c>
    </row>
    <row r="77" customFormat="false" ht="12.75" hidden="false" customHeight="false" outlineLevel="0" collapsed="false">
      <c r="A77" s="15" t="s">
        <v>0</v>
      </c>
      <c r="B77" s="1" t="s">
        <v>77</v>
      </c>
      <c r="C77" s="2" t="n">
        <v>-15000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2250</v>
      </c>
      <c r="N77" s="6" t="s">
        <v>0</v>
      </c>
    </row>
    <row r="78" customFormat="false" ht="12.75" hidden="false" customHeight="false" outlineLevel="0" collapsed="false">
      <c r="A78" s="15" t="s">
        <v>0</v>
      </c>
      <c r="B78" s="1" t="s">
        <v>78</v>
      </c>
      <c r="C78" s="2" t="n">
        <v>-5000</v>
      </c>
      <c r="D78" s="2" t="s">
        <v>0</v>
      </c>
      <c r="E78" s="14" t="n">
        <v>2.2</v>
      </c>
      <c r="F78" s="14" t="n">
        <v>2</v>
      </c>
      <c r="G78" s="4" t="n">
        <f aca="false">(E78-F78)*C78</f>
        <v>-1000</v>
      </c>
      <c r="H78" s="4" t="n">
        <f aca="false">C78*(E78-F78)</f>
        <v>-1000</v>
      </c>
      <c r="J78" s="4" t="n">
        <f aca="false">G78</f>
        <v>-1000</v>
      </c>
      <c r="K78" s="4" t="n">
        <f aca="false">J78</f>
        <v>-1000</v>
      </c>
      <c r="L78" s="5" t="n">
        <v>1</v>
      </c>
      <c r="M78" s="6" t="n">
        <f aca="false">C78*E78*-1</f>
        <v>11000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1.6</v>
      </c>
      <c r="F79" s="14" t="n">
        <v>1.45</v>
      </c>
      <c r="G79" s="4" t="n">
        <f aca="false">(E79-F79)*C79</f>
        <v>-2250</v>
      </c>
      <c r="H79" s="4" t="n">
        <f aca="false">C79*(E79-F79)</f>
        <v>-2250</v>
      </c>
      <c r="J79" s="4" t="n">
        <f aca="false">G79</f>
        <v>-2250</v>
      </c>
      <c r="K79" s="4" t="n">
        <f aca="false">J79</f>
        <v>-2250</v>
      </c>
      <c r="L79" s="5" t="n">
        <v>1</v>
      </c>
      <c r="M79" s="6" t="n">
        <f aca="false">C79*E79*-1</f>
        <v>24000</v>
      </c>
      <c r="O79" s="3" t="s">
        <v>0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-15000</v>
      </c>
      <c r="D80" s="2" t="s">
        <v>0</v>
      </c>
      <c r="E80" s="14" t="n">
        <v>1.2</v>
      </c>
      <c r="F80" s="14" t="n">
        <v>1.1</v>
      </c>
      <c r="G80" s="4" t="n">
        <f aca="false">(E80-F80)*C80</f>
        <v>-1500</v>
      </c>
      <c r="H80" s="4" t="n">
        <f aca="false">C80*(E80-F80)</f>
        <v>-1500</v>
      </c>
      <c r="J80" s="4" t="n">
        <f aca="false">G80</f>
        <v>-1500</v>
      </c>
      <c r="K80" s="4" t="n">
        <f aca="false">J80</f>
        <v>-1500</v>
      </c>
      <c r="L80" s="5" t="n">
        <v>1</v>
      </c>
      <c r="M80" s="6" t="n">
        <f aca="false">C80*E80*-1</f>
        <v>18000</v>
      </c>
      <c r="O80" s="3" t="s">
        <v>0</v>
      </c>
    </row>
    <row r="81" customFormat="false" ht="12.75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0.55</v>
      </c>
      <c r="F81" s="14" t="n">
        <v>0.5</v>
      </c>
      <c r="G81" s="4" t="n">
        <f aca="false">(E81-F81)*C81</f>
        <v>-500</v>
      </c>
      <c r="H81" s="4" t="n">
        <f aca="false">C81*(E81-F81)</f>
        <v>-500</v>
      </c>
      <c r="J81" s="4" t="n">
        <f aca="false">G81</f>
        <v>-500</v>
      </c>
      <c r="K81" s="4" t="n">
        <f aca="false">J81</f>
        <v>-500</v>
      </c>
      <c r="L81" s="5" t="n">
        <v>1</v>
      </c>
      <c r="M81" s="6" t="n">
        <f aca="false">C81*E81*-1</f>
        <v>5500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0.35</v>
      </c>
      <c r="F82" s="14" t="n">
        <v>0.35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3500</v>
      </c>
      <c r="O82" s="4" t="s">
        <v>0</v>
      </c>
    </row>
    <row r="83" customFormat="false" ht="12.75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0.2</v>
      </c>
      <c r="F83" s="14" t="n">
        <v>0.2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6" t="n">
        <f aca="false">C83*E83*-1</f>
        <v>2000</v>
      </c>
      <c r="O83" s="4" t="s">
        <v>0</v>
      </c>
    </row>
    <row r="84" customFormat="false" ht="12.75" hidden="false" customHeight="false" outlineLevel="0" collapsed="false">
      <c r="A84" s="15" t="s">
        <v>0</v>
      </c>
      <c r="B84" s="1" t="s">
        <v>84</v>
      </c>
      <c r="C84" s="2" t="n">
        <v>-10000</v>
      </c>
      <c r="D84" s="2" t="s">
        <v>0</v>
      </c>
      <c r="E84" s="14" t="n">
        <v>0.15</v>
      </c>
      <c r="F84" s="14" t="n">
        <v>0.15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29" t="n">
        <f aca="false">C84*E84*-1</f>
        <v>1500</v>
      </c>
      <c r="O84" s="6" t="s">
        <v>0</v>
      </c>
    </row>
    <row r="85" customFormat="false" ht="13.5" hidden="false" customHeight="false" outlineLevel="0" collapsed="false">
      <c r="A85" s="15" t="s">
        <v>0</v>
      </c>
      <c r="B85" s="1" t="s">
        <v>85</v>
      </c>
      <c r="C85" s="2" t="n">
        <v>-5000</v>
      </c>
      <c r="D85" s="2" t="s">
        <v>0</v>
      </c>
      <c r="E85" s="14" t="n">
        <v>0.15</v>
      </c>
      <c r="F85" s="14" t="n">
        <v>0.15</v>
      </c>
      <c r="G85" s="4" t="n">
        <f aca="false">(E85-F85)*C85</f>
        <v>-0</v>
      </c>
      <c r="H85" s="4" t="n">
        <f aca="false">C85*(E85-F85)</f>
        <v>-0</v>
      </c>
      <c r="J85" s="4" t="n">
        <f aca="false">G85</f>
        <v>-0</v>
      </c>
      <c r="K85" s="4" t="n">
        <f aca="false">J85</f>
        <v>-0</v>
      </c>
      <c r="L85" s="5" t="n">
        <v>1</v>
      </c>
      <c r="M85" s="30" t="n">
        <f aca="false">C85*E85*-1</f>
        <v>750</v>
      </c>
      <c r="N85" s="6" t="s">
        <v>0</v>
      </c>
      <c r="O85" s="4" t="s">
        <v>0</v>
      </c>
    </row>
    <row r="86" customFormat="false" ht="12.75" hidden="false" customHeight="false" outlineLevel="0" collapsed="false">
      <c r="A86" s="8" t="s">
        <v>0</v>
      </c>
      <c r="C86" s="31" t="s">
        <v>0</v>
      </c>
      <c r="D86" s="2" t="s">
        <v>0</v>
      </c>
      <c r="E86" s="14"/>
      <c r="F86" s="14"/>
      <c r="G86" s="4" t="s">
        <v>0</v>
      </c>
      <c r="H86" s="4" t="s">
        <v>0</v>
      </c>
      <c r="I86" s="14"/>
      <c r="J86" s="4" t="str">
        <f aca="false">G86</f>
        <v> </v>
      </c>
      <c r="K86" s="4" t="str">
        <f aca="false">J86</f>
        <v> </v>
      </c>
      <c r="M86" s="6" t="n">
        <f aca="false">SUM(M72:M85)</f>
        <v>131750</v>
      </c>
      <c r="N86" s="6" t="n">
        <v>41150</v>
      </c>
      <c r="O86" s="6" t="n">
        <v>2916581.95</v>
      </c>
    </row>
    <row r="87" customFormat="false" ht="12.75" hidden="false" customHeight="false" outlineLevel="0" collapsed="false">
      <c r="A87" s="8" t="s">
        <v>70</v>
      </c>
      <c r="B87" s="3" t="s">
        <v>15</v>
      </c>
      <c r="C87" s="2" t="s">
        <v>0</v>
      </c>
      <c r="D87" s="2" t="s">
        <v>0</v>
      </c>
      <c r="E87" s="28"/>
      <c r="F87" s="28"/>
      <c r="G87" s="28" t="s">
        <v>0</v>
      </c>
      <c r="H87" s="4" t="s">
        <v>0</v>
      </c>
      <c r="I87" s="5"/>
      <c r="K87" s="4" t="s">
        <v>0</v>
      </c>
      <c r="M87" s="6" t="s">
        <v>0</v>
      </c>
      <c r="N87" s="6" t="n">
        <f aca="false">SUM(H71:H85)</f>
        <v>-4750</v>
      </c>
      <c r="O87" s="6" t="n">
        <f aca="false">SUM(K71:K85)</f>
        <v>2911831.95</v>
      </c>
    </row>
    <row r="88" customFormat="false" ht="12.75" hidden="false" customHeight="false" outlineLevel="0" collapsed="false">
      <c r="A88" s="15" t="s">
        <v>0</v>
      </c>
      <c r="B88" s="1" t="s">
        <v>86</v>
      </c>
      <c r="C88" s="2" t="n">
        <v>387</v>
      </c>
      <c r="D88" s="2" t="s">
        <v>0</v>
      </c>
      <c r="E88" s="23" t="n">
        <v>38.47</v>
      </c>
      <c r="F88" s="23" t="n">
        <v>38.86</v>
      </c>
      <c r="G88" s="4" t="n">
        <f aca="false">C88*(E88-F88)</f>
        <v>-150.93</v>
      </c>
      <c r="H88" s="4" t="n">
        <f aca="false">C88*(E88-F88)</f>
        <v>-150.93</v>
      </c>
      <c r="I88" s="14"/>
      <c r="J88" s="4" t="n">
        <f aca="false">C88*E88</f>
        <v>14887.89</v>
      </c>
      <c r="K88" s="4" t="n">
        <f aca="false">J88</f>
        <v>14887.89</v>
      </c>
      <c r="L88" s="5" t="n">
        <v>2</v>
      </c>
      <c r="M88" s="6" t="s">
        <v>0</v>
      </c>
    </row>
    <row r="89" customFormat="false" ht="12.75" hidden="false" customHeight="false" outlineLevel="0" collapsed="false">
      <c r="A89" s="8" t="s">
        <v>0</v>
      </c>
      <c r="B89" s="1" t="s">
        <v>47</v>
      </c>
      <c r="C89" s="2" t="n">
        <v>158.48</v>
      </c>
      <c r="D89" s="2" t="s">
        <v>0</v>
      </c>
      <c r="E89" s="14" t="n">
        <v>1</v>
      </c>
      <c r="F89" s="14" t="n">
        <v>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158.48</v>
      </c>
      <c r="K89" s="4" t="n">
        <f aca="false">J89</f>
        <v>158.48</v>
      </c>
      <c r="L89" s="5" t="n">
        <v>1</v>
      </c>
    </row>
    <row r="90" customFormat="false" ht="12.75" hidden="false" customHeight="false" outlineLevel="0" collapsed="false">
      <c r="A90" s="8" t="s">
        <v>0</v>
      </c>
      <c r="B90" s="3" t="s">
        <v>0</v>
      </c>
      <c r="D90" s="2" t="s">
        <v>0</v>
      </c>
      <c r="E90" s="14" t="s">
        <v>0</v>
      </c>
      <c r="F90" s="14" t="s">
        <v>0</v>
      </c>
      <c r="H90" s="4" t="s">
        <v>0</v>
      </c>
      <c r="I90" s="5"/>
      <c r="K90" s="20"/>
      <c r="O90" s="6" t="s">
        <v>0</v>
      </c>
    </row>
    <row r="91" customFormat="false" ht="12.75" hidden="false" customHeight="false" outlineLevel="0" collapsed="false">
      <c r="A91" s="8" t="s">
        <v>87</v>
      </c>
      <c r="B91" s="3" t="s">
        <v>15</v>
      </c>
      <c r="C91" s="2" t="s">
        <v>0</v>
      </c>
      <c r="D91" s="2" t="s">
        <v>0</v>
      </c>
      <c r="E91" s="5"/>
      <c r="F91" s="5"/>
      <c r="H91" s="4" t="s">
        <v>0</v>
      </c>
      <c r="I91" s="5"/>
    </row>
    <row r="92" customFormat="false" ht="12.75" hidden="false" customHeight="false" outlineLevel="0" collapsed="false">
      <c r="A92" s="8" t="s">
        <v>88</v>
      </c>
      <c r="B92" s="1" t="s">
        <v>89</v>
      </c>
      <c r="C92" s="2" t="n">
        <v>234.064</v>
      </c>
      <c r="D92" s="2" t="s">
        <v>0</v>
      </c>
      <c r="E92" s="14" t="n">
        <v>47.78</v>
      </c>
      <c r="F92" s="14" t="n">
        <v>47.78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11183.57792</v>
      </c>
      <c r="K92" s="4" t="n">
        <f aca="false">J92</f>
        <v>11183.57792</v>
      </c>
      <c r="L92" s="5" t="n">
        <v>2</v>
      </c>
    </row>
    <row r="93" customFormat="false" ht="12.75" hidden="false" customHeight="false" outlineLevel="0" collapsed="false">
      <c r="A93" s="8"/>
      <c r="B93" s="1" t="s">
        <v>90</v>
      </c>
      <c r="C93" s="2" t="n">
        <v>752.128</v>
      </c>
      <c r="D93" s="2" t="s">
        <v>0</v>
      </c>
      <c r="E93" s="14" t="n">
        <v>8.45</v>
      </c>
      <c r="F93" s="14" t="n">
        <v>8.45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6355.4816</v>
      </c>
      <c r="K93" s="4" t="n">
        <f aca="false">J93</f>
        <v>6355.4816</v>
      </c>
      <c r="L93" s="5" t="n">
        <v>2</v>
      </c>
    </row>
    <row r="94" customFormat="false" ht="12.75" hidden="false" customHeight="false" outlineLevel="0" collapsed="false">
      <c r="A94" s="8"/>
      <c r="B94" s="1" t="s">
        <v>91</v>
      </c>
      <c r="C94" s="2" t="n">
        <v>2674.796</v>
      </c>
      <c r="D94" s="2" t="s">
        <v>0</v>
      </c>
      <c r="E94" s="14" t="n">
        <v>19.94</v>
      </c>
      <c r="F94" s="14" t="n">
        <v>19.94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53335.43224</v>
      </c>
      <c r="K94" s="4" t="n">
        <f aca="false">J94</f>
        <v>53335.43224</v>
      </c>
      <c r="L94" s="5" t="n">
        <v>2</v>
      </c>
    </row>
    <row r="95" customFormat="false" ht="12.75" hidden="false" customHeight="false" outlineLevel="0" collapsed="false">
      <c r="A95" s="8"/>
      <c r="B95" s="1" t="s">
        <v>92</v>
      </c>
      <c r="C95" s="2" t="n">
        <v>1240.306</v>
      </c>
      <c r="D95" s="2" t="s">
        <v>0</v>
      </c>
      <c r="E95" s="14" t="n">
        <v>7.76</v>
      </c>
      <c r="F95" s="14" t="n">
        <v>7.76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9624.77456</v>
      </c>
      <c r="K95" s="4" t="n">
        <f aca="false">J95</f>
        <v>9624.77456</v>
      </c>
      <c r="L95" s="5" t="n">
        <v>2</v>
      </c>
    </row>
    <row r="96" customFormat="false" ht="12.75" hidden="false" customHeight="false" outlineLevel="0" collapsed="false">
      <c r="A96" s="8"/>
      <c r="B96" s="1" t="s">
        <v>93</v>
      </c>
      <c r="C96" s="2" t="n">
        <v>261.044</v>
      </c>
      <c r="D96" s="2" t="s">
        <v>0</v>
      </c>
      <c r="E96" s="14" t="n">
        <v>35.81</v>
      </c>
      <c r="F96" s="14" t="n">
        <v>35.81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9347.98564</v>
      </c>
      <c r="K96" s="4" t="n">
        <f aca="false">J96</f>
        <v>9347.98564</v>
      </c>
      <c r="L96" s="5" t="n">
        <v>2</v>
      </c>
    </row>
    <row r="97" customFormat="false" ht="12.75" hidden="false" customHeight="false" outlineLevel="0" collapsed="false">
      <c r="A97" s="8"/>
      <c r="B97" s="1" t="s">
        <v>94</v>
      </c>
      <c r="C97" s="2" t="n">
        <v>378.526</v>
      </c>
      <c r="D97" s="2" t="s">
        <v>0</v>
      </c>
      <c r="E97" s="14" t="n">
        <v>25.78</v>
      </c>
      <c r="F97" s="14" t="n">
        <v>25.78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9758.40028</v>
      </c>
      <c r="K97" s="4" t="n">
        <f aca="false">J97</f>
        <v>9758.40028</v>
      </c>
      <c r="L97" s="5" t="n">
        <v>2</v>
      </c>
    </row>
    <row r="98" customFormat="false" ht="12.75" hidden="false" customHeight="false" outlineLevel="0" collapsed="false">
      <c r="A98" s="8" t="s">
        <v>0</v>
      </c>
      <c r="B98" s="1" t="s">
        <v>95</v>
      </c>
      <c r="C98" s="2" t="n">
        <v>1371</v>
      </c>
      <c r="D98" s="2" t="s">
        <v>0</v>
      </c>
      <c r="E98" s="14" t="n">
        <v>11</v>
      </c>
      <c r="F98" s="14" t="n">
        <v>11</v>
      </c>
      <c r="G98" s="4" t="n">
        <f aca="false">C98*(E98-F98)</f>
        <v>0</v>
      </c>
      <c r="H98" s="4" t="n">
        <f aca="false">C98*(E98-F98)</f>
        <v>0</v>
      </c>
      <c r="I98" s="14" t="s">
        <v>0</v>
      </c>
      <c r="J98" s="4" t="n">
        <f aca="false">C98*E98</f>
        <v>15081</v>
      </c>
      <c r="K98" s="4" t="n">
        <f aca="false">J98</f>
        <v>15081</v>
      </c>
      <c r="L98" s="5" t="n">
        <v>1</v>
      </c>
    </row>
    <row r="99" customFormat="false" ht="12.75" hidden="false" customHeight="false" outlineLevel="0" collapsed="false">
      <c r="A99" s="8"/>
      <c r="E99" s="1"/>
      <c r="F99" s="1"/>
      <c r="G99" s="20"/>
      <c r="H99" s="4" t="s">
        <v>0</v>
      </c>
      <c r="I99" s="1" t="s">
        <v>0</v>
      </c>
    </row>
    <row r="100" customFormat="false" ht="12.75" hidden="false" customHeight="false" outlineLevel="0" collapsed="false">
      <c r="A100" s="8" t="s">
        <v>96</v>
      </c>
      <c r="B100" s="1" t="s">
        <v>97</v>
      </c>
      <c r="C100" s="2" t="n">
        <v>5000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5000</v>
      </c>
      <c r="K100" s="4" t="n">
        <f aca="false">J100</f>
        <v>5000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</row>
    <row r="102" customFormat="false" ht="12.75" hidden="false" customHeight="false" outlineLevel="0" collapsed="false">
      <c r="A102" s="8" t="s">
        <v>98</v>
      </c>
      <c r="B102" s="1" t="s">
        <v>99</v>
      </c>
      <c r="C102" s="2" t="n">
        <v>3829.12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3829.12</v>
      </c>
      <c r="K102" s="4" t="n">
        <f aca="false">J102</f>
        <v>3829.12</v>
      </c>
      <c r="L102" s="5" t="n">
        <v>1</v>
      </c>
    </row>
    <row r="103" customFormat="false" ht="12.75" hidden="false" customHeight="false" outlineLevel="0" collapsed="false">
      <c r="A103" s="8"/>
      <c r="B103" s="1" t="s">
        <v>100</v>
      </c>
      <c r="C103" s="2" t="n">
        <v>4769.42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4769.42</v>
      </c>
      <c r="K103" s="4" t="n">
        <f aca="false">J103</f>
        <v>4769.42</v>
      </c>
      <c r="L103" s="5" t="n">
        <v>1</v>
      </c>
    </row>
    <row r="104" customFormat="false" ht="12.75" hidden="false" customHeight="false" outlineLevel="0" collapsed="false">
      <c r="E104" s="1"/>
      <c r="F104" s="1"/>
      <c r="G104" s="20"/>
      <c r="H104" s="4" t="s">
        <v>0</v>
      </c>
      <c r="I104" s="1"/>
      <c r="K104" s="4" t="s">
        <v>0</v>
      </c>
    </row>
    <row r="105" customFormat="false" ht="12.75" hidden="false" customHeight="false" outlineLevel="0" collapsed="false">
      <c r="A105" s="8" t="s">
        <v>101</v>
      </c>
      <c r="B105" s="1" t="s">
        <v>102</v>
      </c>
      <c r="C105" s="2" t="n">
        <v>9759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9759</v>
      </c>
      <c r="K105" s="4" t="n">
        <f aca="false">J105</f>
        <v>9759</v>
      </c>
      <c r="L105" s="5" t="n">
        <v>1</v>
      </c>
      <c r="M105" s="6" t="s">
        <v>103</v>
      </c>
    </row>
    <row r="106" customFormat="false" ht="12.75" hidden="false" customHeight="false" outlineLevel="0" collapsed="false">
      <c r="A106" s="8"/>
      <c r="B106" s="1" t="s">
        <v>104</v>
      </c>
      <c r="C106" s="2" t="n">
        <v>3718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3718</v>
      </c>
      <c r="K106" s="4" t="n">
        <f aca="false">J106</f>
        <v>3718</v>
      </c>
      <c r="L106" s="5" t="n">
        <v>1</v>
      </c>
      <c r="M106" s="6" t="n">
        <f aca="false">(C9*E9)+(C10*E10)+(C11*E11)+(C12*E12)+(C13*E13)+(C14*E14)</f>
        <v>-4131810</v>
      </c>
      <c r="N106" s="32" t="n">
        <f aca="false">M106/M113</f>
        <v>-0.694219514852566</v>
      </c>
      <c r="O106" s="3" t="s">
        <v>20</v>
      </c>
    </row>
    <row r="107" customFormat="false" ht="12.75" hidden="false" customHeight="false" outlineLevel="0" collapsed="false">
      <c r="A107" s="8"/>
      <c r="B107" s="1" t="s">
        <v>105</v>
      </c>
      <c r="C107" s="2" t="n">
        <v>943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943</v>
      </c>
      <c r="K107" s="4" t="n">
        <f aca="false">J107</f>
        <v>943</v>
      </c>
      <c r="L107" s="5" t="n">
        <v>1</v>
      </c>
      <c r="M107" s="6" t="n">
        <f aca="false">SUMIF(L5:L114,2,K5:K114)</f>
        <v>490612.010514722</v>
      </c>
      <c r="N107" s="32" t="n">
        <f aca="false">M107/M113</f>
        <v>0.0824317749171362</v>
      </c>
      <c r="O107" s="3" t="s">
        <v>15</v>
      </c>
    </row>
    <row r="108" customFormat="false" ht="12.75" hidden="false" customHeight="false" outlineLevel="0" collapsed="false">
      <c r="A108" s="8"/>
      <c r="B108" s="1" t="s">
        <v>106</v>
      </c>
      <c r="C108" s="2" t="n">
        <v>1235</v>
      </c>
      <c r="E108" s="14" t="n">
        <v>1</v>
      </c>
      <c r="F108" s="14" t="n">
        <v>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1235</v>
      </c>
      <c r="K108" s="4" t="n">
        <f aca="false">J108</f>
        <v>1235</v>
      </c>
      <c r="L108" s="5" t="n">
        <v>1</v>
      </c>
      <c r="M108" s="6" t="s">
        <v>107</v>
      </c>
      <c r="N108" s="32"/>
      <c r="O108" s="4" t="s">
        <v>0</v>
      </c>
    </row>
    <row r="109" customFormat="false" ht="12.75" hidden="false" customHeight="false" outlineLevel="0" collapsed="false">
      <c r="A109" s="8"/>
      <c r="B109" s="1" t="s">
        <v>108</v>
      </c>
      <c r="C109" s="2" t="n">
        <v>2234.782</v>
      </c>
      <c r="D109" s="2" t="s">
        <v>0</v>
      </c>
      <c r="E109" s="14" t="n">
        <v>1.684671</v>
      </c>
      <c r="F109" s="14" t="n">
        <v>1.684671</v>
      </c>
      <c r="G109" s="4" t="n">
        <f aca="false">C109*(E109-F109)</f>
        <v>0</v>
      </c>
      <c r="H109" s="4" t="n">
        <f aca="false">C109*(E109-F109)</f>
        <v>0</v>
      </c>
      <c r="I109" s="14"/>
      <c r="J109" s="4" t="n">
        <f aca="false">C109*E109</f>
        <v>3764.872426722</v>
      </c>
      <c r="K109" s="4" t="n">
        <f aca="false">J109</f>
        <v>3764.872426722</v>
      </c>
      <c r="L109" s="5" t="n">
        <v>2</v>
      </c>
      <c r="M109" s="6" t="n">
        <f aca="false">SUMIF(L5:L114,1,K5:K114)</f>
        <v>6001122.14792</v>
      </c>
      <c r="N109" s="32" t="n">
        <f aca="false">M109/M113</f>
        <v>1.0082980839148</v>
      </c>
    </row>
    <row r="110" customFormat="false" ht="12.75" hidden="false" customHeight="false" outlineLevel="0" collapsed="false">
      <c r="A110" s="8"/>
      <c r="E110" s="14"/>
      <c r="F110" s="14"/>
      <c r="I110" s="14"/>
      <c r="M110" s="6" t="s">
        <v>109</v>
      </c>
      <c r="N110" s="32"/>
    </row>
    <row r="111" customFormat="false" ht="12.75" hidden="false" customHeight="false" outlineLevel="0" collapsed="false">
      <c r="A111" s="8" t="s">
        <v>110</v>
      </c>
      <c r="B111" s="1" t="s">
        <v>111</v>
      </c>
      <c r="C111" s="2" t="n">
        <v>-125000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-125000</v>
      </c>
      <c r="K111" s="4" t="n">
        <f aca="false">J111</f>
        <v>-125000</v>
      </c>
      <c r="L111" s="5" t="n">
        <v>0</v>
      </c>
      <c r="M111" s="6" t="n">
        <f aca="false">SUM(K111:K113)</f>
        <v>-540000</v>
      </c>
      <c r="N111" s="32" t="n">
        <f aca="false">+M111/M113</f>
        <v>-0.090729858831937</v>
      </c>
    </row>
    <row r="112" customFormat="false" ht="12.75" hidden="false" customHeight="false" outlineLevel="0" collapsed="false">
      <c r="A112" s="8" t="s">
        <v>0</v>
      </c>
      <c r="B112" s="1" t="s">
        <v>112</v>
      </c>
      <c r="C112" s="2" t="n">
        <v>-160000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-160000</v>
      </c>
      <c r="K112" s="4" t="n">
        <f aca="false">J112</f>
        <v>-160000</v>
      </c>
      <c r="L112" s="5" t="n">
        <v>0</v>
      </c>
      <c r="M112" s="6" t="s">
        <v>113</v>
      </c>
      <c r="N112" s="32"/>
    </row>
    <row r="113" customFormat="false" ht="12.75" hidden="false" customHeight="false" outlineLevel="0" collapsed="false">
      <c r="A113" s="8" t="s">
        <v>0</v>
      </c>
      <c r="B113" s="1" t="s">
        <v>114</v>
      </c>
      <c r="C113" s="2" t="n">
        <v>-255000</v>
      </c>
      <c r="D113" s="2" t="s">
        <v>0</v>
      </c>
      <c r="E113" s="19" t="s">
        <v>0</v>
      </c>
      <c r="F113" s="19" t="s">
        <v>0</v>
      </c>
      <c r="G113" s="19" t="s">
        <v>0</v>
      </c>
      <c r="H113" s="19" t="s">
        <v>0</v>
      </c>
      <c r="J113" s="4" t="n">
        <f aca="false">+C113</f>
        <v>-255000</v>
      </c>
      <c r="K113" s="4" t="n">
        <f aca="false">J113</f>
        <v>-255000</v>
      </c>
      <c r="L113" s="5" t="n">
        <v>0</v>
      </c>
      <c r="M113" s="6" t="n">
        <f aca="false">K116</f>
        <v>5951734.15843472</v>
      </c>
      <c r="N113" s="32" t="n">
        <f aca="false">+M113/K116</f>
        <v>1</v>
      </c>
    </row>
    <row r="114" customFormat="false" ht="13.5" hidden="false" customHeight="false" outlineLevel="0" collapsed="false">
      <c r="A114" s="8" t="s">
        <v>0</v>
      </c>
      <c r="B114" s="33" t="s">
        <v>0</v>
      </c>
      <c r="C114" s="34"/>
      <c r="D114" s="34" t="s">
        <v>0</v>
      </c>
      <c r="E114" s="35"/>
      <c r="F114" s="35"/>
      <c r="G114" s="36"/>
      <c r="H114" s="36"/>
      <c r="I114" s="35"/>
      <c r="J114" s="36"/>
      <c r="K114" s="36" t="s">
        <v>0</v>
      </c>
      <c r="L114" s="37"/>
      <c r="M114" s="30" t="s">
        <v>0</v>
      </c>
      <c r="N114" s="30"/>
    </row>
    <row r="115" customFormat="false" ht="12.75" hidden="false" customHeight="false" outlineLevel="0" collapsed="false">
      <c r="A115" s="8"/>
      <c r="M115" s="6" t="s">
        <v>115</v>
      </c>
    </row>
    <row r="116" customFormat="false" ht="12.75" hidden="false" customHeight="false" outlineLevel="0" collapsed="false">
      <c r="A116" s="8" t="s">
        <v>116</v>
      </c>
      <c r="C116" s="2" t="n">
        <f aca="false">SUM(C56:C68)+C35+C41+C48+C51+C52+C53</f>
        <v>21359.5987</v>
      </c>
      <c r="D116" s="2" t="n">
        <f aca="false">SUM(D5:D111)</f>
        <v>6724.5987</v>
      </c>
      <c r="G116" s="4" t="n">
        <f aca="false">SUM(G5:G114)</f>
        <v>-113631.678871</v>
      </c>
      <c r="H116" s="4" t="n">
        <f aca="false">SUM(H5:H114)</f>
        <v>-117065.215811</v>
      </c>
      <c r="J116" s="4" t="n">
        <f aca="false">SUM(J5:J114)</f>
        <v>6452821.15467472</v>
      </c>
      <c r="K116" s="4" t="n">
        <f aca="false">SUM(K5:K114)</f>
        <v>5951734.15843472</v>
      </c>
      <c r="M116" s="29" t="n">
        <f aca="false">SUM(K48:K68)+K35+K41</f>
        <v>335211.415848</v>
      </c>
      <c r="N116" s="38" t="n">
        <f aca="false">M116/K116</f>
        <v>0.0563216378495237</v>
      </c>
    </row>
    <row r="117" customFormat="false" ht="13.5" hidden="false" customHeight="false" outlineLevel="0" collapsed="false">
      <c r="A117" s="8"/>
      <c r="B117" s="39"/>
      <c r="C117" s="34"/>
      <c r="D117" s="34"/>
      <c r="E117" s="35"/>
      <c r="F117" s="35"/>
      <c r="G117" s="36"/>
      <c r="H117" s="36"/>
      <c r="I117" s="35"/>
      <c r="J117" s="36"/>
      <c r="K117" s="36"/>
      <c r="L117" s="37"/>
      <c r="M117" s="30"/>
      <c r="N117" s="30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 t="s">
        <v>117</v>
      </c>
      <c r="B119" s="3" t="s">
        <v>15</v>
      </c>
      <c r="C119" s="2" t="s">
        <v>0</v>
      </c>
      <c r="M119" s="6" t="s">
        <v>0</v>
      </c>
    </row>
    <row r="120" customFormat="false" ht="12.75" hidden="false" customHeight="false" outlineLevel="0" collapsed="false">
      <c r="A120" s="8" t="s">
        <v>118</v>
      </c>
      <c r="B120" s="1" t="s">
        <v>119</v>
      </c>
      <c r="C120" s="2" t="n">
        <v>1228.582</v>
      </c>
      <c r="D120" s="2" t="s">
        <v>0</v>
      </c>
      <c r="E120" s="14" t="n">
        <v>18.22</v>
      </c>
      <c r="F120" s="14" t="n">
        <v>18.22</v>
      </c>
      <c r="G120" s="4" t="n">
        <f aca="false">C120*(E120-F120)</f>
        <v>0</v>
      </c>
      <c r="H120" s="4" t="n">
        <f aca="false">C120*(E120-F120)</f>
        <v>0</v>
      </c>
      <c r="I120" s="14"/>
      <c r="J120" s="4" t="n">
        <f aca="false">C120*E120</f>
        <v>22384.76404</v>
      </c>
      <c r="K120" s="4" t="n">
        <f aca="false">J120</f>
        <v>22384.76404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120</v>
      </c>
      <c r="C121" s="2" t="n">
        <v>387</v>
      </c>
      <c r="D121" s="2" t="s">
        <v>0</v>
      </c>
      <c r="E121" s="14" t="n">
        <f aca="false">+E88</f>
        <v>38.47</v>
      </c>
      <c r="F121" s="14" t="n">
        <f aca="false">+F88</f>
        <v>38.86</v>
      </c>
      <c r="G121" s="4" t="n">
        <f aca="false">C121*(E121-F121)</f>
        <v>-150.93</v>
      </c>
      <c r="H121" s="4" t="n">
        <f aca="false">C121*(E121-F121)</f>
        <v>-150.93</v>
      </c>
      <c r="I121" s="14"/>
      <c r="J121" s="4" t="n">
        <f aca="false">C121*E121</f>
        <v>14887.89</v>
      </c>
      <c r="K121" s="4" t="n">
        <f aca="false">J121</f>
        <v>14887.89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47</v>
      </c>
      <c r="C122" s="2" t="n">
        <v>158.48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158.48</v>
      </c>
      <c r="K122" s="4" t="n">
        <f aca="false">J122</f>
        <v>158.48</v>
      </c>
      <c r="L122" s="5" t="n">
        <v>1</v>
      </c>
    </row>
    <row r="123" customFormat="false" ht="12.75" hidden="false" customHeight="false" outlineLevel="0" collapsed="false">
      <c r="A123" s="8"/>
      <c r="E123" s="5"/>
      <c r="F123" s="5"/>
      <c r="H123" s="4" t="s">
        <v>0</v>
      </c>
      <c r="I123" s="5"/>
    </row>
    <row r="124" customFormat="false" ht="12.75" hidden="false" customHeight="false" outlineLevel="0" collapsed="false">
      <c r="A124" s="8" t="s">
        <v>117</v>
      </c>
      <c r="B124" s="3" t="s">
        <v>15</v>
      </c>
      <c r="C124" s="2" t="s">
        <v>0</v>
      </c>
      <c r="E124" s="5"/>
      <c r="F124" s="5"/>
      <c r="H124" s="4" t="s">
        <v>0</v>
      </c>
      <c r="I124" s="5"/>
    </row>
    <row r="125" customFormat="false" ht="12.75" hidden="false" customHeight="false" outlineLevel="0" collapsed="false">
      <c r="A125" s="8" t="s">
        <v>121</v>
      </c>
      <c r="B125" s="1" t="s">
        <v>122</v>
      </c>
      <c r="C125" s="2" t="n">
        <v>2013.38</v>
      </c>
      <c r="D125" s="2" t="s">
        <v>0</v>
      </c>
      <c r="E125" s="14" t="n">
        <v>11.08</v>
      </c>
      <c r="F125" s="14" t="n">
        <v>11.08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22308.2504</v>
      </c>
      <c r="K125" s="4" t="n">
        <f aca="false">J125</f>
        <v>22308.2504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120</v>
      </c>
      <c r="C126" s="2" t="n">
        <v>387</v>
      </c>
      <c r="D126" s="2" t="s">
        <v>0</v>
      </c>
      <c r="E126" s="14" t="n">
        <f aca="false">+E88</f>
        <v>38.47</v>
      </c>
      <c r="F126" s="14" t="n">
        <f aca="false">+F88</f>
        <v>38.86</v>
      </c>
      <c r="G126" s="4" t="n">
        <f aca="false">C126*(E126-F126)</f>
        <v>-150.93</v>
      </c>
      <c r="H126" s="4" t="n">
        <f aca="false">C126*(E126-F126)</f>
        <v>-150.93</v>
      </c>
      <c r="I126" s="14"/>
      <c r="J126" s="4" t="n">
        <f aca="false">C126*E126</f>
        <v>14887.89</v>
      </c>
      <c r="K126" s="4" t="n">
        <f aca="false">J126</f>
        <v>14887.89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47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  <c r="M127" s="6" t="s">
        <v>0</v>
      </c>
    </row>
    <row r="128" customFormat="false" ht="12.75" hidden="false" customHeight="false" outlineLevel="0" collapsed="false">
      <c r="A128" s="8"/>
      <c r="E128" s="14"/>
      <c r="F128" s="14"/>
      <c r="H128" s="4" t="s">
        <v>0</v>
      </c>
      <c r="I128" s="14"/>
    </row>
    <row r="129" customFormat="false" ht="12.75" hidden="false" customHeight="false" outlineLevel="0" collapsed="false">
      <c r="A129" s="8" t="s">
        <v>123</v>
      </c>
      <c r="B129" s="1" t="s">
        <v>120</v>
      </c>
      <c r="C129" s="2" t="n">
        <v>387</v>
      </c>
      <c r="D129" s="2" t="s">
        <v>0</v>
      </c>
      <c r="E129" s="14" t="n">
        <f aca="false">+E88</f>
        <v>38.47</v>
      </c>
      <c r="F129" s="14" t="n">
        <f aca="false">+F88</f>
        <v>38.86</v>
      </c>
      <c r="G129" s="4" t="n">
        <f aca="false">C129*(E129-F129)</f>
        <v>-150.93</v>
      </c>
      <c r="H129" s="4" t="n">
        <f aca="false">C129*(E129-F129)</f>
        <v>-150.93</v>
      </c>
      <c r="I129" s="14"/>
      <c r="J129" s="4" t="n">
        <f aca="false">C129*E129</f>
        <v>14887.89</v>
      </c>
      <c r="K129" s="4" t="n">
        <f aca="false">J129</f>
        <v>14887.89</v>
      </c>
      <c r="L129" s="5" t="n">
        <v>2</v>
      </c>
    </row>
    <row r="130" customFormat="false" ht="12.75" hidden="false" customHeight="false" outlineLevel="0" collapsed="false">
      <c r="A130" s="8" t="s">
        <v>0</v>
      </c>
      <c r="B130" s="1" t="s">
        <v>47</v>
      </c>
      <c r="C130" s="2" t="n">
        <v>158.48</v>
      </c>
      <c r="D130" s="2" t="s">
        <v>0</v>
      </c>
      <c r="E130" s="14" t="n">
        <v>1</v>
      </c>
      <c r="F130" s="14" t="n">
        <v>1</v>
      </c>
      <c r="G130" s="4" t="n">
        <f aca="false">C130*(E130-F130)</f>
        <v>0</v>
      </c>
      <c r="H130" s="4" t="n">
        <f aca="false">C130*(E130-F130)</f>
        <v>0</v>
      </c>
      <c r="I130" s="14"/>
      <c r="J130" s="4" t="n">
        <f aca="false">C130*E130</f>
        <v>158.48</v>
      </c>
      <c r="K130" s="4" t="n">
        <f aca="false">J130</f>
        <v>158.48</v>
      </c>
      <c r="L130" s="5" t="n">
        <v>1</v>
      </c>
    </row>
    <row r="131" customFormat="false" ht="12.75" hidden="false" customHeight="false" outlineLevel="0" collapsed="false">
      <c r="A131" s="8"/>
      <c r="C131" s="2" t="s">
        <v>0</v>
      </c>
      <c r="E131" s="21"/>
      <c r="F131" s="21"/>
      <c r="H131" s="4" t="s">
        <v>0</v>
      </c>
      <c r="I131" s="14"/>
    </row>
    <row r="132" customFormat="false" ht="12.75" hidden="false" customHeight="false" outlineLevel="0" collapsed="false">
      <c r="A132" s="8" t="s">
        <v>67</v>
      </c>
      <c r="B132" s="3" t="s">
        <v>15</v>
      </c>
      <c r="D132" s="2" t="s">
        <v>0</v>
      </c>
      <c r="E132" s="28"/>
      <c r="F132" s="28"/>
      <c r="H132" s="4" t="s">
        <v>0</v>
      </c>
      <c r="I132" s="5"/>
      <c r="K132" s="4" t="s">
        <v>0</v>
      </c>
    </row>
    <row r="133" customFormat="false" ht="12.75" hidden="false" customHeight="false" outlineLevel="0" collapsed="false">
      <c r="A133" s="8" t="s">
        <v>124</v>
      </c>
      <c r="B133" s="1" t="s">
        <v>125</v>
      </c>
      <c r="C133" s="2" t="n">
        <v>288</v>
      </c>
      <c r="D133" s="2" t="n">
        <v>0</v>
      </c>
      <c r="E133" s="14" t="n">
        <f aca="false">E$35</f>
        <v>33.84</v>
      </c>
      <c r="F133" s="14" t="n">
        <f aca="false">F$35</f>
        <v>33.17</v>
      </c>
      <c r="G133" s="4" t="n">
        <f aca="false">C133*(E133-F133)</f>
        <v>192.960000000001</v>
      </c>
      <c r="H133" s="4" t="n">
        <f aca="false">C133*(E133-F133)*0.5895</f>
        <v>113.74992</v>
      </c>
      <c r="I133" s="14"/>
      <c r="J133" s="4" t="n">
        <f aca="false">C133*E133</f>
        <v>9745.92</v>
      </c>
      <c r="K133" s="4" t="n">
        <f aca="false">J133*0.5995</f>
        <v>5842.67904</v>
      </c>
      <c r="L133" s="5" t="n">
        <v>2</v>
      </c>
      <c r="M133" s="6" t="n">
        <f aca="false">SUM(K116:K133)+K142</f>
        <v>6189073.92931472</v>
      </c>
      <c r="O133" s="4" t="s">
        <v>0</v>
      </c>
    </row>
    <row r="134" customFormat="false" ht="12.75" hidden="false" customHeight="false" outlineLevel="0" collapsed="false">
      <c r="A134" s="8"/>
      <c r="E134" s="14" t="s">
        <v>0</v>
      </c>
      <c r="F134" s="14" t="s">
        <v>0</v>
      </c>
      <c r="H134" s="4" t="s">
        <v>0</v>
      </c>
      <c r="I134" s="14"/>
      <c r="K134" s="4" t="s">
        <v>0</v>
      </c>
    </row>
    <row r="135" customFormat="false" ht="12.75" hidden="false" customHeight="false" outlineLevel="0" collapsed="false">
      <c r="A135" s="8" t="s">
        <v>126</v>
      </c>
      <c r="B135" s="3" t="s">
        <v>15</v>
      </c>
      <c r="C135" s="2" t="s">
        <v>0</v>
      </c>
      <c r="E135" s="14" t="s">
        <v>0</v>
      </c>
      <c r="F135" s="14" t="s">
        <v>0</v>
      </c>
      <c r="H135" s="4" t="s">
        <v>0</v>
      </c>
      <c r="I135" s="5"/>
      <c r="K135" s="4" t="s">
        <v>0</v>
      </c>
      <c r="M135" s="40" t="s">
        <v>0</v>
      </c>
    </row>
    <row r="136" customFormat="false" ht="12.75" hidden="false" customHeight="false" outlineLevel="0" collapsed="false">
      <c r="A136" s="8" t="s">
        <v>65</v>
      </c>
      <c r="B136" s="1" t="s">
        <v>127</v>
      </c>
      <c r="C136" s="2" t="n">
        <v>3331</v>
      </c>
      <c r="D136" s="2" t="n">
        <v>0</v>
      </c>
      <c r="E136" s="14" t="n">
        <f aca="false">E$35</f>
        <v>33.84</v>
      </c>
      <c r="F136" s="14" t="n">
        <f aca="false">F$35</f>
        <v>33.17</v>
      </c>
      <c r="G136" s="4" t="n">
        <f aca="false">C136*(E136-F136)</f>
        <v>2231.77000000001</v>
      </c>
      <c r="H136" s="4" t="n">
        <f aca="false">C136*(E136-F136)*0.5895</f>
        <v>1315.628415</v>
      </c>
      <c r="I136" s="14"/>
      <c r="J136" s="4" t="n">
        <f aca="false">C136*E136</f>
        <v>112721.04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128</v>
      </c>
      <c r="C137" s="2" t="n">
        <v>668</v>
      </c>
      <c r="D137" s="2" t="n">
        <v>0</v>
      </c>
      <c r="E137" s="14" t="n">
        <f aca="false">E$35</f>
        <v>33.84</v>
      </c>
      <c r="F137" s="14" t="n">
        <f aca="false">F$35</f>
        <v>33.17</v>
      </c>
      <c r="G137" s="4" t="n">
        <f aca="false">C137*(E137-F137)</f>
        <v>447.560000000001</v>
      </c>
      <c r="H137" s="4" t="n">
        <f aca="false">C137*(E137-F137)*0.5895</f>
        <v>263.836620000001</v>
      </c>
      <c r="I137" s="14"/>
      <c r="J137" s="4" t="n">
        <f aca="false">C137*E137</f>
        <v>22605.12</v>
      </c>
      <c r="K137" s="4" t="n">
        <v>0</v>
      </c>
      <c r="L137" s="5" t="n">
        <v>2</v>
      </c>
      <c r="M137" s="6" t="s">
        <v>0</v>
      </c>
    </row>
    <row r="138" customFormat="false" ht="12.75" hidden="false" customHeight="false" outlineLevel="0" collapsed="false">
      <c r="A138" s="8" t="s">
        <v>0</v>
      </c>
      <c r="B138" s="1" t="s">
        <v>129</v>
      </c>
      <c r="C138" s="2" t="n">
        <v>786</v>
      </c>
      <c r="D138" s="2" t="n">
        <v>0</v>
      </c>
      <c r="E138" s="14" t="n">
        <f aca="false">E$35</f>
        <v>33.84</v>
      </c>
      <c r="F138" s="14" t="n">
        <f aca="false">F$35</f>
        <v>33.17</v>
      </c>
      <c r="G138" s="4" t="n">
        <f aca="false">C138*(E138-F138)</f>
        <v>526.620000000001</v>
      </c>
      <c r="H138" s="4" t="n">
        <f aca="false">C138*(E138-F138)*0.5895</f>
        <v>310.442490000001</v>
      </c>
      <c r="I138" s="14"/>
      <c r="J138" s="4" t="n">
        <f aca="false">C138*E138</f>
        <v>26598.24</v>
      </c>
      <c r="K138" s="4" t="n">
        <v>0</v>
      </c>
      <c r="L138" s="5" t="n">
        <v>2</v>
      </c>
      <c r="M138" s="6" t="s">
        <v>0</v>
      </c>
    </row>
    <row r="139" customFormat="false" ht="12.75" hidden="false" customHeight="false" outlineLevel="0" collapsed="false">
      <c r="A139" s="8" t="s">
        <v>0</v>
      </c>
      <c r="B139" s="1" t="s">
        <v>130</v>
      </c>
      <c r="C139" s="2" t="n">
        <v>863</v>
      </c>
      <c r="D139" s="2" t="n">
        <v>0</v>
      </c>
      <c r="E139" s="14" t="n">
        <f aca="false">E$35</f>
        <v>33.84</v>
      </c>
      <c r="F139" s="14" t="n">
        <f aca="false">F$35</f>
        <v>33.17</v>
      </c>
      <c r="G139" s="4" t="n">
        <f aca="false">C139*(E139-F139)</f>
        <v>578.210000000002</v>
      </c>
      <c r="H139" s="4" t="n">
        <f aca="false">C139*(E139-F139)*0.5895</f>
        <v>340.854795000001</v>
      </c>
      <c r="I139" s="14"/>
      <c r="J139" s="4" t="n">
        <f aca="false">C139*E139</f>
        <v>29203.92</v>
      </c>
      <c r="K139" s="4" t="n">
        <v>0</v>
      </c>
      <c r="L139" s="5" t="n">
        <v>2</v>
      </c>
      <c r="M139" s="6" t="s">
        <v>103</v>
      </c>
    </row>
    <row r="140" customFormat="false" ht="12.75" hidden="false" customHeight="false" outlineLevel="0" collapsed="false">
      <c r="A140" s="8"/>
      <c r="C140" s="2" t="s">
        <v>0</v>
      </c>
      <c r="E140" s="14" t="s">
        <v>0</v>
      </c>
      <c r="F140" s="14" t="s">
        <v>0</v>
      </c>
      <c r="I140" s="14"/>
      <c r="K140" s="4" t="s">
        <v>0</v>
      </c>
      <c r="M140" s="6" t="n">
        <f aca="false">M106</f>
        <v>-4131810</v>
      </c>
      <c r="N140" s="32" t="n">
        <f aca="false">M140/M147</f>
        <v>-0.667597454350895</v>
      </c>
      <c r="O140" s="3" t="s">
        <v>20</v>
      </c>
    </row>
    <row r="141" customFormat="false" ht="12.75" hidden="false" customHeight="false" outlineLevel="0" collapsed="false">
      <c r="A141" s="8" t="s">
        <v>55</v>
      </c>
      <c r="B141" s="3" t="s">
        <v>15</v>
      </c>
      <c r="C141" s="2" t="s">
        <v>0</v>
      </c>
      <c r="D141" s="2" t="s">
        <v>0</v>
      </c>
      <c r="E141" s="14" t="s">
        <v>0</v>
      </c>
      <c r="F141" s="14" t="s">
        <v>0</v>
      </c>
      <c r="G141" s="20"/>
      <c r="H141" s="20"/>
      <c r="I141" s="1"/>
      <c r="K141" s="4" t="s">
        <v>0</v>
      </c>
      <c r="M141" s="6" t="n">
        <f aca="false">SUMIF(L120:L151,2,K120:K151)+M107</f>
        <v>727476.341394722</v>
      </c>
      <c r="N141" s="32" t="n">
        <f aca="false">M141/M147</f>
        <v>0.117542034511659</v>
      </c>
      <c r="O141" s="3" t="s">
        <v>15</v>
      </c>
    </row>
    <row r="142" customFormat="false" ht="12.75" hidden="false" customHeight="false" outlineLevel="0" collapsed="false">
      <c r="A142" s="8" t="s">
        <v>56</v>
      </c>
      <c r="B142" s="1" t="s">
        <v>131</v>
      </c>
      <c r="C142" s="2" t="n">
        <v>15280</v>
      </c>
      <c r="D142" s="2" t="n">
        <v>15280</v>
      </c>
      <c r="E142" s="14" t="n">
        <f aca="false">E$35</f>
        <v>33.84</v>
      </c>
      <c r="F142" s="14" t="n">
        <f aca="false">F$35</f>
        <v>33.17</v>
      </c>
      <c r="G142" s="4" t="n">
        <f aca="false">IF(E142&gt;I142,(E142-F142)*C142,0)</f>
        <v>10237.6</v>
      </c>
      <c r="H142" s="4" t="n">
        <f aca="false">IF(E142&gt;I142,(E142-F142)*C142*0.5895,0)</f>
        <v>6035.06520000002</v>
      </c>
      <c r="I142" s="14" t="n">
        <v>18.375</v>
      </c>
      <c r="J142" s="4" t="n">
        <f aca="false">IF(C142*(E142-I142)&gt;0,C142*(E142-I142),0)</f>
        <v>236305.2</v>
      </c>
      <c r="K142" s="4" t="n">
        <f aca="false">J142*0.5995</f>
        <v>141664.9674</v>
      </c>
      <c r="L142" s="5" t="n">
        <v>2</v>
      </c>
      <c r="M142" s="6" t="s">
        <v>107</v>
      </c>
      <c r="N142" s="32"/>
      <c r="O142" s="4" t="s">
        <v>0</v>
      </c>
      <c r="P142" s="20" t="s">
        <v>0</v>
      </c>
    </row>
    <row r="143" customFormat="false" ht="12.75" hidden="false" customHeight="false" outlineLevel="0" collapsed="false">
      <c r="A143" s="8" t="s">
        <v>0</v>
      </c>
      <c r="B143" s="1" t="s">
        <v>132</v>
      </c>
      <c r="C143" s="2" t="n">
        <v>5130</v>
      </c>
      <c r="D143" s="2" t="n">
        <v>0</v>
      </c>
      <c r="E143" s="14" t="n">
        <f aca="false">E$35</f>
        <v>33.84</v>
      </c>
      <c r="F143" s="14" t="n">
        <f aca="false">F$35</f>
        <v>33.17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SUMIF(L120:L151,1,K120:K151)+M109</f>
        <v>6001597.58792</v>
      </c>
      <c r="N143" s="32" t="n">
        <f aca="false">M143/M147</f>
        <v>0.969708498632286</v>
      </c>
      <c r="O143" s="4" t="s">
        <v>0</v>
      </c>
      <c r="P143" s="20" t="s">
        <v>0</v>
      </c>
    </row>
    <row r="144" customFormat="false" ht="12.75" hidden="false" customHeight="false" outlineLevel="0" collapsed="false">
      <c r="A144" s="8"/>
      <c r="B144" s="1" t="s">
        <v>133</v>
      </c>
      <c r="C144" s="2" t="n">
        <v>25</v>
      </c>
      <c r="D144" s="2" t="n">
        <v>0</v>
      </c>
      <c r="E144" s="14" t="n">
        <f aca="false">E$35</f>
        <v>33.84</v>
      </c>
      <c r="F144" s="14" t="n">
        <f aca="false">F$35</f>
        <v>33.17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55.5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109</v>
      </c>
      <c r="N144" s="32"/>
      <c r="P144" s="1" t="s">
        <v>0</v>
      </c>
    </row>
    <row r="145" customFormat="false" ht="12.75" hidden="false" customHeight="false" outlineLevel="0" collapsed="false">
      <c r="A145" s="8"/>
      <c r="B145" s="1" t="s">
        <v>134</v>
      </c>
      <c r="C145" s="2" t="n">
        <v>7608</v>
      </c>
      <c r="D145" s="2" t="n">
        <v>0</v>
      </c>
      <c r="E145" s="14" t="n">
        <f aca="false">E$35</f>
        <v>33.84</v>
      </c>
      <c r="F145" s="14" t="n">
        <f aca="false">F$35</f>
        <v>33.17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75.0625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n">
        <f aca="false">+M111</f>
        <v>-540000</v>
      </c>
      <c r="N145" s="32" t="n">
        <f aca="false">+M145/M147</f>
        <v>-0.087250533143945</v>
      </c>
      <c r="P145" s="20" t="s">
        <v>0</v>
      </c>
    </row>
    <row r="146" customFormat="false" ht="12.75" hidden="false" customHeight="false" outlineLevel="0" collapsed="false">
      <c r="A146" s="8"/>
      <c r="B146" s="1" t="s">
        <v>135</v>
      </c>
      <c r="C146" s="2" t="n">
        <v>2540</v>
      </c>
      <c r="D146" s="2" t="n">
        <v>0</v>
      </c>
      <c r="E146" s="14" t="n">
        <f aca="false">E$35</f>
        <v>33.84</v>
      </c>
      <c r="F146" s="14" t="n">
        <f aca="false">F$35</f>
        <v>33.17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76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113</v>
      </c>
      <c r="N146" s="32"/>
    </row>
    <row r="147" customFormat="false" ht="12.75" hidden="false" customHeight="false" outlineLevel="0" collapsed="false">
      <c r="A147" s="8"/>
      <c r="B147" s="1" t="s">
        <v>136</v>
      </c>
      <c r="C147" s="2" t="n">
        <v>1524</v>
      </c>
      <c r="D147" s="2" t="n">
        <v>0</v>
      </c>
      <c r="E147" s="14" t="n">
        <f aca="false">E$35</f>
        <v>33.84</v>
      </c>
      <c r="F147" s="14" t="n">
        <f aca="false">F$35</f>
        <v>33.17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83.125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n">
        <f aca="false">SUM(K120:K142)+K116</f>
        <v>6189073.92931472</v>
      </c>
      <c r="N147" s="32" t="n">
        <f aca="false">+M147/K153</f>
        <v>1</v>
      </c>
    </row>
    <row r="148" customFormat="false" ht="12.75" hidden="false" customHeight="false" outlineLevel="0" collapsed="false">
      <c r="A148" s="8"/>
      <c r="B148" s="1" t="s">
        <v>137</v>
      </c>
      <c r="C148" s="2" t="n">
        <v>1968</v>
      </c>
      <c r="D148" s="2" t="n">
        <v>0</v>
      </c>
      <c r="E148" s="14" t="n">
        <f aca="false">E$35</f>
        <v>33.84</v>
      </c>
      <c r="F148" s="14" t="n">
        <f aca="false">F$35</f>
        <v>33.17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62.41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2.75" hidden="false" customHeight="false" outlineLevel="0" collapsed="false">
      <c r="A149" s="8"/>
      <c r="B149" s="1" t="s">
        <v>138</v>
      </c>
      <c r="C149" s="2" t="n">
        <v>1967</v>
      </c>
      <c r="D149" s="2" t="n">
        <v>0</v>
      </c>
      <c r="E149" s="14" t="n">
        <f aca="false">E$35</f>
        <v>33.84</v>
      </c>
      <c r="F149" s="14" t="n">
        <f aca="false">F$35</f>
        <v>33.17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54.03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2.75" hidden="false" customHeight="false" outlineLevel="0" collapsed="false">
      <c r="A150" s="8"/>
      <c r="B150" s="1" t="s">
        <v>139</v>
      </c>
      <c r="C150" s="2" t="n">
        <f aca="false">2778-417</f>
        <v>2361</v>
      </c>
      <c r="D150" s="2" t="n">
        <v>0</v>
      </c>
      <c r="E150" s="14" t="n">
        <f aca="false">E$35</f>
        <v>33.84</v>
      </c>
      <c r="F150" s="14" t="n">
        <f aca="false">F$35</f>
        <v>33.17</v>
      </c>
      <c r="G150" s="4" t="n">
        <f aca="false">IF(E150&gt;I150,(E150-F150)*C150,0)</f>
        <v>0</v>
      </c>
      <c r="H150" s="4" t="n">
        <f aca="false">IF(E150&gt;I150,(E150-F150)*C150*0.5895,0)</f>
        <v>0</v>
      </c>
      <c r="I150" s="14" t="n">
        <v>48.3</v>
      </c>
      <c r="J150" s="4" t="n">
        <f aca="false">IF(C150*(E150-I150)&gt;0,C150*(E150-I150),0)</f>
        <v>0</v>
      </c>
      <c r="K150" s="4" t="n">
        <f aca="false">J150*0.5895</f>
        <v>0</v>
      </c>
      <c r="L150" s="5" t="n">
        <v>2</v>
      </c>
      <c r="M150" s="6" t="s">
        <v>0</v>
      </c>
      <c r="N150" s="6" t="s">
        <v>0</v>
      </c>
    </row>
    <row r="151" customFormat="false" ht="13.5" hidden="false" customHeight="false" outlineLevel="0" collapsed="false">
      <c r="A151" s="8"/>
      <c r="B151" s="39"/>
      <c r="C151" s="34" t="s">
        <v>0</v>
      </c>
      <c r="D151" s="34"/>
      <c r="E151" s="35"/>
      <c r="F151" s="35"/>
      <c r="G151" s="36"/>
      <c r="H151" s="36"/>
      <c r="I151" s="35"/>
      <c r="J151" s="36"/>
      <c r="K151" s="41"/>
      <c r="L151" s="37"/>
      <c r="M151" s="30"/>
      <c r="N151" s="30"/>
    </row>
    <row r="152" customFormat="false" ht="12.75" hidden="false" customHeight="false" outlineLevel="0" collapsed="false">
      <c r="A152" s="8"/>
      <c r="C152" s="2" t="s">
        <v>0</v>
      </c>
      <c r="M152" s="6" t="s">
        <v>115</v>
      </c>
    </row>
    <row r="153" customFormat="false" ht="12.75" hidden="false" customHeight="false" outlineLevel="0" collapsed="false">
      <c r="A153" s="8" t="s">
        <v>116</v>
      </c>
      <c r="B153" s="31" t="s">
        <v>0</v>
      </c>
      <c r="C153" s="2" t="n">
        <f aca="false">SUM(C133:C150)+C116</f>
        <v>65698.5987</v>
      </c>
      <c r="D153" s="2" t="n">
        <f aca="false">SUM(D133:D150)+D116</f>
        <v>22004.5987</v>
      </c>
      <c r="G153" s="4" t="n">
        <f aca="false">SUM(G116:G151)</f>
        <v>-99869.7488709997</v>
      </c>
      <c r="H153" s="4" t="n">
        <f aca="false">SUM(H116:H151)</f>
        <v>-109138.428371</v>
      </c>
      <c r="J153" s="4" t="n">
        <f aca="false">SUM(J116:J151)</f>
        <v>6979832.71911472</v>
      </c>
      <c r="K153" s="4" t="n">
        <f aca="false">SUM(K116:K151)</f>
        <v>6189073.92931472</v>
      </c>
      <c r="M153" s="29" t="n">
        <f aca="false">SUM(K133:K150)+M116</f>
        <v>482719.062288</v>
      </c>
      <c r="N153" s="38" t="n">
        <f aca="false">M153/K153</f>
        <v>0.0779953621173578</v>
      </c>
      <c r="O153" s="4" t="n">
        <f aca="false">SUM(O116:O151)</f>
        <v>0</v>
      </c>
    </row>
    <row r="154" customFormat="false" ht="13.5" hidden="false" customHeight="false" outlineLevel="0" collapsed="false">
      <c r="A154" s="8"/>
      <c r="B154" s="39"/>
      <c r="C154" s="34"/>
      <c r="D154" s="34"/>
      <c r="E154" s="35"/>
      <c r="F154" s="35"/>
      <c r="G154" s="36"/>
      <c r="H154" s="36"/>
      <c r="I154" s="35"/>
      <c r="J154" s="36"/>
      <c r="K154" s="36"/>
      <c r="L154" s="37"/>
      <c r="M154" s="30"/>
      <c r="N154" s="30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26" t="s">
        <v>0</v>
      </c>
      <c r="B156" s="42" t="s">
        <v>0</v>
      </c>
      <c r="E156" s="1" t="s">
        <v>0</v>
      </c>
      <c r="F156" s="1" t="s">
        <v>0</v>
      </c>
      <c r="G156" s="1"/>
      <c r="H156" s="1"/>
      <c r="I156" s="1"/>
      <c r="K156" s="43" t="n">
        <v>0.07</v>
      </c>
      <c r="L156" s="44"/>
      <c r="M156" s="45"/>
    </row>
    <row r="157" customFormat="false" ht="12.75" hidden="false" customHeight="false" outlineLevel="0" collapsed="false">
      <c r="A157" s="26" t="s">
        <v>0</v>
      </c>
      <c r="B157" s="42"/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K116*K156</f>
        <v>416621.391090431</v>
      </c>
      <c r="L157" s="44"/>
      <c r="M157" s="45" t="s">
        <v>0</v>
      </c>
    </row>
    <row r="158" customFormat="false" ht="12.75" hidden="false" customHeight="false" outlineLevel="0" collapsed="false">
      <c r="A158" s="1" t="s">
        <v>0</v>
      </c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n">
        <f aca="false">K153*K156</f>
        <v>433235.175052031</v>
      </c>
      <c r="L158" s="44"/>
      <c r="M158" s="45" t="s">
        <v>0</v>
      </c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20"/>
      <c r="L159" s="44"/>
      <c r="M159" s="45" t="s">
        <v>0</v>
      </c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20"/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 t="s">
        <v>0</v>
      </c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4" t="s">
        <v>0</v>
      </c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 t="s">
        <v>0</v>
      </c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 t="s">
        <v>0</v>
      </c>
      <c r="H169" s="1"/>
      <c r="I169" s="1"/>
      <c r="K169" s="20"/>
      <c r="L169" s="44"/>
      <c r="M169" s="45"/>
    </row>
    <row r="170" customFormat="false" ht="12.75" hidden="false" customHeight="false" outlineLevel="0" collapsed="false">
      <c r="B170" s="42" t="s">
        <v>0</v>
      </c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D175" s="2" t="s">
        <v>0</v>
      </c>
      <c r="E175" s="46" t="s">
        <v>0</v>
      </c>
      <c r="F175" s="46" t="s">
        <v>0</v>
      </c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 t="s">
        <v>0</v>
      </c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C191" s="2" t="s">
        <v>0</v>
      </c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B197" s="1" t="s">
        <v>0</v>
      </c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2.75" hidden="false" customHeight="false" outlineLevel="0" collapsed="false">
      <c r="E233" s="1"/>
      <c r="F233" s="1"/>
      <c r="G233" s="1"/>
      <c r="H233" s="1"/>
      <c r="I233" s="1"/>
      <c r="K233" s="20"/>
      <c r="L233" s="44"/>
      <c r="M233" s="45"/>
    </row>
    <row r="234" customFormat="false" ht="12.75" hidden="false" customHeight="false" outlineLevel="0" collapsed="false">
      <c r="E234" s="1"/>
      <c r="F234" s="1"/>
      <c r="G234" s="1"/>
      <c r="H234" s="1"/>
      <c r="I234" s="1"/>
      <c r="L234" s="44"/>
      <c r="M234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140</v>
      </c>
      <c r="C2" s="51" t="s">
        <v>141</v>
      </c>
      <c r="D2" s="52" t="s">
        <v>0</v>
      </c>
      <c r="E2" s="53" t="s">
        <v>142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56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65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113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112721.04</v>
      </c>
      <c r="C7" s="23" t="n">
        <f aca="false">H33</f>
        <v>67576.26348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113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143</v>
      </c>
      <c r="H11" s="64" t="s">
        <v>144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145</v>
      </c>
      <c r="B12" s="67" t="s">
        <v>146</v>
      </c>
      <c r="C12" s="68" t="s">
        <v>147</v>
      </c>
      <c r="D12" s="69" t="s">
        <v>148</v>
      </c>
      <c r="E12" s="67" t="s">
        <v>149</v>
      </c>
      <c r="F12" s="67" t="s">
        <v>150</v>
      </c>
      <c r="G12" s="70" t="s">
        <v>151</v>
      </c>
      <c r="H12" s="71" t="s">
        <v>151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27</v>
      </c>
      <c r="C14" s="78" t="n">
        <v>15280</v>
      </c>
      <c r="D14" s="79" t="n">
        <v>18.375</v>
      </c>
      <c r="E14" s="3" t="s">
        <v>152</v>
      </c>
      <c r="F14" s="80" t="n">
        <v>37256</v>
      </c>
      <c r="G14" s="14" t="n">
        <f aca="false">C14*(Sheet1!$E$35-D14)</f>
        <v>236305.2</v>
      </c>
      <c r="H14" s="7" t="n">
        <f aca="false">G14*0.5995</f>
        <v>141664.9674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27</v>
      </c>
      <c r="C16" s="48" t="n">
        <v>2565</v>
      </c>
      <c r="D16" s="49" t="n">
        <v>55.5</v>
      </c>
      <c r="E16" s="47" t="s">
        <v>152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152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27</v>
      </c>
      <c r="C19" s="2" t="n">
        <v>12</v>
      </c>
      <c r="D19" s="49" t="n">
        <v>55.5</v>
      </c>
      <c r="E19" s="47" t="s">
        <v>152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152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27</v>
      </c>
      <c r="C22" s="2" t="n">
        <v>1270</v>
      </c>
      <c r="D22" s="49" t="n">
        <v>76</v>
      </c>
      <c r="E22" s="47" t="s">
        <v>152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152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153</v>
      </c>
      <c r="C25" s="2" t="n">
        <v>288</v>
      </c>
      <c r="D25" s="14" t="n">
        <f aca="false">D$87</f>
        <v>0</v>
      </c>
      <c r="E25" s="14" t="s">
        <v>152</v>
      </c>
      <c r="F25" s="81" t="n">
        <v>37645</v>
      </c>
      <c r="G25" s="14" t="n">
        <f aca="false">C25*(Sheet1!$E$35-D25)</f>
        <v>9745.92</v>
      </c>
      <c r="H25" s="7" t="n">
        <f aca="false">G25*0.5995</f>
        <v>5842.67904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27</v>
      </c>
      <c r="C27" s="48" t="n">
        <v>1631</v>
      </c>
      <c r="D27" s="49" t="n">
        <v>75.0625</v>
      </c>
      <c r="E27" s="47" t="s">
        <v>152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27</v>
      </c>
      <c r="C28" s="48" t="n">
        <v>1631</v>
      </c>
      <c r="D28" s="49" t="n">
        <v>75.0625</v>
      </c>
      <c r="E28" s="47" t="s">
        <v>152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27</v>
      </c>
      <c r="C29" s="48" t="n">
        <v>1631</v>
      </c>
      <c r="D29" s="49" t="n">
        <v>75.0625</v>
      </c>
      <c r="E29" s="47" t="s">
        <v>152</v>
      </c>
      <c r="F29" s="81" t="n">
        <v>37652</v>
      </c>
      <c r="G29" s="14" t="n">
        <v>0</v>
      </c>
      <c r="H29" s="7" t="n">
        <f aca="false">G29*0.5995</f>
        <v>0</v>
      </c>
      <c r="I29" s="67" t="s">
        <v>154</v>
      </c>
      <c r="J29" s="10" t="s">
        <v>0</v>
      </c>
    </row>
    <row r="30" customFormat="false" ht="12.75" hidden="false" customHeight="false" outlineLevel="0" collapsed="false">
      <c r="B30" s="3" t="s">
        <v>27</v>
      </c>
      <c r="C30" s="48" t="n">
        <v>1631</v>
      </c>
      <c r="D30" s="49" t="n">
        <v>75.0625</v>
      </c>
      <c r="E30" s="47" t="s">
        <v>152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27</v>
      </c>
      <c r="C31" s="48" t="n">
        <v>1084</v>
      </c>
      <c r="D31" s="49" t="n">
        <v>75.0625</v>
      </c>
      <c r="E31" s="47" t="s">
        <v>152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155</v>
      </c>
      <c r="C33" s="2" t="n">
        <v>3331</v>
      </c>
      <c r="D33" s="14" t="n">
        <f aca="false">D$87</f>
        <v>0</v>
      </c>
      <c r="E33" s="14" t="s">
        <v>152</v>
      </c>
      <c r="F33" s="85" t="s">
        <v>156</v>
      </c>
      <c r="G33" s="14" t="n">
        <f aca="false">C33*(Sheet1!$E$35-D33)</f>
        <v>112721.04</v>
      </c>
      <c r="H33" s="7" t="n">
        <f aca="false">G33*0.5995</f>
        <v>67576.26348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27</v>
      </c>
      <c r="C35" s="2" t="n">
        <v>381</v>
      </c>
      <c r="D35" s="49" t="n">
        <v>83.125</v>
      </c>
      <c r="E35" s="47" t="s">
        <v>152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27</v>
      </c>
      <c r="C36" s="2" t="n">
        <v>381</v>
      </c>
      <c r="D36" s="49" t="n">
        <v>83.125</v>
      </c>
      <c r="E36" s="47" t="s">
        <v>152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27</v>
      </c>
      <c r="C37" s="2" t="n">
        <v>381</v>
      </c>
      <c r="D37" s="49" t="n">
        <v>83.125</v>
      </c>
      <c r="E37" s="47" t="s">
        <v>152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27</v>
      </c>
      <c r="C38" s="2" t="n">
        <v>381</v>
      </c>
      <c r="D38" s="49" t="n">
        <v>83.125</v>
      </c>
      <c r="E38" s="47" t="s">
        <v>152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27</v>
      </c>
      <c r="C40" s="2" t="n">
        <v>347</v>
      </c>
      <c r="D40" s="49" t="n">
        <v>62.41</v>
      </c>
      <c r="E40" s="47" t="s">
        <v>152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27</v>
      </c>
      <c r="C41" s="2" t="n">
        <v>347</v>
      </c>
      <c r="D41" s="49" t="n">
        <v>62.41</v>
      </c>
      <c r="E41" s="47" t="s">
        <v>152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27</v>
      </c>
      <c r="C42" s="2" t="n">
        <v>347</v>
      </c>
      <c r="D42" s="49" t="n">
        <v>62.41</v>
      </c>
      <c r="E42" s="47" t="s">
        <v>152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27</v>
      </c>
      <c r="C43" s="2" t="n">
        <v>347</v>
      </c>
      <c r="D43" s="49" t="n">
        <v>62.41</v>
      </c>
      <c r="E43" s="47" t="s">
        <v>152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27</v>
      </c>
      <c r="C44" s="2" t="n">
        <v>347</v>
      </c>
      <c r="D44" s="49" t="n">
        <v>62.41</v>
      </c>
      <c r="E44" s="47" t="s">
        <v>152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27</v>
      </c>
      <c r="C45" s="2" t="n">
        <v>233</v>
      </c>
      <c r="D45" s="49" t="n">
        <v>62.41</v>
      </c>
      <c r="E45" s="47" t="s">
        <v>152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155</v>
      </c>
      <c r="C47" s="2" t="n">
        <v>223</v>
      </c>
      <c r="D47" s="14" t="n">
        <f aca="false">D$87</f>
        <v>0</v>
      </c>
      <c r="E47" s="14" t="s">
        <v>152</v>
      </c>
      <c r="F47" s="81" t="n">
        <v>37377</v>
      </c>
      <c r="G47" s="14" t="n">
        <f aca="false">C47*(Sheet1!$E$35-D47)</f>
        <v>7546.32</v>
      </c>
      <c r="H47" s="7" t="n">
        <f aca="false">G47*0.5995</f>
        <v>4524.01884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155</v>
      </c>
      <c r="C48" s="2" t="n">
        <v>223</v>
      </c>
      <c r="D48" s="14" t="n">
        <f aca="false">D$87</f>
        <v>0</v>
      </c>
      <c r="E48" s="14" t="s">
        <v>152</v>
      </c>
      <c r="F48" s="81" t="n">
        <v>37742</v>
      </c>
      <c r="G48" s="14" t="n">
        <f aca="false">C48*(Sheet1!$E$35-D48)</f>
        <v>7546.32</v>
      </c>
      <c r="H48" s="7" t="n">
        <f aca="false">G48*0.5995</f>
        <v>4524.01884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155</v>
      </c>
      <c r="C49" s="2" t="n">
        <v>222</v>
      </c>
      <c r="D49" s="14" t="n">
        <f aca="false">D$87</f>
        <v>0</v>
      </c>
      <c r="E49" s="14" t="s">
        <v>152</v>
      </c>
      <c r="F49" s="81" t="n">
        <v>38108</v>
      </c>
      <c r="G49" s="14" t="n">
        <f aca="false">C49*(Sheet1!$E$35-D49)</f>
        <v>7512.48</v>
      </c>
      <c r="H49" s="7" t="n">
        <f aca="false">G49*0.5995</f>
        <v>4503.73176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27</v>
      </c>
      <c r="C51" s="86" t="n">
        <v>348</v>
      </c>
      <c r="D51" s="49" t="n">
        <v>53.04</v>
      </c>
      <c r="E51" s="47" t="s">
        <v>152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27</v>
      </c>
      <c r="C52" s="2" t="n">
        <v>348</v>
      </c>
      <c r="D52" s="49" t="n">
        <v>53.04</v>
      </c>
      <c r="E52" s="47" t="s">
        <v>152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27</v>
      </c>
      <c r="C53" s="2" t="n">
        <v>348</v>
      </c>
      <c r="D53" s="49" t="n">
        <v>53.04</v>
      </c>
      <c r="E53" s="47" t="s">
        <v>152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27</v>
      </c>
      <c r="C54" s="2" t="n">
        <v>348</v>
      </c>
      <c r="D54" s="49" t="n">
        <v>53.04</v>
      </c>
      <c r="E54" s="47" t="s">
        <v>152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27</v>
      </c>
      <c r="C55" s="2" t="n">
        <v>348</v>
      </c>
      <c r="D55" s="49" t="n">
        <v>53.04</v>
      </c>
      <c r="E55" s="47" t="s">
        <v>152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27</v>
      </c>
      <c r="C56" s="2" t="n">
        <v>227</v>
      </c>
      <c r="D56" s="49" t="n">
        <v>53.04</v>
      </c>
      <c r="E56" s="47" t="s">
        <v>152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155</v>
      </c>
      <c r="C58" s="2" t="n">
        <v>262</v>
      </c>
      <c r="D58" s="14" t="n">
        <f aca="false">D$87</f>
        <v>0</v>
      </c>
      <c r="E58" s="14" t="s">
        <v>152</v>
      </c>
      <c r="F58" s="81" t="n">
        <v>37408</v>
      </c>
      <c r="G58" s="14" t="n">
        <f aca="false">C58*(Sheet1!$E$35-D58)</f>
        <v>8866.08</v>
      </c>
      <c r="H58" s="7" t="n">
        <f aca="false">G58*0.5995</f>
        <v>5315.21496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155</v>
      </c>
      <c r="C59" s="2" t="n">
        <v>262</v>
      </c>
      <c r="D59" s="14" t="n">
        <f aca="false">D$87</f>
        <v>0</v>
      </c>
      <c r="E59" s="14" t="s">
        <v>152</v>
      </c>
      <c r="F59" s="81" t="n">
        <v>37773</v>
      </c>
      <c r="G59" s="14" t="n">
        <f aca="false">C59*(Sheet1!$E$35-D59)</f>
        <v>8866.08</v>
      </c>
      <c r="H59" s="7" t="n">
        <f aca="false">G59*0.5995</f>
        <v>5315.21496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155</v>
      </c>
      <c r="C60" s="2" t="n">
        <v>262</v>
      </c>
      <c r="D60" s="14" t="n">
        <f aca="false">D$87</f>
        <v>0</v>
      </c>
      <c r="E60" s="14" t="s">
        <v>152</v>
      </c>
      <c r="F60" s="81" t="n">
        <v>38139</v>
      </c>
      <c r="G60" s="14" t="n">
        <f aca="false">C60*(Sheet1!$E$35-D60)</f>
        <v>8866.08</v>
      </c>
      <c r="H60" s="7" t="n">
        <f aca="false">G60*0.5995</f>
        <v>5315.21496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27</v>
      </c>
      <c r="C62" s="2" t="n">
        <v>417</v>
      </c>
      <c r="D62" s="49" t="n">
        <v>48.3</v>
      </c>
      <c r="E62" s="47" t="s">
        <v>152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27</v>
      </c>
      <c r="C63" s="2" t="n">
        <v>417</v>
      </c>
      <c r="D63" s="49" t="n">
        <v>48.3</v>
      </c>
      <c r="E63" s="47" t="s">
        <v>152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27</v>
      </c>
      <c r="C64" s="2" t="n">
        <v>417</v>
      </c>
      <c r="D64" s="49" t="n">
        <v>48.3</v>
      </c>
      <c r="E64" s="47" t="s">
        <v>152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27</v>
      </c>
      <c r="C65" s="2" t="n">
        <v>417</v>
      </c>
      <c r="D65" s="49" t="n">
        <v>48.3</v>
      </c>
      <c r="E65" s="47" t="s">
        <v>152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27</v>
      </c>
      <c r="C66" s="2" t="n">
        <v>417</v>
      </c>
      <c r="D66" s="49" t="n">
        <v>48.3</v>
      </c>
      <c r="E66" s="47" t="s">
        <v>152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27</v>
      </c>
      <c r="C67" s="2" t="n">
        <v>276</v>
      </c>
      <c r="D67" s="49" t="n">
        <v>48.3</v>
      </c>
      <c r="E67" s="47" t="s">
        <v>152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155</v>
      </c>
      <c r="C69" s="2" t="n">
        <v>288</v>
      </c>
      <c r="D69" s="14" t="n">
        <v>0</v>
      </c>
      <c r="E69" s="14" t="s">
        <v>152</v>
      </c>
      <c r="F69" s="81" t="n">
        <v>37439</v>
      </c>
      <c r="G69" s="14" t="n">
        <f aca="false">C69*(Sheet1!$E$35-D69)</f>
        <v>9745.92</v>
      </c>
      <c r="H69" s="7" t="n">
        <f aca="false">G69*0.5995</f>
        <v>5842.67904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155</v>
      </c>
      <c r="C70" s="2" t="n">
        <v>288</v>
      </c>
      <c r="D70" s="14" t="n">
        <f aca="false">D$87</f>
        <v>0</v>
      </c>
      <c r="E70" s="14" t="s">
        <v>152</v>
      </c>
      <c r="F70" s="81" t="n">
        <v>37804</v>
      </c>
      <c r="G70" s="14" t="n">
        <f aca="false">C70*(Sheet1!$E$35-D70)</f>
        <v>9745.92</v>
      </c>
      <c r="H70" s="7" t="n">
        <f aca="false">G70*0.5995</f>
        <v>5842.67904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155</v>
      </c>
      <c r="C71" s="2" t="n">
        <v>287</v>
      </c>
      <c r="D71" s="14" t="n">
        <f aca="false">D$87</f>
        <v>0</v>
      </c>
      <c r="E71" s="14" t="s">
        <v>152</v>
      </c>
      <c r="F71" s="81" t="n">
        <v>38170</v>
      </c>
      <c r="G71" s="14" t="n">
        <f aca="false">C71*(Sheet1!$E$35-D71)</f>
        <v>9712.08</v>
      </c>
      <c r="H71" s="7" t="n">
        <f aca="false">G71*0.5995</f>
        <v>5822.39196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437179.44</v>
      </c>
      <c r="H76" s="20" t="n">
        <f aca="false">SUM(H14:H74)</f>
        <v>262089.07428</v>
      </c>
      <c r="I76" s="10"/>
      <c r="J76" s="51" t="s">
        <v>0</v>
      </c>
    </row>
    <row r="77" customFormat="false" ht="13.5" hidden="false" customHeight="false" outlineLevel="0" collapsed="false">
      <c r="C77" s="47" t="s">
        <v>157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158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159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160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161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162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163</v>
      </c>
      <c r="G94" s="20"/>
      <c r="H94" s="20"/>
    </row>
    <row r="95" customFormat="false" ht="12.75" hidden="false" customHeight="false" outlineLevel="0" collapsed="false">
      <c r="B95" s="93"/>
      <c r="C95" s="48" t="s">
        <v>164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165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166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167</v>
      </c>
      <c r="G100" s="20"/>
      <c r="H100" s="20"/>
    </row>
    <row r="101" customFormat="false" ht="12.75" hidden="false" customHeight="false" outlineLevel="0" collapsed="false">
      <c r="B101" s="93"/>
      <c r="C101" s="48" t="s">
        <v>168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169</v>
      </c>
      <c r="G103" s="20"/>
      <c r="H103" s="20"/>
    </row>
    <row r="104" customFormat="false" ht="13.5" hidden="false" customHeight="false" outlineLevel="0" collapsed="false">
      <c r="B104" s="94"/>
      <c r="C104" s="48" t="s">
        <v>170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171</v>
      </c>
      <c r="G106" s="20"/>
      <c r="H106" s="20"/>
    </row>
    <row r="107" customFormat="false" ht="13.5" hidden="false" customHeight="false" outlineLevel="0" collapsed="false">
      <c r="B107" s="94"/>
      <c r="C107" s="48" t="s">
        <v>172</v>
      </c>
      <c r="G107" s="20"/>
      <c r="H107" s="20"/>
    </row>
    <row r="108" customFormat="false" ht="12.75" hidden="false" customHeight="false" outlineLevel="0" collapsed="false">
      <c r="B108" s="93"/>
      <c r="C108" s="48" t="s">
        <v>173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174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175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176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177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2001-10-15T18:03:06Z</cp:lastPrinted>
  <dcterms:modified xsi:type="dcterms:W3CDTF">2001-10-16T18:12:10Z</dcterms:modified>
  <cp:revision>0</cp:revision>
  <dc:subject/>
  <dc:title/>
</cp:coreProperties>
</file>