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<sst xmlns="http://schemas.openxmlformats.org/spreadsheetml/2006/main" count="931" uniqueCount="174">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</sst>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37174</v>
      </c>
      <c r="F3" s="12" t="n">
        <v>37173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2201201+8450</f>
        <v>2209651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2209651</v>
      </c>
      <c r="K5" s="4" t="n">
        <f aca="false">J5</f>
        <v>2209651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16.43</v>
      </c>
      <c r="F6" s="14" t="n">
        <v>16.4</v>
      </c>
      <c r="G6" s="4" t="n">
        <f aca="false">C6*(E6-F6)</f>
        <v>30.0000000000011</v>
      </c>
      <c r="H6" s="4" t="n">
        <f aca="false">C6*(E6-F6)</f>
        <v>30.0000000000011</v>
      </c>
      <c r="J6" s="4" t="n">
        <f aca="false">C6*E6</f>
        <v>16430</v>
      </c>
      <c r="K6" s="4" t="n">
        <f aca="false">J6</f>
        <v>16430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 t="s">
        <v>0</v>
      </c>
      <c r="B9" s="17" t="s">
        <v>20</v>
      </c>
      <c r="C9" s="2" t="n">
        <v>-10000</v>
      </c>
      <c r="D9" s="2" t="s">
        <v>0</v>
      </c>
      <c r="E9" s="14" t="n">
        <v>37.01</v>
      </c>
      <c r="F9" s="14" t="n">
        <v>35.4</v>
      </c>
      <c r="G9" s="4" t="n">
        <f aca="false">C9*(E9-F9)</f>
        <v>-16100</v>
      </c>
      <c r="H9" s="4" t="n">
        <f aca="false">C9*(E9-F9)</f>
        <v>-16100</v>
      </c>
      <c r="J9" s="4" t="n">
        <f aca="false">G9</f>
        <v>-16100</v>
      </c>
      <c r="K9" s="4" t="n">
        <f aca="false">J9</f>
        <v>-16100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-15000</v>
      </c>
      <c r="D10" s="2" t="n">
        <f aca="false">C10*1</f>
        <v>-15000</v>
      </c>
      <c r="E10" s="14" t="n">
        <f aca="false">E$32</f>
        <v>35.2</v>
      </c>
      <c r="F10" s="14" t="n">
        <f aca="false">F$32</f>
        <v>33.39</v>
      </c>
      <c r="G10" s="4" t="n">
        <f aca="false">C10*(E10-F10)</f>
        <v>-27150</v>
      </c>
      <c r="H10" s="4" t="n">
        <f aca="false">C10*(E10-F10)</f>
        <v>-27150</v>
      </c>
      <c r="J10" s="4" t="n">
        <f aca="false">G10</f>
        <v>-27150</v>
      </c>
      <c r="K10" s="4" t="n">
        <f aca="false">J10</f>
        <v>-27150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-35000</v>
      </c>
      <c r="D11" s="2" t="s">
        <v>0</v>
      </c>
      <c r="E11" s="14" t="n">
        <v>80.45</v>
      </c>
      <c r="F11" s="14" t="n">
        <v>83</v>
      </c>
      <c r="G11" s="4" t="n">
        <f aca="false">C11*(E11-F11)</f>
        <v>89249.9999999999</v>
      </c>
      <c r="H11" s="4" t="n">
        <f aca="false">C11*(E11-F11)</f>
        <v>89249.9999999999</v>
      </c>
      <c r="J11" s="4" t="n">
        <f aca="false">G11</f>
        <v>89249.9999999999</v>
      </c>
      <c r="K11" s="4" t="n">
        <f aca="false">J11</f>
        <v>89249.9999999999</v>
      </c>
      <c r="L11" s="5" t="n">
        <v>1</v>
      </c>
    </row>
    <row r="12" customFormat="false" ht="12.75" hidden="false" customHeight="false" outlineLevel="0" collapsed="false">
      <c r="A12" s="15"/>
      <c r="B12" s="10"/>
      <c r="D12" s="16"/>
      <c r="E12" s="2"/>
      <c r="F12" s="2"/>
      <c r="G12" s="2"/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" t="s">
        <v>24</v>
      </c>
      <c r="C14" s="2" t="n">
        <v>-1500</v>
      </c>
      <c r="E14" s="14" t="n">
        <v>0</v>
      </c>
      <c r="F14" s="14" t="n">
        <v>0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N14" s="6" t="s">
        <v>0</v>
      </c>
      <c r="P14" s="2" t="s">
        <v>0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-2000</v>
      </c>
      <c r="E15" s="14" t="n">
        <v>0</v>
      </c>
      <c r="F15" s="14" t="n">
        <v>0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5" t="s">
        <v>0</v>
      </c>
      <c r="B16" s="1" t="s">
        <v>26</v>
      </c>
      <c r="C16" s="2" t="n">
        <v>-19000</v>
      </c>
      <c r="E16" s="14" t="n">
        <v>4.15</v>
      </c>
      <c r="F16" s="14" t="n">
        <v>3.3</v>
      </c>
      <c r="G16" s="4" t="n">
        <f aca="false">(E16-F16)*C16</f>
        <v>-16150</v>
      </c>
      <c r="H16" s="4" t="n">
        <f aca="false">C16*(E16-F16)</f>
        <v>-16150</v>
      </c>
      <c r="J16" s="4" t="n">
        <f aca="false">G16</f>
        <v>-16150</v>
      </c>
      <c r="K16" s="4" t="n">
        <f aca="false">J16</f>
        <v>-16150</v>
      </c>
      <c r="L16" s="5" t="n">
        <v>1</v>
      </c>
      <c r="M16" s="6" t="n">
        <f aca="false">C16*E16*-1</f>
        <v>78850</v>
      </c>
      <c r="N16" s="6" t="s">
        <v>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2255931</v>
      </c>
      <c r="N18" s="6" t="n">
        <v>2226051</v>
      </c>
      <c r="O18" s="13" t="n">
        <f aca="false">M18-N18</f>
        <v>29880</v>
      </c>
    </row>
    <row r="19" customFormat="false" ht="12.75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28</v>
      </c>
      <c r="B21" s="1" t="s">
        <v>29</v>
      </c>
      <c r="C21" s="2" t="n">
        <v>4055.86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4055.86</v>
      </c>
      <c r="K21" s="4" t="n">
        <f aca="false">J21</f>
        <v>4055.86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2.75" hidden="false" customHeight="false" outlineLevel="0" collapsed="false">
      <c r="A23" s="8" t="s">
        <v>28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2.75" hidden="false" customHeight="false" outlineLevel="0" collapsed="false">
      <c r="A24" s="8" t="s">
        <v>30</v>
      </c>
      <c r="B24" s="17" t="s">
        <v>31</v>
      </c>
      <c r="C24" s="2" t="n">
        <v>900</v>
      </c>
      <c r="E24" s="14" t="n">
        <v>14.28</v>
      </c>
      <c r="F24" s="14" t="n">
        <v>13.7</v>
      </c>
      <c r="G24" s="4" t="n">
        <f aca="false">C24*(E24-F24)</f>
        <v>522</v>
      </c>
      <c r="H24" s="4" t="n">
        <f aca="false">C24*(E24-F24)</f>
        <v>522</v>
      </c>
      <c r="I24" s="14"/>
      <c r="J24" s="4" t="n">
        <f aca="false">C24*E24</f>
        <v>12852</v>
      </c>
      <c r="K24" s="4" t="n">
        <f aca="false">J24</f>
        <v>12852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32</v>
      </c>
      <c r="B25" s="17" t="s">
        <v>33</v>
      </c>
      <c r="C25" s="2" t="n">
        <v>100</v>
      </c>
      <c r="E25" s="14" t="n">
        <v>18.03</v>
      </c>
      <c r="F25" s="14" t="n">
        <v>18.02</v>
      </c>
      <c r="G25" s="4" t="n">
        <f aca="false">C25*(E25-F25)</f>
        <v>1.00000000000016</v>
      </c>
      <c r="H25" s="4" t="n">
        <f aca="false">C25*(E25-F25)</f>
        <v>1.00000000000016</v>
      </c>
      <c r="I25" s="14"/>
      <c r="J25" s="4" t="n">
        <f aca="false">C25*E25</f>
        <v>1803</v>
      </c>
      <c r="K25" s="4" t="n">
        <f aca="false">J25</f>
        <v>1803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83</v>
      </c>
      <c r="D26" s="2" t="s">
        <v>0</v>
      </c>
      <c r="E26" s="14" t="n">
        <v>46.53</v>
      </c>
      <c r="F26" s="14" t="n">
        <v>46.2</v>
      </c>
      <c r="G26" s="4" t="n">
        <f aca="false">C26*(E26-F26)</f>
        <v>27.3899999999999</v>
      </c>
      <c r="H26" s="4" t="n">
        <f aca="false">C26*(E26-F26)</f>
        <v>27.3899999999999</v>
      </c>
      <c r="I26" s="14"/>
      <c r="J26" s="4" t="n">
        <f aca="false">C26*E26</f>
        <v>3861.99</v>
      </c>
      <c r="K26" s="4" t="n">
        <f aca="false">J26</f>
        <v>3861.99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169</v>
      </c>
      <c r="E27" s="14" t="n">
        <v>10.99</v>
      </c>
      <c r="F27" s="14" t="n">
        <v>10.55</v>
      </c>
      <c r="G27" s="4" t="n">
        <f aca="false">C27*(E27-F27)</f>
        <v>74.3599999999999</v>
      </c>
      <c r="H27" s="4" t="n">
        <f aca="false">C27*(E27-F27)</f>
        <v>74.3599999999999</v>
      </c>
      <c r="I27" s="14"/>
      <c r="J27" s="4" t="n">
        <f aca="false">C27*E27</f>
        <v>1857.31</v>
      </c>
      <c r="K27" s="4" t="n">
        <f aca="false">J27</f>
        <v>1857.31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2.75" hidden="false" customHeight="false" outlineLevel="0" collapsed="false">
      <c r="A31" s="8" t="s">
        <v>38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7" t="s">
        <v>39</v>
      </c>
      <c r="C32" s="2" t="n">
        <v>259.6915</v>
      </c>
      <c r="D32" s="2" t="n">
        <f aca="false">C32*1</f>
        <v>259.6915</v>
      </c>
      <c r="E32" s="23" t="n">
        <v>35.2</v>
      </c>
      <c r="F32" s="23" t="n">
        <v>33.39</v>
      </c>
      <c r="G32" s="4" t="n">
        <f aca="false">C32*(E32-F32)</f>
        <v>470.041615000001</v>
      </c>
      <c r="H32" s="4" t="n">
        <f aca="false">C32*(E32-F32)</f>
        <v>470.041615000001</v>
      </c>
      <c r="I32" s="5"/>
      <c r="J32" s="4" t="n">
        <f aca="false">C32*E32</f>
        <v>9141.1408</v>
      </c>
      <c r="K32" s="4" t="n">
        <f aca="false">J32</f>
        <v>9141.1408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40</v>
      </c>
      <c r="C33" s="2" t="n">
        <v>133022.67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133022.67</v>
      </c>
      <c r="K33" s="4" t="n">
        <f aca="false">J33</f>
        <v>133022.67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41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43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39</v>
      </c>
      <c r="C38" s="2" t="n">
        <v>87.854</v>
      </c>
      <c r="D38" s="2" t="n">
        <f aca="false">C38*1</f>
        <v>87.854</v>
      </c>
      <c r="E38" s="14" t="n">
        <f aca="false">E$32</f>
        <v>35.2</v>
      </c>
      <c r="F38" s="14" t="n">
        <f aca="false">F$32</f>
        <v>33.39</v>
      </c>
      <c r="G38" s="4" t="n">
        <f aca="false">C38*(E38-F38)</f>
        <v>159.01574</v>
      </c>
      <c r="H38" s="4" t="n">
        <f aca="false">C38*(E38-F38)</f>
        <v>159.01574</v>
      </c>
      <c r="I38" s="14"/>
      <c r="J38" s="4" t="n">
        <f aca="false">C38*E38</f>
        <v>3092.4608</v>
      </c>
      <c r="K38" s="4" t="n">
        <f aca="false">J38</f>
        <v>3092.4608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45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2" t="s">
        <v>0</v>
      </c>
      <c r="B41" s="1" t="s">
        <v>40</v>
      </c>
      <c r="C41" s="2" t="n">
        <v>611406.34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611406.34</v>
      </c>
      <c r="K41" s="4" t="n">
        <f aca="false">J41*0.614</f>
        <v>375403.49276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46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2" t="s">
        <v>0</v>
      </c>
      <c r="B44" s="1" t="s">
        <v>40</v>
      </c>
      <c r="C44" s="2" t="n">
        <v>263571.18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263571.18</v>
      </c>
      <c r="K44" s="4" t="n">
        <f aca="false">J44*0.614</f>
        <v>161832.70452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2" t="s">
        <v>0</v>
      </c>
      <c r="B45" s="1" t="s">
        <v>39</v>
      </c>
      <c r="C45" s="2" t="n">
        <v>8241</v>
      </c>
      <c r="D45" s="2" t="n">
        <f aca="false">C45*1</f>
        <v>8241</v>
      </c>
      <c r="E45" s="14" t="n">
        <f aca="false">E$32</f>
        <v>35.2</v>
      </c>
      <c r="F45" s="14" t="n">
        <f aca="false">F$32</f>
        <v>33.39</v>
      </c>
      <c r="G45" s="4" t="n">
        <f aca="false">C45*(E45-F45)</f>
        <v>14916.21</v>
      </c>
      <c r="H45" s="4" t="n">
        <f aca="false">C45*(E45-F45)*0.5895</f>
        <v>8793.10579500001</v>
      </c>
      <c r="I45" s="25" t="s">
        <v>0</v>
      </c>
      <c r="J45" s="4" t="n">
        <f aca="false">C45*E45</f>
        <v>290083.2</v>
      </c>
      <c r="K45" s="4" t="n">
        <f aca="false">J45*0.614</f>
        <v>178111.0848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47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1307.5862</v>
      </c>
      <c r="D48" s="2" t="n">
        <f aca="false">C48*1</f>
        <v>1307.5862</v>
      </c>
      <c r="E48" s="14" t="n">
        <f aca="false">E$32</f>
        <v>35.2</v>
      </c>
      <c r="F48" s="14" t="n">
        <f aca="false">F$32</f>
        <v>33.39</v>
      </c>
      <c r="G48" s="4" t="n">
        <f aca="false">C48*(E48-F48)</f>
        <v>2366.731022</v>
      </c>
      <c r="H48" s="4" t="n">
        <f aca="false">C48*(E48-F48)</f>
        <v>2366.731022</v>
      </c>
      <c r="I48" s="14"/>
      <c r="J48" s="4" t="n">
        <f aca="false">C48*E48</f>
        <v>46027.03424</v>
      </c>
      <c r="K48" s="4" t="n">
        <f aca="false">J48</f>
        <v>46027.03424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178.0334</v>
      </c>
      <c r="D49" s="2" t="n">
        <f aca="false">C49*1</f>
        <v>178.0334</v>
      </c>
      <c r="E49" s="14" t="n">
        <f aca="false">E$32</f>
        <v>35.2</v>
      </c>
      <c r="F49" s="14" t="n">
        <f aca="false">F$32</f>
        <v>33.39</v>
      </c>
      <c r="G49" s="4" t="n">
        <f aca="false">C49*(E49-F49)</f>
        <v>322.240454</v>
      </c>
      <c r="H49" s="4" t="n">
        <f aca="false">C49*(E49-F49)</f>
        <v>322.240454</v>
      </c>
      <c r="I49" s="14"/>
      <c r="J49" s="4" t="n">
        <f aca="false">C49*E49</f>
        <v>6266.77568</v>
      </c>
      <c r="K49" s="4" t="n">
        <f aca="false">J49</f>
        <v>6266.77568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50</v>
      </c>
      <c r="C50" s="2" t="n">
        <v>402.8541</v>
      </c>
      <c r="D50" s="2" t="n">
        <f aca="false">C50*1</f>
        <v>402.8541</v>
      </c>
      <c r="E50" s="14" t="n">
        <f aca="false">E$32</f>
        <v>35.2</v>
      </c>
      <c r="F50" s="14" t="n">
        <f aca="false">F$32</f>
        <v>33.39</v>
      </c>
      <c r="G50" s="4" t="n">
        <f aca="false">C50*(E50-F50)</f>
        <v>729.165921000001</v>
      </c>
      <c r="H50" s="4" t="n">
        <f aca="false">C50*(E50-F50)</f>
        <v>729.165921000001</v>
      </c>
      <c r="I50" s="14"/>
      <c r="J50" s="4" t="n">
        <f aca="false">C50*E50</f>
        <v>14180.46432</v>
      </c>
      <c r="K50" s="4" t="n">
        <f aca="false">J50</f>
        <v>14180.46432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51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52</v>
      </c>
      <c r="B53" s="1" t="s">
        <v>53</v>
      </c>
      <c r="C53" s="2" t="n">
        <v>3262</v>
      </c>
      <c r="D53" s="2" t="s">
        <v>0</v>
      </c>
      <c r="E53" s="14" t="n">
        <f aca="false">E$32</f>
        <v>35.2</v>
      </c>
      <c r="F53" s="14" t="n">
        <f aca="false">F$32</f>
        <v>33.39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54</v>
      </c>
      <c r="C54" s="2" t="n">
        <v>1270</v>
      </c>
      <c r="D54" s="2" t="s">
        <v>0</v>
      </c>
      <c r="E54" s="14" t="n">
        <f aca="false">E$32</f>
        <v>35.2</v>
      </c>
      <c r="F54" s="14" t="n">
        <f aca="false">F$32</f>
        <v>33.39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381</v>
      </c>
      <c r="D55" s="2" t="s">
        <v>0</v>
      </c>
      <c r="E55" s="14" t="n">
        <f aca="false">E$32</f>
        <v>35.2</v>
      </c>
      <c r="F55" s="14" t="n">
        <f aca="false">F$32</f>
        <v>33.39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347</v>
      </c>
      <c r="D56" s="2" t="s">
        <v>0</v>
      </c>
      <c r="E56" s="14" t="n">
        <f aca="false">E$32</f>
        <v>35.2</v>
      </c>
      <c r="F56" s="14" t="n">
        <f aca="false">F$32</f>
        <v>33.39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348</v>
      </c>
      <c r="D57" s="2" t="s">
        <v>0</v>
      </c>
      <c r="E57" s="14" t="n">
        <f aca="false">E$32</f>
        <v>35.2</v>
      </c>
      <c r="F57" s="14" t="n">
        <f aca="false">F$32</f>
        <v>33.39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417</v>
      </c>
      <c r="D58" s="2" t="s">
        <v>0</v>
      </c>
      <c r="E58" s="14" t="n">
        <f aca="false">E$32</f>
        <v>35.2</v>
      </c>
      <c r="F58" s="14" t="n">
        <f aca="false">F$32</f>
        <v>33.39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610</v>
      </c>
      <c r="D59" s="2" t="s">
        <v>0</v>
      </c>
      <c r="E59" s="14" t="n">
        <f aca="false">E$32</f>
        <v>35.2</v>
      </c>
      <c r="F59" s="14" t="n">
        <f aca="false">F$32</f>
        <v>33.39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60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1" t="s">
        <v>62</v>
      </c>
      <c r="C62" s="2" t="n">
        <v>2317</v>
      </c>
      <c r="D62" s="2" t="n">
        <f aca="false">C62*1</f>
        <v>2317</v>
      </c>
      <c r="E62" s="14" t="n">
        <f aca="false">E$32</f>
        <v>35.2</v>
      </c>
      <c r="F62" s="14" t="n">
        <f aca="false">F$32</f>
        <v>33.39</v>
      </c>
      <c r="G62" s="4" t="n">
        <f aca="false">C62*(E62-F62)</f>
        <v>4193.77000000001</v>
      </c>
      <c r="H62" s="4" t="n">
        <f aca="false">C62*(E62-F62)*0.5895</f>
        <v>2472.227415</v>
      </c>
      <c r="I62" s="14"/>
      <c r="J62" s="4" t="n">
        <f aca="false">C62*E62</f>
        <v>81558.4</v>
      </c>
      <c r="K62" s="4" t="n">
        <f aca="false">J62*0.614</f>
        <v>50076.8576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1924</v>
      </c>
      <c r="D65" s="2" t="n">
        <f aca="false">+C65*1</f>
        <v>1924</v>
      </c>
      <c r="E65" s="14" t="n">
        <f aca="false">E$32</f>
        <v>35.2</v>
      </c>
      <c r="F65" s="14" t="n">
        <f aca="false">F$32</f>
        <v>33.39</v>
      </c>
      <c r="G65" s="4" t="n">
        <f aca="false">C65*(E65-F65)</f>
        <v>3482.44</v>
      </c>
      <c r="H65" s="4" t="n">
        <f aca="false">C65*(E65-F65)*0.5895</f>
        <v>2052.89838</v>
      </c>
      <c r="I65" s="14"/>
      <c r="J65" s="4" t="n">
        <f aca="false">C65*E65</f>
        <v>67724.8</v>
      </c>
      <c r="K65" s="4" t="n">
        <f aca="false">J65*0.614</f>
        <v>41583.0272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66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67</v>
      </c>
      <c r="C68" s="6" t="n">
        <v>2906941.95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2906941.95</v>
      </c>
      <c r="K68" s="4" t="n">
        <f aca="false">J68</f>
        <v>2906941.95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-5000</v>
      </c>
      <c r="D69" s="2" t="n">
        <f aca="false">C69*-1</f>
        <v>5000</v>
      </c>
      <c r="E69" s="14" t="n">
        <v>5.35</v>
      </c>
      <c r="F69" s="14" t="n">
        <v>6.55</v>
      </c>
      <c r="G69" s="4" t="n">
        <f aca="false">(E69-F69)*C69</f>
        <v>6000</v>
      </c>
      <c r="H69" s="4" t="n">
        <f aca="false">C69*(E69-F69)</f>
        <v>6000</v>
      </c>
      <c r="J69" s="4" t="n">
        <f aca="false">G69</f>
        <v>6000</v>
      </c>
      <c r="K69" s="4" t="n">
        <f aca="false">J69</f>
        <v>6000</v>
      </c>
      <c r="L69" s="5" t="n">
        <v>1</v>
      </c>
      <c r="M69" s="6" t="s">
        <v>0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-2000</v>
      </c>
      <c r="D70" s="2" t="n">
        <f aca="false">C70*-1</f>
        <v>2000</v>
      </c>
      <c r="E70" s="14" t="n">
        <v>15.2</v>
      </c>
      <c r="F70" s="14" t="n">
        <v>16.8</v>
      </c>
      <c r="G70" s="4" t="n">
        <f aca="false">(E70-F70)*C70</f>
        <v>3200</v>
      </c>
      <c r="H70" s="4" t="n">
        <f aca="false">C70*(E70-F70)</f>
        <v>3200</v>
      </c>
      <c r="J70" s="4" t="n">
        <f aca="false">G70</f>
        <v>3200</v>
      </c>
      <c r="K70" s="4" t="n">
        <f aca="false">J70</f>
        <v>3200</v>
      </c>
      <c r="L70" s="5" t="n">
        <v>1</v>
      </c>
      <c r="M70" s="6" t="s">
        <v>0</v>
      </c>
      <c r="N70" s="6" t="s">
        <v>0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-15000</v>
      </c>
      <c r="D71" s="2" t="s">
        <v>0</v>
      </c>
      <c r="E71" s="14" t="n">
        <v>4.15</v>
      </c>
      <c r="F71" s="14" t="n">
        <v>3.3</v>
      </c>
      <c r="G71" s="4" t="n">
        <f aca="false">(E71-F71)*C71</f>
        <v>-12750</v>
      </c>
      <c r="H71" s="4" t="n">
        <f aca="false">C71*(E71-F71)</f>
        <v>-12750</v>
      </c>
      <c r="J71" s="4" t="n">
        <f aca="false">G71</f>
        <v>-12750</v>
      </c>
      <c r="K71" s="4" t="n">
        <f aca="false">J71</f>
        <v>-12750</v>
      </c>
      <c r="L71" s="5" t="n">
        <v>1</v>
      </c>
      <c r="M71" s="6" t="n">
        <f aca="false">C71*E71*-1</f>
        <v>62250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-2500</v>
      </c>
      <c r="D72" s="2" t="s">
        <v>0</v>
      </c>
      <c r="E72" s="14" t="n">
        <v>2.2</v>
      </c>
      <c r="F72" s="14" t="n">
        <v>1.7</v>
      </c>
      <c r="G72" s="4" t="n">
        <f aca="false">(E72-F72)*C72</f>
        <v>-1250</v>
      </c>
      <c r="H72" s="4" t="n">
        <f aca="false">C72*(E72-F72)</f>
        <v>-1250</v>
      </c>
      <c r="J72" s="4" t="n">
        <f aca="false">G72</f>
        <v>-1250</v>
      </c>
      <c r="K72" s="4" t="n">
        <f aca="false">J72</f>
        <v>-1250</v>
      </c>
      <c r="L72" s="5" t="n">
        <v>1</v>
      </c>
      <c r="M72" s="6" t="n">
        <f aca="false">C72*E72*-1</f>
        <v>5500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-5000</v>
      </c>
      <c r="D73" s="2" t="s">
        <v>0</v>
      </c>
      <c r="E73" s="14" t="n">
        <v>0.6</v>
      </c>
      <c r="F73" s="14" t="n">
        <v>0.35</v>
      </c>
      <c r="G73" s="4" t="n">
        <f aca="false">(E73-F73)*C73</f>
        <v>-1250</v>
      </c>
      <c r="H73" s="4" t="n">
        <f aca="false">C73*(E73-F73)</f>
        <v>-1250</v>
      </c>
      <c r="J73" s="4" t="n">
        <f aca="false">G73</f>
        <v>-1250</v>
      </c>
      <c r="K73" s="4" t="n">
        <f aca="false">J73</f>
        <v>-1250</v>
      </c>
      <c r="L73" s="5" t="n">
        <v>1</v>
      </c>
      <c r="M73" s="6" t="n">
        <f aca="false">C73*E73*-1</f>
        <v>3000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-15000</v>
      </c>
      <c r="D74" s="2" t="s">
        <v>0</v>
      </c>
      <c r="E74" s="14" t="n">
        <v>0.2</v>
      </c>
      <c r="F74" s="14" t="n">
        <v>0.05</v>
      </c>
      <c r="G74" s="4" t="n">
        <f aca="false">(E74-F74)*C74</f>
        <v>-2250</v>
      </c>
      <c r="H74" s="4" t="n">
        <f aca="false">C74*(E74-F74)</f>
        <v>-2250</v>
      </c>
      <c r="J74" s="4" t="n">
        <f aca="false">G74</f>
        <v>-2250</v>
      </c>
      <c r="K74" s="4" t="n">
        <f aca="false">J74</f>
        <v>-2250</v>
      </c>
      <c r="L74" s="5" t="n">
        <v>1</v>
      </c>
      <c r="M74" s="6" t="n">
        <f aca="false">C74*E74*-1</f>
        <v>3000</v>
      </c>
      <c r="N74" s="6" t="s">
        <v>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-5000</v>
      </c>
      <c r="D75" s="2" t="s">
        <v>0</v>
      </c>
      <c r="E75" s="14" t="n">
        <v>2.8</v>
      </c>
      <c r="F75" s="14" t="n">
        <v>2.3</v>
      </c>
      <c r="G75" s="4" t="n">
        <f aca="false">(E75-F75)*C75</f>
        <v>-2500</v>
      </c>
      <c r="H75" s="4" t="n">
        <f aca="false">C75*(E75-F75)</f>
        <v>-2500</v>
      </c>
      <c r="J75" s="4" t="n">
        <f aca="false">G75</f>
        <v>-2500</v>
      </c>
      <c r="K75" s="4" t="n">
        <f aca="false">J75</f>
        <v>-2500</v>
      </c>
      <c r="L75" s="5" t="n">
        <v>1</v>
      </c>
      <c r="M75" s="6" t="n">
        <f aca="false">C75*E75*-1</f>
        <v>14000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2.05</v>
      </c>
      <c r="F76" s="14" t="n">
        <v>1.65</v>
      </c>
      <c r="G76" s="4" t="n">
        <f aca="false">(E76-F76)*C76</f>
        <v>-6000</v>
      </c>
      <c r="H76" s="4" t="n">
        <f aca="false">C76*(E76-F76)</f>
        <v>-6000</v>
      </c>
      <c r="J76" s="4" t="n">
        <f aca="false">G76</f>
        <v>-6000</v>
      </c>
      <c r="K76" s="4" t="n">
        <f aca="false">J76</f>
        <v>-6000</v>
      </c>
      <c r="L76" s="5" t="n">
        <v>1</v>
      </c>
      <c r="M76" s="6" t="n">
        <f aca="false">C76*E76*-1</f>
        <v>30750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-15000</v>
      </c>
      <c r="D77" s="2" t="s">
        <v>0</v>
      </c>
      <c r="E77" s="14" t="n">
        <v>1.5</v>
      </c>
      <c r="F77" s="14" t="n">
        <v>1.2</v>
      </c>
      <c r="G77" s="4" t="n">
        <f aca="false">(E77-F77)*C77</f>
        <v>-4500</v>
      </c>
      <c r="H77" s="4" t="n">
        <f aca="false">C77*(E77-F77)</f>
        <v>-4500</v>
      </c>
      <c r="J77" s="4" t="n">
        <f aca="false">G77</f>
        <v>-4500</v>
      </c>
      <c r="K77" s="4" t="n">
        <f aca="false">J77</f>
        <v>-4500</v>
      </c>
      <c r="L77" s="5" t="n">
        <v>1</v>
      </c>
      <c r="M77" s="6" t="n">
        <f aca="false">C77*E77*-1</f>
        <v>22500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0.7</v>
      </c>
      <c r="F78" s="14" t="n">
        <v>0.55</v>
      </c>
      <c r="G78" s="4" t="n">
        <f aca="false">(E78-F78)*C78</f>
        <v>-1500</v>
      </c>
      <c r="H78" s="4" t="n">
        <f aca="false">C78*(E78-F78)</f>
        <v>-1500</v>
      </c>
      <c r="J78" s="4" t="n">
        <f aca="false">G78</f>
        <v>-1500</v>
      </c>
      <c r="K78" s="4" t="n">
        <f aca="false">J78</f>
        <v>-1500</v>
      </c>
      <c r="L78" s="5" t="n">
        <v>1</v>
      </c>
      <c r="M78" s="6" t="n">
        <f aca="false">C78*E78*-1</f>
        <v>7000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0.45</v>
      </c>
      <c r="F79" s="14" t="n">
        <v>0.35</v>
      </c>
      <c r="G79" s="4" t="n">
        <f aca="false">(E79-F79)*C79</f>
        <v>-1000</v>
      </c>
      <c r="H79" s="4" t="n">
        <f aca="false">C79*(E79-F79)</f>
        <v>-1000</v>
      </c>
      <c r="J79" s="4" t="n">
        <f aca="false">G79</f>
        <v>-1000</v>
      </c>
      <c r="K79" s="4" t="n">
        <f aca="false">J79</f>
        <v>-1000</v>
      </c>
      <c r="L79" s="5" t="n">
        <v>1</v>
      </c>
      <c r="M79" s="6" t="n">
        <f aca="false">C79*E79*-1</f>
        <v>4500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</v>
      </c>
      <c r="G80" s="4" t="n">
        <f aca="false">(E80-F80)*C80</f>
        <v>-500</v>
      </c>
      <c r="H80" s="4" t="n">
        <f aca="false">C80*(E80-F80)</f>
        <v>-500</v>
      </c>
      <c r="J80" s="4" t="n">
        <f aca="false">G80</f>
        <v>-500</v>
      </c>
      <c r="K80" s="4" t="n">
        <f aca="false">J80</f>
        <v>-500</v>
      </c>
      <c r="L80" s="5" t="n">
        <v>1</v>
      </c>
      <c r="M80" s="6" t="n">
        <f aca="false">C80*E80*-1</f>
        <v>2500</v>
      </c>
      <c r="O80" s="4" t="s">
        <v>0</v>
      </c>
    </row>
    <row r="81" customFormat="false" ht="12.75" hidden="false" customHeight="false" outlineLevel="0" collapsed="false">
      <c r="A81" s="15" t="s">
        <v>0</v>
      </c>
      <c r="B81" s="1" t="s">
        <v>80</v>
      </c>
      <c r="C81" s="2" t="n">
        <v>-10000</v>
      </c>
      <c r="D81" s="2" t="s">
        <v>0</v>
      </c>
      <c r="E81" s="14" t="n">
        <v>0.2</v>
      </c>
      <c r="F81" s="14" t="n">
        <v>0.1</v>
      </c>
      <c r="G81" s="4" t="n">
        <f aca="false">(E81-F81)*C81</f>
        <v>-1000</v>
      </c>
      <c r="H81" s="4" t="n">
        <f aca="false">C81*(E81-F81)</f>
        <v>-1000</v>
      </c>
      <c r="J81" s="4" t="n">
        <f aca="false">G81</f>
        <v>-1000</v>
      </c>
      <c r="K81" s="4" t="n">
        <f aca="false">J81</f>
        <v>-1000</v>
      </c>
      <c r="L81" s="5" t="n">
        <v>1</v>
      </c>
      <c r="M81" s="29" t="n">
        <f aca="false">C81*E81*-1</f>
        <v>2000</v>
      </c>
      <c r="O81" s="6" t="s">
        <v>0</v>
      </c>
    </row>
    <row r="82" customFormat="false" ht="13.5" hidden="false" customHeight="false" outlineLevel="0" collapsed="false">
      <c r="A82" s="15" t="s">
        <v>0</v>
      </c>
      <c r="B82" s="1" t="s">
        <v>81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</row>
    <row r="83" customFormat="false" ht="12.75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157500</v>
      </c>
      <c r="N83" s="6" t="n">
        <v>2800</v>
      </c>
      <c r="O83" s="6" t="n">
        <v>2906941.95</v>
      </c>
    </row>
    <row r="84" customFormat="false" ht="12.75" hidden="false" customHeight="false" outlineLevel="0" collapsed="false">
      <c r="A84" s="8" t="s">
        <v>66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-25300</v>
      </c>
      <c r="O84" s="6" t="n">
        <f aca="false">SUM(K68:K82)</f>
        <v>2881641.95</v>
      </c>
    </row>
    <row r="85" customFormat="false" ht="12.75" hidden="false" customHeight="false" outlineLevel="0" collapsed="false">
      <c r="A85" s="15" t="s">
        <v>0</v>
      </c>
      <c r="B85" s="1" t="s">
        <v>82</v>
      </c>
      <c r="C85" s="2" t="n">
        <v>387</v>
      </c>
      <c r="D85" s="2" t="s">
        <v>0</v>
      </c>
      <c r="E85" s="23" t="n">
        <v>37.94</v>
      </c>
      <c r="F85" s="23" t="n">
        <v>36.82</v>
      </c>
      <c r="G85" s="4" t="n">
        <f aca="false">C85*(E85-F85)</f>
        <v>433.439999999999</v>
      </c>
      <c r="H85" s="4" t="n">
        <f aca="false">C85*(E85-F85)</f>
        <v>433.439999999999</v>
      </c>
      <c r="I85" s="14"/>
      <c r="J85" s="4" t="n">
        <f aca="false">C85*E85</f>
        <v>14682.78</v>
      </c>
      <c r="K85" s="4" t="n">
        <f aca="false">J85</f>
        <v>14682.78</v>
      </c>
      <c r="L85" s="5" t="n">
        <v>2</v>
      </c>
      <c r="M85" s="6" t="s">
        <v>0</v>
      </c>
    </row>
    <row r="86" customFormat="false" ht="12.75" hidden="false" customHeight="false" outlineLevel="0" collapsed="false">
      <c r="A86" s="8" t="s">
        <v>0</v>
      </c>
      <c r="B86" s="1" t="s">
        <v>43</v>
      </c>
      <c r="C86" s="2" t="n">
        <v>158.48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158.48</v>
      </c>
      <c r="K86" s="4" t="n">
        <f aca="false">J86</f>
        <v>158.48</v>
      </c>
      <c r="L86" s="5" t="n">
        <v>1</v>
      </c>
    </row>
    <row r="87" customFormat="false" ht="12.75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0"/>
      <c r="O87" s="6" t="s">
        <v>0</v>
      </c>
    </row>
    <row r="88" customFormat="false" ht="12.75" hidden="false" customHeight="false" outlineLevel="0" collapsed="false">
      <c r="A88" s="8" t="s">
        <v>83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2.75" hidden="false" customHeight="false" outlineLevel="0" collapsed="false">
      <c r="A89" s="8" t="s">
        <v>84</v>
      </c>
      <c r="B89" s="1" t="s">
        <v>85</v>
      </c>
      <c r="C89" s="2" t="n">
        <v>234.064</v>
      </c>
      <c r="D89" s="2" t="s">
        <v>0</v>
      </c>
      <c r="E89" s="14" t="n">
        <v>46.26</v>
      </c>
      <c r="F89" s="14" t="n">
        <v>46.26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10827.80064</v>
      </c>
      <c r="K89" s="4" t="n">
        <f aca="false">J89</f>
        <v>10827.80064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735.234</v>
      </c>
      <c r="D90" s="2" t="s">
        <v>0</v>
      </c>
      <c r="E90" s="14" t="n">
        <v>8.34</v>
      </c>
      <c r="F90" s="14" t="n">
        <v>8.15</v>
      </c>
      <c r="G90" s="4" t="n">
        <f aca="false">C90*(E90-F90)</f>
        <v>139.69446</v>
      </c>
      <c r="H90" s="4" t="n">
        <f aca="false">C90*(E90-F90)</f>
        <v>139.69446</v>
      </c>
      <c r="I90" s="14"/>
      <c r="J90" s="4" t="n">
        <f aca="false">C90*E90</f>
        <v>6131.85156</v>
      </c>
      <c r="K90" s="4" t="n">
        <f aca="false">J90</f>
        <v>6131.85156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2419.677</v>
      </c>
      <c r="D91" s="2" t="s">
        <v>0</v>
      </c>
      <c r="E91" s="14" t="n">
        <v>19.88</v>
      </c>
      <c r="F91" s="14" t="n">
        <v>19.36</v>
      </c>
      <c r="G91" s="4" t="n">
        <f aca="false">C91*(E91-F91)</f>
        <v>1258.23204</v>
      </c>
      <c r="H91" s="4" t="n">
        <f aca="false">C91*(E91-F91)</f>
        <v>1258.23204</v>
      </c>
      <c r="I91" s="14"/>
      <c r="J91" s="4" t="n">
        <f aca="false">C91*E91</f>
        <v>48103.17876</v>
      </c>
      <c r="K91" s="4" t="n">
        <f aca="false">J91</f>
        <v>48103.17876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1240.306</v>
      </c>
      <c r="D92" s="2" t="s">
        <v>0</v>
      </c>
      <c r="E92" s="14" t="n">
        <v>7.85</v>
      </c>
      <c r="F92" s="14" t="n">
        <v>7.77</v>
      </c>
      <c r="G92" s="4" t="n">
        <f aca="false">C92*(E92-F92)</f>
        <v>99.2244800000001</v>
      </c>
      <c r="H92" s="4" t="n">
        <f aca="false">C92*(E92-F92)</f>
        <v>99.2244800000001</v>
      </c>
      <c r="I92" s="14"/>
      <c r="J92" s="4" t="n">
        <f aca="false">C92*E92</f>
        <v>9736.4021</v>
      </c>
      <c r="K92" s="4" t="n">
        <f aca="false">J92</f>
        <v>9736.4021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261.044</v>
      </c>
      <c r="D93" s="2" t="s">
        <v>0</v>
      </c>
      <c r="E93" s="14" t="n">
        <v>35.64</v>
      </c>
      <c r="F93" s="14" t="n">
        <v>34.94</v>
      </c>
      <c r="G93" s="4" t="n">
        <f aca="false">C93*(E93-F93)</f>
        <v>182.730800000001</v>
      </c>
      <c r="H93" s="4" t="n">
        <f aca="false">C93*(E93-F93)</f>
        <v>182.730800000001</v>
      </c>
      <c r="I93" s="14"/>
      <c r="J93" s="4" t="n">
        <f aca="false">C93*E93</f>
        <v>9303.60816</v>
      </c>
      <c r="K93" s="4" t="n">
        <f aca="false">J93</f>
        <v>9303.60816</v>
      </c>
      <c r="L93" s="5" t="n">
        <v>2</v>
      </c>
    </row>
    <row r="94" customFormat="false" ht="12.75" hidden="false" customHeight="false" outlineLevel="0" collapsed="false">
      <c r="A94" s="8"/>
      <c r="B94" s="1" t="s">
        <v>90</v>
      </c>
      <c r="C94" s="2" t="n">
        <v>378.526</v>
      </c>
      <c r="D94" s="2" t="s">
        <v>0</v>
      </c>
      <c r="E94" s="14" t="n">
        <v>25.39</v>
      </c>
      <c r="F94" s="14" t="n">
        <v>24.89</v>
      </c>
      <c r="G94" s="4" t="n">
        <f aca="false">C94*(E94-F94)</f>
        <v>189.263</v>
      </c>
      <c r="H94" s="4" t="n">
        <f aca="false">C94*(E94-F94)</f>
        <v>189.263</v>
      </c>
      <c r="I94" s="14"/>
      <c r="J94" s="4" t="n">
        <f aca="false">C94*E94</f>
        <v>9610.77514</v>
      </c>
      <c r="K94" s="4" t="n">
        <f aca="false">J94</f>
        <v>9610.77514</v>
      </c>
      <c r="L94" s="5" t="n">
        <v>2</v>
      </c>
    </row>
    <row r="95" customFormat="false" ht="12.75" hidden="false" customHeight="false" outlineLevel="0" collapsed="false">
      <c r="A95" s="8" t="s">
        <v>0</v>
      </c>
      <c r="B95" s="1" t="s">
        <v>91</v>
      </c>
      <c r="C95" s="2" t="n">
        <v>9553.043</v>
      </c>
      <c r="D95" s="2" t="s">
        <v>0</v>
      </c>
      <c r="E95" s="14" t="n">
        <v>11.01</v>
      </c>
      <c r="F95" s="14" t="n">
        <v>11.02</v>
      </c>
      <c r="G95" s="4" t="n">
        <f aca="false">C95*(E95-F95)</f>
        <v>-95.530429999998</v>
      </c>
      <c r="H95" s="4" t="n">
        <f aca="false">C95*(E95-F95)</f>
        <v>-95.530429999998</v>
      </c>
      <c r="I95" s="14" t="s">
        <v>0</v>
      </c>
      <c r="J95" s="4" t="n">
        <f aca="false">C95*E95</f>
        <v>105179.00343</v>
      </c>
      <c r="K95" s="4" t="n">
        <f aca="false">J95</f>
        <v>105179.00343</v>
      </c>
      <c r="L95" s="5" t="n">
        <v>1</v>
      </c>
    </row>
    <row r="96" customFormat="false" ht="12.75" hidden="false" customHeight="false" outlineLevel="0" collapsed="false">
      <c r="A96" s="8"/>
      <c r="E96" s="1"/>
      <c r="F96" s="1"/>
      <c r="G96" s="20"/>
      <c r="H96" s="4" t="s">
        <v>0</v>
      </c>
      <c r="I96" s="1" t="s">
        <v>0</v>
      </c>
    </row>
    <row r="97" customFormat="false" ht="12.75" hidden="false" customHeight="false" outlineLevel="0" collapsed="false">
      <c r="A97" s="8" t="s">
        <v>92</v>
      </c>
      <c r="B97" s="1" t="s">
        <v>93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2.75" hidden="false" customHeight="false" outlineLevel="0" collapsed="false">
      <c r="E98" s="1"/>
      <c r="F98" s="1"/>
      <c r="G98" s="20"/>
      <c r="H98" s="4" t="s">
        <v>0</v>
      </c>
      <c r="I98" s="1"/>
    </row>
    <row r="99" customFormat="false" ht="12.75" hidden="false" customHeight="false" outlineLevel="0" collapsed="false">
      <c r="A99" s="8" t="s">
        <v>94</v>
      </c>
      <c r="B99" s="1" t="s">
        <v>95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2.75" hidden="false" customHeight="false" outlineLevel="0" collapsed="false">
      <c r="A100" s="8"/>
      <c r="B100" s="1" t="s">
        <v>96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0"/>
      <c r="H101" s="4" t="s">
        <v>0</v>
      </c>
      <c r="I101" s="1"/>
      <c r="K101" s="4" t="s">
        <v>0</v>
      </c>
    </row>
    <row r="102" customFormat="false" ht="12.75" hidden="false" customHeight="false" outlineLevel="0" collapsed="false">
      <c r="A102" s="8" t="s">
        <v>97</v>
      </c>
      <c r="B102" s="1" t="s">
        <v>98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99</v>
      </c>
    </row>
    <row r="103" customFormat="false" ht="12.75" hidden="false" customHeight="false" outlineLevel="0" collapsed="false">
      <c r="A103" s="8"/>
      <c r="B103" s="1" t="s">
        <v>100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</f>
        <v>-3713850</v>
      </c>
      <c r="N103" s="32" t="n">
        <f aca="false">M103/M110</f>
        <v>-0.624510130613711</v>
      </c>
      <c r="O103" s="3" t="s">
        <v>19</v>
      </c>
    </row>
    <row r="104" customFormat="false" ht="12.75" hidden="false" customHeight="false" outlineLevel="0" collapsed="false">
      <c r="A104" s="8"/>
      <c r="B104" s="1" t="s">
        <v>101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497444.414226722</v>
      </c>
      <c r="N104" s="32" t="n">
        <f aca="false">M104/M110</f>
        <v>0.0836487946744729</v>
      </c>
      <c r="O104" s="3" t="s">
        <v>15</v>
      </c>
    </row>
    <row r="105" customFormat="false" ht="12.75" hidden="false" customHeight="false" outlineLevel="0" collapsed="false">
      <c r="A105" s="8"/>
      <c r="B105" s="1" t="s">
        <v>102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103</v>
      </c>
      <c r="N105" s="32"/>
      <c r="O105" s="4" t="s">
        <v>0</v>
      </c>
    </row>
    <row r="106" customFormat="false" ht="12.75" hidden="false" customHeight="false" outlineLevel="0" collapsed="false">
      <c r="A106" s="8"/>
      <c r="B106" s="1" t="s">
        <v>104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5979376.65071</v>
      </c>
      <c r="N106" s="32" t="n">
        <f aca="false">M106/M110</f>
        <v>1.00547445188241</v>
      </c>
    </row>
    <row r="107" customFormat="false" ht="12.75" hidden="false" customHeight="false" outlineLevel="0" collapsed="false">
      <c r="A107" s="8"/>
      <c r="E107" s="14"/>
      <c r="F107" s="14"/>
      <c r="I107" s="14"/>
      <c r="M107" s="6" t="s">
        <v>105</v>
      </c>
      <c r="N107" s="32"/>
    </row>
    <row r="108" customFormat="false" ht="12.75" hidden="false" customHeight="false" outlineLevel="0" collapsed="false">
      <c r="A108" s="8" t="s">
        <v>106</v>
      </c>
      <c r="B108" s="1" t="s">
        <v>107</v>
      </c>
      <c r="C108" s="2" t="n">
        <v>-115000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-115000</v>
      </c>
      <c r="K108" s="4" t="n">
        <f aca="false">J108</f>
        <v>-115000</v>
      </c>
      <c r="L108" s="5" t="n">
        <v>0</v>
      </c>
      <c r="M108" s="6" t="n">
        <f aca="false">SUM(K108:K110)</f>
        <v>-530000</v>
      </c>
      <c r="N108" s="32" t="n">
        <f aca="false">+M108/M110</f>
        <v>-0.0891232465568795</v>
      </c>
    </row>
    <row r="109" customFormat="false" ht="12.75" hidden="false" customHeight="false" outlineLevel="0" collapsed="false">
      <c r="A109" s="8" t="s">
        <v>0</v>
      </c>
      <c r="B109" s="1" t="s">
        <v>108</v>
      </c>
      <c r="C109" s="2" t="n">
        <v>-160000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109</v>
      </c>
      <c r="N109" s="32"/>
    </row>
    <row r="110" customFormat="false" ht="12.75" hidden="false" customHeight="false" outlineLevel="0" collapsed="false">
      <c r="A110" s="8" t="s">
        <v>0</v>
      </c>
      <c r="B110" s="1" t="s">
        <v>110</v>
      </c>
      <c r="C110" s="2" t="n">
        <v>-255000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5946821.06493672</v>
      </c>
      <c r="N110" s="32" t="n">
        <f aca="false">+M110/K113</f>
        <v>1</v>
      </c>
    </row>
    <row r="111" customFormat="false" ht="13.5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2.75" hidden="false" customHeight="false" outlineLevel="0" collapsed="false">
      <c r="A112" s="8"/>
      <c r="M112" s="6" t="s">
        <v>111</v>
      </c>
    </row>
    <row r="113" customFormat="false" ht="12.75" hidden="false" customHeight="false" outlineLevel="0" collapsed="false">
      <c r="A113" s="8" t="s">
        <v>112</v>
      </c>
      <c r="C113" s="2" t="n">
        <f aca="false">SUM(C53:C65)+C32+C38+C45+C48+C49+C50</f>
        <v>21353.0192</v>
      </c>
      <c r="D113" s="2" t="n">
        <f aca="false">SUM(D5:D108)</f>
        <v>6718.0192</v>
      </c>
      <c r="G113" s="4" t="n">
        <f aca="false">SUM(G5:G111)</f>
        <v>34051.4191019999</v>
      </c>
      <c r="H113" s="4" t="n">
        <f aca="false">SUM(H5:H111)</f>
        <v>24777.2306919999</v>
      </c>
      <c r="J113" s="4" t="n">
        <f aca="false">SUM(J5:J111)</f>
        <v>6454157.81805672</v>
      </c>
      <c r="K113" s="4" t="n">
        <f aca="false">SUM(K5:K111)</f>
        <v>5946821.06493672</v>
      </c>
      <c r="M113" s="29" t="n">
        <f aca="false">SUM(K45:K65)+K32+K38</f>
        <v>348478.84544</v>
      </c>
      <c r="N113" s="38" t="n">
        <f aca="false">M113/K113</f>
        <v>0.0585991812490676</v>
      </c>
    </row>
    <row r="114" customFormat="false" ht="13.5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 t="s">
        <v>113</v>
      </c>
      <c r="B116" s="3" t="s">
        <v>15</v>
      </c>
      <c r="C116" s="2" t="s">
        <v>0</v>
      </c>
      <c r="M116" s="6" t="s">
        <v>0</v>
      </c>
    </row>
    <row r="117" customFormat="false" ht="12.75" hidden="false" customHeight="false" outlineLevel="0" collapsed="false">
      <c r="A117" s="8" t="s">
        <v>114</v>
      </c>
      <c r="B117" s="1" t="s">
        <v>115</v>
      </c>
      <c r="C117" s="2" t="n">
        <v>1228.582</v>
      </c>
      <c r="D117" s="2" t="s">
        <v>0</v>
      </c>
      <c r="E117" s="14" t="n">
        <v>17.91</v>
      </c>
      <c r="F117" s="14" t="n">
        <v>17.41</v>
      </c>
      <c r="G117" s="4" t="n">
        <f aca="false">C117*(E117-F117)</f>
        <v>614.291</v>
      </c>
      <c r="H117" s="4" t="n">
        <f aca="false">C117*(E117-F117)</f>
        <v>614.291</v>
      </c>
      <c r="I117" s="14"/>
      <c r="J117" s="4" t="n">
        <f aca="false">C117*E117</f>
        <v>22003.90362</v>
      </c>
      <c r="K117" s="4" t="n">
        <f aca="false">J117</f>
        <v>22003.90362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116</v>
      </c>
      <c r="C118" s="2" t="n">
        <v>387</v>
      </c>
      <c r="D118" s="2" t="s">
        <v>0</v>
      </c>
      <c r="E118" s="14" t="n">
        <f aca="false">+E85</f>
        <v>37.94</v>
      </c>
      <c r="F118" s="14" t="n">
        <f aca="false">+F85</f>
        <v>36.82</v>
      </c>
      <c r="G118" s="4" t="n">
        <f aca="false">C118*(E118-F118)</f>
        <v>433.439999999999</v>
      </c>
      <c r="H118" s="4" t="n">
        <f aca="false">C118*(E118-F118)</f>
        <v>433.439999999999</v>
      </c>
      <c r="I118" s="14"/>
      <c r="J118" s="4" t="n">
        <f aca="false">C118*E118</f>
        <v>14682.78</v>
      </c>
      <c r="K118" s="4" t="n">
        <f aca="false">J118</f>
        <v>14682.78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43</v>
      </c>
      <c r="C119" s="2" t="n">
        <v>158.48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158.48</v>
      </c>
      <c r="K119" s="4" t="n">
        <f aca="false">J119</f>
        <v>158.48</v>
      </c>
      <c r="L119" s="5" t="n">
        <v>1</v>
      </c>
    </row>
    <row r="120" customFormat="false" ht="12.75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113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117</v>
      </c>
      <c r="B122" s="1" t="s">
        <v>118</v>
      </c>
      <c r="C122" s="2" t="n">
        <v>2013.38</v>
      </c>
      <c r="D122" s="2" t="s">
        <v>0</v>
      </c>
      <c r="E122" s="14" t="n">
        <v>11.02</v>
      </c>
      <c r="F122" s="14" t="n">
        <v>10.91</v>
      </c>
      <c r="G122" s="4" t="n">
        <f aca="false">C122*(E122-F122)</f>
        <v>221.471799999999</v>
      </c>
      <c r="H122" s="4" t="n">
        <f aca="false">C122*(E122-F122)</f>
        <v>221.471799999999</v>
      </c>
      <c r="I122" s="14"/>
      <c r="J122" s="4" t="n">
        <f aca="false">C122*E122</f>
        <v>22187.4476</v>
      </c>
      <c r="K122" s="4" t="n">
        <f aca="false">J122</f>
        <v>22187.4476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116</v>
      </c>
      <c r="C123" s="2" t="n">
        <v>387</v>
      </c>
      <c r="D123" s="2" t="s">
        <v>0</v>
      </c>
      <c r="E123" s="14" t="n">
        <f aca="false">+E85</f>
        <v>37.94</v>
      </c>
      <c r="F123" s="14" t="n">
        <f aca="false">+F85</f>
        <v>36.82</v>
      </c>
      <c r="G123" s="4" t="n">
        <f aca="false">C123*(E123-F123)</f>
        <v>433.439999999999</v>
      </c>
      <c r="H123" s="4" t="n">
        <f aca="false">C123*(E123-F123)</f>
        <v>433.439999999999</v>
      </c>
      <c r="I123" s="14"/>
      <c r="J123" s="4" t="n">
        <f aca="false">C123*E123</f>
        <v>14682.78</v>
      </c>
      <c r="K123" s="4" t="n">
        <f aca="false">J123</f>
        <v>14682.78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43</v>
      </c>
      <c r="C124" s="2" t="n">
        <v>158.48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158.48</v>
      </c>
      <c r="K124" s="4" t="n">
        <f aca="false">J124</f>
        <v>158.48</v>
      </c>
      <c r="L124" s="5" t="n">
        <v>1</v>
      </c>
      <c r="M124" s="6" t="s">
        <v>0</v>
      </c>
    </row>
    <row r="125" customFormat="false" ht="12.75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2.75" hidden="false" customHeight="false" outlineLevel="0" collapsed="false">
      <c r="A126" s="8" t="s">
        <v>119</v>
      </c>
      <c r="B126" s="1" t="s">
        <v>116</v>
      </c>
      <c r="C126" s="2" t="n">
        <v>387</v>
      </c>
      <c r="D126" s="2" t="s">
        <v>0</v>
      </c>
      <c r="E126" s="14" t="n">
        <f aca="false">+E85</f>
        <v>37.94</v>
      </c>
      <c r="F126" s="14" t="n">
        <f aca="false">+F85</f>
        <v>36.82</v>
      </c>
      <c r="G126" s="4" t="n">
        <f aca="false">C126*(E126-F126)</f>
        <v>433.439999999999</v>
      </c>
      <c r="H126" s="4" t="n">
        <f aca="false">C126*(E126-F126)</f>
        <v>433.439999999999</v>
      </c>
      <c r="I126" s="14"/>
      <c r="J126" s="4" t="n">
        <f aca="false">C126*E126</f>
        <v>14682.78</v>
      </c>
      <c r="K126" s="4" t="n">
        <f aca="false">J126</f>
        <v>14682.78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43</v>
      </c>
      <c r="C127" s="2" t="n">
        <v>158.48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158.48</v>
      </c>
      <c r="K127" s="4" t="n">
        <f aca="false">J127</f>
        <v>158.48</v>
      </c>
      <c r="L127" s="5" t="n">
        <v>1</v>
      </c>
    </row>
    <row r="128" customFormat="false" ht="12.75" hidden="false" customHeight="false" outlineLevel="0" collapsed="false">
      <c r="A128" s="8"/>
      <c r="C128" s="2" t="s">
        <v>0</v>
      </c>
      <c r="E128" s="21"/>
      <c r="F128" s="21"/>
      <c r="H128" s="4" t="s">
        <v>0</v>
      </c>
      <c r="I128" s="14"/>
    </row>
    <row r="129" customFormat="false" ht="12.75" hidden="false" customHeight="false" outlineLevel="0" collapsed="false">
      <c r="A129" s="8" t="s">
        <v>63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2.75" hidden="false" customHeight="false" outlineLevel="0" collapsed="false">
      <c r="A130" s="8" t="s">
        <v>120</v>
      </c>
      <c r="B130" s="1" t="s">
        <v>121</v>
      </c>
      <c r="C130" s="2" t="n">
        <v>288</v>
      </c>
      <c r="D130" s="2" t="n">
        <v>0</v>
      </c>
      <c r="E130" s="14" t="n">
        <f aca="false">E$32</f>
        <v>35.2</v>
      </c>
      <c r="F130" s="14" t="n">
        <f aca="false">F$32</f>
        <v>33.39</v>
      </c>
      <c r="G130" s="4" t="n">
        <f aca="false">C130*(E130-F130)</f>
        <v>521.280000000001</v>
      </c>
      <c r="H130" s="4" t="n">
        <f aca="false">C130*(E130-F130)*0.5895</f>
        <v>307.29456</v>
      </c>
      <c r="I130" s="14"/>
      <c r="J130" s="4" t="n">
        <f aca="false">C130*E130</f>
        <v>10137.6</v>
      </c>
      <c r="K130" s="4" t="n">
        <f aca="false">J130*0.5995</f>
        <v>6077.4912</v>
      </c>
      <c r="L130" s="5" t="n">
        <v>2</v>
      </c>
      <c r="M130" s="6" t="n">
        <f aca="false">SUM(K113:K130)+K139</f>
        <v>6195736.74435672</v>
      </c>
      <c r="O130" s="4" t="s">
        <v>0</v>
      </c>
    </row>
    <row r="131" customFormat="false" ht="12.75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2.75" hidden="false" customHeight="false" outlineLevel="0" collapsed="false">
      <c r="A132" s="8" t="s">
        <v>122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2.75" hidden="false" customHeight="false" outlineLevel="0" collapsed="false">
      <c r="A133" s="8" t="s">
        <v>61</v>
      </c>
      <c r="B133" s="1" t="s">
        <v>123</v>
      </c>
      <c r="C133" s="2" t="n">
        <v>3331</v>
      </c>
      <c r="D133" s="2" t="n">
        <v>0</v>
      </c>
      <c r="E133" s="14" t="n">
        <f aca="false">E$32</f>
        <v>35.2</v>
      </c>
      <c r="F133" s="14" t="n">
        <f aca="false">F$32</f>
        <v>33.39</v>
      </c>
      <c r="G133" s="4" t="n">
        <f aca="false">C133*(E133-F133)</f>
        <v>6029.11000000001</v>
      </c>
      <c r="H133" s="4" t="n">
        <f aca="false">C133*(E133-F133)*0.5895</f>
        <v>3554.16034500001</v>
      </c>
      <c r="I133" s="14"/>
      <c r="J133" s="4" t="n">
        <f aca="false">C133*E133</f>
        <v>117251.2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668</v>
      </c>
      <c r="D134" s="2" t="n">
        <v>0</v>
      </c>
      <c r="E134" s="14" t="n">
        <f aca="false">E$32</f>
        <v>35.2</v>
      </c>
      <c r="F134" s="14" t="n">
        <f aca="false">F$32</f>
        <v>33.39</v>
      </c>
      <c r="G134" s="4" t="n">
        <f aca="false">C134*(E134-F134)</f>
        <v>1209.08</v>
      </c>
      <c r="H134" s="4" t="n">
        <f aca="false">C134*(E134-F134)*0.5895</f>
        <v>712.752660000001</v>
      </c>
      <c r="I134" s="14"/>
      <c r="J134" s="4" t="n">
        <f aca="false">C134*E134</f>
        <v>23513.6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786</v>
      </c>
      <c r="D135" s="2" t="n">
        <v>0</v>
      </c>
      <c r="E135" s="14" t="n">
        <f aca="false">E$32</f>
        <v>35.2</v>
      </c>
      <c r="F135" s="14" t="n">
        <f aca="false">F$32</f>
        <v>33.39</v>
      </c>
      <c r="G135" s="4" t="n">
        <f aca="false">C135*(E135-F135)</f>
        <v>1422.66</v>
      </c>
      <c r="H135" s="4" t="n">
        <f aca="false">C135*(E135-F135)*0.5895</f>
        <v>838.658070000001</v>
      </c>
      <c r="I135" s="14"/>
      <c r="J135" s="4" t="n">
        <f aca="false">C135*E135</f>
        <v>27667.2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126</v>
      </c>
      <c r="C136" s="2" t="n">
        <v>863</v>
      </c>
      <c r="D136" s="2" t="n">
        <v>0</v>
      </c>
      <c r="E136" s="14" t="n">
        <f aca="false">E$32</f>
        <v>35.2</v>
      </c>
      <c r="F136" s="14" t="n">
        <f aca="false">F$32</f>
        <v>33.39</v>
      </c>
      <c r="G136" s="4" t="n">
        <f aca="false">C136*(E136-F136)</f>
        <v>1562.03</v>
      </c>
      <c r="H136" s="4" t="n">
        <f aca="false">C136*(E136-F136)*0.5895</f>
        <v>920.816685000001</v>
      </c>
      <c r="I136" s="14"/>
      <c r="J136" s="4" t="n">
        <f aca="false">C136*E136</f>
        <v>30377.6</v>
      </c>
      <c r="K136" s="4" t="n">
        <v>0</v>
      </c>
      <c r="L136" s="5" t="n">
        <v>2</v>
      </c>
      <c r="M136" s="6" t="s">
        <v>99</v>
      </c>
    </row>
    <row r="137" customFormat="false" ht="12.75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-3713850</v>
      </c>
      <c r="N137" s="32" t="n">
        <f aca="false">M137/M144</f>
        <v>-0.599420238986541</v>
      </c>
      <c r="O137" s="3" t="s">
        <v>19</v>
      </c>
    </row>
    <row r="138" customFormat="false" ht="12.75" hidden="false" customHeight="false" outlineLevel="0" collapsed="false">
      <c r="A138" s="8" t="s">
        <v>51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0"/>
      <c r="H138" s="20"/>
      <c r="I138" s="1"/>
      <c r="K138" s="4" t="s">
        <v>0</v>
      </c>
      <c r="M138" s="6" t="n">
        <f aca="false">SUMIF(L117:L148,2,K117:K148)+M104</f>
        <v>745884.653646722</v>
      </c>
      <c r="N138" s="32" t="n">
        <f aca="false">M138/M144</f>
        <v>0.120386756962535</v>
      </c>
      <c r="O138" s="3" t="s">
        <v>15</v>
      </c>
    </row>
    <row r="139" customFormat="false" ht="12.75" hidden="false" customHeight="false" outlineLevel="0" collapsed="false">
      <c r="A139" s="8" t="s">
        <v>52</v>
      </c>
      <c r="B139" s="1" t="s">
        <v>127</v>
      </c>
      <c r="C139" s="2" t="n">
        <v>15280</v>
      </c>
      <c r="D139" s="2" t="n">
        <v>15280</v>
      </c>
      <c r="E139" s="14" t="n">
        <f aca="false">E$32</f>
        <v>35.2</v>
      </c>
      <c r="F139" s="14" t="n">
        <f aca="false">F$32</f>
        <v>33.39</v>
      </c>
      <c r="G139" s="4" t="n">
        <f aca="false">IF(E139&gt;I139,(E139-F139)*C139,0)</f>
        <v>27656.8</v>
      </c>
      <c r="H139" s="4" t="n">
        <f aca="false">IF(E139&gt;I139,(E139-F139)*C139*0.5895,0)</f>
        <v>16303.6836</v>
      </c>
      <c r="I139" s="14" t="n">
        <v>18.375</v>
      </c>
      <c r="J139" s="4" t="n">
        <f aca="false">IF(C139*(E139-I139)&gt;0,C139*(E139-I139),0)</f>
        <v>257086</v>
      </c>
      <c r="K139" s="4" t="n">
        <f aca="false">J139*0.5995</f>
        <v>154123.057</v>
      </c>
      <c r="L139" s="5" t="n">
        <v>2</v>
      </c>
      <c r="M139" s="6" t="s">
        <v>103</v>
      </c>
      <c r="N139" s="32"/>
      <c r="O139" s="4" t="s">
        <v>0</v>
      </c>
      <c r="P139" s="20" t="s">
        <v>0</v>
      </c>
    </row>
    <row r="140" customFormat="false" ht="12.75" hidden="false" customHeight="false" outlineLevel="0" collapsed="false">
      <c r="A140" s="8" t="s">
        <v>0</v>
      </c>
      <c r="B140" s="1" t="s">
        <v>128</v>
      </c>
      <c r="C140" s="2" t="n">
        <v>5130</v>
      </c>
      <c r="D140" s="2" t="n">
        <v>0</v>
      </c>
      <c r="E140" s="14" t="n">
        <f aca="false">E$32</f>
        <v>35.2</v>
      </c>
      <c r="F140" s="14" t="n">
        <f aca="false">F$32</f>
        <v>33.39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5979852.09071</v>
      </c>
      <c r="N140" s="32" t="n">
        <f aca="false">M140/M144</f>
        <v>0.965155935031721</v>
      </c>
      <c r="O140" s="4" t="s">
        <v>0</v>
      </c>
      <c r="P140" s="20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25</v>
      </c>
      <c r="D141" s="2" t="n">
        <v>0</v>
      </c>
      <c r="E141" s="14" t="n">
        <f aca="false">E$32</f>
        <v>35.2</v>
      </c>
      <c r="F141" s="14" t="n">
        <f aca="false">F$32</f>
        <v>33.39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105</v>
      </c>
      <c r="N141" s="32"/>
      <c r="P141" s="1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7608</v>
      </c>
      <c r="D142" s="2" t="n">
        <v>0</v>
      </c>
      <c r="E142" s="14" t="n">
        <f aca="false">E$32</f>
        <v>35.2</v>
      </c>
      <c r="F142" s="14" t="n">
        <f aca="false">F$32</f>
        <v>33.39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-530000</v>
      </c>
      <c r="N142" s="32" t="n">
        <f aca="false">+M142/M144</f>
        <v>-0.0855426919942558</v>
      </c>
      <c r="P142" s="20" t="s">
        <v>0</v>
      </c>
    </row>
    <row r="143" customFormat="false" ht="12.75" hidden="false" customHeight="false" outlineLevel="0" collapsed="false">
      <c r="A143" s="8"/>
      <c r="B143" s="1" t="s">
        <v>131</v>
      </c>
      <c r="C143" s="2" t="n">
        <v>2540</v>
      </c>
      <c r="D143" s="2" t="n">
        <v>0</v>
      </c>
      <c r="E143" s="14" t="n">
        <f aca="false">E$32</f>
        <v>35.2</v>
      </c>
      <c r="F143" s="14" t="n">
        <f aca="false">F$32</f>
        <v>33.39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109</v>
      </c>
      <c r="N143" s="32"/>
    </row>
    <row r="144" customFormat="false" ht="12.75" hidden="false" customHeight="false" outlineLevel="0" collapsed="false">
      <c r="A144" s="8"/>
      <c r="B144" s="1" t="s">
        <v>132</v>
      </c>
      <c r="C144" s="2" t="n">
        <v>1524</v>
      </c>
      <c r="D144" s="2" t="n">
        <v>0</v>
      </c>
      <c r="E144" s="14" t="n">
        <f aca="false">E$32</f>
        <v>35.2</v>
      </c>
      <c r="F144" s="14" t="n">
        <f aca="false">F$32</f>
        <v>33.39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6195736.74435672</v>
      </c>
      <c r="N144" s="32" t="n">
        <f aca="false">+M144/K150</f>
        <v>1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1968</v>
      </c>
      <c r="D145" s="2" t="n">
        <v>0</v>
      </c>
      <c r="E145" s="14" t="n">
        <f aca="false">E$32</f>
        <v>35.2</v>
      </c>
      <c r="F145" s="14" t="n">
        <f aca="false">F$32</f>
        <v>33.39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v>1967</v>
      </c>
      <c r="D146" s="2" t="n">
        <v>0</v>
      </c>
      <c r="E146" s="14" t="n">
        <f aca="false">E$32</f>
        <v>35.2</v>
      </c>
      <c r="F146" s="14" t="n">
        <f aca="false">F$32</f>
        <v>33.39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135</v>
      </c>
      <c r="C147" s="2" t="n">
        <f aca="false">2778-417</f>
        <v>2361</v>
      </c>
      <c r="D147" s="2" t="n">
        <v>0</v>
      </c>
      <c r="E147" s="14" t="n">
        <f aca="false">E$32</f>
        <v>35.2</v>
      </c>
      <c r="F147" s="14" t="n">
        <f aca="false">F$32</f>
        <v>33.39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5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2.75" hidden="false" customHeight="false" outlineLevel="0" collapsed="false">
      <c r="A149" s="8"/>
      <c r="C149" s="2" t="s">
        <v>0</v>
      </c>
      <c r="M149" s="6" t="s">
        <v>111</v>
      </c>
    </row>
    <row r="150" customFormat="false" ht="12.75" hidden="false" customHeight="false" outlineLevel="0" collapsed="false">
      <c r="A150" s="8" t="s">
        <v>112</v>
      </c>
      <c r="B150" s="31" t="s">
        <v>0</v>
      </c>
      <c r="C150" s="2" t="n">
        <f aca="false">SUM(C130:C147)+C113</f>
        <v>65692.0192</v>
      </c>
      <c r="D150" s="2" t="n">
        <f aca="false">SUM(D130:D147)+D113</f>
        <v>21998.0192</v>
      </c>
      <c r="G150" s="4" t="n">
        <f aca="false">SUM(G113:G148)</f>
        <v>74588.4619019999</v>
      </c>
      <c r="H150" s="4" t="n">
        <f aca="false">SUM(H113:H148)</f>
        <v>49550.6794119999</v>
      </c>
      <c r="J150" s="4" t="n">
        <f aca="false">SUM(J113:J148)</f>
        <v>7008906.14927672</v>
      </c>
      <c r="K150" s="4" t="n">
        <f aca="false">SUM(K113:K148)</f>
        <v>6195736.74435672</v>
      </c>
      <c r="M150" s="29" t="n">
        <f aca="false">SUM(K130:K147)+M113</f>
        <v>508679.39364</v>
      </c>
      <c r="N150" s="38" t="n">
        <f aca="false">M150/K150</f>
        <v>0.0821015182905119</v>
      </c>
      <c r="O150" s="4" t="n">
        <f aca="false">SUM(O113:O148)</f>
        <v>0</v>
      </c>
    </row>
    <row r="151" customFormat="false" ht="13.5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0.07</v>
      </c>
      <c r="L153" s="44"/>
      <c r="M153" s="45"/>
    </row>
    <row r="154" customFormat="false" ht="12.75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416277.474545571</v>
      </c>
      <c r="L154" s="44"/>
      <c r="M154" s="45" t="s">
        <v>0</v>
      </c>
    </row>
    <row r="155" customFormat="false" ht="12.75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433701.572104971</v>
      </c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0"/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0"/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 t="s">
        <v>0</v>
      </c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136</v>
      </c>
      <c r="C2" s="51" t="s">
        <v>137</v>
      </c>
      <c r="D2" s="52" t="s">
        <v>0</v>
      </c>
      <c r="E2" s="53" t="s">
        <v>138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61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109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117251.2</v>
      </c>
      <c r="C7" s="23" t="n">
        <f aca="false">H33</f>
        <v>70292.0944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109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139</v>
      </c>
      <c r="H11" s="64" t="s">
        <v>140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141</v>
      </c>
      <c r="B12" s="67" t="s">
        <v>142</v>
      </c>
      <c r="C12" s="68" t="s">
        <v>143</v>
      </c>
      <c r="D12" s="69" t="s">
        <v>144</v>
      </c>
      <c r="E12" s="67" t="s">
        <v>145</v>
      </c>
      <c r="F12" s="67" t="s">
        <v>146</v>
      </c>
      <c r="G12" s="70" t="s">
        <v>147</v>
      </c>
      <c r="H12" s="71" t="s">
        <v>147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78" t="n">
        <v>15280</v>
      </c>
      <c r="D14" s="79" t="n">
        <v>18.375</v>
      </c>
      <c r="E14" s="3" t="s">
        <v>148</v>
      </c>
      <c r="F14" s="80" t="n">
        <v>37256</v>
      </c>
      <c r="G14" s="14" t="n">
        <f aca="false">C14*(Sheet1!$E$32-D14)</f>
        <v>257086</v>
      </c>
      <c r="H14" s="7" t="n">
        <f aca="false">G14*0.5995</f>
        <v>154123.057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48" t="n">
        <v>2565</v>
      </c>
      <c r="D16" s="49" t="n">
        <v>55.5</v>
      </c>
      <c r="E16" s="47" t="s">
        <v>148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148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49" t="n">
        <v>55.5</v>
      </c>
      <c r="E19" s="47" t="s">
        <v>148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148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23</v>
      </c>
      <c r="C22" s="2" t="n">
        <v>1270</v>
      </c>
      <c r="D22" s="49" t="n">
        <v>76</v>
      </c>
      <c r="E22" s="47" t="s">
        <v>148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148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149</v>
      </c>
      <c r="C25" s="2" t="n">
        <v>288</v>
      </c>
      <c r="D25" s="14" t="n">
        <f aca="false">D$87</f>
        <v>0</v>
      </c>
      <c r="E25" s="14" t="s">
        <v>148</v>
      </c>
      <c r="F25" s="81" t="n">
        <v>37645</v>
      </c>
      <c r="G25" s="14" t="n">
        <f aca="false">C25*(Sheet1!$E$32-D25)</f>
        <v>10137.6</v>
      </c>
      <c r="H25" s="7" t="n">
        <f aca="false">G25*0.5995</f>
        <v>6077.4912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48" t="n">
        <v>1631</v>
      </c>
      <c r="D27" s="49" t="n">
        <v>75.0625</v>
      </c>
      <c r="E27" s="47" t="s">
        <v>148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48" t="n">
        <v>1631</v>
      </c>
      <c r="D28" s="49" t="n">
        <v>75.0625</v>
      </c>
      <c r="E28" s="47" t="s">
        <v>148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23</v>
      </c>
      <c r="C29" s="48" t="n">
        <v>1631</v>
      </c>
      <c r="D29" s="49" t="n">
        <v>75.0625</v>
      </c>
      <c r="E29" s="47" t="s">
        <v>148</v>
      </c>
      <c r="F29" s="81" t="n">
        <v>37652</v>
      </c>
      <c r="G29" s="14" t="n">
        <v>0</v>
      </c>
      <c r="H29" s="7" t="n">
        <f aca="false">G29*0.5995</f>
        <v>0</v>
      </c>
      <c r="I29" s="67" t="s">
        <v>150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48" t="n">
        <v>1631</v>
      </c>
      <c r="D30" s="49" t="n">
        <v>75.0625</v>
      </c>
      <c r="E30" s="47" t="s">
        <v>148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23</v>
      </c>
      <c r="C31" s="48" t="n">
        <v>1084</v>
      </c>
      <c r="D31" s="49" t="n">
        <v>75.0625</v>
      </c>
      <c r="E31" s="47" t="s">
        <v>148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151</v>
      </c>
      <c r="C33" s="2" t="n">
        <v>3331</v>
      </c>
      <c r="D33" s="14" t="n">
        <f aca="false">D$87</f>
        <v>0</v>
      </c>
      <c r="E33" s="14" t="s">
        <v>148</v>
      </c>
      <c r="F33" s="85" t="s">
        <v>152</v>
      </c>
      <c r="G33" s="14" t="n">
        <f aca="false">C33*(Sheet1!$E$32-D33)</f>
        <v>117251.2</v>
      </c>
      <c r="H33" s="7" t="n">
        <f aca="false">G33*0.5995</f>
        <v>70292.0944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49" t="n">
        <v>83.125</v>
      </c>
      <c r="E35" s="47" t="s">
        <v>148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49" t="n">
        <v>83.125</v>
      </c>
      <c r="E36" s="47" t="s">
        <v>148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49" t="n">
        <v>83.125</v>
      </c>
      <c r="E37" s="47" t="s">
        <v>148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49" t="n">
        <v>83.125</v>
      </c>
      <c r="E38" s="47" t="s">
        <v>148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49" t="n">
        <v>62.41</v>
      </c>
      <c r="E40" s="47" t="s">
        <v>148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49" t="n">
        <v>62.41</v>
      </c>
      <c r="E41" s="47" t="s">
        <v>148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49" t="n">
        <v>62.41</v>
      </c>
      <c r="E42" s="47" t="s">
        <v>148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49" t="n">
        <v>62.41</v>
      </c>
      <c r="E43" s="47" t="s">
        <v>148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49" t="n">
        <v>62.41</v>
      </c>
      <c r="E44" s="47" t="s">
        <v>148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49" t="n">
        <v>62.41</v>
      </c>
      <c r="E45" s="47" t="s">
        <v>148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151</v>
      </c>
      <c r="C47" s="2" t="n">
        <v>223</v>
      </c>
      <c r="D47" s="14" t="n">
        <f aca="false">D$87</f>
        <v>0</v>
      </c>
      <c r="E47" s="14" t="s">
        <v>148</v>
      </c>
      <c r="F47" s="81" t="n">
        <v>37377</v>
      </c>
      <c r="G47" s="14" t="n">
        <f aca="false">C47*(Sheet1!$E$32-D47)</f>
        <v>7849.6</v>
      </c>
      <c r="H47" s="7" t="n">
        <f aca="false">G47*0.5995</f>
        <v>4705.8352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151</v>
      </c>
      <c r="C48" s="2" t="n">
        <v>223</v>
      </c>
      <c r="D48" s="14" t="n">
        <f aca="false">D$87</f>
        <v>0</v>
      </c>
      <c r="E48" s="14" t="s">
        <v>148</v>
      </c>
      <c r="F48" s="81" t="n">
        <v>37742</v>
      </c>
      <c r="G48" s="14" t="n">
        <f aca="false">C48*(Sheet1!$E$32-D48)</f>
        <v>7849.6</v>
      </c>
      <c r="H48" s="7" t="n">
        <f aca="false">G48*0.5995</f>
        <v>4705.8352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151</v>
      </c>
      <c r="C49" s="2" t="n">
        <v>222</v>
      </c>
      <c r="D49" s="14" t="n">
        <f aca="false">D$87</f>
        <v>0</v>
      </c>
      <c r="E49" s="14" t="s">
        <v>148</v>
      </c>
      <c r="F49" s="81" t="n">
        <v>38108</v>
      </c>
      <c r="G49" s="14" t="n">
        <f aca="false">C49*(Sheet1!$E$32-D49)</f>
        <v>7814.4</v>
      </c>
      <c r="H49" s="7" t="n">
        <f aca="false">G49*0.5995</f>
        <v>4684.7328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86" t="n">
        <v>348</v>
      </c>
      <c r="D51" s="49" t="n">
        <v>53.04</v>
      </c>
      <c r="E51" s="47" t="s">
        <v>148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49" t="n">
        <v>53.04</v>
      </c>
      <c r="E52" s="47" t="s">
        <v>148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49" t="n">
        <v>53.04</v>
      </c>
      <c r="E53" s="47" t="s">
        <v>148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49" t="n">
        <v>53.04</v>
      </c>
      <c r="E54" s="47" t="s">
        <v>148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49" t="n">
        <v>53.04</v>
      </c>
      <c r="E55" s="47" t="s">
        <v>148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49" t="n">
        <v>53.04</v>
      </c>
      <c r="E56" s="47" t="s">
        <v>148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151</v>
      </c>
      <c r="C58" s="2" t="n">
        <v>262</v>
      </c>
      <c r="D58" s="14" t="n">
        <f aca="false">D$87</f>
        <v>0</v>
      </c>
      <c r="E58" s="14" t="s">
        <v>148</v>
      </c>
      <c r="F58" s="81" t="n">
        <v>37408</v>
      </c>
      <c r="G58" s="14" t="n">
        <f aca="false">C58*(Sheet1!$E$32-D58)</f>
        <v>9222.4</v>
      </c>
      <c r="H58" s="7" t="n">
        <f aca="false">G58*0.5995</f>
        <v>5528.8288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151</v>
      </c>
      <c r="C59" s="2" t="n">
        <v>262</v>
      </c>
      <c r="D59" s="14" t="n">
        <f aca="false">D$87</f>
        <v>0</v>
      </c>
      <c r="E59" s="14" t="s">
        <v>148</v>
      </c>
      <c r="F59" s="81" t="n">
        <v>37773</v>
      </c>
      <c r="G59" s="14" t="n">
        <f aca="false">C59*(Sheet1!$E$32-D59)</f>
        <v>9222.4</v>
      </c>
      <c r="H59" s="7" t="n">
        <f aca="false">G59*0.5995</f>
        <v>5528.8288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151</v>
      </c>
      <c r="C60" s="2" t="n">
        <v>262</v>
      </c>
      <c r="D60" s="14" t="n">
        <f aca="false">D$87</f>
        <v>0</v>
      </c>
      <c r="E60" s="14" t="s">
        <v>148</v>
      </c>
      <c r="F60" s="81" t="n">
        <v>38139</v>
      </c>
      <c r="G60" s="14" t="n">
        <f aca="false">C60*(Sheet1!$E$32-D60)</f>
        <v>9222.4</v>
      </c>
      <c r="H60" s="7" t="n">
        <f aca="false">G60*0.5995</f>
        <v>5528.8288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49" t="n">
        <v>48.3</v>
      </c>
      <c r="E62" s="47" t="s">
        <v>148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49" t="n">
        <v>48.3</v>
      </c>
      <c r="E63" s="47" t="s">
        <v>148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49" t="n">
        <v>48.3</v>
      </c>
      <c r="E64" s="47" t="s">
        <v>148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49" t="n">
        <v>48.3</v>
      </c>
      <c r="E65" s="47" t="s">
        <v>148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49" t="n">
        <v>48.3</v>
      </c>
      <c r="E66" s="47" t="s">
        <v>148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49" t="n">
        <v>48.3</v>
      </c>
      <c r="E67" s="47" t="s">
        <v>148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151</v>
      </c>
      <c r="C69" s="2" t="n">
        <v>288</v>
      </c>
      <c r="D69" s="14" t="n">
        <v>0</v>
      </c>
      <c r="E69" s="14" t="s">
        <v>148</v>
      </c>
      <c r="F69" s="81" t="n">
        <v>37439</v>
      </c>
      <c r="G69" s="14" t="n">
        <f aca="false">C69*(Sheet1!$E$32-D69)</f>
        <v>10137.6</v>
      </c>
      <c r="H69" s="7" t="n">
        <f aca="false">G69*0.5995</f>
        <v>6077.4912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151</v>
      </c>
      <c r="C70" s="2" t="n">
        <v>288</v>
      </c>
      <c r="D70" s="14" t="n">
        <f aca="false">D$87</f>
        <v>0</v>
      </c>
      <c r="E70" s="14" t="s">
        <v>148</v>
      </c>
      <c r="F70" s="81" t="n">
        <v>37804</v>
      </c>
      <c r="G70" s="14" t="n">
        <f aca="false">C70*(Sheet1!$E$32-D70)</f>
        <v>10137.6</v>
      </c>
      <c r="H70" s="7" t="n">
        <f aca="false">G70*0.5995</f>
        <v>6077.4912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151</v>
      </c>
      <c r="C71" s="2" t="n">
        <v>287</v>
      </c>
      <c r="D71" s="14" t="n">
        <f aca="false">D$87</f>
        <v>0</v>
      </c>
      <c r="E71" s="14" t="s">
        <v>148</v>
      </c>
      <c r="F71" s="81" t="n">
        <v>38170</v>
      </c>
      <c r="G71" s="14" t="n">
        <f aca="false">C71*(Sheet1!$E$32-D71)</f>
        <v>10102.4</v>
      </c>
      <c r="H71" s="7" t="n">
        <f aca="false">G71*0.5995</f>
        <v>6056.3888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466033.2</v>
      </c>
      <c r="H76" s="20" t="n">
        <f aca="false">SUM(H14:H74)</f>
        <v>279386.9034</v>
      </c>
      <c r="I76" s="10"/>
      <c r="J76" s="51" t="s">
        <v>0</v>
      </c>
    </row>
    <row r="77" customFormat="false" ht="13.5" hidden="false" customHeight="false" outlineLevel="0" collapsed="false">
      <c r="C77" s="47" t="s">
        <v>153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154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155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156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157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158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159</v>
      </c>
      <c r="G94" s="20"/>
      <c r="H94" s="20"/>
    </row>
    <row r="95" customFormat="false" ht="12.75" hidden="false" customHeight="false" outlineLevel="0" collapsed="false">
      <c r="B95" s="93"/>
      <c r="C95" s="48" t="s">
        <v>160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161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162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163</v>
      </c>
      <c r="G100" s="20"/>
      <c r="H100" s="20"/>
    </row>
    <row r="101" customFormat="false" ht="12.75" hidden="false" customHeight="false" outlineLevel="0" collapsed="false">
      <c r="B101" s="93"/>
      <c r="C101" s="48" t="s">
        <v>164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165</v>
      </c>
      <c r="G103" s="20"/>
      <c r="H103" s="20"/>
    </row>
    <row r="104" customFormat="false" ht="13.5" hidden="false" customHeight="false" outlineLevel="0" collapsed="false">
      <c r="B104" s="94"/>
      <c r="C104" s="48" t="s">
        <v>166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167</v>
      </c>
      <c r="G106" s="20"/>
      <c r="H106" s="20"/>
    </row>
    <row r="107" customFormat="false" ht="13.5" hidden="false" customHeight="false" outlineLevel="0" collapsed="false">
      <c r="B107" s="94"/>
      <c r="C107" s="48" t="s">
        <v>168</v>
      </c>
      <c r="G107" s="20"/>
      <c r="H107" s="20"/>
    </row>
    <row r="108" customFormat="false" ht="12.75" hidden="false" customHeight="false" outlineLevel="0" collapsed="false">
      <c r="B108" s="93"/>
      <c r="C108" s="48" t="s">
        <v>169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170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171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172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173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2001-10-02T19:36:54Z</cp:lastPrinted>
  <dcterms:modified xsi:type="dcterms:W3CDTF">2001-10-10T19:15:18Z</dcterms:modified>
  <cp:revision>0</cp:revision>
  <dc:subject/>
  <dc:title/>
</cp:coreProperties>
</file>