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 CG" sheetId="2" state="visible" r:id="rId4"/>
    <sheet name="2001 J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<sst xmlns="http://schemas.openxmlformats.org/spreadsheetml/2006/main" count="69" uniqueCount="29">
  <si>
    <t xml:space="preserve">Trans</t>
  </si>
  <si>
    <t xml:space="preserve">Expiry</t>
  </si>
  <si>
    <t xml:space="preserve">Date</t>
  </si>
  <si>
    <t xml:space="preserve">Volume</t>
  </si>
  <si>
    <t xml:space="preserve">Mid</t>
  </si>
  <si>
    <t xml:space="preserve">Fixed</t>
  </si>
  <si>
    <t xml:space="preserve">Value</t>
  </si>
  <si>
    <t xml:space="preserve">Year to Date</t>
  </si>
  <si>
    <t xml:space="preserve">TP3 &amp; TP2</t>
  </si>
  <si>
    <t xml:space="preserve">Buy from TP2</t>
  </si>
  <si>
    <t xml:space="preserve">Sell to TP2</t>
  </si>
  <si>
    <t xml:space="preserve">EOL</t>
  </si>
  <si>
    <t xml:space="preserve">sell to TP2</t>
  </si>
  <si>
    <t xml:space="preserve">buy fromTP2</t>
  </si>
  <si>
    <t xml:space="preserve">Buy from TP3</t>
  </si>
  <si>
    <t xml:space="preserve">Sell to TP3</t>
  </si>
  <si>
    <t xml:space="preserve">Book value on 3/14/2001</t>
  </si>
  <si>
    <t xml:space="preserve">xfer to Scott Hendrickson</t>
  </si>
  <si>
    <t xml:space="preserve">manual</t>
  </si>
  <si>
    <t xml:space="preserve">Year to date CG</t>
  </si>
  <si>
    <t xml:space="preserve">Year to date JT and CG</t>
  </si>
  <si>
    <t xml:space="preserve">Close Date</t>
  </si>
  <si>
    <t xml:space="preserve">Position</t>
  </si>
  <si>
    <t xml:space="preserve">Close</t>
  </si>
  <si>
    <t xml:space="preserve">YTD</t>
  </si>
  <si>
    <t xml:space="preserve">Year to date through 3/31/2001</t>
  </si>
  <si>
    <t xml:space="preserve">&lt;==CG &amp; JT as of 2/28/2001</t>
  </si>
  <si>
    <t xml:space="preserve">TP2</t>
  </si>
  <si>
    <t xml:space="preserve">&lt;== CG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</si>
</sst>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[$-409]mmm\-yy"/>
    <numFmt numFmtId="168" formatCode="[$-409]m/d/yyyy"/>
    <numFmt numFmtId="169" formatCode="[$-409]#,##0_);[RED]\(#,##0\)"/>
    <numFmt numFmtId="170" formatCode="0%"/>
    <numFmt numFmtId="171" formatCode="0.000%"/>
    <numFmt numFmtId="172" formatCode="[$-409]h:mm:ss"/>
    <numFmt numFmtId="173" formatCode="[$-409]h:mm"/>
    <numFmt numFmtId="174" formatCode="m/d"/>
    <numFmt numFmtId="175" formatCode="_(* #,##0.00_);_(* \(#,##0.00\);_(* \-??_);_(@_)"/>
    <numFmt numFmtId="17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2.7"/>
    <col collapsed="false" customWidth="true" hidden="false" outlineLevel="0" max="4" min="4" style="1" width="15.28"/>
    <col collapsed="false" customWidth="true" hidden="false" outlineLevel="0" max="5" min="5" style="1" width="10.41"/>
    <col collapsed="false" customWidth="true" hidden="false" outlineLevel="0" max="6" min="6" style="0" width="16.84"/>
    <col collapsed="false" customWidth="true" hidden="false" outlineLevel="0" max="8" min="8" style="0" width="12.85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2" t="s">
        <v>4</v>
      </c>
      <c r="E3" s="1" t="s">
        <v>5</v>
      </c>
      <c r="F3" s="0" t="s">
        <v>6</v>
      </c>
    </row>
    <row r="4" customFormat="false" ht="12.75" hidden="false" customHeight="false" outlineLevel="0" collapsed="false">
      <c r="A4" s="3" t="n">
        <v>36586</v>
      </c>
      <c r="B4" s="4" t="n">
        <v>36560</v>
      </c>
      <c r="C4" s="5" t="n">
        <v>-250000</v>
      </c>
      <c r="D4" s="1" t="n">
        <v>2.603</v>
      </c>
      <c r="E4" s="1" t="n">
        <v>2.74</v>
      </c>
      <c r="F4" s="6" t="n">
        <f aca="false">(-E4+D4)*C4</f>
        <v>34250</v>
      </c>
    </row>
    <row r="5" customFormat="false" ht="12.75" hidden="false" customHeight="false" outlineLevel="0" collapsed="false">
      <c r="B5" s="4" t="n">
        <v>36563</v>
      </c>
      <c r="C5" s="5" t="n">
        <v>250000</v>
      </c>
      <c r="D5" s="1" t="n">
        <f aca="false">+D4</f>
        <v>2.603</v>
      </c>
      <c r="E5" s="1" t="n">
        <v>2.69</v>
      </c>
      <c r="F5" s="6" t="n">
        <f aca="false">(-E5+D5)*C5</f>
        <v>-21749.9999999999</v>
      </c>
    </row>
    <row r="6" customFormat="false" ht="12.75" hidden="false" customHeight="false" outlineLevel="0" collapsed="false">
      <c r="B6" s="4" t="n">
        <v>36564</v>
      </c>
      <c r="C6" s="5" t="n">
        <v>-500000</v>
      </c>
      <c r="D6" s="1" t="n">
        <f aca="false">+D5</f>
        <v>2.603</v>
      </c>
      <c r="E6" s="1" t="n">
        <v>2.53</v>
      </c>
      <c r="F6" s="6" t="n">
        <f aca="false">(-E6+D6)*C6</f>
        <v>-36500.0000000002</v>
      </c>
    </row>
    <row r="7" customFormat="false" ht="12.75" hidden="false" customHeight="false" outlineLevel="0" collapsed="false">
      <c r="B7" s="4" t="n">
        <v>36564</v>
      </c>
      <c r="C7" s="5" t="n">
        <v>500000</v>
      </c>
      <c r="D7" s="1" t="n">
        <f aca="false">+D6</f>
        <v>2.603</v>
      </c>
      <c r="E7" s="1" t="n">
        <v>2.5</v>
      </c>
      <c r="F7" s="6" t="n">
        <f aca="false">(-E7+D7)*C7</f>
        <v>51500.0000000001</v>
      </c>
    </row>
    <row r="8" customFormat="false" ht="12.75" hidden="false" customHeight="false" outlineLevel="0" collapsed="false">
      <c r="B8" s="4" t="n">
        <v>36570</v>
      </c>
      <c r="C8" s="5" t="n">
        <v>-500000</v>
      </c>
      <c r="D8" s="1" t="n">
        <f aca="false">+D7</f>
        <v>2.603</v>
      </c>
      <c r="E8" s="1" t="n">
        <v>2.53</v>
      </c>
      <c r="F8" s="6" t="n">
        <f aca="false">(-E8+D8)*C8</f>
        <v>-36500.0000000002</v>
      </c>
    </row>
    <row r="9" customFormat="false" ht="12.75" hidden="false" customHeight="false" outlineLevel="0" collapsed="false">
      <c r="B9" s="4" t="n">
        <v>36574</v>
      </c>
      <c r="C9" s="5" t="n">
        <v>-200000</v>
      </c>
      <c r="D9" s="1" t="n">
        <f aca="false">+D8</f>
        <v>2.603</v>
      </c>
      <c r="E9" s="1" t="n">
        <v>2.64</v>
      </c>
      <c r="F9" s="6" t="n">
        <f aca="false">(-E9+D9)*C9</f>
        <v>7399.99999999998</v>
      </c>
    </row>
    <row r="10" customFormat="false" ht="12.75" hidden="false" customHeight="false" outlineLevel="0" collapsed="false">
      <c r="B10" s="4" t="n">
        <v>36578</v>
      </c>
      <c r="C10" s="5" t="n">
        <v>700000</v>
      </c>
      <c r="D10" s="1" t="n">
        <f aca="false">+D9</f>
        <v>2.603</v>
      </c>
      <c r="E10" s="1" t="n">
        <v>2.52</v>
      </c>
      <c r="F10" s="6" t="n">
        <f aca="false">(-E10+D10)*C10</f>
        <v>58100.0000000001</v>
      </c>
    </row>
    <row r="11" customFormat="false" ht="12.75" hidden="false" customHeight="false" outlineLevel="0" collapsed="false">
      <c r="B11" s="4" t="n">
        <v>36581</v>
      </c>
      <c r="C11" s="5" t="n">
        <v>-500000</v>
      </c>
      <c r="D11" s="1" t="n">
        <f aca="false">+D10</f>
        <v>2.603</v>
      </c>
      <c r="E11" s="1" t="n">
        <v>2.58</v>
      </c>
      <c r="F11" s="6" t="n">
        <f aca="false">(-E11+D11)*C11</f>
        <v>-11500.0000000001</v>
      </c>
    </row>
    <row r="12" customFormat="false" ht="13.5" hidden="false" customHeight="false" outlineLevel="0" collapsed="false">
      <c r="C12" s="7" t="n">
        <f aca="false">SUM(C4:C11)</f>
        <v>-500000</v>
      </c>
      <c r="F12" s="8" t="n">
        <f aca="false">SUM(F4:F11)</f>
        <v>44999.9999999998</v>
      </c>
    </row>
    <row r="13" customFormat="false" ht="13.5" hidden="false" customHeight="false" outlineLevel="0" collapsed="false"/>
    <row r="15" customFormat="false" ht="12.75" hidden="false" customHeight="false" outlineLevel="0" collapsed="false">
      <c r="A15" s="3" t="n">
        <v>36617</v>
      </c>
      <c r="B15" s="4" t="n">
        <v>36584</v>
      </c>
      <c r="C15" s="5" t="n">
        <v>-500000</v>
      </c>
      <c r="D15" s="1" t="n">
        <v>2.9</v>
      </c>
      <c r="E15" s="1" t="n">
        <v>2.71</v>
      </c>
      <c r="F15" s="6" t="n">
        <f aca="false">(-E15+D15)*C15</f>
        <v>-95000</v>
      </c>
    </row>
    <row r="16" customFormat="false" ht="12.75" hidden="false" customHeight="false" outlineLevel="0" collapsed="false">
      <c r="B16" s="4" t="n">
        <v>36585</v>
      </c>
      <c r="C16" s="5" t="n">
        <v>-500000</v>
      </c>
      <c r="D16" s="1" t="n">
        <f aca="false">+D15</f>
        <v>2.9</v>
      </c>
      <c r="E16" s="1" t="n">
        <v>2.75</v>
      </c>
      <c r="F16" s="6" t="n">
        <f aca="false">(-E16+D16)*C16</f>
        <v>-75000</v>
      </c>
    </row>
    <row r="17" customFormat="false" ht="12.75" hidden="false" customHeight="false" outlineLevel="0" collapsed="false">
      <c r="B17" s="4" t="n">
        <v>36593</v>
      </c>
      <c r="C17" s="5" t="n">
        <v>500000</v>
      </c>
      <c r="D17" s="1" t="n">
        <f aca="false">+D16</f>
        <v>2.9</v>
      </c>
      <c r="E17" s="1" t="n">
        <v>2.73</v>
      </c>
      <c r="F17" s="6" t="n">
        <f aca="false">(-E17+D17)*C17</f>
        <v>85000</v>
      </c>
    </row>
    <row r="18" customFormat="false" ht="12.75" hidden="false" customHeight="false" outlineLevel="0" collapsed="false">
      <c r="B18" s="4" t="n">
        <v>36595</v>
      </c>
      <c r="C18" s="5" t="n">
        <v>-210000</v>
      </c>
      <c r="D18" s="1" t="n">
        <f aca="false">+D17</f>
        <v>2.9</v>
      </c>
      <c r="E18" s="1" t="n">
        <v>2.82</v>
      </c>
      <c r="F18" s="6" t="n">
        <f aca="false">(-E18+D18)*C18</f>
        <v>-16800</v>
      </c>
    </row>
    <row r="19" customFormat="false" ht="12.75" hidden="false" customHeight="false" outlineLevel="0" collapsed="false">
      <c r="B19" s="4" t="n">
        <v>36600</v>
      </c>
      <c r="C19" s="5" t="n">
        <v>710000</v>
      </c>
      <c r="D19" s="1" t="n">
        <f aca="false">+D18</f>
        <v>2.9</v>
      </c>
      <c r="E19" s="1" t="n">
        <v>2.77</v>
      </c>
      <c r="F19" s="6" t="n">
        <f aca="false">(-E19+D19)*C19</f>
        <v>92299.9999999999</v>
      </c>
    </row>
    <row r="20" customFormat="false" ht="12.75" hidden="false" customHeight="false" outlineLevel="0" collapsed="false">
      <c r="B20" s="4" t="n">
        <v>36600</v>
      </c>
      <c r="C20" s="5" t="n">
        <v>-500000</v>
      </c>
      <c r="D20" s="1" t="n">
        <f aca="false">+D19</f>
        <v>2.9</v>
      </c>
      <c r="E20" s="1" t="n">
        <v>2.85</v>
      </c>
      <c r="F20" s="6" t="n">
        <f aca="false">(-E20+D20)*C20</f>
        <v>-24999.9999999999</v>
      </c>
    </row>
    <row r="21" customFormat="false" ht="12.75" hidden="false" customHeight="false" outlineLevel="0" collapsed="false">
      <c r="B21" s="4" t="n">
        <v>36601</v>
      </c>
      <c r="C21" s="5" t="n">
        <v>-500000</v>
      </c>
      <c r="D21" s="1" t="n">
        <f aca="false">+D20</f>
        <v>2.9</v>
      </c>
      <c r="E21" s="1" t="n">
        <v>2.86</v>
      </c>
      <c r="F21" s="6" t="n">
        <f aca="false">(-E21+D21)*C21</f>
        <v>-20000</v>
      </c>
    </row>
    <row r="22" customFormat="false" ht="12.75" hidden="false" customHeight="false" outlineLevel="0" collapsed="false">
      <c r="B22" s="4" t="n">
        <v>36602</v>
      </c>
      <c r="C22" s="5" t="n">
        <v>1000000</v>
      </c>
      <c r="D22" s="1" t="n">
        <f aca="false">+D21</f>
        <v>2.9</v>
      </c>
      <c r="E22" s="1" t="n">
        <v>2.78</v>
      </c>
      <c r="F22" s="6" t="n">
        <f aca="false">(-E22+D22)*C22</f>
        <v>120000</v>
      </c>
    </row>
    <row r="23" customFormat="false" ht="12.75" hidden="false" customHeight="false" outlineLevel="0" collapsed="false">
      <c r="B23" s="4" t="n">
        <v>36605</v>
      </c>
      <c r="C23" s="5" t="n">
        <v>-500000</v>
      </c>
      <c r="D23" s="1" t="n">
        <f aca="false">+D22</f>
        <v>2.9</v>
      </c>
      <c r="E23" s="1" t="n">
        <v>2.765</v>
      </c>
      <c r="F23" s="6" t="n">
        <f aca="false">(-E23+D23)*C23</f>
        <v>-67499.9999999999</v>
      </c>
    </row>
    <row r="24" customFormat="false" ht="12.75" hidden="false" customHeight="false" outlineLevel="0" collapsed="false">
      <c r="B24" s="4" t="n">
        <v>36605</v>
      </c>
      <c r="C24" s="5" t="n">
        <v>500000</v>
      </c>
      <c r="D24" s="1" t="n">
        <f aca="false">+D23</f>
        <v>2.9</v>
      </c>
      <c r="E24" s="1" t="n">
        <v>2.71</v>
      </c>
      <c r="F24" s="6" t="n">
        <f aca="false">(-E24+D24)*C24</f>
        <v>95000</v>
      </c>
    </row>
    <row r="25" customFormat="false" ht="12.75" hidden="false" customHeight="false" outlineLevel="0" collapsed="false">
      <c r="B25" s="4" t="n">
        <v>36606</v>
      </c>
      <c r="C25" s="5" t="n">
        <v>-500000</v>
      </c>
      <c r="D25" s="1" t="n">
        <f aca="false">+D24</f>
        <v>2.9</v>
      </c>
      <c r="E25" s="1" t="n">
        <v>2.745</v>
      </c>
      <c r="F25" s="6" t="n">
        <f aca="false">(-E25+D25)*C25</f>
        <v>-77499.9999999999</v>
      </c>
    </row>
    <row r="26" customFormat="false" ht="12.75" hidden="false" customHeight="false" outlineLevel="0" collapsed="false">
      <c r="B26" s="4" t="n">
        <v>36608</v>
      </c>
      <c r="C26" s="5" t="n">
        <v>-250000</v>
      </c>
      <c r="D26" s="1" t="n">
        <f aca="false">+D25</f>
        <v>2.9</v>
      </c>
      <c r="E26" s="1" t="n">
        <v>2.785</v>
      </c>
      <c r="F26" s="6" t="n">
        <f aca="false">(-E26+D26)*C26</f>
        <v>-28749.9999999999</v>
      </c>
    </row>
    <row r="27" customFormat="false" ht="13.5" hidden="false" customHeight="false" outlineLevel="0" collapsed="false">
      <c r="C27" s="7" t="n">
        <f aca="false">SUM(C15:C26)</f>
        <v>-750000</v>
      </c>
      <c r="F27" s="8" t="n">
        <f aca="false">SUM(F15:F26)</f>
        <v>-13249.9999999996</v>
      </c>
    </row>
    <row r="28" customFormat="false" ht="13.5" hidden="false" customHeight="false" outlineLevel="0" collapsed="false"/>
    <row r="30" customFormat="false" ht="12.75" hidden="false" customHeight="false" outlineLevel="0" collapsed="false">
      <c r="A30" s="3" t="n">
        <v>36647</v>
      </c>
      <c r="B30" s="4" t="n">
        <v>36622</v>
      </c>
      <c r="C30" s="5" t="n">
        <v>-500000</v>
      </c>
      <c r="D30" s="1" t="n">
        <v>3.089</v>
      </c>
      <c r="E30" s="1" t="n">
        <v>2.935</v>
      </c>
      <c r="F30" s="6" t="n">
        <f aca="false">(-E30+D30)*C30</f>
        <v>-77000</v>
      </c>
    </row>
    <row r="31" customFormat="false" ht="12.75" hidden="false" customHeight="false" outlineLevel="0" collapsed="false">
      <c r="B31" s="4" t="n">
        <v>36623</v>
      </c>
      <c r="C31" s="5" t="n">
        <v>-500000</v>
      </c>
      <c r="D31" s="1" t="n">
        <f aca="false">+D30</f>
        <v>3.089</v>
      </c>
      <c r="E31" s="1" t="n">
        <v>2.955</v>
      </c>
      <c r="F31" s="6" t="n">
        <f aca="false">(-E31+D31)*C31</f>
        <v>-66999.9999999999</v>
      </c>
    </row>
    <row r="32" customFormat="false" ht="12.75" hidden="false" customHeight="false" outlineLevel="0" collapsed="false">
      <c r="B32" s="4" t="n">
        <v>36634</v>
      </c>
      <c r="C32" s="5" t="n">
        <v>-500000</v>
      </c>
      <c r="D32" s="1" t="n">
        <f aca="false">+D31</f>
        <v>3.089</v>
      </c>
      <c r="E32" s="1" t="n">
        <v>3.13</v>
      </c>
      <c r="F32" s="6" t="n">
        <f aca="false">(-E32+D32)*C32</f>
        <v>20500</v>
      </c>
    </row>
    <row r="33" customFormat="false" ht="12.75" hidden="false" customHeight="false" outlineLevel="0" collapsed="false">
      <c r="B33" s="4" t="n">
        <v>36634</v>
      </c>
      <c r="C33" s="5" t="n">
        <v>500000</v>
      </c>
      <c r="D33" s="1" t="n">
        <f aca="false">+D32</f>
        <v>3.089</v>
      </c>
      <c r="E33" s="1" t="n">
        <v>3.098</v>
      </c>
      <c r="F33" s="6" t="n">
        <f aca="false">(-E33+D33)*C33</f>
        <v>-4499.99999999995</v>
      </c>
    </row>
    <row r="34" customFormat="false" ht="12.75" hidden="false" customHeight="false" outlineLevel="0" collapsed="false">
      <c r="B34" s="4" t="n">
        <v>36635</v>
      </c>
      <c r="C34" s="5" t="n">
        <v>-500000</v>
      </c>
      <c r="D34" s="1" t="n">
        <f aca="false">+D33</f>
        <v>3.089</v>
      </c>
      <c r="E34" s="1" t="n">
        <v>3.123</v>
      </c>
      <c r="F34" s="6" t="n">
        <f aca="false">(-E34+D34)*C34</f>
        <v>17000.0000000001</v>
      </c>
    </row>
    <row r="35" customFormat="false" ht="12.75" hidden="false" customHeight="false" outlineLevel="0" collapsed="false">
      <c r="B35" s="4" t="n">
        <v>36635</v>
      </c>
      <c r="C35" s="5" t="n">
        <v>500000</v>
      </c>
      <c r="D35" s="1" t="n">
        <f aca="false">+D34</f>
        <v>3.089</v>
      </c>
      <c r="E35" s="1" t="n">
        <v>3.07</v>
      </c>
      <c r="F35" s="6" t="n">
        <f aca="false">(-E35+D35)*C35</f>
        <v>9500.00000000006</v>
      </c>
    </row>
    <row r="36" customFormat="false" ht="12.75" hidden="false" customHeight="false" outlineLevel="0" collapsed="false">
      <c r="B36" s="4" t="n">
        <v>36614</v>
      </c>
      <c r="C36" s="5" t="n">
        <v>-500000</v>
      </c>
      <c r="D36" s="1" t="n">
        <f aca="false">+D35</f>
        <v>3.089</v>
      </c>
      <c r="E36" s="1" t="n">
        <v>2.91</v>
      </c>
      <c r="F36" s="6" t="n">
        <f aca="false">(-E36+D36)*C36</f>
        <v>-89499.9999999999</v>
      </c>
    </row>
    <row r="37" customFormat="false" ht="12.75" hidden="false" customHeight="false" outlineLevel="0" collapsed="false">
      <c r="B37" s="4" t="n">
        <v>36615</v>
      </c>
      <c r="C37" s="5" t="n">
        <v>500000</v>
      </c>
      <c r="D37" s="1" t="n">
        <f aca="false">+D36</f>
        <v>3.089</v>
      </c>
      <c r="E37" s="1" t="n">
        <v>2.88</v>
      </c>
      <c r="F37" s="6" t="n">
        <f aca="false">(-E37+D37)*C37</f>
        <v>104500</v>
      </c>
    </row>
    <row r="38" customFormat="false" ht="12.75" hidden="false" customHeight="false" outlineLevel="0" collapsed="false">
      <c r="B38" s="4" t="n">
        <v>36633</v>
      </c>
      <c r="C38" s="5" t="n">
        <v>1000000</v>
      </c>
      <c r="D38" s="1" t="n">
        <f aca="false">+D37</f>
        <v>3.089</v>
      </c>
      <c r="E38" s="1" t="n">
        <v>3.145</v>
      </c>
      <c r="F38" s="6" t="n">
        <f aca="false">(-E38+D38)*C38</f>
        <v>-56000.0000000001</v>
      </c>
    </row>
    <row r="39" customFormat="false" ht="13.5" hidden="false" customHeight="false" outlineLevel="0" collapsed="false">
      <c r="C39" s="7" t="n">
        <f aca="false">SUM(C30:C38)</f>
        <v>0</v>
      </c>
      <c r="F39" s="8" t="n">
        <f aca="false">SUM(F30:F38)</f>
        <v>-142500</v>
      </c>
      <c r="J39" s="9"/>
    </row>
    <row r="40" customFormat="false" ht="13.5" hidden="false" customHeight="false" outlineLevel="0" collapsed="false"/>
    <row r="42" customFormat="false" ht="12.75" hidden="false" customHeight="false" outlineLevel="0" collapsed="false">
      <c r="A42" s="3" t="n">
        <v>36678</v>
      </c>
      <c r="B42" s="4" t="n">
        <v>36643</v>
      </c>
      <c r="C42" s="5" t="n">
        <v>-500000</v>
      </c>
      <c r="D42" s="1" t="n">
        <v>4.406</v>
      </c>
      <c r="E42" s="1" t="n">
        <v>3.05</v>
      </c>
      <c r="F42" s="6" t="n">
        <f aca="false">(-E42+D42)*C42</f>
        <v>-678000</v>
      </c>
    </row>
    <row r="43" customFormat="false" ht="12.75" hidden="false" customHeight="false" outlineLevel="0" collapsed="false">
      <c r="B43" s="4" t="n">
        <v>36644</v>
      </c>
      <c r="C43" s="5" t="n">
        <v>500000</v>
      </c>
      <c r="D43" s="1" t="n">
        <f aca="false">+D42</f>
        <v>4.406</v>
      </c>
      <c r="E43" s="1" t="n">
        <v>3.14</v>
      </c>
      <c r="F43" s="6" t="n">
        <f aca="false">(-E43+D43)*C43</f>
        <v>633000</v>
      </c>
    </row>
    <row r="44" customFormat="false" ht="12.75" hidden="false" customHeight="false" outlineLevel="0" collapsed="false">
      <c r="B44" s="4" t="n">
        <v>36649</v>
      </c>
      <c r="C44" s="5" t="n">
        <v>500000</v>
      </c>
      <c r="D44" s="1" t="n">
        <f aca="false">+D43</f>
        <v>4.406</v>
      </c>
      <c r="E44" s="1" t="n">
        <v>3.128</v>
      </c>
      <c r="F44" s="6" t="n">
        <f aca="false">(-E44+D44)*C44</f>
        <v>639000</v>
      </c>
    </row>
    <row r="45" customFormat="false" ht="12.75" hidden="false" customHeight="false" outlineLevel="0" collapsed="false">
      <c r="B45" s="4" t="n">
        <v>36651</v>
      </c>
      <c r="C45" s="5" t="n">
        <v>500000</v>
      </c>
      <c r="D45" s="1" t="n">
        <f aca="false">+D44</f>
        <v>4.406</v>
      </c>
      <c r="E45" s="1" t="n">
        <v>3.068</v>
      </c>
      <c r="F45" s="6" t="n">
        <f aca="false">(-E45+D45)*C45</f>
        <v>669000</v>
      </c>
    </row>
    <row r="46" customFormat="false" ht="12.75" hidden="false" customHeight="false" outlineLevel="0" collapsed="false">
      <c r="B46" s="4" t="n">
        <v>36654</v>
      </c>
      <c r="C46" s="5" t="n">
        <v>-500000</v>
      </c>
      <c r="D46" s="1" t="n">
        <f aca="false">+D45</f>
        <v>4.406</v>
      </c>
      <c r="E46" s="1" t="n">
        <v>3.185</v>
      </c>
      <c r="F46" s="6" t="n">
        <f aca="false">(-E46+D46)*C46</f>
        <v>-610500</v>
      </c>
    </row>
    <row r="47" customFormat="false" ht="12.75" hidden="false" customHeight="false" outlineLevel="0" collapsed="false">
      <c r="B47" s="4" t="n">
        <v>36656</v>
      </c>
      <c r="C47" s="5" t="n">
        <v>-500000</v>
      </c>
      <c r="D47" s="1" t="n">
        <f aca="false">+D46</f>
        <v>4.406</v>
      </c>
      <c r="E47" s="1" t="n">
        <v>3.28</v>
      </c>
      <c r="F47" s="6" t="n">
        <f aca="false">(-E47+D47)*C47</f>
        <v>-563000</v>
      </c>
    </row>
    <row r="48" customFormat="false" ht="12.75" hidden="false" customHeight="false" outlineLevel="0" collapsed="false">
      <c r="B48" s="4" t="n">
        <v>36669</v>
      </c>
      <c r="C48" s="5" t="n">
        <v>500000</v>
      </c>
      <c r="D48" s="1" t="n">
        <f aca="false">+D47</f>
        <v>4.406</v>
      </c>
      <c r="E48" s="1" t="n">
        <v>3.785</v>
      </c>
      <c r="F48" s="6" t="n">
        <f aca="false">(-E48+D48)*C48</f>
        <v>310500</v>
      </c>
    </row>
    <row r="49" customFormat="false" ht="12.75" hidden="false" customHeight="false" outlineLevel="0" collapsed="false">
      <c r="B49" s="4"/>
      <c r="C49" s="5"/>
      <c r="D49" s="1" t="n">
        <f aca="false">+D48</f>
        <v>4.406</v>
      </c>
      <c r="F49" s="6" t="n">
        <f aca="false">(-E49+D49)*C49</f>
        <v>0</v>
      </c>
    </row>
    <row r="50" customFormat="false" ht="12.75" hidden="false" customHeight="false" outlineLevel="0" collapsed="false">
      <c r="B50" s="4"/>
      <c r="C50" s="5"/>
      <c r="D50" s="1" t="n">
        <f aca="false">+D49</f>
        <v>4.406</v>
      </c>
      <c r="F50" s="6" t="n">
        <f aca="false">(-E50+D50)*C50</f>
        <v>0</v>
      </c>
    </row>
    <row r="51" customFormat="false" ht="13.5" hidden="false" customHeight="false" outlineLevel="0" collapsed="false">
      <c r="C51" s="7" t="n">
        <f aca="false">SUM(C42:C50)</f>
        <v>500000</v>
      </c>
      <c r="F51" s="8" t="n">
        <f aca="false">SUM(F42:F50)</f>
        <v>399999.999999999</v>
      </c>
    </row>
    <row r="52" customFormat="false" ht="13.5" hidden="false" customHeight="false" outlineLevel="0" collapsed="false"/>
    <row r="53" customFormat="false" ht="12.75" hidden="false" customHeight="false" outlineLevel="0" collapsed="false">
      <c r="F53" s="10"/>
    </row>
    <row r="54" customFormat="false" ht="12.75" hidden="false" customHeight="false" outlineLevel="0" collapsed="false">
      <c r="A54" s="3" t="n">
        <v>36708</v>
      </c>
      <c r="B54" s="4" t="n">
        <v>36677</v>
      </c>
      <c r="C54" s="5" t="n">
        <v>500000</v>
      </c>
      <c r="D54" s="11" t="n">
        <v>4.44</v>
      </c>
      <c r="E54" s="1" t="n">
        <v>4.45</v>
      </c>
      <c r="F54" s="6" t="n">
        <f aca="false">(-E54+D54)*C54</f>
        <v>-4999.99999999989</v>
      </c>
    </row>
    <row r="55" customFormat="false" ht="12.75" hidden="false" customHeight="false" outlineLevel="0" collapsed="false">
      <c r="B55" s="4" t="n">
        <v>36677</v>
      </c>
      <c r="C55" s="5" t="n">
        <v>500000</v>
      </c>
      <c r="D55" s="1" t="n">
        <f aca="false">+D54</f>
        <v>4.44</v>
      </c>
      <c r="E55" s="1" t="n">
        <v>4.495</v>
      </c>
      <c r="F55" s="6" t="n">
        <f aca="false">(-E55+D55)*C55</f>
        <v>-27499.9999999999</v>
      </c>
    </row>
    <row r="56" customFormat="false" ht="12.75" hidden="false" customHeight="false" outlineLevel="0" collapsed="false">
      <c r="B56" s="4" t="n">
        <v>36685</v>
      </c>
      <c r="C56" s="5" t="n">
        <v>-1000000</v>
      </c>
      <c r="D56" s="1" t="n">
        <f aca="false">+D55</f>
        <v>4.44</v>
      </c>
      <c r="E56" s="1" t="n">
        <v>4.14</v>
      </c>
      <c r="F56" s="6" t="n">
        <f aca="false">(-E56+D56)*C56</f>
        <v>-300000.000000001</v>
      </c>
    </row>
    <row r="57" customFormat="false" ht="12.75" hidden="false" customHeight="false" outlineLevel="0" collapsed="false">
      <c r="B57" s="4" t="n">
        <v>36692</v>
      </c>
      <c r="C57" s="5" t="n">
        <v>-155000</v>
      </c>
      <c r="D57" s="1" t="n">
        <f aca="false">+D56</f>
        <v>4.44</v>
      </c>
      <c r="E57" s="1" t="n">
        <v>4.345</v>
      </c>
      <c r="F57" s="6" t="n">
        <f aca="false">(-E57+D57)*C57</f>
        <v>-14725.0000000001</v>
      </c>
    </row>
    <row r="58" customFormat="false" ht="12.75" hidden="false" customHeight="false" outlineLevel="0" collapsed="false">
      <c r="B58" s="4" t="n">
        <v>36693</v>
      </c>
      <c r="C58" s="5" t="n">
        <v>155000</v>
      </c>
      <c r="D58" s="1" t="n">
        <f aca="false">+D57</f>
        <v>4.44</v>
      </c>
      <c r="E58" s="1" t="n">
        <v>4.57</v>
      </c>
      <c r="F58" s="6" t="n">
        <f aca="false">(-E58+D58)*C58</f>
        <v>-20150</v>
      </c>
    </row>
    <row r="59" customFormat="false" ht="12.75" hidden="false" customHeight="false" outlineLevel="0" collapsed="false">
      <c r="B59" s="4" t="n">
        <v>36696</v>
      </c>
      <c r="C59" s="5" t="n">
        <v>155000</v>
      </c>
      <c r="D59" s="1" t="n">
        <f aca="false">+D58</f>
        <v>4.44</v>
      </c>
      <c r="E59" s="1" t="n">
        <v>4.335</v>
      </c>
      <c r="F59" s="6" t="n">
        <f aca="false">(-E59+D59)*C59</f>
        <v>16275.0000000001</v>
      </c>
    </row>
    <row r="60" customFormat="false" ht="12.75" hidden="false" customHeight="false" outlineLevel="0" collapsed="false">
      <c r="B60" s="4" t="n">
        <v>36698</v>
      </c>
      <c r="C60" s="5" t="n">
        <v>155000</v>
      </c>
      <c r="D60" s="1" t="n">
        <f aca="false">+D59</f>
        <v>4.44</v>
      </c>
      <c r="E60" s="1" t="n">
        <v>4.28</v>
      </c>
      <c r="F60" s="6" t="n">
        <f aca="false">(-E60+D60)*C60</f>
        <v>24800</v>
      </c>
    </row>
    <row r="61" customFormat="false" ht="12.75" hidden="false" customHeight="false" outlineLevel="0" collapsed="false">
      <c r="B61" s="4" t="n">
        <v>36699</v>
      </c>
      <c r="C61" s="5" t="n">
        <v>-310000</v>
      </c>
      <c r="D61" s="1" t="n">
        <f aca="false">+D58</f>
        <v>4.44</v>
      </c>
      <c r="E61" s="1" t="n">
        <v>4.39</v>
      </c>
      <c r="F61" s="6" t="n">
        <f aca="false">(-E61+D61)*C61</f>
        <v>-15500.0000000002</v>
      </c>
    </row>
    <row r="62" customFormat="false" ht="12.75" hidden="false" customHeight="false" outlineLevel="0" collapsed="false">
      <c r="B62" s="4" t="n">
        <v>36700</v>
      </c>
      <c r="C62" s="5" t="n">
        <v>-155000</v>
      </c>
      <c r="D62" s="1" t="n">
        <f aca="false">+D59</f>
        <v>4.44</v>
      </c>
      <c r="E62" s="1" t="n">
        <v>4.505</v>
      </c>
      <c r="F62" s="6" t="n">
        <f aca="false">(-E62+D62)*C62</f>
        <v>10074.9999999999</v>
      </c>
    </row>
    <row r="63" customFormat="false" ht="12.75" hidden="false" customHeight="false" outlineLevel="0" collapsed="false">
      <c r="B63" s="4" t="n">
        <v>36700</v>
      </c>
      <c r="C63" s="5" t="n">
        <v>155000</v>
      </c>
      <c r="D63" s="1" t="n">
        <f aca="false">+D59</f>
        <v>4.44</v>
      </c>
      <c r="E63" s="1" t="n">
        <v>4.445</v>
      </c>
      <c r="F63" s="6" t="n">
        <f aca="false">(-E63+D63)*C63</f>
        <v>-774.999999999984</v>
      </c>
    </row>
    <row r="64" customFormat="false" ht="12.75" hidden="false" customHeight="false" outlineLevel="0" collapsed="false">
      <c r="B64" s="4" t="n">
        <v>36700</v>
      </c>
      <c r="C64" s="5" t="n">
        <v>-155000</v>
      </c>
      <c r="D64" s="1" t="n">
        <f aca="false">+D59</f>
        <v>4.44</v>
      </c>
      <c r="E64" s="1" t="n">
        <v>4.51</v>
      </c>
      <c r="F64" s="6" t="n">
        <f aca="false">(-E64+D64)*C64</f>
        <v>10849.9999999999</v>
      </c>
    </row>
    <row r="65" customFormat="false" ht="12.75" hidden="false" customHeight="false" outlineLevel="0" collapsed="false">
      <c r="B65" s="4" t="n">
        <v>36700</v>
      </c>
      <c r="C65" s="5" t="n">
        <v>155000</v>
      </c>
      <c r="D65" s="1" t="n">
        <f aca="false">+D60</f>
        <v>4.44</v>
      </c>
      <c r="E65" s="1" t="n">
        <v>4.44</v>
      </c>
      <c r="F65" s="6" t="n">
        <f aca="false">(-E65+D65)*C65</f>
        <v>0</v>
      </c>
    </row>
    <row r="66" customFormat="false" ht="12.75" hidden="false" customHeight="false" outlineLevel="0" collapsed="false">
      <c r="B66" s="4"/>
      <c r="C66" s="5"/>
      <c r="D66" s="1" t="n">
        <f aca="false">+D65</f>
        <v>4.44</v>
      </c>
      <c r="F66" s="6" t="n">
        <f aca="false">(-E66+D66)*C66</f>
        <v>0</v>
      </c>
    </row>
    <row r="67" customFormat="false" ht="13.5" hidden="false" customHeight="false" outlineLevel="0" collapsed="false">
      <c r="C67" s="7" t="n">
        <f aca="false">SUM(C54:C66)</f>
        <v>0</v>
      </c>
      <c r="F67" s="8" t="n">
        <f aca="false">SUM(F54:F66)</f>
        <v>-321650.000000001</v>
      </c>
    </row>
    <row r="68" customFormat="false" ht="13.5" hidden="false" customHeight="false" outlineLevel="0" collapsed="false"/>
    <row r="70" customFormat="false" ht="12.75" hidden="false" customHeight="false" outlineLevel="0" collapsed="false">
      <c r="A70" s="3" t="n">
        <v>36739</v>
      </c>
      <c r="B70" s="4" t="n">
        <v>36712</v>
      </c>
      <c r="C70" s="5" t="n">
        <v>155000</v>
      </c>
      <c r="D70" s="11" t="n">
        <v>3.84</v>
      </c>
      <c r="E70" s="1" t="n">
        <v>4.085</v>
      </c>
      <c r="F70" s="6" t="n">
        <f aca="false">(-E70+D70)*C70</f>
        <v>-37975</v>
      </c>
    </row>
    <row r="71" customFormat="false" ht="12.75" hidden="false" customHeight="false" outlineLevel="0" collapsed="false">
      <c r="B71" s="4" t="n">
        <v>36714</v>
      </c>
      <c r="C71" s="5" t="n">
        <v>-155000</v>
      </c>
      <c r="D71" s="1" t="n">
        <f aca="false">+D70</f>
        <v>3.84</v>
      </c>
      <c r="E71" s="1" t="n">
        <v>4.165</v>
      </c>
      <c r="F71" s="6" t="n">
        <f aca="false">(-E71+D71)*C71</f>
        <v>50375</v>
      </c>
    </row>
    <row r="72" customFormat="false" ht="12.75" hidden="false" customHeight="false" outlineLevel="0" collapsed="false">
      <c r="B72" s="4" t="n">
        <v>36726</v>
      </c>
      <c r="C72" s="5" t="n">
        <v>155000</v>
      </c>
      <c r="D72" s="1" t="n">
        <f aca="false">+D71</f>
        <v>3.84</v>
      </c>
      <c r="E72" s="1" t="n">
        <v>3.86</v>
      </c>
      <c r="F72" s="6" t="n">
        <f aca="false">(-E72+D72)*C72</f>
        <v>-3100</v>
      </c>
    </row>
    <row r="73" customFormat="false" ht="12.75" hidden="false" customHeight="false" outlineLevel="0" collapsed="false">
      <c r="B73" s="4" t="n">
        <v>36732</v>
      </c>
      <c r="C73" s="5" t="n">
        <v>-155000</v>
      </c>
      <c r="D73" s="1" t="n">
        <f aca="false">+D72</f>
        <v>3.84</v>
      </c>
      <c r="E73" s="1" t="n">
        <v>3.65</v>
      </c>
      <c r="F73" s="6" t="n">
        <f aca="false">(-E73+D73)*C73</f>
        <v>-29450</v>
      </c>
    </row>
    <row r="74" customFormat="false" ht="12.75" hidden="false" customHeight="false" outlineLevel="0" collapsed="false">
      <c r="B74" s="4" t="n">
        <v>36733</v>
      </c>
      <c r="C74" s="5" t="n">
        <v>-155000</v>
      </c>
      <c r="D74" s="1" t="n">
        <f aca="false">+D73</f>
        <v>3.84</v>
      </c>
      <c r="E74" s="1" t="n">
        <v>3.675</v>
      </c>
      <c r="F74" s="6" t="n">
        <f aca="false">(-E74+D74)*C74</f>
        <v>-25575</v>
      </c>
    </row>
    <row r="75" customFormat="false" ht="12.75" hidden="false" customHeight="false" outlineLevel="0" collapsed="false">
      <c r="B75" s="4" t="n">
        <v>36733</v>
      </c>
      <c r="C75" s="5" t="n">
        <v>-155000</v>
      </c>
      <c r="D75" s="1" t="n">
        <f aca="false">+D74</f>
        <v>3.84</v>
      </c>
      <c r="E75" s="1" t="n">
        <v>3.81</v>
      </c>
      <c r="F75" s="6" t="n">
        <f aca="false">(-E75+D75)*C75</f>
        <v>-4649.99999999997</v>
      </c>
    </row>
    <row r="76" customFormat="false" ht="12.75" hidden="false" customHeight="false" outlineLevel="0" collapsed="false">
      <c r="B76" s="4" t="n">
        <v>36734</v>
      </c>
      <c r="C76" s="5" t="n">
        <v>310000</v>
      </c>
      <c r="D76" s="1" t="n">
        <f aca="false">+D75</f>
        <v>3.84</v>
      </c>
      <c r="E76" s="1" t="n">
        <v>3.84</v>
      </c>
      <c r="F76" s="6" t="n">
        <f aca="false">(-E76+D76)*C76</f>
        <v>0</v>
      </c>
    </row>
    <row r="77" customFormat="false" ht="12.75" hidden="false" customHeight="false" outlineLevel="0" collapsed="false">
      <c r="B77" s="4"/>
      <c r="C77" s="5"/>
      <c r="D77" s="1" t="n">
        <f aca="false">+D74</f>
        <v>3.84</v>
      </c>
      <c r="F77" s="6" t="n">
        <f aca="false">(-E77+D77)*C77</f>
        <v>0</v>
      </c>
    </row>
    <row r="78" customFormat="false" ht="13.5" hidden="false" customHeight="false" outlineLevel="0" collapsed="false">
      <c r="C78" s="7" t="n">
        <f aca="false">SUM(C70:C77)</f>
        <v>0</v>
      </c>
      <c r="F78" s="8" t="n">
        <f aca="false">SUM(F70:F77)</f>
        <v>-50375</v>
      </c>
    </row>
    <row r="79" customFormat="false" ht="13.5" hidden="false" customHeight="false" outlineLevel="0" collapsed="false"/>
    <row r="80" customFormat="false" ht="12.75" hidden="false" customHeight="false" outlineLevel="0" collapsed="false">
      <c r="F80" s="10"/>
    </row>
    <row r="81" customFormat="false" ht="12.75" hidden="false" customHeight="false" outlineLevel="0" collapsed="false">
      <c r="A81" s="3" t="n">
        <v>36770</v>
      </c>
      <c r="B81" s="4" t="n">
        <v>36733</v>
      </c>
      <c r="C81" s="5" t="n">
        <v>-300000</v>
      </c>
      <c r="D81" s="11" t="n">
        <v>3.91</v>
      </c>
      <c r="E81" s="1" t="n">
        <v>3.8625</v>
      </c>
      <c r="F81" s="6" t="n">
        <f aca="false">(-E81+D81)*C81</f>
        <v>-14250.0000000001</v>
      </c>
    </row>
    <row r="82" customFormat="false" ht="12.75" hidden="false" customHeight="false" outlineLevel="0" collapsed="false">
      <c r="B82" s="4" t="n">
        <v>36735</v>
      </c>
      <c r="C82" s="5" t="n">
        <v>300000</v>
      </c>
      <c r="D82" s="1" t="n">
        <f aca="false">+D81</f>
        <v>3.91</v>
      </c>
      <c r="E82" s="1" t="n">
        <v>3.9</v>
      </c>
      <c r="F82" s="6" t="n">
        <f aca="false">(-E82+D82)*C82</f>
        <v>3000.00000000007</v>
      </c>
    </row>
    <row r="83" customFormat="false" ht="12.75" hidden="false" customHeight="false" outlineLevel="0" collapsed="false">
      <c r="B83" s="4"/>
      <c r="C83" s="5"/>
      <c r="D83" s="1" t="n">
        <f aca="false">+D82</f>
        <v>3.91</v>
      </c>
      <c r="F83" s="6" t="n">
        <f aca="false">(-E83+D83)*C83</f>
        <v>0</v>
      </c>
    </row>
    <row r="84" customFormat="false" ht="12.75" hidden="false" customHeight="false" outlineLevel="0" collapsed="false">
      <c r="B84" s="4"/>
      <c r="C84" s="5"/>
      <c r="D84" s="1" t="n">
        <f aca="false">+D83</f>
        <v>3.91</v>
      </c>
      <c r="F84" s="6" t="n">
        <f aca="false">SUM(F81:F83)</f>
        <v>-11250</v>
      </c>
    </row>
    <row r="85" customFormat="false" ht="13.5" hidden="false" customHeight="false" outlineLevel="0" collapsed="false">
      <c r="C85" s="7" t="n">
        <f aca="false">SUM(C81:C84)</f>
        <v>0</v>
      </c>
      <c r="F85" s="8" t="n">
        <f aca="false">SUM(F84)</f>
        <v>-11250</v>
      </c>
    </row>
    <row r="86" customFormat="false" ht="13.5" hidden="false" customHeight="false" outlineLevel="0" collapsed="false"/>
    <row r="87" customFormat="false" ht="12.75" hidden="false" customHeight="false" outlineLevel="0" collapsed="false">
      <c r="F87" s="10"/>
    </row>
    <row r="88" customFormat="false" ht="12.75" hidden="false" customHeight="false" outlineLevel="0" collapsed="false">
      <c r="A88" s="3" t="n">
        <v>36800</v>
      </c>
      <c r="B88" s="4" t="n">
        <v>36768</v>
      </c>
      <c r="C88" s="5" t="n">
        <v>-155000</v>
      </c>
      <c r="D88" s="11" t="n">
        <v>4.965</v>
      </c>
      <c r="E88" s="1" t="n">
        <v>4.73</v>
      </c>
      <c r="F88" s="6" t="n">
        <f aca="false">(-E88+D88)*C88</f>
        <v>-36424.9999999999</v>
      </c>
    </row>
    <row r="89" customFormat="false" ht="12.75" hidden="false" customHeight="false" outlineLevel="0" collapsed="false">
      <c r="B89" s="4" t="n">
        <v>36775</v>
      </c>
      <c r="C89" s="5" t="n">
        <v>-155000</v>
      </c>
      <c r="D89" s="1" t="n">
        <f aca="false">+D88</f>
        <v>4.965</v>
      </c>
      <c r="E89" s="1" t="n">
        <v>4.99</v>
      </c>
      <c r="F89" s="6" t="n">
        <f aca="false">(-E89+D89)*C89</f>
        <v>3875.00000000006</v>
      </c>
    </row>
    <row r="90" customFormat="false" ht="12.75" hidden="false" customHeight="false" outlineLevel="0" collapsed="false">
      <c r="B90" s="4" t="n">
        <v>36777</v>
      </c>
      <c r="C90" s="5" t="n">
        <v>310000</v>
      </c>
      <c r="D90" s="1" t="n">
        <f aca="false">+D89</f>
        <v>4.965</v>
      </c>
      <c r="E90" s="1" t="n">
        <v>4.88</v>
      </c>
      <c r="F90" s="6" t="n">
        <f aca="false">(-E90+D90)*C90</f>
        <v>26350</v>
      </c>
    </row>
    <row r="91" customFormat="false" ht="12.75" hidden="false" customHeight="false" outlineLevel="0" collapsed="false">
      <c r="B91" s="4" t="n">
        <v>36780</v>
      </c>
      <c r="C91" s="5" t="n">
        <v>155000</v>
      </c>
      <c r="D91" s="1" t="n">
        <f aca="false">+D90</f>
        <v>4.965</v>
      </c>
      <c r="E91" s="1" t="n">
        <v>4.87</v>
      </c>
      <c r="F91" s="6" t="n">
        <f aca="false">(-E91+D91)*C91</f>
        <v>14725</v>
      </c>
    </row>
    <row r="92" customFormat="false" ht="12.75" hidden="false" customHeight="false" outlineLevel="0" collapsed="false">
      <c r="B92" s="4" t="n">
        <v>36780</v>
      </c>
      <c r="C92" s="5" t="n">
        <v>-155000</v>
      </c>
      <c r="D92" s="1" t="n">
        <f aca="false">+D91</f>
        <v>4.965</v>
      </c>
      <c r="E92" s="1" t="n">
        <v>4.965</v>
      </c>
      <c r="F92" s="6" t="n">
        <f aca="false">(-E92+D92)*C92</f>
        <v>-0</v>
      </c>
    </row>
    <row r="93" customFormat="false" ht="12.75" hidden="false" customHeight="false" outlineLevel="0" collapsed="false">
      <c r="B93" s="4"/>
      <c r="C93" s="5"/>
      <c r="D93" s="1" t="n">
        <f aca="false">+D92</f>
        <v>4.965</v>
      </c>
      <c r="F93" s="6" t="n">
        <f aca="false">(-E93+D93)*C93</f>
        <v>0</v>
      </c>
    </row>
    <row r="94" customFormat="false" ht="12.75" hidden="false" customHeight="false" outlineLevel="0" collapsed="false">
      <c r="B94" s="4"/>
      <c r="C94" s="5"/>
      <c r="D94" s="1" t="n">
        <f aca="false">+D93</f>
        <v>4.965</v>
      </c>
      <c r="F94" s="6" t="n">
        <f aca="false">(-E94+D94)*C94</f>
        <v>0</v>
      </c>
    </row>
    <row r="95" customFormat="false" ht="12.75" hidden="false" customHeight="false" outlineLevel="0" collapsed="false">
      <c r="B95" s="4"/>
      <c r="C95" s="5"/>
      <c r="D95" s="1" t="n">
        <f aca="false">+D92</f>
        <v>4.965</v>
      </c>
      <c r="F95" s="6" t="n">
        <f aca="false">(-E95+D95)*C95</f>
        <v>0</v>
      </c>
    </row>
    <row r="96" customFormat="false" ht="12.75" hidden="false" customHeight="false" outlineLevel="0" collapsed="false">
      <c r="B96" s="4"/>
      <c r="C96" s="5"/>
      <c r="D96" s="1" t="n">
        <f aca="false">+D93</f>
        <v>4.965</v>
      </c>
      <c r="F96" s="6" t="n">
        <f aca="false">(-E96+D96)*C96</f>
        <v>0</v>
      </c>
    </row>
    <row r="97" customFormat="false" ht="12.75" hidden="false" customHeight="false" outlineLevel="0" collapsed="false">
      <c r="B97" s="4"/>
      <c r="C97" s="5"/>
      <c r="D97" s="1" t="n">
        <f aca="false">+D93</f>
        <v>4.965</v>
      </c>
      <c r="F97" s="6" t="n">
        <f aca="false">(-E97+D97)*C97</f>
        <v>0</v>
      </c>
    </row>
    <row r="98" customFormat="false" ht="12.75" hidden="false" customHeight="false" outlineLevel="0" collapsed="false">
      <c r="B98" s="4"/>
      <c r="C98" s="5"/>
      <c r="D98" s="1" t="n">
        <f aca="false">+D93</f>
        <v>4.965</v>
      </c>
      <c r="F98" s="6" t="n">
        <f aca="false">(-E98+D98)*C98</f>
        <v>0</v>
      </c>
    </row>
    <row r="99" customFormat="false" ht="12.75" hidden="false" customHeight="false" outlineLevel="0" collapsed="false">
      <c r="B99" s="4"/>
      <c r="C99" s="5"/>
      <c r="D99" s="1" t="n">
        <f aca="false">+D94</f>
        <v>4.965</v>
      </c>
      <c r="F99" s="6" t="n">
        <f aca="false">(-E99+D99)*C99</f>
        <v>0</v>
      </c>
    </row>
    <row r="100" customFormat="false" ht="12.75" hidden="false" customHeight="false" outlineLevel="0" collapsed="false">
      <c r="B100" s="4"/>
      <c r="C100" s="5"/>
      <c r="D100" s="1" t="n">
        <f aca="false">+D99</f>
        <v>4.965</v>
      </c>
      <c r="F100" s="6" t="n">
        <f aca="false">(-E100+D100)*C100</f>
        <v>0</v>
      </c>
    </row>
    <row r="101" customFormat="false" ht="13.5" hidden="false" customHeight="false" outlineLevel="0" collapsed="false">
      <c r="C101" s="7" t="n">
        <f aca="false">SUM(C88:C100)</f>
        <v>0</v>
      </c>
      <c r="F101" s="8" t="n">
        <f aca="false">SUM(F88:F100)</f>
        <v>8525.00000000009</v>
      </c>
    </row>
    <row r="102" customFormat="false" ht="13.5" hidden="false" customHeight="false" outlineLevel="0" collapsed="false"/>
    <row r="103" customFormat="false" ht="12.75" hidden="false" customHeight="false" outlineLevel="0" collapsed="false">
      <c r="F103" s="10"/>
    </row>
    <row r="104" customFormat="false" ht="12.75" hidden="false" customHeight="false" outlineLevel="0" collapsed="false">
      <c r="A104" s="3" t="n">
        <v>36831</v>
      </c>
      <c r="B104" s="4" t="n">
        <v>36803</v>
      </c>
      <c r="C104" s="5" t="n">
        <v>150000</v>
      </c>
      <c r="D104" s="11" t="n">
        <v>4.79</v>
      </c>
      <c r="E104" s="1" t="n">
        <v>5.22</v>
      </c>
      <c r="F104" s="6" t="n">
        <f aca="false">(-E104+D104)*C104</f>
        <v>-64500</v>
      </c>
    </row>
    <row r="105" customFormat="false" ht="12.75" hidden="false" customHeight="false" outlineLevel="0" collapsed="false">
      <c r="B105" s="4" t="n">
        <v>36804</v>
      </c>
      <c r="C105" s="5" t="n">
        <v>-150000</v>
      </c>
      <c r="D105" s="1" t="n">
        <f aca="false">+D104</f>
        <v>4.79</v>
      </c>
      <c r="E105" s="1" t="n">
        <v>5.265</v>
      </c>
      <c r="F105" s="6" t="n">
        <f aca="false">(-E105+D105)*C105</f>
        <v>71249.9999999999</v>
      </c>
    </row>
    <row r="106" customFormat="false" ht="12.75" hidden="false" customHeight="false" outlineLevel="0" collapsed="false">
      <c r="B106" s="4" t="n">
        <v>36810</v>
      </c>
      <c r="C106" s="5" t="n">
        <v>-150000</v>
      </c>
      <c r="D106" s="1" t="n">
        <f aca="false">+D105</f>
        <v>4.79</v>
      </c>
      <c r="E106" s="1" t="n">
        <v>5.48</v>
      </c>
      <c r="F106" s="6" t="n">
        <f aca="false">(-E106+D106)*C106</f>
        <v>103500</v>
      </c>
    </row>
    <row r="107" customFormat="false" ht="12.75" hidden="false" customHeight="false" outlineLevel="0" collapsed="false">
      <c r="B107" s="4" t="n">
        <v>36810</v>
      </c>
      <c r="C107" s="5" t="n">
        <v>-150000</v>
      </c>
      <c r="D107" s="1" t="n">
        <f aca="false">+D106</f>
        <v>4.79</v>
      </c>
      <c r="E107" s="1" t="n">
        <v>5.67</v>
      </c>
      <c r="F107" s="6" t="n">
        <f aca="false">(-E107+D107)*C107</f>
        <v>132000</v>
      </c>
    </row>
    <row r="108" customFormat="false" ht="12.75" hidden="false" customHeight="false" outlineLevel="0" collapsed="false">
      <c r="B108" s="4" t="n">
        <v>36812</v>
      </c>
      <c r="C108" s="5" t="n">
        <v>300000</v>
      </c>
      <c r="D108" s="1" t="n">
        <f aca="false">+D107</f>
        <v>4.79</v>
      </c>
      <c r="E108" s="1" t="n">
        <v>5.565</v>
      </c>
      <c r="F108" s="6" t="n">
        <f aca="false">(-E108+D108)*C108</f>
        <v>-232500</v>
      </c>
    </row>
    <row r="109" customFormat="false" ht="12.75" hidden="false" customHeight="false" outlineLevel="0" collapsed="false">
      <c r="B109" s="4" t="n">
        <v>36815</v>
      </c>
      <c r="C109" s="5" t="n">
        <v>-150000</v>
      </c>
      <c r="D109" s="1" t="n">
        <f aca="false">+D108</f>
        <v>4.79</v>
      </c>
      <c r="E109" s="1" t="n">
        <v>5.44</v>
      </c>
      <c r="F109" s="6" t="n">
        <f aca="false">(-E109+D109)*C109</f>
        <v>97500.0000000001</v>
      </c>
    </row>
    <row r="110" customFormat="false" ht="12.75" hidden="false" customHeight="false" outlineLevel="0" collapsed="false">
      <c r="B110" s="4" t="n">
        <v>36815</v>
      </c>
      <c r="C110" s="5" t="n">
        <v>150000</v>
      </c>
      <c r="D110" s="1" t="n">
        <f aca="false">+D109</f>
        <v>4.79</v>
      </c>
      <c r="E110" s="1" t="n">
        <v>5.415</v>
      </c>
      <c r="F110" s="6" t="n">
        <f aca="false">(-E110+D110)*C110</f>
        <v>-93750</v>
      </c>
    </row>
    <row r="111" customFormat="false" ht="12.75" hidden="false" customHeight="false" outlineLevel="0" collapsed="false">
      <c r="B111" s="4" t="n">
        <v>36817</v>
      </c>
      <c r="C111" s="5" t="n">
        <v>150000</v>
      </c>
      <c r="D111" s="1" t="n">
        <f aca="false">+D108</f>
        <v>4.79</v>
      </c>
      <c r="E111" s="1" t="n">
        <v>5.235</v>
      </c>
      <c r="F111" s="6" t="n">
        <f aca="false">(-E111+D111)*C111</f>
        <v>-66750</v>
      </c>
    </row>
    <row r="112" customFormat="false" ht="12.75" hidden="false" customHeight="false" outlineLevel="0" collapsed="false">
      <c r="B112" s="4" t="n">
        <v>36825</v>
      </c>
      <c r="C112" s="5" t="n">
        <v>-150000</v>
      </c>
      <c r="D112" s="1" t="n">
        <f aca="false">+D109</f>
        <v>4.79</v>
      </c>
      <c r="E112" s="1" t="n">
        <v>4.68</v>
      </c>
      <c r="F112" s="6" t="n">
        <f aca="false">(-E112+D112)*C112</f>
        <v>-16500</v>
      </c>
    </row>
    <row r="113" customFormat="false" ht="12.75" hidden="false" customHeight="false" outlineLevel="0" collapsed="false">
      <c r="B113" s="4"/>
      <c r="C113" s="5"/>
      <c r="D113" s="1" t="n">
        <f aca="false">+D109</f>
        <v>4.79</v>
      </c>
      <c r="F113" s="6" t="n">
        <f aca="false">(-E113+D113)*C113</f>
        <v>0</v>
      </c>
    </row>
    <row r="114" customFormat="false" ht="12.75" hidden="false" customHeight="false" outlineLevel="0" collapsed="false">
      <c r="B114" s="4"/>
      <c r="C114" s="5"/>
      <c r="D114" s="1" t="n">
        <f aca="false">+D109</f>
        <v>4.79</v>
      </c>
      <c r="F114" s="6" t="n">
        <f aca="false">(-E114+D114)*C114</f>
        <v>0</v>
      </c>
    </row>
    <row r="115" customFormat="false" ht="12.75" hidden="false" customHeight="false" outlineLevel="0" collapsed="false">
      <c r="B115" s="4"/>
      <c r="C115" s="5"/>
      <c r="D115" s="1" t="n">
        <f aca="false">+D110</f>
        <v>4.79</v>
      </c>
      <c r="F115" s="6" t="n">
        <f aca="false">(-E115+D115)*C115</f>
        <v>0</v>
      </c>
    </row>
    <row r="116" customFormat="false" ht="12.75" hidden="false" customHeight="false" outlineLevel="0" collapsed="false">
      <c r="B116" s="4"/>
      <c r="C116" s="5"/>
      <c r="D116" s="1" t="n">
        <f aca="false">+D115</f>
        <v>4.79</v>
      </c>
      <c r="F116" s="6" t="n">
        <f aca="false">(-E116+D116)*C116</f>
        <v>0</v>
      </c>
    </row>
    <row r="117" customFormat="false" ht="13.5" hidden="false" customHeight="false" outlineLevel="0" collapsed="false">
      <c r="C117" s="7" t="n">
        <f aca="false">SUM(C104:C116)</f>
        <v>0</v>
      </c>
      <c r="F117" s="8" t="n">
        <f aca="false">SUM(F104:F116)</f>
        <v>-69750.0000000001</v>
      </c>
    </row>
    <row r="118" customFormat="false" ht="13.5" hidden="false" customHeight="false" outlineLevel="0" collapsed="false"/>
    <row r="119" customFormat="false" ht="12.75" hidden="false" customHeight="false" outlineLevel="0" collapsed="false">
      <c r="F119" s="10"/>
    </row>
    <row r="120" customFormat="false" ht="12.75" hidden="false" customHeight="false" outlineLevel="0" collapsed="false">
      <c r="A120" s="3" t="n">
        <v>36861</v>
      </c>
      <c r="B120" s="4" t="n">
        <v>36825</v>
      </c>
      <c r="C120" s="5" t="n">
        <v>155000</v>
      </c>
      <c r="D120" s="11" t="n">
        <v>4.645</v>
      </c>
      <c r="E120" s="1" t="n">
        <v>4.7925</v>
      </c>
      <c r="F120" s="6" t="n">
        <f aca="false">(-E120+D120)*C120</f>
        <v>-22862.5000000001</v>
      </c>
    </row>
    <row r="121" customFormat="false" ht="12.75" hidden="false" customHeight="false" outlineLevel="0" collapsed="false">
      <c r="B121" s="4" t="n">
        <v>36831</v>
      </c>
      <c r="C121" s="5" t="n">
        <v>-155000</v>
      </c>
      <c r="D121" s="1" t="n">
        <f aca="false">+D120</f>
        <v>4.645</v>
      </c>
      <c r="E121" s="1" t="n">
        <v>4.585</v>
      </c>
      <c r="F121" s="6" t="n">
        <f aca="false">(-E121+D121)*C121</f>
        <v>-9299.99999999994</v>
      </c>
    </row>
    <row r="122" customFormat="false" ht="12.75" hidden="false" customHeight="false" outlineLevel="0" collapsed="false">
      <c r="B122" s="4"/>
      <c r="C122" s="5"/>
      <c r="D122" s="1" t="n">
        <f aca="false">+D121</f>
        <v>4.645</v>
      </c>
      <c r="F122" s="6" t="n">
        <f aca="false">(-E122+D122)*C122</f>
        <v>0</v>
      </c>
    </row>
    <row r="123" customFormat="false" ht="12.75" hidden="false" customHeight="false" outlineLevel="0" collapsed="false">
      <c r="B123" s="4"/>
      <c r="C123" s="5"/>
      <c r="D123" s="1" t="n">
        <f aca="false">+D122</f>
        <v>4.645</v>
      </c>
      <c r="F123" s="6" t="n">
        <f aca="false">(-E123+D123)*C123</f>
        <v>0</v>
      </c>
    </row>
    <row r="124" customFormat="false" ht="12.75" hidden="false" customHeight="false" outlineLevel="0" collapsed="false">
      <c r="B124" s="4"/>
      <c r="C124" s="5"/>
      <c r="D124" s="1" t="n">
        <f aca="false">+D123</f>
        <v>4.645</v>
      </c>
      <c r="F124" s="6" t="n">
        <f aca="false">(-E124+D124)*C124</f>
        <v>0</v>
      </c>
    </row>
    <row r="125" customFormat="false" ht="12.75" hidden="false" customHeight="false" outlineLevel="0" collapsed="false">
      <c r="B125" s="4"/>
      <c r="C125" s="5"/>
      <c r="D125" s="1" t="n">
        <f aca="false">+D124</f>
        <v>4.645</v>
      </c>
      <c r="F125" s="6" t="n">
        <f aca="false">(-E125+D125)*C125</f>
        <v>0</v>
      </c>
    </row>
    <row r="126" customFormat="false" ht="12.75" hidden="false" customHeight="false" outlineLevel="0" collapsed="false">
      <c r="B126" s="4"/>
      <c r="C126" s="5"/>
      <c r="D126" s="1" t="n">
        <f aca="false">+D125</f>
        <v>4.645</v>
      </c>
      <c r="F126" s="6" t="n">
        <f aca="false">(-E126+D126)*C126</f>
        <v>0</v>
      </c>
    </row>
    <row r="127" customFormat="false" ht="12.75" hidden="false" customHeight="false" outlineLevel="0" collapsed="false">
      <c r="B127" s="4"/>
      <c r="C127" s="5"/>
      <c r="D127" s="1" t="n">
        <f aca="false">+D124</f>
        <v>4.645</v>
      </c>
      <c r="F127" s="6" t="n">
        <f aca="false">(-E127+D127)*C127</f>
        <v>0</v>
      </c>
    </row>
    <row r="128" customFormat="false" ht="12.75" hidden="false" customHeight="false" outlineLevel="0" collapsed="false">
      <c r="B128" s="4"/>
      <c r="C128" s="5"/>
      <c r="D128" s="1" t="n">
        <f aca="false">+D125</f>
        <v>4.645</v>
      </c>
      <c r="F128" s="6" t="n">
        <f aca="false">(-E128+D128)*C128</f>
        <v>0</v>
      </c>
    </row>
    <row r="129" customFormat="false" ht="12.75" hidden="false" customHeight="false" outlineLevel="0" collapsed="false">
      <c r="B129" s="4"/>
      <c r="C129" s="5"/>
      <c r="D129" s="1" t="n">
        <f aca="false">+D125</f>
        <v>4.645</v>
      </c>
      <c r="F129" s="6" t="n">
        <f aca="false">(-E129+D129)*C129</f>
        <v>0</v>
      </c>
    </row>
    <row r="130" customFormat="false" ht="12.75" hidden="false" customHeight="false" outlineLevel="0" collapsed="false">
      <c r="B130" s="4"/>
      <c r="C130" s="5"/>
      <c r="D130" s="1" t="n">
        <f aca="false">+D125</f>
        <v>4.645</v>
      </c>
      <c r="F130" s="6" t="n">
        <f aca="false">(-E130+D130)*C130</f>
        <v>0</v>
      </c>
    </row>
    <row r="131" customFormat="false" ht="12.75" hidden="false" customHeight="false" outlineLevel="0" collapsed="false">
      <c r="B131" s="4"/>
      <c r="C131" s="5"/>
      <c r="D131" s="1" t="n">
        <f aca="false">+D126</f>
        <v>4.645</v>
      </c>
      <c r="F131" s="6" t="n">
        <f aca="false">(-E131+D131)*C131</f>
        <v>0</v>
      </c>
    </row>
    <row r="132" customFormat="false" ht="12.75" hidden="false" customHeight="false" outlineLevel="0" collapsed="false">
      <c r="B132" s="4"/>
      <c r="C132" s="5"/>
      <c r="D132" s="1" t="n">
        <f aca="false">+D131</f>
        <v>4.645</v>
      </c>
      <c r="F132" s="6" t="n">
        <f aca="false">(-E132+D132)*C132</f>
        <v>0</v>
      </c>
    </row>
    <row r="133" customFormat="false" ht="13.5" hidden="false" customHeight="false" outlineLevel="0" collapsed="false">
      <c r="C133" s="7" t="n">
        <f aca="false">SUM(C120:C132)</f>
        <v>0</v>
      </c>
      <c r="F133" s="8" t="n">
        <f aca="false">SUM(F120:F132)</f>
        <v>-32162.5000000001</v>
      </c>
    </row>
    <row r="134" customFormat="false" ht="13.5" hidden="false" customHeight="false" outlineLevel="0" collapsed="false"/>
    <row r="135" customFormat="false" ht="12.75" hidden="false" customHeight="false" outlineLevel="0" collapsed="false">
      <c r="F135" s="10"/>
    </row>
    <row r="136" customFormat="false" ht="12.75" hidden="false" customHeight="false" outlineLevel="0" collapsed="false">
      <c r="A136" s="3" t="n">
        <v>36892</v>
      </c>
      <c r="B136" s="4" t="n">
        <v>36871</v>
      </c>
      <c r="C136" s="5" t="n">
        <v>155000</v>
      </c>
      <c r="D136" s="11" t="n">
        <v>9.1</v>
      </c>
      <c r="E136" s="1" t="n">
        <v>9.48</v>
      </c>
      <c r="F136" s="6" t="n">
        <f aca="false">(-E136+D136)*C136</f>
        <v>-58900.0000000001</v>
      </c>
    </row>
    <row r="137" customFormat="false" ht="12.75" hidden="false" customHeight="false" outlineLevel="0" collapsed="false">
      <c r="B137" s="4" t="n">
        <v>36872</v>
      </c>
      <c r="C137" s="5" t="n">
        <v>155000</v>
      </c>
      <c r="D137" s="1" t="n">
        <f aca="false">+D136</f>
        <v>9.1</v>
      </c>
      <c r="E137" s="1" t="n">
        <v>8</v>
      </c>
      <c r="F137" s="6" t="n">
        <f aca="false">(-E137+D137)*C137</f>
        <v>170500</v>
      </c>
    </row>
    <row r="138" customFormat="false" ht="12.75" hidden="false" customHeight="false" outlineLevel="0" collapsed="false">
      <c r="B138" s="4" t="n">
        <v>36873</v>
      </c>
      <c r="C138" s="5" t="n">
        <v>155000</v>
      </c>
      <c r="D138" s="1" t="n">
        <f aca="false">+D137</f>
        <v>9.1</v>
      </c>
      <c r="E138" s="1" t="n">
        <v>8.02</v>
      </c>
      <c r="F138" s="6" t="n">
        <f aca="false">(-E138+D138)*C138</f>
        <v>167400</v>
      </c>
    </row>
    <row r="139" customFormat="false" ht="12.75" hidden="false" customHeight="false" outlineLevel="0" collapsed="false">
      <c r="B139" s="4" t="n">
        <v>36875</v>
      </c>
      <c r="C139" s="5" t="n">
        <v>-155000</v>
      </c>
      <c r="D139" s="1" t="n">
        <f aca="false">+D138</f>
        <v>9.1</v>
      </c>
      <c r="E139" s="1" t="n">
        <v>8.5</v>
      </c>
      <c r="F139" s="6" t="n">
        <f aca="false">(-E139+D139)*C139</f>
        <v>-92999.9999999999</v>
      </c>
    </row>
    <row r="140" customFormat="false" ht="12.75" hidden="false" customHeight="false" outlineLevel="0" collapsed="false">
      <c r="B140" s="4" t="n">
        <v>36878</v>
      </c>
      <c r="C140" s="5" t="n">
        <v>-155000</v>
      </c>
      <c r="D140" s="1" t="n">
        <f aca="false">+D139</f>
        <v>9.1</v>
      </c>
      <c r="E140" s="1" t="n">
        <v>9.125</v>
      </c>
      <c r="F140" s="6" t="n">
        <f aca="false">(-E140+D140)*C140</f>
        <v>3875.00000000006</v>
      </c>
    </row>
    <row r="141" customFormat="false" ht="12.75" hidden="false" customHeight="false" outlineLevel="0" collapsed="false">
      <c r="B141" s="4" t="n">
        <v>36879</v>
      </c>
      <c r="C141" s="5" t="n">
        <v>-155000</v>
      </c>
      <c r="D141" s="1" t="n">
        <f aca="false">+D140</f>
        <v>9.1</v>
      </c>
      <c r="E141" s="1" t="n">
        <v>9.1</v>
      </c>
      <c r="F141" s="6" t="n">
        <f aca="false">(-E141+D141)*C141</f>
        <v>-0</v>
      </c>
    </row>
    <row r="142" customFormat="false" ht="12.75" hidden="false" customHeight="false" outlineLevel="0" collapsed="false">
      <c r="B142" s="4"/>
      <c r="C142" s="5"/>
      <c r="D142" s="1" t="n">
        <f aca="false">+D141</f>
        <v>9.1</v>
      </c>
      <c r="F142" s="6" t="n">
        <f aca="false">(-E142+D142)*C142</f>
        <v>0</v>
      </c>
    </row>
    <row r="143" customFormat="false" ht="12.75" hidden="false" customHeight="false" outlineLevel="0" collapsed="false">
      <c r="B143" s="4"/>
      <c r="C143" s="5"/>
      <c r="D143" s="1" t="n">
        <f aca="false">+D140</f>
        <v>9.1</v>
      </c>
      <c r="F143" s="6" t="n">
        <f aca="false">(-E143+D143)*C143</f>
        <v>0</v>
      </c>
    </row>
    <row r="144" customFormat="false" ht="12.75" hidden="false" customHeight="false" outlineLevel="0" collapsed="false">
      <c r="B144" s="4"/>
      <c r="C144" s="5"/>
      <c r="D144" s="1" t="n">
        <f aca="false">+D141</f>
        <v>9.1</v>
      </c>
      <c r="F144" s="6" t="n">
        <f aca="false">(-E144+D144)*C144</f>
        <v>0</v>
      </c>
    </row>
    <row r="145" customFormat="false" ht="12.75" hidden="false" customHeight="false" outlineLevel="0" collapsed="false">
      <c r="B145" s="4"/>
      <c r="C145" s="5"/>
      <c r="D145" s="1" t="n">
        <f aca="false">+D141</f>
        <v>9.1</v>
      </c>
      <c r="F145" s="6" t="n">
        <f aca="false">(-E145+D145)*C145</f>
        <v>0</v>
      </c>
    </row>
    <row r="146" customFormat="false" ht="12.75" hidden="false" customHeight="false" outlineLevel="0" collapsed="false">
      <c r="B146" s="4"/>
      <c r="C146" s="5"/>
      <c r="D146" s="1" t="n">
        <f aca="false">+D141</f>
        <v>9.1</v>
      </c>
      <c r="F146" s="6" t="n">
        <f aca="false">(-E146+D146)*C146</f>
        <v>0</v>
      </c>
    </row>
    <row r="147" customFormat="false" ht="12.75" hidden="false" customHeight="false" outlineLevel="0" collapsed="false">
      <c r="B147" s="4"/>
      <c r="C147" s="5"/>
      <c r="D147" s="1" t="n">
        <f aca="false">+D142</f>
        <v>9.1</v>
      </c>
      <c r="F147" s="6" t="n">
        <f aca="false">(-E147+D147)*C147</f>
        <v>0</v>
      </c>
    </row>
    <row r="148" customFormat="false" ht="12.75" hidden="false" customHeight="false" outlineLevel="0" collapsed="false">
      <c r="B148" s="4"/>
      <c r="C148" s="5"/>
      <c r="D148" s="1" t="n">
        <f aca="false">+D147</f>
        <v>9.1</v>
      </c>
      <c r="F148" s="6" t="n">
        <f aca="false">(-E148+D148)*C148</f>
        <v>0</v>
      </c>
    </row>
    <row r="149" customFormat="false" ht="13.5" hidden="false" customHeight="false" outlineLevel="0" collapsed="false">
      <c r="C149" s="7" t="n">
        <f aca="false">SUM(C136:C148)</f>
        <v>0</v>
      </c>
      <c r="F149" s="8" t="n">
        <f aca="false">SUM(F136:F148)</f>
        <v>189875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F151" s="10"/>
    </row>
    <row r="152" customFormat="false" ht="13.5" hidden="false" customHeight="false" outlineLevel="0" collapsed="false">
      <c r="C152" s="0" t="s">
        <v>7</v>
      </c>
      <c r="F152" s="12" t="n">
        <f aca="false">SUM(F149,F133,F117,F101,F85,F78,F67,F51,F39,F27,F12)</f>
        <v>2462.49999999901</v>
      </c>
      <c r="H152" s="13"/>
    </row>
    <row r="15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L224"/>
  <sheetViews>
    <sheetView showFormulas="false" showGridLines="true" showRowColHeaders="true" showZeros="true" rightToLeft="false" tabSelected="true" showOutlineSymbols="true" defaultGridColor="true" view="normal" topLeftCell="A177" colorId="64" zoomScale="100" zoomScaleNormal="100" zoomScalePageLayoutView="100" workbookViewId="0">
      <selection pane="topLeft" activeCell="D179" activeCellId="0" sqref="D1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6" min="6" style="0" width="14.41"/>
    <col collapsed="false" customWidth="true" hidden="false" outlineLevel="0" max="7" min="7" style="0" width="4.56"/>
    <col collapsed="false" customWidth="true" hidden="false" outlineLevel="0" max="8" min="8" style="0" width="14.41"/>
    <col collapsed="false" customWidth="true" hidden="false" outlineLevel="0" max="10" min="10" style="0" width="12.42"/>
  </cols>
  <sheetData>
    <row r="5" customFormat="false" ht="12.75" hidden="true" customHeight="false" outlineLevel="0" collapsed="false">
      <c r="A5" s="3" t="n">
        <v>36923</v>
      </c>
      <c r="B5" s="4" t="n">
        <v>36896</v>
      </c>
      <c r="C5" s="5" t="n">
        <f aca="false">-2500*28</f>
        <v>-70000</v>
      </c>
      <c r="D5" s="11" t="n">
        <v>6.005</v>
      </c>
      <c r="E5" s="1" t="n">
        <v>9.11</v>
      </c>
      <c r="F5" s="6" t="n">
        <f aca="false">(-E5+D5)*C5</f>
        <v>217350</v>
      </c>
    </row>
    <row r="6" customFormat="false" ht="12.75" hidden="true" customHeight="false" outlineLevel="0" collapsed="false">
      <c r="B6" s="4" t="n">
        <v>36896</v>
      </c>
      <c r="C6" s="5" t="n">
        <f aca="false">2500*28</f>
        <v>70000</v>
      </c>
      <c r="D6" s="1" t="n">
        <f aca="false">+D5</f>
        <v>6.005</v>
      </c>
      <c r="E6" s="1" t="n">
        <v>9.01</v>
      </c>
      <c r="F6" s="6" t="n">
        <f aca="false">(-E6+D6)*C6</f>
        <v>-210350</v>
      </c>
    </row>
    <row r="7" customFormat="false" ht="12.75" hidden="true" customHeight="false" outlineLevel="0" collapsed="false">
      <c r="B7" s="4" t="n">
        <v>36901</v>
      </c>
      <c r="C7" s="5" t="n">
        <f aca="false">2500*28</f>
        <v>70000</v>
      </c>
      <c r="D7" s="1" t="n">
        <f aca="false">+D6</f>
        <v>6.005</v>
      </c>
      <c r="E7" s="1" t="n">
        <v>9.69</v>
      </c>
      <c r="F7" s="6" t="n">
        <f aca="false">(-E7+D7)*C7</f>
        <v>-257950</v>
      </c>
    </row>
    <row r="8" customFormat="false" ht="12.75" hidden="true" customHeight="false" outlineLevel="0" collapsed="false">
      <c r="B8" s="4" t="n">
        <v>36901</v>
      </c>
      <c r="C8" s="5" t="n">
        <f aca="false">-2500*28</f>
        <v>-70000</v>
      </c>
      <c r="D8" s="1" t="n">
        <f aca="false">+D7</f>
        <v>6.005</v>
      </c>
      <c r="E8" s="1" t="n">
        <v>9.765</v>
      </c>
      <c r="F8" s="6" t="n">
        <f aca="false">(-E8+D8)*C8</f>
        <v>263200</v>
      </c>
    </row>
    <row r="9" customFormat="false" ht="12.75" hidden="true" customHeight="false" outlineLevel="0" collapsed="false">
      <c r="B9" s="4" t="n">
        <v>36901</v>
      </c>
      <c r="C9" s="5" t="n">
        <f aca="false">2500*28</f>
        <v>70000</v>
      </c>
      <c r="D9" s="1" t="n">
        <f aca="false">+D8</f>
        <v>6.005</v>
      </c>
      <c r="E9" s="1" t="n">
        <v>9.16</v>
      </c>
      <c r="F9" s="6" t="n">
        <f aca="false">(-E9+D9)*C9</f>
        <v>-220850</v>
      </c>
    </row>
    <row r="10" customFormat="false" ht="12.75" hidden="true" customHeight="false" outlineLevel="0" collapsed="false">
      <c r="B10" s="4" t="n">
        <v>36902</v>
      </c>
      <c r="C10" s="5" t="n">
        <f aca="false">5000*28</f>
        <v>140000</v>
      </c>
      <c r="D10" s="1" t="n">
        <f aca="false">+D9</f>
        <v>6.005</v>
      </c>
      <c r="E10" s="1" t="n">
        <v>8.8</v>
      </c>
      <c r="F10" s="6" t="n">
        <f aca="false">(-E10+D10)*C10</f>
        <v>-391300</v>
      </c>
    </row>
    <row r="11" customFormat="false" ht="12.75" hidden="true" customHeight="false" outlineLevel="0" collapsed="false">
      <c r="B11" s="4" t="n">
        <v>36903</v>
      </c>
      <c r="C11" s="5" t="n">
        <f aca="false">-7500*28</f>
        <v>-210000</v>
      </c>
      <c r="D11" s="1" t="n">
        <f aca="false">+D10</f>
        <v>6.005</v>
      </c>
      <c r="E11" s="1" t="n">
        <v>8.74</v>
      </c>
      <c r="F11" s="6" t="n">
        <f aca="false">(-E11+D11)*C11</f>
        <v>574350</v>
      </c>
    </row>
    <row r="12" customFormat="false" ht="12.75" hidden="true" customHeight="false" outlineLevel="0" collapsed="false">
      <c r="B12" s="4" t="n">
        <v>36907</v>
      </c>
      <c r="C12" s="5" t="n">
        <f aca="false">2500*28</f>
        <v>70000</v>
      </c>
      <c r="D12" s="1" t="n">
        <f aca="false">+D11</f>
        <v>6.005</v>
      </c>
      <c r="E12" s="1" t="n">
        <v>8.08</v>
      </c>
      <c r="F12" s="6" t="n">
        <f aca="false">(-E12+D12)*C12</f>
        <v>-145250</v>
      </c>
    </row>
    <row r="13" customFormat="false" ht="12.75" hidden="true" customHeight="false" outlineLevel="0" collapsed="false">
      <c r="B13" s="4" t="n">
        <v>36907</v>
      </c>
      <c r="C13" s="5" t="n">
        <v>-70000</v>
      </c>
      <c r="D13" s="1" t="n">
        <f aca="false">+D12</f>
        <v>6.005</v>
      </c>
      <c r="E13" s="1" t="n">
        <v>8.15</v>
      </c>
      <c r="F13" s="6" t="n">
        <f aca="false">(-E13+D13)*C13</f>
        <v>150150</v>
      </c>
    </row>
    <row r="14" customFormat="false" ht="12.75" hidden="true" customHeight="false" outlineLevel="0" collapsed="false">
      <c r="B14" s="4" t="n">
        <v>36908</v>
      </c>
      <c r="C14" s="5" t="n">
        <f aca="false">2500*28</f>
        <v>70000</v>
      </c>
      <c r="D14" s="1" t="n">
        <f aca="false">+D13</f>
        <v>6.005</v>
      </c>
      <c r="E14" s="1" t="n">
        <v>6.975</v>
      </c>
      <c r="F14" s="6" t="n">
        <f aca="false">(-E14+D14)*C14</f>
        <v>-67900</v>
      </c>
    </row>
    <row r="15" customFormat="false" ht="12.75" hidden="true" customHeight="false" outlineLevel="0" collapsed="false">
      <c r="B15" s="4" t="n">
        <v>36909</v>
      </c>
      <c r="C15" s="5" t="n">
        <f aca="false">-2500*28</f>
        <v>-70000</v>
      </c>
      <c r="D15" s="1" t="n">
        <f aca="false">+D14</f>
        <v>6.005</v>
      </c>
      <c r="E15" s="1" t="n">
        <v>6.985</v>
      </c>
      <c r="F15" s="6" t="n">
        <f aca="false">(-E15+D15)*C15</f>
        <v>68600</v>
      </c>
    </row>
    <row r="16" customFormat="false" ht="12.75" hidden="true" customHeight="false" outlineLevel="0" collapsed="false">
      <c r="B16" s="4" t="n">
        <v>36909</v>
      </c>
      <c r="C16" s="5" t="n">
        <f aca="false">-2500*28</f>
        <v>-70000</v>
      </c>
      <c r="D16" s="1" t="n">
        <f aca="false">+D15</f>
        <v>6.005</v>
      </c>
      <c r="E16" s="1" t="n">
        <v>6.94</v>
      </c>
      <c r="F16" s="6" t="n">
        <f aca="false">(-E16+D16)*C16</f>
        <v>65450</v>
      </c>
    </row>
    <row r="17" customFormat="false" ht="12.75" hidden="true" customHeight="false" outlineLevel="0" collapsed="false">
      <c r="B17" s="4" t="n">
        <v>36909</v>
      </c>
      <c r="C17" s="5" t="n">
        <f aca="false">2500*28</f>
        <v>70000</v>
      </c>
      <c r="D17" s="1" t="n">
        <f aca="false">+D16</f>
        <v>6.005</v>
      </c>
      <c r="E17" s="1" t="n">
        <v>7.34</v>
      </c>
      <c r="F17" s="6" t="n">
        <f aca="false">(-E17+D17)*C17</f>
        <v>-93450</v>
      </c>
    </row>
    <row r="18" customFormat="false" ht="12.75" hidden="true" customHeight="false" outlineLevel="0" collapsed="false">
      <c r="B18" s="4" t="n">
        <v>36910</v>
      </c>
      <c r="C18" s="5" t="n">
        <f aca="false">2500*28</f>
        <v>70000</v>
      </c>
      <c r="D18" s="1" t="n">
        <f aca="false">+D17</f>
        <v>6.005</v>
      </c>
      <c r="E18" s="1" t="n">
        <v>7.475</v>
      </c>
      <c r="F18" s="6" t="n">
        <f aca="false">(-E18+D18)*C18</f>
        <v>-102900</v>
      </c>
    </row>
    <row r="19" customFormat="false" ht="12.75" hidden="true" customHeight="false" outlineLevel="0" collapsed="false">
      <c r="B19" s="4" t="n">
        <v>36910</v>
      </c>
      <c r="C19" s="5" t="n">
        <f aca="false">-2500*28</f>
        <v>-70000</v>
      </c>
      <c r="D19" s="1" t="n">
        <f aca="false">+D18</f>
        <v>6.005</v>
      </c>
      <c r="E19" s="1" t="n">
        <v>7.535</v>
      </c>
      <c r="F19" s="6" t="n">
        <f aca="false">(-E19+D19)*C19</f>
        <v>107100</v>
      </c>
    </row>
    <row r="20" customFormat="false" ht="12.75" hidden="true" customHeight="false" outlineLevel="0" collapsed="false">
      <c r="B20" s="4" t="n">
        <v>36913</v>
      </c>
      <c r="C20" s="5" t="n">
        <f aca="false">-5000*28</f>
        <v>-140000</v>
      </c>
      <c r="D20" s="1" t="n">
        <f aca="false">+D19</f>
        <v>6.005</v>
      </c>
      <c r="E20" s="1" t="n">
        <v>7.595</v>
      </c>
      <c r="F20" s="6" t="n">
        <f aca="false">(-E20+D20)*C20</f>
        <v>222600</v>
      </c>
      <c r="G20" s="0" t="s">
        <v>8</v>
      </c>
    </row>
    <row r="21" customFormat="false" ht="12.75" hidden="true" customHeight="false" outlineLevel="0" collapsed="false">
      <c r="B21" s="4" t="n">
        <v>36913</v>
      </c>
      <c r="C21" s="5" t="n">
        <v>70000</v>
      </c>
      <c r="D21" s="1" t="n">
        <f aca="false">+D20</f>
        <v>6.005</v>
      </c>
      <c r="E21" s="1" t="n">
        <v>7.595</v>
      </c>
      <c r="F21" s="6" t="n">
        <f aca="false">(-E21+D21)*C21</f>
        <v>-111300</v>
      </c>
      <c r="G21" s="0" t="s">
        <v>9</v>
      </c>
    </row>
    <row r="22" customFormat="false" ht="12.75" hidden="true" customHeight="false" outlineLevel="0" collapsed="false">
      <c r="B22" s="4" t="n">
        <v>36913</v>
      </c>
      <c r="C22" s="5" t="n">
        <v>140000</v>
      </c>
      <c r="D22" s="1" t="n">
        <f aca="false">+D21</f>
        <v>6.005</v>
      </c>
      <c r="E22" s="1" t="n">
        <v>7.57</v>
      </c>
      <c r="F22" s="6" t="n">
        <f aca="false">(-E22+D22)*C22</f>
        <v>-219100</v>
      </c>
      <c r="G22" s="0" t="s">
        <v>8</v>
      </c>
    </row>
    <row r="23" customFormat="false" ht="12.75" hidden="true" customHeight="false" outlineLevel="0" collapsed="false">
      <c r="B23" s="4" t="n">
        <v>36913</v>
      </c>
      <c r="C23" s="5" t="n">
        <v>-70000</v>
      </c>
      <c r="D23" s="1" t="n">
        <f aca="false">+D22</f>
        <v>6.005</v>
      </c>
      <c r="E23" s="1" t="n">
        <v>7.57</v>
      </c>
      <c r="F23" s="6" t="n">
        <f aca="false">(-E23+D23)*C23</f>
        <v>109550</v>
      </c>
      <c r="G23" s="0" t="s">
        <v>10</v>
      </c>
    </row>
    <row r="24" customFormat="false" ht="12.75" hidden="true" customHeight="false" outlineLevel="0" collapsed="false">
      <c r="B24" s="4" t="n">
        <v>36914</v>
      </c>
      <c r="C24" s="5" t="n">
        <v>140000</v>
      </c>
      <c r="D24" s="1" t="n">
        <f aca="false">+D23</f>
        <v>6.005</v>
      </c>
      <c r="E24" s="1" t="n">
        <v>7.09</v>
      </c>
      <c r="F24" s="6" t="n">
        <f aca="false">(-E24+D24)*C24</f>
        <v>-151900</v>
      </c>
      <c r="G24" s="0" t="s">
        <v>8</v>
      </c>
    </row>
    <row r="25" customFormat="false" ht="12.75" hidden="true" customHeight="false" outlineLevel="0" collapsed="false">
      <c r="B25" s="4" t="n">
        <v>36914</v>
      </c>
      <c r="C25" s="5" t="n">
        <v>-70000</v>
      </c>
      <c r="D25" s="1" t="n">
        <f aca="false">+D24</f>
        <v>6.005</v>
      </c>
      <c r="E25" s="1" t="n">
        <v>7.09</v>
      </c>
      <c r="F25" s="6" t="n">
        <f aca="false">(-E25+D25)*C25</f>
        <v>75950</v>
      </c>
      <c r="G25" s="0" t="s">
        <v>9</v>
      </c>
    </row>
    <row r="26" customFormat="false" ht="12.75" hidden="true" customHeight="false" outlineLevel="0" collapsed="false">
      <c r="B26" s="4" t="n">
        <v>36914</v>
      </c>
      <c r="C26" s="5" t="n">
        <v>-140000</v>
      </c>
      <c r="D26" s="1" t="n">
        <f aca="false">+D25</f>
        <v>6.005</v>
      </c>
      <c r="E26" s="1" t="n">
        <v>7.03</v>
      </c>
      <c r="F26" s="6" t="n">
        <f aca="false">(-E26+D26)*C26</f>
        <v>143500</v>
      </c>
      <c r="G26" s="0" t="s">
        <v>8</v>
      </c>
    </row>
    <row r="27" customFormat="false" ht="12.75" hidden="true" customHeight="false" outlineLevel="0" collapsed="false">
      <c r="B27" s="4" t="n">
        <v>36914</v>
      </c>
      <c r="C27" s="5" t="n">
        <v>70000</v>
      </c>
      <c r="D27" s="1" t="n">
        <f aca="false">+D26</f>
        <v>6.005</v>
      </c>
      <c r="E27" s="1" t="n">
        <v>7.03</v>
      </c>
      <c r="F27" s="6" t="n">
        <f aca="false">(-E27+D27)*C27</f>
        <v>-71750</v>
      </c>
      <c r="G27" s="0" t="s">
        <v>10</v>
      </c>
    </row>
    <row r="28" customFormat="false" ht="12.75" hidden="true" customHeight="false" outlineLevel="0" collapsed="false">
      <c r="B28" s="4" t="n">
        <v>36915</v>
      </c>
      <c r="C28" s="5" t="n">
        <v>70000</v>
      </c>
      <c r="D28" s="1" t="n">
        <f aca="false">+D27</f>
        <v>6.005</v>
      </c>
      <c r="E28" s="1" t="n">
        <v>7.145</v>
      </c>
      <c r="F28" s="6" t="n">
        <f aca="false">(-E28+D28)*C28</f>
        <v>-79800</v>
      </c>
    </row>
    <row r="29" customFormat="false" ht="12.75" hidden="true" customHeight="false" outlineLevel="0" collapsed="false">
      <c r="B29" s="4" t="n">
        <v>36915</v>
      </c>
      <c r="C29" s="5" t="n">
        <v>-70000</v>
      </c>
      <c r="D29" s="1" t="n">
        <f aca="false">+D28</f>
        <v>6.005</v>
      </c>
      <c r="E29" s="1" t="n">
        <v>7.02</v>
      </c>
      <c r="F29" s="6" t="n">
        <f aca="false">(-E29+D29)*C29</f>
        <v>71050</v>
      </c>
    </row>
    <row r="30" customFormat="false" ht="12.75" hidden="true" customHeight="false" outlineLevel="0" collapsed="false">
      <c r="B30" s="4" t="n">
        <v>36916</v>
      </c>
      <c r="C30" s="5" t="n">
        <v>-140000</v>
      </c>
      <c r="D30" s="1" t="n">
        <f aca="false">+D29</f>
        <v>6.005</v>
      </c>
      <c r="E30" s="1" t="n">
        <v>7.33</v>
      </c>
      <c r="F30" s="6" t="n">
        <f aca="false">(-E30+D30)*C30</f>
        <v>185500</v>
      </c>
      <c r="G30" s="0" t="s">
        <v>8</v>
      </c>
    </row>
    <row r="31" customFormat="false" ht="12.75" hidden="true" customHeight="false" outlineLevel="0" collapsed="false">
      <c r="B31" s="4" t="n">
        <v>36916</v>
      </c>
      <c r="C31" s="5" t="n">
        <v>70000</v>
      </c>
      <c r="D31" s="1" t="n">
        <f aca="false">+D30</f>
        <v>6.005</v>
      </c>
      <c r="E31" s="1" t="n">
        <v>7.33</v>
      </c>
      <c r="F31" s="6" t="n">
        <f aca="false">(-E31+D31)*C31</f>
        <v>-92750</v>
      </c>
      <c r="G31" s="0" t="s">
        <v>9</v>
      </c>
    </row>
    <row r="32" customFormat="false" ht="12.75" hidden="true" customHeight="false" outlineLevel="0" collapsed="false">
      <c r="B32" s="4" t="n">
        <v>36916</v>
      </c>
      <c r="C32" s="5" t="n">
        <v>140000</v>
      </c>
      <c r="D32" s="1" t="n">
        <f aca="false">+D31</f>
        <v>6.005</v>
      </c>
      <c r="E32" s="1" t="n">
        <v>7.26</v>
      </c>
      <c r="F32" s="6" t="n">
        <f aca="false">(-E32+D32)*C32</f>
        <v>-175700</v>
      </c>
      <c r="G32" s="0" t="s">
        <v>8</v>
      </c>
    </row>
    <row r="33" customFormat="false" ht="12.75" hidden="true" customHeight="false" outlineLevel="0" collapsed="false">
      <c r="B33" s="4" t="n">
        <v>36916</v>
      </c>
      <c r="C33" s="5" t="n">
        <v>-70000</v>
      </c>
      <c r="D33" s="1" t="n">
        <f aca="false">+D32</f>
        <v>6.005</v>
      </c>
      <c r="E33" s="1" t="n">
        <v>7.26</v>
      </c>
      <c r="F33" s="6" t="n">
        <f aca="false">(-E33+D33)*C33</f>
        <v>87850</v>
      </c>
      <c r="G33" s="0" t="s">
        <v>10</v>
      </c>
    </row>
    <row r="34" customFormat="false" ht="12.75" hidden="true" customHeight="false" outlineLevel="0" collapsed="false">
      <c r="B34" s="4" t="n">
        <v>36916</v>
      </c>
      <c r="C34" s="5" t="n">
        <v>-140000</v>
      </c>
      <c r="D34" s="1" t="n">
        <f aca="false">+D33</f>
        <v>6.005</v>
      </c>
      <c r="E34" s="1" t="n">
        <v>7.17</v>
      </c>
      <c r="F34" s="6" t="n">
        <f aca="false">(-E34+D34)*C34</f>
        <v>163100</v>
      </c>
      <c r="G34" s="0" t="s">
        <v>8</v>
      </c>
    </row>
    <row r="35" customFormat="false" ht="12.75" hidden="true" customHeight="false" outlineLevel="0" collapsed="false">
      <c r="B35" s="4" t="n">
        <v>36916</v>
      </c>
      <c r="C35" s="5" t="n">
        <v>70000</v>
      </c>
      <c r="D35" s="1" t="n">
        <f aca="false">+D34</f>
        <v>6.005</v>
      </c>
      <c r="E35" s="1" t="n">
        <v>7.17</v>
      </c>
      <c r="F35" s="6" t="n">
        <f aca="false">(-E35+D35)*C35</f>
        <v>-81550</v>
      </c>
      <c r="G35" s="0" t="s">
        <v>9</v>
      </c>
    </row>
    <row r="36" customFormat="false" ht="12.75" hidden="true" customHeight="false" outlineLevel="0" collapsed="false">
      <c r="B36" s="4" t="n">
        <v>36917</v>
      </c>
      <c r="C36" s="5" t="n">
        <v>140000</v>
      </c>
      <c r="D36" s="1" t="n">
        <f aca="false">+D35</f>
        <v>6.005</v>
      </c>
      <c r="E36" s="1" t="n">
        <v>7.11</v>
      </c>
      <c r="F36" s="6" t="n">
        <f aca="false">(-E36+D36)*C36</f>
        <v>-154700</v>
      </c>
      <c r="G36" s="0" t="s">
        <v>8</v>
      </c>
    </row>
    <row r="37" customFormat="false" ht="12.75" hidden="true" customHeight="false" outlineLevel="0" collapsed="false">
      <c r="B37" s="4" t="n">
        <v>36917</v>
      </c>
      <c r="C37" s="5" t="n">
        <v>-70000</v>
      </c>
      <c r="D37" s="1" t="n">
        <f aca="false">+D36</f>
        <v>6.005</v>
      </c>
      <c r="E37" s="1" t="n">
        <v>7.11</v>
      </c>
      <c r="F37" s="6" t="n">
        <f aca="false">(-E37+D37)*C37</f>
        <v>77350</v>
      </c>
    </row>
    <row r="38" customFormat="false" ht="12.75" hidden="true" customHeight="false" outlineLevel="0" collapsed="false">
      <c r="B38" s="4" t="n">
        <v>36917</v>
      </c>
      <c r="C38" s="5" t="n">
        <v>-140000</v>
      </c>
      <c r="D38" s="1" t="n">
        <f aca="false">+D37</f>
        <v>6.005</v>
      </c>
      <c r="E38" s="1" t="n">
        <v>7.065</v>
      </c>
      <c r="F38" s="6" t="n">
        <f aca="false">(-E38+D38)*C38</f>
        <v>148400</v>
      </c>
      <c r="G38" s="0" t="s">
        <v>8</v>
      </c>
    </row>
    <row r="39" customFormat="false" ht="12.75" hidden="true" customHeight="false" outlineLevel="0" collapsed="false">
      <c r="B39" s="4" t="n">
        <v>36917</v>
      </c>
      <c r="C39" s="5" t="n">
        <v>70000</v>
      </c>
      <c r="D39" s="1" t="n">
        <f aca="false">+D38</f>
        <v>6.005</v>
      </c>
      <c r="E39" s="1" t="n">
        <v>7.065</v>
      </c>
      <c r="F39" s="6" t="n">
        <f aca="false">(-E39+D39)*C39</f>
        <v>-74200</v>
      </c>
      <c r="G39" s="0" t="s">
        <v>9</v>
      </c>
    </row>
    <row r="40" customFormat="false" ht="12.75" hidden="true" customHeight="false" outlineLevel="0" collapsed="false">
      <c r="B40" s="4" t="n">
        <v>36917</v>
      </c>
      <c r="C40" s="5" t="n">
        <v>70000</v>
      </c>
      <c r="D40" s="1" t="n">
        <f aca="false">+D39</f>
        <v>6.005</v>
      </c>
      <c r="E40" s="1" t="n">
        <v>7.16</v>
      </c>
      <c r="F40" s="6" t="n">
        <f aca="false">(-E40+D40)*C40</f>
        <v>-80850</v>
      </c>
      <c r="G40" s="0" t="s">
        <v>8</v>
      </c>
    </row>
    <row r="41" customFormat="false" ht="12.75" hidden="true" customHeight="false" outlineLevel="0" collapsed="false">
      <c r="B41" s="4" t="n">
        <v>36917</v>
      </c>
      <c r="C41" s="5" t="n">
        <v>70000</v>
      </c>
      <c r="D41" s="1" t="n">
        <f aca="false">+D40</f>
        <v>6.005</v>
      </c>
      <c r="E41" s="1" t="n">
        <v>7.15</v>
      </c>
      <c r="F41" s="6" t="n">
        <f aca="false">(-E41+D41)*C41</f>
        <v>-80150</v>
      </c>
      <c r="G41" s="0" t="s">
        <v>8</v>
      </c>
    </row>
    <row r="42" customFormat="false" ht="12.75" hidden="true" customHeight="false" outlineLevel="0" collapsed="false">
      <c r="B42" s="4" t="n">
        <v>36917</v>
      </c>
      <c r="C42" s="5" t="n">
        <v>-70000</v>
      </c>
      <c r="D42" s="1" t="n">
        <f aca="false">+D41</f>
        <v>6.005</v>
      </c>
      <c r="E42" s="1" t="n">
        <v>7.155</v>
      </c>
      <c r="F42" s="6" t="n">
        <f aca="false">(-E42+D42)*C42</f>
        <v>80500</v>
      </c>
      <c r="G42" s="0" t="s">
        <v>10</v>
      </c>
    </row>
    <row r="43" customFormat="false" ht="12.75" hidden="true" customHeight="false" outlineLevel="0" collapsed="false">
      <c r="B43" s="4"/>
      <c r="C43" s="5"/>
      <c r="D43" s="1" t="n">
        <f aca="false">+D42</f>
        <v>6.005</v>
      </c>
      <c r="E43" s="1"/>
      <c r="F43" s="6" t="n">
        <f aca="false">(-E43+D43)*C43</f>
        <v>0</v>
      </c>
    </row>
    <row r="44" customFormat="false" ht="12.75" hidden="true" customHeight="false" outlineLevel="0" collapsed="false">
      <c r="B44" s="4"/>
      <c r="C44" s="5"/>
      <c r="D44" s="1" t="n">
        <f aca="false">+D43</f>
        <v>6.005</v>
      </c>
      <c r="E44" s="1"/>
      <c r="F44" s="6" t="n">
        <f aca="false">(-E44+D44)*C44</f>
        <v>0</v>
      </c>
    </row>
    <row r="45" customFormat="false" ht="12.75" hidden="true" customHeight="false" outlineLevel="0" collapsed="false">
      <c r="B45" s="4"/>
      <c r="C45" s="5"/>
      <c r="D45" s="1" t="n">
        <f aca="false">+D44</f>
        <v>6.005</v>
      </c>
      <c r="E45" s="1"/>
      <c r="F45" s="6" t="n">
        <f aca="false">(-E45+D45)*C45</f>
        <v>0</v>
      </c>
    </row>
    <row r="46" customFormat="false" ht="13.5" hidden="false" customHeight="false" outlineLevel="0" collapsed="false">
      <c r="A46" s="3" t="n">
        <v>36923</v>
      </c>
      <c r="C46" s="7" t="n">
        <f aca="false">SUM(C5:C45)</f>
        <v>0</v>
      </c>
      <c r="D46" s="1"/>
      <c r="E46" s="1"/>
      <c r="F46" s="8" t="n">
        <f aca="false">SUM(F5:F45)</f>
        <v>-52149.9999999998</v>
      </c>
    </row>
    <row r="47" customFormat="false" ht="13.5" hidden="false" customHeight="false" outlineLevel="0" collapsed="false"/>
    <row r="49" customFormat="false" ht="12.75" hidden="false" customHeight="false" outlineLevel="0" collapsed="false">
      <c r="A49" s="3" t="n">
        <v>36951</v>
      </c>
      <c r="B49" s="4" t="n">
        <v>36921</v>
      </c>
      <c r="C49" s="5" t="n">
        <v>155000</v>
      </c>
      <c r="D49" s="1" t="n">
        <v>4.998</v>
      </c>
      <c r="E49" s="1" t="n">
        <v>6.035</v>
      </c>
      <c r="F49" s="6" t="n">
        <f aca="false">(-E49+D49)*C49</f>
        <v>-160735</v>
      </c>
      <c r="G49" s="0" t="s">
        <v>8</v>
      </c>
    </row>
    <row r="50" customFormat="false" ht="12.75" hidden="true" customHeight="false" outlineLevel="0" collapsed="false">
      <c r="B50" s="4" t="n">
        <v>36921</v>
      </c>
      <c r="C50" s="5" t="n">
        <v>-77500</v>
      </c>
      <c r="D50" s="1" t="n">
        <f aca="false">+D$49</f>
        <v>4.998</v>
      </c>
      <c r="E50" s="1" t="n">
        <v>6.035</v>
      </c>
      <c r="F50" s="6" t="n">
        <f aca="false">(-E50+D50)*C50</f>
        <v>80367.5</v>
      </c>
      <c r="G50" s="0" t="s">
        <v>10</v>
      </c>
    </row>
    <row r="51" customFormat="false" ht="12.75" hidden="true" customHeight="false" outlineLevel="0" collapsed="false">
      <c r="B51" s="4" t="n">
        <v>36921</v>
      </c>
      <c r="C51" s="5" t="n">
        <v>-155000</v>
      </c>
      <c r="D51" s="1" t="n">
        <f aca="false">+D$49</f>
        <v>4.998</v>
      </c>
      <c r="E51" s="1" t="n">
        <v>6.05</v>
      </c>
      <c r="F51" s="6" t="n">
        <f aca="false">(-E51+D51)*C51</f>
        <v>163060</v>
      </c>
      <c r="G51" s="0" t="s">
        <v>8</v>
      </c>
    </row>
    <row r="52" customFormat="false" ht="12.75" hidden="true" customHeight="false" outlineLevel="0" collapsed="false">
      <c r="B52" s="4" t="n">
        <v>36921</v>
      </c>
      <c r="C52" s="5" t="n">
        <v>77500</v>
      </c>
      <c r="D52" s="1" t="n">
        <f aca="false">+D$49</f>
        <v>4.998</v>
      </c>
      <c r="E52" s="1" t="n">
        <v>6.05</v>
      </c>
      <c r="F52" s="6" t="n">
        <f aca="false">(-E52+D52)*C52</f>
        <v>-81530</v>
      </c>
      <c r="G52" s="0" t="s">
        <v>9</v>
      </c>
    </row>
    <row r="53" customFormat="false" ht="12.75" hidden="true" customHeight="false" outlineLevel="0" collapsed="false">
      <c r="B53" s="4" t="n">
        <v>36921</v>
      </c>
      <c r="C53" s="5" t="n">
        <v>-77500</v>
      </c>
      <c r="D53" s="1" t="n">
        <f aca="false">+D$49</f>
        <v>4.998</v>
      </c>
      <c r="E53" s="1" t="n">
        <v>6.05</v>
      </c>
      <c r="F53" s="6" t="n">
        <f aca="false">(-E53+D53)*C53</f>
        <v>81530</v>
      </c>
    </row>
    <row r="54" customFormat="false" ht="12.75" hidden="true" customHeight="false" outlineLevel="0" collapsed="false">
      <c r="B54" s="4" t="n">
        <v>36921</v>
      </c>
      <c r="C54" s="5" t="n">
        <v>77500</v>
      </c>
      <c r="D54" s="1" t="n">
        <f aca="false">+D$49</f>
        <v>4.998</v>
      </c>
      <c r="E54" s="1" t="n">
        <v>5.97</v>
      </c>
      <c r="F54" s="6" t="n">
        <f aca="false">(-E54+D54)*C54</f>
        <v>-75330</v>
      </c>
    </row>
    <row r="55" customFormat="false" ht="12.75" hidden="true" customHeight="false" outlineLevel="0" collapsed="false">
      <c r="B55" s="4" t="n">
        <v>36922</v>
      </c>
      <c r="C55" s="5" t="n">
        <v>-310000</v>
      </c>
      <c r="D55" s="1" t="n">
        <f aca="false">+D$49</f>
        <v>4.998</v>
      </c>
      <c r="E55" s="1" t="n">
        <v>5.895</v>
      </c>
      <c r="F55" s="6" t="n">
        <f aca="false">(-E55+D55)*C55</f>
        <v>278070</v>
      </c>
    </row>
    <row r="56" customFormat="false" ht="12.75" hidden="true" customHeight="false" outlineLevel="0" collapsed="false">
      <c r="B56" s="4" t="n">
        <v>36922</v>
      </c>
      <c r="C56" s="5" t="n">
        <v>310000</v>
      </c>
      <c r="D56" s="1" t="n">
        <f aca="false">+D$49</f>
        <v>4.998</v>
      </c>
      <c r="E56" s="1" t="n">
        <v>6.13</v>
      </c>
      <c r="F56" s="6" t="n">
        <f aca="false">(-E56+D56)*C56</f>
        <v>-350920</v>
      </c>
    </row>
    <row r="57" customFormat="false" ht="12.75" hidden="true" customHeight="false" outlineLevel="0" collapsed="false">
      <c r="B57" s="4" t="n">
        <v>36922</v>
      </c>
      <c r="C57" s="5" t="n">
        <v>-155000</v>
      </c>
      <c r="D57" s="1" t="n">
        <f aca="false">+D$49</f>
        <v>4.998</v>
      </c>
      <c r="E57" s="1" t="n">
        <v>6.05</v>
      </c>
      <c r="F57" s="6" t="n">
        <f aca="false">(-E57+D57)*C57</f>
        <v>163060</v>
      </c>
      <c r="G57" s="13"/>
    </row>
    <row r="58" customFormat="false" ht="12.75" hidden="true" customHeight="false" outlineLevel="0" collapsed="false">
      <c r="B58" s="4" t="n">
        <v>36922</v>
      </c>
      <c r="C58" s="5" t="n">
        <v>155000</v>
      </c>
      <c r="D58" s="1" t="n">
        <f aca="false">+D$49</f>
        <v>4.998</v>
      </c>
      <c r="E58" s="1" t="n">
        <v>5.8</v>
      </c>
      <c r="F58" s="6" t="n">
        <f aca="false">(-E58+D58)*C58</f>
        <v>-124310</v>
      </c>
    </row>
    <row r="59" customFormat="false" ht="12.75" hidden="true" customHeight="false" outlineLevel="0" collapsed="false">
      <c r="B59" s="4" t="n">
        <v>36922</v>
      </c>
      <c r="C59" s="5" t="n">
        <f aca="false">-2500*31</f>
        <v>-77500</v>
      </c>
      <c r="D59" s="1" t="n">
        <f aca="false">+D$49</f>
        <v>4.998</v>
      </c>
      <c r="E59" s="1" t="n">
        <v>5.655</v>
      </c>
      <c r="F59" s="6" t="n">
        <f aca="false">(-E59+D59)*C59</f>
        <v>50917.5</v>
      </c>
    </row>
    <row r="60" customFormat="false" ht="12.75" hidden="true" customHeight="false" outlineLevel="0" collapsed="false">
      <c r="B60" s="4" t="n">
        <v>36922</v>
      </c>
      <c r="C60" s="5" t="n">
        <v>77500</v>
      </c>
      <c r="D60" s="1" t="n">
        <f aca="false">+D$49</f>
        <v>4.998</v>
      </c>
      <c r="E60" s="1" t="n">
        <v>5.715</v>
      </c>
      <c r="F60" s="6" t="n">
        <f aca="false">(-E60+D60)*C60</f>
        <v>-55567.5</v>
      </c>
    </row>
    <row r="61" customFormat="false" ht="12.75" hidden="true" customHeight="false" outlineLevel="0" collapsed="false">
      <c r="B61" s="4" t="n">
        <v>36922</v>
      </c>
      <c r="C61" s="5" t="n">
        <v>77500</v>
      </c>
      <c r="D61" s="1" t="n">
        <f aca="false">+D$49</f>
        <v>4.998</v>
      </c>
      <c r="E61" s="1" t="n">
        <v>5.73</v>
      </c>
      <c r="F61" s="6" t="n">
        <f aca="false">(-E61+D61)*C61</f>
        <v>-56730</v>
      </c>
    </row>
    <row r="62" customFormat="false" ht="12.75" hidden="true" customHeight="false" outlineLevel="0" collapsed="false">
      <c r="B62" s="4" t="n">
        <v>36922</v>
      </c>
      <c r="C62" s="5" t="n">
        <v>-77500</v>
      </c>
      <c r="D62" s="1" t="n">
        <f aca="false">+D$49</f>
        <v>4.998</v>
      </c>
      <c r="E62" s="1" t="n">
        <v>5.65</v>
      </c>
      <c r="F62" s="6" t="n">
        <f aca="false">(-E62+D62)*C62</f>
        <v>50530</v>
      </c>
    </row>
    <row r="63" customFormat="false" ht="12.75" hidden="true" customHeight="false" outlineLevel="0" collapsed="false">
      <c r="B63" s="4" t="n">
        <v>36923</v>
      </c>
      <c r="C63" s="5" t="n">
        <v>155000</v>
      </c>
      <c r="D63" s="1" t="n">
        <f aca="false">+D$49</f>
        <v>4.998</v>
      </c>
      <c r="E63" s="1" t="n">
        <v>5.9</v>
      </c>
      <c r="F63" s="6" t="n">
        <f aca="false">(-E63+D63)*C63</f>
        <v>-139810</v>
      </c>
    </row>
    <row r="64" customFormat="false" ht="12.75" hidden="true" customHeight="false" outlineLevel="0" collapsed="false">
      <c r="B64" s="4" t="n">
        <v>36923</v>
      </c>
      <c r="C64" s="5" t="n">
        <v>-155000</v>
      </c>
      <c r="D64" s="1" t="n">
        <f aca="false">+D$49</f>
        <v>4.998</v>
      </c>
      <c r="E64" s="1" t="n">
        <v>6.14</v>
      </c>
      <c r="F64" s="6" t="n">
        <f aca="false">(-E64+D64)*C64</f>
        <v>177010</v>
      </c>
    </row>
    <row r="65" customFormat="false" ht="12.75" hidden="true" customHeight="false" outlineLevel="0" collapsed="false">
      <c r="B65" s="4" t="n">
        <v>36923</v>
      </c>
      <c r="C65" s="5" t="n">
        <v>-77500</v>
      </c>
      <c r="D65" s="1" t="n">
        <f aca="false">+D$49</f>
        <v>4.998</v>
      </c>
      <c r="E65" s="1" t="n">
        <v>5.9</v>
      </c>
      <c r="F65" s="6" t="n">
        <f aca="false">(-E65+D65)*C65</f>
        <v>69905</v>
      </c>
    </row>
    <row r="66" customFormat="false" ht="12.75" hidden="true" customHeight="false" outlineLevel="0" collapsed="false">
      <c r="B66" s="4" t="n">
        <v>36923</v>
      </c>
      <c r="C66" s="5" t="n">
        <v>77500</v>
      </c>
      <c r="D66" s="1" t="n">
        <f aca="false">+D$49</f>
        <v>4.998</v>
      </c>
      <c r="E66" s="1" t="n">
        <v>6.14</v>
      </c>
      <c r="F66" s="6" t="n">
        <f aca="false">(-E66+D66)*C66</f>
        <v>-88505</v>
      </c>
    </row>
    <row r="67" customFormat="false" ht="12.75" hidden="true" customHeight="false" outlineLevel="0" collapsed="false">
      <c r="B67" s="4" t="n">
        <v>36923</v>
      </c>
      <c r="C67" s="5" t="n">
        <v>77500</v>
      </c>
      <c r="D67" s="1" t="n">
        <f aca="false">+D$49</f>
        <v>4.998</v>
      </c>
      <c r="E67" s="1" t="n">
        <v>6.315</v>
      </c>
      <c r="F67" s="6" t="n">
        <f aca="false">(-E67+D67)*C67</f>
        <v>-102067.5</v>
      </c>
    </row>
    <row r="68" customFormat="false" ht="12.75" hidden="true" customHeight="false" outlineLevel="0" collapsed="false">
      <c r="B68" s="4" t="n">
        <v>36923</v>
      </c>
      <c r="C68" s="5" t="n">
        <v>-77500</v>
      </c>
      <c r="D68" s="1" t="n">
        <f aca="false">+D$49</f>
        <v>4.998</v>
      </c>
      <c r="E68" s="1" t="n">
        <v>6.305</v>
      </c>
      <c r="F68" s="6" t="n">
        <f aca="false">(-E68+D68)*C68</f>
        <v>101292.5</v>
      </c>
    </row>
    <row r="69" customFormat="false" ht="12.75" hidden="true" customHeight="false" outlineLevel="0" collapsed="false">
      <c r="B69" s="4" t="n">
        <v>36924</v>
      </c>
      <c r="C69" s="5" t="n">
        <v>-77500</v>
      </c>
      <c r="D69" s="1" t="n">
        <f aca="false">+D$49</f>
        <v>4.998</v>
      </c>
      <c r="E69" s="1" t="n">
        <v>6.85</v>
      </c>
      <c r="F69" s="6" t="n">
        <f aca="false">(-E69+D69)*C69</f>
        <v>143530</v>
      </c>
    </row>
    <row r="70" customFormat="false" ht="12.75" hidden="true" customHeight="false" outlineLevel="0" collapsed="false">
      <c r="B70" s="4" t="n">
        <v>36924</v>
      </c>
      <c r="C70" s="5" t="n">
        <v>-77500</v>
      </c>
      <c r="D70" s="1" t="n">
        <f aca="false">+D$49</f>
        <v>4.998</v>
      </c>
      <c r="E70" s="1" t="n">
        <v>6.675</v>
      </c>
      <c r="F70" s="6" t="n">
        <f aca="false">(-E70+D70)*C70</f>
        <v>129967.5</v>
      </c>
    </row>
    <row r="71" customFormat="false" ht="12.75" hidden="true" customHeight="false" outlineLevel="0" collapsed="false">
      <c r="B71" s="4" t="n">
        <v>36924</v>
      </c>
      <c r="C71" s="5" t="n">
        <f aca="false">5000*31</f>
        <v>155000</v>
      </c>
      <c r="D71" s="1" t="n">
        <f aca="false">+D$49</f>
        <v>4.998</v>
      </c>
      <c r="E71" s="1" t="n">
        <v>6.73</v>
      </c>
      <c r="F71" s="6" t="n">
        <f aca="false">(-E71+D71)*C71</f>
        <v>-268460</v>
      </c>
    </row>
    <row r="72" customFormat="false" ht="12.75" hidden="true" customHeight="false" outlineLevel="0" collapsed="false">
      <c r="B72" s="4" t="n">
        <v>36924</v>
      </c>
      <c r="C72" s="5" t="n">
        <v>-155000</v>
      </c>
      <c r="D72" s="1" t="n">
        <f aca="false">+D$49</f>
        <v>4.998</v>
      </c>
      <c r="E72" s="1" t="n">
        <v>6.84</v>
      </c>
      <c r="F72" s="6" t="n">
        <f aca="false">(-E72+D72)*C72</f>
        <v>285510</v>
      </c>
    </row>
    <row r="73" customFormat="false" ht="12.75" hidden="true" customHeight="false" outlineLevel="0" collapsed="false">
      <c r="B73" s="4" t="n">
        <v>36927</v>
      </c>
      <c r="C73" s="5" t="n">
        <v>-77500</v>
      </c>
      <c r="D73" s="1" t="n">
        <f aca="false">+D$49</f>
        <v>4.998</v>
      </c>
      <c r="E73" s="1" t="n">
        <v>5.94</v>
      </c>
      <c r="F73" s="6" t="n">
        <f aca="false">(-E73+D73)*C73</f>
        <v>73005</v>
      </c>
    </row>
    <row r="74" customFormat="false" ht="12.75" hidden="true" customHeight="false" outlineLevel="0" collapsed="false">
      <c r="B74" s="4" t="n">
        <v>36927</v>
      </c>
      <c r="C74" s="5" t="n">
        <v>77500</v>
      </c>
      <c r="D74" s="1" t="n">
        <f aca="false">+D$49</f>
        <v>4.998</v>
      </c>
      <c r="E74" s="1" t="n">
        <v>5.94</v>
      </c>
      <c r="F74" s="6" t="n">
        <f aca="false">(-E74+D74)*C74</f>
        <v>-73005</v>
      </c>
      <c r="G74" s="0" t="s">
        <v>9</v>
      </c>
    </row>
    <row r="75" customFormat="false" ht="12.75" hidden="true" customHeight="false" outlineLevel="0" collapsed="false">
      <c r="B75" s="4" t="n">
        <v>36927</v>
      </c>
      <c r="C75" s="5" t="n">
        <f aca="false">7500*31</f>
        <v>232500</v>
      </c>
      <c r="D75" s="1" t="n">
        <f aca="false">+D$49</f>
        <v>4.998</v>
      </c>
      <c r="E75" s="1" t="n">
        <v>5.88</v>
      </c>
      <c r="F75" s="6" t="n">
        <f aca="false">(-E75+D75)*C75</f>
        <v>-205065</v>
      </c>
    </row>
    <row r="76" customFormat="false" ht="12.75" hidden="true" customHeight="false" outlineLevel="0" collapsed="false">
      <c r="B76" s="4" t="n">
        <v>36927</v>
      </c>
      <c r="C76" s="5" t="n">
        <v>-77500</v>
      </c>
      <c r="D76" s="1" t="n">
        <f aca="false">+D$49</f>
        <v>4.998</v>
      </c>
      <c r="E76" s="1" t="n">
        <v>5.88</v>
      </c>
      <c r="F76" s="6" t="n">
        <f aca="false">(-E76+D76)*C76</f>
        <v>68355</v>
      </c>
      <c r="G76" s="0" t="s">
        <v>10</v>
      </c>
    </row>
    <row r="77" customFormat="false" ht="12.75" hidden="true" customHeight="false" outlineLevel="0" collapsed="false">
      <c r="B77" s="4" t="n">
        <v>36929</v>
      </c>
      <c r="C77" s="5" t="n">
        <f aca="false">-5000*31</f>
        <v>-155000</v>
      </c>
      <c r="D77" s="1" t="n">
        <f aca="false">+D$49</f>
        <v>4.998</v>
      </c>
      <c r="E77" s="1" t="n">
        <v>5.87</v>
      </c>
      <c r="F77" s="6" t="n">
        <f aca="false">(-E77+D77)*C77</f>
        <v>135160</v>
      </c>
    </row>
    <row r="78" customFormat="false" ht="12.75" hidden="true" customHeight="false" outlineLevel="0" collapsed="false">
      <c r="B78" s="4" t="n">
        <v>36929</v>
      </c>
      <c r="C78" s="5" t="n">
        <v>-77500</v>
      </c>
      <c r="D78" s="1" t="n">
        <f aca="false">+D$49</f>
        <v>4.998</v>
      </c>
      <c r="E78" s="1" t="n">
        <v>5.96</v>
      </c>
      <c r="F78" s="6" t="n">
        <f aca="false">(-E78+D78)*C78</f>
        <v>74555</v>
      </c>
    </row>
    <row r="79" customFormat="false" ht="12.75" hidden="true" customHeight="false" outlineLevel="0" collapsed="false">
      <c r="B79" s="4" t="n">
        <v>36929</v>
      </c>
      <c r="C79" s="5" t="n">
        <f aca="false">7500*31</f>
        <v>232500</v>
      </c>
      <c r="D79" s="1" t="n">
        <f aca="false">+D$49</f>
        <v>4.998</v>
      </c>
      <c r="E79" s="1" t="n">
        <v>6.155</v>
      </c>
      <c r="F79" s="6" t="n">
        <f aca="false">(-E79+D79)*C79</f>
        <v>-269002.5</v>
      </c>
    </row>
    <row r="80" customFormat="false" ht="12.75" hidden="true" customHeight="false" outlineLevel="0" collapsed="false">
      <c r="B80" s="4" t="n">
        <v>36929</v>
      </c>
      <c r="C80" s="5" t="n">
        <v>77500</v>
      </c>
      <c r="D80" s="1" t="n">
        <f aca="false">+D$49</f>
        <v>4.998</v>
      </c>
      <c r="E80" s="1" t="n">
        <v>6.185</v>
      </c>
      <c r="F80" s="6" t="n">
        <f aca="false">(-E80+D80)*C80</f>
        <v>-91992.5</v>
      </c>
    </row>
    <row r="81" customFormat="false" ht="12.75" hidden="true" customHeight="false" outlineLevel="0" collapsed="false">
      <c r="B81" s="4" t="n">
        <v>36929</v>
      </c>
      <c r="C81" s="5" t="n">
        <v>-77500</v>
      </c>
      <c r="D81" s="1" t="n">
        <f aca="false">+D$49</f>
        <v>4.998</v>
      </c>
      <c r="E81" s="1" t="n">
        <v>6.095</v>
      </c>
      <c r="F81" s="6" t="n">
        <f aca="false">(-E81+D81)*C81</f>
        <v>85017.5</v>
      </c>
    </row>
    <row r="82" customFormat="false" ht="12.75" hidden="true" customHeight="false" outlineLevel="0" collapsed="false">
      <c r="B82" s="4" t="n">
        <v>36929</v>
      </c>
      <c r="C82" s="5" t="n">
        <v>-155000</v>
      </c>
      <c r="D82" s="1" t="n">
        <f aca="false">+D$49</f>
        <v>4.998</v>
      </c>
      <c r="E82" s="1" t="n">
        <v>6.37</v>
      </c>
      <c r="F82" s="6" t="n">
        <f aca="false">(-E82+D82)*C82</f>
        <v>212660</v>
      </c>
    </row>
    <row r="83" customFormat="false" ht="12.75" hidden="true" customHeight="false" outlineLevel="0" collapsed="false">
      <c r="B83" s="4" t="n">
        <v>36930</v>
      </c>
      <c r="C83" s="5" t="n">
        <f aca="false">5000*31</f>
        <v>155000</v>
      </c>
      <c r="D83" s="1" t="n">
        <f aca="false">+D$49</f>
        <v>4.998</v>
      </c>
      <c r="E83" s="1" t="n">
        <v>6.725</v>
      </c>
      <c r="F83" s="14" t="n">
        <f aca="false">(-E83+D83)*C83</f>
        <v>-267685</v>
      </c>
    </row>
    <row r="84" customFormat="false" ht="12.75" hidden="true" customHeight="false" outlineLevel="0" collapsed="false">
      <c r="B84" s="4" t="n">
        <v>36930</v>
      </c>
      <c r="C84" s="5" t="n">
        <f aca="false">-2500*31</f>
        <v>-77500</v>
      </c>
      <c r="D84" s="1" t="n">
        <f aca="false">+D$49</f>
        <v>4.998</v>
      </c>
      <c r="E84" s="1" t="n">
        <v>6.52</v>
      </c>
      <c r="F84" s="14" t="n">
        <f aca="false">(-E84+D84)*C84</f>
        <v>117955</v>
      </c>
    </row>
    <row r="85" customFormat="false" ht="12.75" hidden="true" customHeight="false" outlineLevel="0" collapsed="false">
      <c r="B85" s="4" t="n">
        <v>36930</v>
      </c>
      <c r="C85" s="5" t="n">
        <f aca="false">-2500*31</f>
        <v>-77500</v>
      </c>
      <c r="D85" s="1" t="n">
        <f aca="false">+D$49</f>
        <v>4.998</v>
      </c>
      <c r="E85" s="1" t="n">
        <v>6.46</v>
      </c>
      <c r="F85" s="14" t="n">
        <f aca="false">(-E85+D85)*C85</f>
        <v>113305</v>
      </c>
    </row>
    <row r="86" customFormat="false" ht="12.75" hidden="true" customHeight="false" outlineLevel="0" collapsed="false">
      <c r="B86" s="4" t="n">
        <v>36930</v>
      </c>
      <c r="C86" s="5" t="n">
        <f aca="false">-5000*31</f>
        <v>-155000</v>
      </c>
      <c r="D86" s="1" t="n">
        <f aca="false">+D$49</f>
        <v>4.998</v>
      </c>
      <c r="E86" s="1" t="n">
        <v>6.44</v>
      </c>
      <c r="F86" s="14" t="n">
        <f aca="false">(-E86+D86)*C86</f>
        <v>223510</v>
      </c>
      <c r="G86" s="15"/>
    </row>
    <row r="87" customFormat="false" ht="12.75" hidden="true" customHeight="false" outlineLevel="0" collapsed="false">
      <c r="B87" s="4" t="n">
        <v>36930</v>
      </c>
      <c r="C87" s="5" t="n">
        <f aca="false">-2500*31</f>
        <v>-77500</v>
      </c>
      <c r="D87" s="1" t="n">
        <f aca="false">+D$49</f>
        <v>4.998</v>
      </c>
      <c r="E87" s="1" t="n">
        <v>6.26</v>
      </c>
      <c r="F87" s="14" t="n">
        <f aca="false">(-E87+D87)*C87</f>
        <v>97805</v>
      </c>
      <c r="G87" s="13" t="n">
        <f aca="false">SUM(F83:F87)</f>
        <v>284890</v>
      </c>
    </row>
    <row r="88" customFormat="false" ht="12.75" hidden="true" customHeight="false" outlineLevel="0" collapsed="false">
      <c r="B88" s="4" t="n">
        <v>36930</v>
      </c>
      <c r="C88" s="5" t="n">
        <f aca="false">5000*31</f>
        <v>155000</v>
      </c>
      <c r="D88" s="1" t="n">
        <f aca="false">+D$49</f>
        <v>4.998</v>
      </c>
      <c r="E88" s="1" t="n">
        <v>6.06</v>
      </c>
      <c r="F88" s="6" t="n">
        <f aca="false">(-E88+D88)*C88</f>
        <v>-164610</v>
      </c>
    </row>
    <row r="89" customFormat="false" ht="12.75" hidden="true" customHeight="false" outlineLevel="0" collapsed="false">
      <c r="B89" s="4" t="n">
        <v>36930</v>
      </c>
      <c r="C89" s="5" t="n">
        <f aca="false">2500*31</f>
        <v>77500</v>
      </c>
      <c r="D89" s="1" t="n">
        <f aca="false">+D$49</f>
        <v>4.998</v>
      </c>
      <c r="E89" s="1" t="n">
        <v>6.155</v>
      </c>
      <c r="F89" s="6" t="n">
        <f aca="false">(-E89+D89)*C89</f>
        <v>-89667.5</v>
      </c>
    </row>
    <row r="90" customFormat="false" ht="12.75" hidden="true" customHeight="false" outlineLevel="0" collapsed="false">
      <c r="B90" s="4" t="n">
        <v>36931</v>
      </c>
      <c r="C90" s="5" t="n">
        <f aca="false">7500*31</f>
        <v>232500</v>
      </c>
      <c r="D90" s="1" t="n">
        <f aca="false">+D$49</f>
        <v>4.998</v>
      </c>
      <c r="E90" s="1" t="n">
        <v>6.25</v>
      </c>
      <c r="F90" s="6" t="n">
        <f aca="false">(-E90+D90)*C90</f>
        <v>-291090</v>
      </c>
    </row>
    <row r="91" customFormat="false" ht="12.75" hidden="true" customHeight="false" outlineLevel="0" collapsed="false">
      <c r="B91" s="4" t="n">
        <v>36931</v>
      </c>
      <c r="C91" s="5" t="n">
        <v>-77500</v>
      </c>
      <c r="D91" s="1" t="n">
        <f aca="false">+D$49</f>
        <v>4.998</v>
      </c>
      <c r="E91" s="1" t="n">
        <v>6.14</v>
      </c>
      <c r="F91" s="6" t="n">
        <f aca="false">(-E91+D91)*C91</f>
        <v>88505</v>
      </c>
    </row>
    <row r="92" customFormat="false" ht="12.75" hidden="true" customHeight="false" outlineLevel="0" collapsed="false">
      <c r="B92" s="4" t="n">
        <v>36931</v>
      </c>
      <c r="C92" s="5" t="n">
        <v>77500</v>
      </c>
      <c r="D92" s="1" t="n">
        <f aca="false">+D$49</f>
        <v>4.998</v>
      </c>
      <c r="E92" s="1" t="n">
        <v>6.26</v>
      </c>
      <c r="F92" s="6" t="n">
        <f aca="false">(-E92+D92)*C92</f>
        <v>-97805</v>
      </c>
    </row>
    <row r="93" customFormat="false" ht="12.75" hidden="true" customHeight="false" outlineLevel="0" collapsed="false">
      <c r="B93" s="4" t="n">
        <v>36931</v>
      </c>
      <c r="C93" s="5" t="n">
        <v>-77500</v>
      </c>
      <c r="D93" s="1" t="n">
        <f aca="false">+D$49</f>
        <v>4.998</v>
      </c>
      <c r="E93" s="1" t="n">
        <v>6.21</v>
      </c>
      <c r="F93" s="6" t="n">
        <f aca="false">(-E93+D93)*C93</f>
        <v>93930</v>
      </c>
    </row>
    <row r="94" customFormat="false" ht="12.75" hidden="true" customHeight="false" outlineLevel="0" collapsed="false">
      <c r="B94" s="4" t="n">
        <v>36934</v>
      </c>
      <c r="C94" s="5" t="n">
        <v>-77500</v>
      </c>
      <c r="D94" s="1" t="n">
        <f aca="false">+D$49</f>
        <v>4.998</v>
      </c>
      <c r="E94" s="1" t="n">
        <v>5.76</v>
      </c>
      <c r="F94" s="6" t="n">
        <f aca="false">(-E94+D94)*C94</f>
        <v>59055</v>
      </c>
    </row>
    <row r="95" customFormat="false" ht="12.75" hidden="true" customHeight="false" outlineLevel="0" collapsed="false">
      <c r="B95" s="4" t="n">
        <v>36934</v>
      </c>
      <c r="C95" s="5" t="n">
        <v>77500</v>
      </c>
      <c r="D95" s="1" t="n">
        <f aca="false">+D$49</f>
        <v>4.998</v>
      </c>
      <c r="E95" s="1" t="n">
        <v>5.835</v>
      </c>
      <c r="F95" s="6" t="n">
        <f aca="false">(-E95+D95)*C95</f>
        <v>-64867.5</v>
      </c>
    </row>
    <row r="96" customFormat="false" ht="12.75" hidden="true" customHeight="false" outlineLevel="0" collapsed="false">
      <c r="B96" s="4" t="n">
        <v>36934</v>
      </c>
      <c r="C96" s="5" t="n">
        <v>-77500</v>
      </c>
      <c r="D96" s="1" t="n">
        <f aca="false">+D$49</f>
        <v>4.998</v>
      </c>
      <c r="E96" s="1" t="n">
        <v>5.745</v>
      </c>
      <c r="F96" s="6" t="n">
        <f aca="false">(-E96+D96)*C96</f>
        <v>57892.5</v>
      </c>
    </row>
    <row r="97" customFormat="false" ht="12.75" hidden="true" customHeight="false" outlineLevel="0" collapsed="false">
      <c r="B97" s="4" t="n">
        <v>36934</v>
      </c>
      <c r="C97" s="5" t="n">
        <v>77500</v>
      </c>
      <c r="D97" s="1" t="n">
        <f aca="false">+D$49</f>
        <v>4.998</v>
      </c>
      <c r="E97" s="1" t="n">
        <v>5.8</v>
      </c>
      <c r="F97" s="6" t="n">
        <f aca="false">(-E97+D97)*C97</f>
        <v>-62155</v>
      </c>
    </row>
    <row r="98" customFormat="false" ht="12.75" hidden="true" customHeight="false" outlineLevel="0" collapsed="false">
      <c r="B98" s="4" t="n">
        <v>36935</v>
      </c>
      <c r="C98" s="5" t="n">
        <v>-77500</v>
      </c>
      <c r="D98" s="1" t="n">
        <f aca="false">+D$49</f>
        <v>4.998</v>
      </c>
      <c r="E98" s="1" t="n">
        <v>5.75</v>
      </c>
      <c r="F98" s="6" t="n">
        <f aca="false">(-E98+D98)*C98</f>
        <v>58280</v>
      </c>
    </row>
    <row r="99" customFormat="false" ht="12.75" hidden="true" customHeight="false" outlineLevel="0" collapsed="false">
      <c r="B99" s="4" t="n">
        <v>36935</v>
      </c>
      <c r="C99" s="5" t="n">
        <v>-77500</v>
      </c>
      <c r="D99" s="1" t="n">
        <f aca="false">+D$49</f>
        <v>4.998</v>
      </c>
      <c r="E99" s="1" t="n">
        <v>5.87</v>
      </c>
      <c r="F99" s="6" t="n">
        <f aca="false">(-E99+D99)*C99</f>
        <v>67580</v>
      </c>
    </row>
    <row r="100" customFormat="false" ht="12.75" hidden="true" customHeight="false" outlineLevel="0" collapsed="false">
      <c r="B100" s="4" t="n">
        <v>36935</v>
      </c>
      <c r="C100" s="5" t="n">
        <f aca="false">5000*31</f>
        <v>155000</v>
      </c>
      <c r="D100" s="1" t="n">
        <f aca="false">+D$49</f>
        <v>4.998</v>
      </c>
      <c r="E100" s="1" t="n">
        <v>5.98</v>
      </c>
      <c r="F100" s="6" t="n">
        <f aca="false">(-E100+D100)*C100</f>
        <v>-152210</v>
      </c>
    </row>
    <row r="101" customFormat="false" ht="12.75" hidden="true" customHeight="false" outlineLevel="0" collapsed="false">
      <c r="B101" s="4" t="n">
        <v>36936</v>
      </c>
      <c r="C101" s="16" t="n">
        <v>-77500</v>
      </c>
      <c r="D101" s="11" t="n">
        <f aca="false">+D$49</f>
        <v>4.998</v>
      </c>
      <c r="E101" s="11" t="n">
        <v>6.04</v>
      </c>
      <c r="F101" s="6" t="n">
        <f aca="false">(-E101+D101)*C101</f>
        <v>80755</v>
      </c>
    </row>
    <row r="102" customFormat="false" ht="12.75" hidden="true" customHeight="false" outlineLevel="0" collapsed="false">
      <c r="B102" s="4" t="n">
        <v>36936</v>
      </c>
      <c r="C102" s="16" t="n">
        <v>77500</v>
      </c>
      <c r="D102" s="11" t="n">
        <f aca="false">+D$49</f>
        <v>4.998</v>
      </c>
      <c r="E102" s="11" t="n">
        <v>6.01</v>
      </c>
      <c r="F102" s="6" t="n">
        <f aca="false">(-E102+D102)*C102</f>
        <v>-78430</v>
      </c>
    </row>
    <row r="103" customFormat="false" ht="12.75" hidden="true" customHeight="false" outlineLevel="0" collapsed="false">
      <c r="B103" s="4" t="n">
        <v>36936</v>
      </c>
      <c r="C103" s="16" t="n">
        <v>-77500</v>
      </c>
      <c r="D103" s="11" t="n">
        <f aca="false">+D$49</f>
        <v>4.998</v>
      </c>
      <c r="E103" s="11" t="n">
        <v>5.94</v>
      </c>
      <c r="F103" s="6" t="n">
        <f aca="false">(-E103+D103)*C103</f>
        <v>73005</v>
      </c>
    </row>
    <row r="104" customFormat="false" ht="12.75" hidden="true" customHeight="false" outlineLevel="0" collapsed="false">
      <c r="B104" s="4" t="n">
        <v>36936</v>
      </c>
      <c r="C104" s="16" t="n">
        <v>-77500</v>
      </c>
      <c r="D104" s="11" t="n">
        <f aca="false">+D$49</f>
        <v>4.998</v>
      </c>
      <c r="E104" s="11" t="n">
        <v>5.93</v>
      </c>
      <c r="F104" s="6" t="n">
        <f aca="false">(-E104+D104)*C104</f>
        <v>72230</v>
      </c>
    </row>
    <row r="105" customFormat="false" ht="12.75" hidden="true" customHeight="false" outlineLevel="0" collapsed="false">
      <c r="B105" s="4" t="n">
        <v>36936</v>
      </c>
      <c r="C105" s="16" t="n">
        <f aca="false">5000*31</f>
        <v>155000</v>
      </c>
      <c r="D105" s="11" t="n">
        <f aca="false">+D$49</f>
        <v>4.998</v>
      </c>
      <c r="E105" s="11" t="n">
        <v>5.79</v>
      </c>
      <c r="F105" s="6" t="n">
        <f aca="false">(-E105+D105)*C105</f>
        <v>-122760</v>
      </c>
    </row>
    <row r="106" customFormat="false" ht="12.75" hidden="true" customHeight="false" outlineLevel="0" collapsed="false">
      <c r="B106" s="4" t="n">
        <v>36936</v>
      </c>
      <c r="C106" s="16" t="n">
        <f aca="false">-5000*31</f>
        <v>-155000</v>
      </c>
      <c r="D106" s="11" t="n">
        <f aca="false">+D$49</f>
        <v>4.998</v>
      </c>
      <c r="E106" s="11" t="n">
        <v>5.6</v>
      </c>
      <c r="F106" s="6" t="n">
        <f aca="false">(-E106+D106)*C106</f>
        <v>93309.9999999999</v>
      </c>
    </row>
    <row r="107" customFormat="false" ht="12.75" hidden="true" customHeight="false" outlineLevel="0" collapsed="false">
      <c r="B107" s="4" t="n">
        <v>36936</v>
      </c>
      <c r="C107" s="16" t="n">
        <f aca="false">-2500*31</f>
        <v>-77500</v>
      </c>
      <c r="D107" s="11" t="n">
        <f aca="false">+D$49</f>
        <v>4.998</v>
      </c>
      <c r="E107" s="11" t="n">
        <v>5.68</v>
      </c>
      <c r="F107" s="6" t="n">
        <f aca="false">(-E107+D107)*C107</f>
        <v>52855</v>
      </c>
    </row>
    <row r="108" customFormat="false" ht="12.75" hidden="true" customHeight="false" outlineLevel="0" collapsed="false">
      <c r="B108" s="4" t="n">
        <v>36936</v>
      </c>
      <c r="C108" s="16" t="n">
        <f aca="false">5000*31</f>
        <v>155000</v>
      </c>
      <c r="D108" s="11" t="n">
        <f aca="false">+D$49</f>
        <v>4.998</v>
      </c>
      <c r="E108" s="11" t="n">
        <v>5.53</v>
      </c>
      <c r="F108" s="6" t="n">
        <f aca="false">(-E108+D108)*C108</f>
        <v>-82460</v>
      </c>
    </row>
    <row r="109" customFormat="false" ht="12.75" hidden="true" customHeight="false" outlineLevel="0" collapsed="false">
      <c r="B109" s="4" t="n">
        <v>36936</v>
      </c>
      <c r="C109" s="16" t="n">
        <v>77500</v>
      </c>
      <c r="D109" s="11" t="n">
        <f aca="false">+D$49</f>
        <v>4.998</v>
      </c>
      <c r="E109" s="11" t="n">
        <v>5.52</v>
      </c>
      <c r="F109" s="6" t="n">
        <f aca="false">(-E109+D109)*C109</f>
        <v>-40455</v>
      </c>
    </row>
    <row r="110" customFormat="false" ht="12.75" hidden="true" customHeight="false" outlineLevel="0" collapsed="false">
      <c r="B110" s="4" t="n">
        <v>36937</v>
      </c>
      <c r="C110" s="5" t="n">
        <v>77500</v>
      </c>
      <c r="D110" s="1" t="n">
        <f aca="false">+D$49</f>
        <v>4.998</v>
      </c>
      <c r="E110" s="1" t="n">
        <v>5.53</v>
      </c>
      <c r="F110" s="6" t="n">
        <f aca="false">(-E110+D110)*C110</f>
        <v>-41230</v>
      </c>
    </row>
    <row r="111" customFormat="false" ht="12.75" hidden="true" customHeight="false" outlineLevel="0" collapsed="false">
      <c r="B111" s="4" t="n">
        <v>36937</v>
      </c>
      <c r="C111" s="5" t="n">
        <v>-77500</v>
      </c>
      <c r="D111" s="1" t="n">
        <f aca="false">+D$49</f>
        <v>4.998</v>
      </c>
      <c r="E111" s="1" t="n">
        <v>5.55</v>
      </c>
      <c r="F111" s="6" t="n">
        <f aca="false">(-E111+D111)*C111</f>
        <v>42780</v>
      </c>
    </row>
    <row r="112" customFormat="false" ht="12.75" hidden="true" customHeight="false" outlineLevel="0" collapsed="false">
      <c r="B112" s="4" t="n">
        <v>36942</v>
      </c>
      <c r="C112" s="5" t="n">
        <v>77500</v>
      </c>
      <c r="D112" s="1" t="n">
        <f aca="false">+D$49</f>
        <v>4.998</v>
      </c>
      <c r="E112" s="1" t="n">
        <v>5.29</v>
      </c>
      <c r="F112" s="6" t="n">
        <f aca="false">(-E112+D112)*C112</f>
        <v>-22630</v>
      </c>
    </row>
    <row r="113" customFormat="false" ht="12.75" hidden="true" customHeight="false" outlineLevel="0" collapsed="false">
      <c r="B113" s="4" t="n">
        <v>36942</v>
      </c>
      <c r="C113" s="5" t="n">
        <v>-77500</v>
      </c>
      <c r="D113" s="1" t="n">
        <f aca="false">+D$49</f>
        <v>4.998</v>
      </c>
      <c r="E113" s="1" t="n">
        <v>5.32</v>
      </c>
      <c r="F113" s="6" t="n">
        <f aca="false">(-E113+D113)*C113</f>
        <v>24955</v>
      </c>
    </row>
    <row r="114" customFormat="false" ht="12.75" hidden="true" customHeight="false" outlineLevel="0" collapsed="false">
      <c r="B114" s="4" t="n">
        <v>36943</v>
      </c>
      <c r="C114" s="5" t="n">
        <v>-310000</v>
      </c>
      <c r="D114" s="1" t="n">
        <f aca="false">+D$49</f>
        <v>4.998</v>
      </c>
      <c r="E114" s="1" t="n">
        <v>5.08</v>
      </c>
      <c r="F114" s="6" t="n">
        <f aca="false">(-E114+D114)*C114</f>
        <v>25420</v>
      </c>
    </row>
    <row r="115" customFormat="false" ht="12.75" hidden="true" customHeight="false" outlineLevel="0" collapsed="false">
      <c r="B115" s="4" t="n">
        <v>36944</v>
      </c>
      <c r="C115" s="5" t="n">
        <f aca="false">-5000*31</f>
        <v>-155000</v>
      </c>
      <c r="D115" s="1" t="n">
        <f aca="false">+D$49</f>
        <v>4.998</v>
      </c>
      <c r="E115" s="1" t="n">
        <v>5.15</v>
      </c>
      <c r="F115" s="6" t="n">
        <f aca="false">(-E115+D115)*C115</f>
        <v>23560</v>
      </c>
    </row>
    <row r="116" customFormat="false" ht="12.75" hidden="true" customHeight="false" outlineLevel="0" collapsed="false">
      <c r="B116" s="4" t="n">
        <v>36947</v>
      </c>
      <c r="C116" s="5" t="n">
        <f aca="false">5000*31</f>
        <v>155000</v>
      </c>
      <c r="D116" s="1" t="n">
        <f aca="false">+D$49</f>
        <v>4.998</v>
      </c>
      <c r="E116" s="1" t="n">
        <v>5.045</v>
      </c>
      <c r="F116" s="6" t="n">
        <f aca="false">(-E116+D116)*C116</f>
        <v>-7284.99999999995</v>
      </c>
    </row>
    <row r="117" customFormat="false" ht="12.75" hidden="false" customHeight="false" outlineLevel="0" collapsed="false">
      <c r="B117" s="4" t="n">
        <v>36948</v>
      </c>
      <c r="C117" s="5" t="n">
        <v>155000</v>
      </c>
      <c r="D117" s="1" t="n">
        <f aca="false">+D$49</f>
        <v>4.998</v>
      </c>
      <c r="E117" s="1" t="n">
        <v>5.04</v>
      </c>
      <c r="F117" s="6" t="n">
        <f aca="false">(-E117+D117)*C117</f>
        <v>-6509.99999999997</v>
      </c>
    </row>
    <row r="118" customFormat="false" ht="12.75" hidden="false" customHeight="false" outlineLevel="0" collapsed="false">
      <c r="B118" s="4"/>
      <c r="C118" s="5"/>
      <c r="D118" s="1" t="n">
        <f aca="false">+D$49</f>
        <v>4.998</v>
      </c>
      <c r="E118" s="1"/>
      <c r="F118" s="6" t="n">
        <f aca="false">(-E118+D118)*C118</f>
        <v>0</v>
      </c>
    </row>
    <row r="119" customFormat="false" ht="12.75" hidden="false" customHeight="false" outlineLevel="0" collapsed="false">
      <c r="B119" s="4"/>
      <c r="C119" s="5"/>
      <c r="D119" s="1" t="n">
        <f aca="false">+D$49</f>
        <v>4.998</v>
      </c>
      <c r="E119" s="1"/>
      <c r="F119" s="6" t="n">
        <f aca="false">(-E119+D119)*C119</f>
        <v>0</v>
      </c>
    </row>
    <row r="120" customFormat="false" ht="12.75" hidden="false" customHeight="false" outlineLevel="0" collapsed="false">
      <c r="B120" s="4"/>
      <c r="C120" s="5"/>
      <c r="D120" s="1" t="n">
        <f aca="false">+D$49</f>
        <v>4.998</v>
      </c>
      <c r="E120" s="1"/>
      <c r="F120" s="6" t="n">
        <f aca="false">(-E120+D120)*C120</f>
        <v>0</v>
      </c>
    </row>
    <row r="121" customFormat="false" ht="13.5" hidden="false" customHeight="false" outlineLevel="0" collapsed="false">
      <c r="A121" s="3" t="n">
        <v>36951</v>
      </c>
      <c r="C121" s="7" t="n">
        <f aca="false">SUM(C49:C120)</f>
        <v>-155000</v>
      </c>
      <c r="D121" s="1"/>
      <c r="E121" s="1"/>
      <c r="F121" s="8" t="n">
        <f aca="false">SUM(F49:F120)</f>
        <v>155310</v>
      </c>
    </row>
    <row r="122" customFormat="false" ht="13.5" hidden="false" customHeight="false" outlineLevel="0" collapsed="false"/>
    <row r="124" customFormat="false" ht="12.75" hidden="false" customHeight="false" outlineLevel="0" collapsed="false">
      <c r="A124" s="3" t="n">
        <v>36982</v>
      </c>
      <c r="B124" s="4" t="n">
        <v>36947</v>
      </c>
      <c r="C124" s="5" t="n">
        <f aca="false">-5000*30</f>
        <v>-150000</v>
      </c>
      <c r="D124" s="1" t="n">
        <v>5.384</v>
      </c>
      <c r="E124" s="1" t="n">
        <v>5.075</v>
      </c>
      <c r="F124" s="6" t="n">
        <f aca="false">(-E124+D124)*C124</f>
        <v>-46350</v>
      </c>
    </row>
    <row r="125" customFormat="false" ht="12.75" hidden="true" customHeight="false" outlineLevel="0" collapsed="false">
      <c r="B125" s="4" t="n">
        <v>36948</v>
      </c>
      <c r="C125" s="5" t="n">
        <v>-150000</v>
      </c>
      <c r="D125" s="1" t="n">
        <f aca="false">+D$124</f>
        <v>5.384</v>
      </c>
      <c r="E125" s="1" t="n">
        <v>5.2</v>
      </c>
      <c r="F125" s="6" t="n">
        <f aca="false">(-E125+D125)*C125</f>
        <v>-27600</v>
      </c>
    </row>
    <row r="126" customFormat="false" ht="12.75" hidden="true" customHeight="false" outlineLevel="0" collapsed="false">
      <c r="B126" s="4" t="n">
        <v>36949</v>
      </c>
      <c r="C126" s="5" t="n">
        <f aca="false">5000*30</f>
        <v>150000</v>
      </c>
      <c r="D126" s="1" t="n">
        <f aca="false">+D$124</f>
        <v>5.384</v>
      </c>
      <c r="E126" s="1" t="n">
        <v>5.07</v>
      </c>
      <c r="F126" s="6" t="n">
        <f aca="false">(-E126+D126)*C126</f>
        <v>47100</v>
      </c>
    </row>
    <row r="127" customFormat="false" ht="12.75" hidden="true" customHeight="false" outlineLevel="0" collapsed="false">
      <c r="B127" s="4" t="n">
        <v>36949</v>
      </c>
      <c r="C127" s="5" t="n">
        <v>150000</v>
      </c>
      <c r="D127" s="1" t="n">
        <f aca="false">+D$124</f>
        <v>5.384</v>
      </c>
      <c r="E127" s="1" t="n">
        <v>5.065</v>
      </c>
      <c r="F127" s="6" t="n">
        <f aca="false">(-E127+D127)*C127</f>
        <v>47850</v>
      </c>
    </row>
    <row r="128" customFormat="false" ht="12.75" hidden="true" customHeight="false" outlineLevel="0" collapsed="false">
      <c r="B128" s="4" t="n">
        <v>36949</v>
      </c>
      <c r="C128" s="5" t="n">
        <f aca="false">2500*30</f>
        <v>75000</v>
      </c>
      <c r="D128" s="1" t="n">
        <f aca="false">+D$124</f>
        <v>5.384</v>
      </c>
      <c r="E128" s="1" t="n">
        <v>5.115</v>
      </c>
      <c r="F128" s="6" t="n">
        <f aca="false">(-E128+D128)*C128</f>
        <v>20175</v>
      </c>
    </row>
    <row r="129" customFormat="false" ht="12.75" hidden="true" customHeight="false" outlineLevel="0" collapsed="false">
      <c r="B129" s="4" t="n">
        <v>36949</v>
      </c>
      <c r="C129" s="5" t="n">
        <v>-75000</v>
      </c>
      <c r="D129" s="1" t="n">
        <f aca="false">+D$124</f>
        <v>5.384</v>
      </c>
      <c r="E129" s="1" t="n">
        <v>5.13</v>
      </c>
      <c r="F129" s="6" t="n">
        <f aca="false">(-E129+D129)*C129</f>
        <v>-19050</v>
      </c>
    </row>
    <row r="130" customFormat="false" ht="12.75" hidden="true" customHeight="false" outlineLevel="0" collapsed="false">
      <c r="B130" s="4" t="n">
        <v>36950</v>
      </c>
      <c r="C130" s="5" t="n">
        <v>-75000</v>
      </c>
      <c r="D130" s="1" t="n">
        <f aca="false">+D$124</f>
        <v>5.384</v>
      </c>
      <c r="E130" s="1" t="n">
        <v>5.255</v>
      </c>
      <c r="F130" s="6" t="n">
        <f aca="false">(-E130+D130)*C130</f>
        <v>-9675.00000000003</v>
      </c>
      <c r="G130" s="0" t="s">
        <v>11</v>
      </c>
      <c r="H130" s="17" t="n">
        <v>0.383831018518519</v>
      </c>
    </row>
    <row r="131" customFormat="false" ht="12.75" hidden="true" customHeight="false" outlineLevel="0" collapsed="false">
      <c r="B131" s="4" t="n">
        <v>36950</v>
      </c>
      <c r="C131" s="5" t="n">
        <v>75000</v>
      </c>
      <c r="D131" s="1" t="n">
        <f aca="false">+D$124</f>
        <v>5.384</v>
      </c>
      <c r="E131" s="1" t="n">
        <v>5.255</v>
      </c>
      <c r="F131" s="6" t="n">
        <f aca="false">(-E131+D131)*C131</f>
        <v>9675.00000000003</v>
      </c>
      <c r="G131" s="0" t="s">
        <v>12</v>
      </c>
    </row>
    <row r="132" customFormat="false" ht="12.75" hidden="true" customHeight="false" outlineLevel="0" collapsed="false">
      <c r="B132" s="4" t="n">
        <v>36950</v>
      </c>
      <c r="C132" s="5" t="n">
        <v>75000</v>
      </c>
      <c r="D132" s="1" t="n">
        <f aca="false">+D$124</f>
        <v>5.384</v>
      </c>
      <c r="E132" s="1" t="n">
        <v>5.21</v>
      </c>
      <c r="F132" s="6" t="n">
        <f aca="false">(-E132+D132)*C132</f>
        <v>13050</v>
      </c>
      <c r="G132" s="0" t="s">
        <v>11</v>
      </c>
      <c r="H132" s="17" t="n">
        <v>0.39912037037037</v>
      </c>
    </row>
    <row r="133" customFormat="false" ht="12.75" hidden="true" customHeight="false" outlineLevel="0" collapsed="false">
      <c r="B133" s="4" t="n">
        <v>36950</v>
      </c>
      <c r="C133" s="5" t="n">
        <v>-75000</v>
      </c>
      <c r="D133" s="1" t="n">
        <f aca="false">+D$124</f>
        <v>5.384</v>
      </c>
      <c r="E133" s="1" t="n">
        <v>5.21</v>
      </c>
      <c r="F133" s="6" t="n">
        <f aca="false">(-E133+D133)*C133</f>
        <v>-13050</v>
      </c>
      <c r="G133" s="0" t="s">
        <v>13</v>
      </c>
    </row>
    <row r="134" customFormat="false" ht="12.75" hidden="true" customHeight="false" outlineLevel="0" collapsed="false">
      <c r="B134" s="4" t="n">
        <v>36950</v>
      </c>
      <c r="C134" s="5" t="n">
        <f aca="false">-5000*30</f>
        <v>-150000</v>
      </c>
      <c r="D134" s="1" t="n">
        <f aca="false">+D$124</f>
        <v>5.384</v>
      </c>
      <c r="E134" s="1" t="n">
        <v>5.305</v>
      </c>
      <c r="F134" s="6" t="n">
        <f aca="false">(-E134+D134)*C134</f>
        <v>-11850.0000000001</v>
      </c>
      <c r="G134" s="0" t="s">
        <v>11</v>
      </c>
      <c r="H134" s="17" t="n">
        <v>0.547777777777778</v>
      </c>
    </row>
    <row r="135" customFormat="false" ht="12.75" hidden="true" customHeight="false" outlineLevel="0" collapsed="false">
      <c r="B135" s="4" t="n">
        <v>36950</v>
      </c>
      <c r="C135" s="5" t="n">
        <v>-150000</v>
      </c>
      <c r="D135" s="1" t="n">
        <f aca="false">+D$124</f>
        <v>5.384</v>
      </c>
      <c r="E135" s="1" t="n">
        <v>5.235</v>
      </c>
      <c r="F135" s="6" t="n">
        <f aca="false">(-E135+D135)*C135</f>
        <v>-22350</v>
      </c>
      <c r="H135" s="17" t="n">
        <v>0.579155092592593</v>
      </c>
    </row>
    <row r="136" customFormat="false" ht="12.75" hidden="true" customHeight="false" outlineLevel="0" collapsed="false">
      <c r="B136" s="4" t="n">
        <v>36950</v>
      </c>
      <c r="C136" s="5" t="n">
        <v>300000</v>
      </c>
      <c r="D136" s="1" t="n">
        <f aca="false">+D$124</f>
        <v>5.384</v>
      </c>
      <c r="E136" s="1" t="n">
        <v>5.235</v>
      </c>
      <c r="F136" s="6" t="n">
        <f aca="false">(-E136+D136)*C136</f>
        <v>44700</v>
      </c>
      <c r="H136" s="17" t="n">
        <v>0.582893518518519</v>
      </c>
    </row>
    <row r="137" customFormat="false" ht="12.75" hidden="true" customHeight="false" outlineLevel="0" collapsed="false">
      <c r="B137" s="4" t="n">
        <v>36950</v>
      </c>
      <c r="C137" s="5" t="n">
        <v>-300000</v>
      </c>
      <c r="D137" s="1" t="n">
        <f aca="false">+D$124</f>
        <v>5.384</v>
      </c>
      <c r="E137" s="1" t="n">
        <v>5.235</v>
      </c>
      <c r="F137" s="6" t="n">
        <f aca="false">(-E137+D137)*C137</f>
        <v>-44700</v>
      </c>
      <c r="G137" s="0" t="s">
        <v>12</v>
      </c>
    </row>
    <row r="138" customFormat="false" ht="12.75" hidden="true" customHeight="false" outlineLevel="0" collapsed="false">
      <c r="B138" s="4" t="n">
        <v>36950</v>
      </c>
      <c r="C138" s="5" t="n">
        <v>300000</v>
      </c>
      <c r="D138" s="1" t="n">
        <f aca="false">+D$124</f>
        <v>5.384</v>
      </c>
      <c r="E138" s="1" t="n">
        <v>5.27</v>
      </c>
      <c r="F138" s="6" t="n">
        <f aca="false">(-E138+D138)*C138</f>
        <v>34200.0000000002</v>
      </c>
      <c r="G138" s="0" t="s">
        <v>13</v>
      </c>
    </row>
    <row r="139" customFormat="false" ht="12.75" hidden="true" customHeight="false" outlineLevel="0" collapsed="false">
      <c r="B139" s="4" t="n">
        <v>36951</v>
      </c>
      <c r="C139" s="5" t="n">
        <f aca="false">5000*30</f>
        <v>150000</v>
      </c>
      <c r="D139" s="1" t="n">
        <f aca="false">+D$124</f>
        <v>5.384</v>
      </c>
      <c r="E139" s="1" t="n">
        <v>5.275</v>
      </c>
      <c r="F139" s="6" t="n">
        <f aca="false">(-E139+D139)*C139</f>
        <v>16350</v>
      </c>
      <c r="H139" s="17" t="n">
        <v>0.365324074074074</v>
      </c>
    </row>
    <row r="140" customFormat="false" ht="12.75" hidden="true" customHeight="false" outlineLevel="0" collapsed="false">
      <c r="B140" s="4" t="n">
        <v>36951</v>
      </c>
      <c r="C140" s="5" t="n">
        <f aca="false">-10000*30</f>
        <v>-300000</v>
      </c>
      <c r="D140" s="1" t="n">
        <f aca="false">+D$124</f>
        <v>5.384</v>
      </c>
      <c r="E140" s="1" t="n">
        <v>5.24</v>
      </c>
      <c r="F140" s="6" t="n">
        <f aca="false">(-E140+D140)*C140</f>
        <v>-43200</v>
      </c>
      <c r="H140" s="17" t="n">
        <v>0.370752314814815</v>
      </c>
    </row>
    <row r="141" customFormat="false" ht="12.75" hidden="true" customHeight="false" outlineLevel="0" collapsed="false">
      <c r="B141" s="4" t="n">
        <v>36951</v>
      </c>
      <c r="C141" s="5" t="n">
        <f aca="false">-5000*30</f>
        <v>-150000</v>
      </c>
      <c r="D141" s="1" t="n">
        <f aca="false">+D$124</f>
        <v>5.384</v>
      </c>
      <c r="E141" s="1" t="n">
        <v>5.18</v>
      </c>
      <c r="F141" s="6" t="n">
        <f aca="false">(-E141+D141)*C141</f>
        <v>-30600.0000000001</v>
      </c>
      <c r="H141" s="17" t="n">
        <v>0.385081018518519</v>
      </c>
    </row>
    <row r="142" customFormat="false" ht="12.75" hidden="true" customHeight="false" outlineLevel="0" collapsed="false">
      <c r="B142" s="4" t="n">
        <v>36951</v>
      </c>
      <c r="C142" s="5" t="n">
        <f aca="false">2500*30</f>
        <v>75000</v>
      </c>
      <c r="D142" s="1" t="n">
        <f aca="false">+D$124</f>
        <v>5.384</v>
      </c>
      <c r="E142" s="1" t="n">
        <v>5.145</v>
      </c>
      <c r="F142" s="6" t="n">
        <f aca="false">(-E142+D142)*C142</f>
        <v>17925.0000000001</v>
      </c>
      <c r="H142" s="17" t="n">
        <v>0.421006944444444</v>
      </c>
    </row>
    <row r="143" customFormat="false" ht="12.75" hidden="true" customHeight="false" outlineLevel="0" collapsed="false">
      <c r="B143" s="4" t="n">
        <v>36951</v>
      </c>
      <c r="C143" s="5" t="n">
        <v>75000</v>
      </c>
      <c r="D143" s="1" t="n">
        <f aca="false">+D$124</f>
        <v>5.384</v>
      </c>
      <c r="E143" s="1" t="n">
        <v>5.175</v>
      </c>
      <c r="F143" s="6" t="n">
        <f aca="false">(-E143+D143)*C143</f>
        <v>15675</v>
      </c>
      <c r="H143" s="17" t="n">
        <v>0.431377314814815</v>
      </c>
    </row>
    <row r="144" customFormat="false" ht="12.75" hidden="true" customHeight="false" outlineLevel="0" collapsed="false">
      <c r="B144" s="4" t="n">
        <v>36951</v>
      </c>
      <c r="C144" s="5" t="n">
        <f aca="false">5000*30</f>
        <v>150000</v>
      </c>
      <c r="D144" s="1" t="n">
        <f aca="false">+D$124</f>
        <v>5.384</v>
      </c>
      <c r="E144" s="1" t="n">
        <v>5.175</v>
      </c>
      <c r="F144" s="6" t="n">
        <f aca="false">(-E144+D144)*C144</f>
        <v>31350.0000000001</v>
      </c>
      <c r="H144" s="17" t="n">
        <v>0.431851851851852</v>
      </c>
    </row>
    <row r="145" customFormat="false" ht="12.75" hidden="true" customHeight="false" outlineLevel="0" collapsed="false">
      <c r="B145" s="4" t="n">
        <v>36951</v>
      </c>
      <c r="C145" s="5" t="n">
        <v>300000</v>
      </c>
      <c r="D145" s="1" t="n">
        <f aca="false">+D$124</f>
        <v>5.384</v>
      </c>
      <c r="E145" s="1" t="n">
        <v>5.23</v>
      </c>
      <c r="F145" s="6" t="n">
        <f aca="false">(-E145+D145)*C145</f>
        <v>46200</v>
      </c>
      <c r="H145" s="13" t="s">
        <v>14</v>
      </c>
    </row>
    <row r="146" customFormat="false" ht="12.75" hidden="true" customHeight="false" outlineLevel="0" collapsed="false">
      <c r="B146" s="4" t="n">
        <v>36951</v>
      </c>
      <c r="C146" s="5" t="n">
        <v>-300000</v>
      </c>
      <c r="D146" s="1" t="n">
        <f aca="false">+D$124</f>
        <v>5.384</v>
      </c>
      <c r="E146" s="1" t="n">
        <v>5.205</v>
      </c>
      <c r="F146" s="6" t="n">
        <f aca="false">(-E146+D146)*C146</f>
        <v>-53700.0000000001</v>
      </c>
      <c r="H146" s="13" t="s">
        <v>15</v>
      </c>
    </row>
    <row r="147" customFormat="false" ht="12.75" hidden="true" customHeight="false" outlineLevel="0" collapsed="false">
      <c r="B147" s="4" t="n">
        <v>36952</v>
      </c>
      <c r="C147" s="5" t="n">
        <f aca="false">5000*30</f>
        <v>150000</v>
      </c>
      <c r="D147" s="1" t="n">
        <f aca="false">+D$124</f>
        <v>5.384</v>
      </c>
      <c r="E147" s="1" t="n">
        <v>5.23</v>
      </c>
      <c r="F147" s="6" t="n">
        <f aca="false">(-E147+D147)*C147</f>
        <v>23100</v>
      </c>
      <c r="H147" s="17" t="n">
        <v>0.318368055555556</v>
      </c>
    </row>
    <row r="148" customFormat="false" ht="12.75" hidden="true" customHeight="false" outlineLevel="0" collapsed="false">
      <c r="B148" s="4" t="n">
        <v>36952</v>
      </c>
      <c r="C148" s="5" t="n">
        <v>-150000</v>
      </c>
      <c r="D148" s="1" t="n">
        <f aca="false">+D$124</f>
        <v>5.384</v>
      </c>
      <c r="E148" s="1" t="n">
        <v>5.235</v>
      </c>
      <c r="F148" s="6" t="n">
        <f aca="false">(-E148+D148)*C148</f>
        <v>-22350</v>
      </c>
      <c r="H148" s="17" t="n">
        <v>0.381678240740741</v>
      </c>
    </row>
    <row r="149" customFormat="false" ht="12.75" hidden="true" customHeight="false" outlineLevel="0" collapsed="false">
      <c r="B149" s="4" t="n">
        <v>36952</v>
      </c>
      <c r="C149" s="5" t="n">
        <v>150000</v>
      </c>
      <c r="D149" s="1" t="n">
        <f aca="false">+D$124</f>
        <v>5.384</v>
      </c>
      <c r="E149" s="1" t="n">
        <v>5.265</v>
      </c>
      <c r="F149" s="6" t="n">
        <f aca="false">(-E149+D149)*C149</f>
        <v>17850.0000000001</v>
      </c>
      <c r="H149" s="17" t="n">
        <v>0.399571759259259</v>
      </c>
    </row>
    <row r="150" customFormat="false" ht="12.75" hidden="true" customHeight="false" outlineLevel="0" collapsed="false">
      <c r="B150" s="4" t="n">
        <v>36952</v>
      </c>
      <c r="C150" s="5" t="n">
        <v>-150000</v>
      </c>
      <c r="D150" s="1" t="n">
        <f aca="false">+D$124</f>
        <v>5.384</v>
      </c>
      <c r="E150" s="1" t="n">
        <v>5.245</v>
      </c>
      <c r="F150" s="6" t="n">
        <f aca="false">(-E150+D150)*C150</f>
        <v>-20850</v>
      </c>
      <c r="H150" s="17" t="n">
        <v>0.403263888888889</v>
      </c>
    </row>
    <row r="151" customFormat="false" ht="12.75" hidden="true" customHeight="false" outlineLevel="0" collapsed="false">
      <c r="B151" s="18" t="n">
        <v>36955</v>
      </c>
      <c r="C151" s="19" t="n">
        <f aca="false">-5000*30</f>
        <v>-150000</v>
      </c>
      <c r="D151" s="20" t="n">
        <f aca="false">+D$124</f>
        <v>5.384</v>
      </c>
      <c r="E151" s="20" t="n">
        <v>5.345</v>
      </c>
      <c r="F151" s="21" t="n">
        <f aca="false">(-E151+D151)*C151</f>
        <v>-5850.00000000009</v>
      </c>
      <c r="H151" s="22" t="n">
        <v>0.520833333333333</v>
      </c>
    </row>
    <row r="152" customFormat="false" ht="12.75" hidden="true" customHeight="false" outlineLevel="0" collapsed="false">
      <c r="B152" s="18" t="n">
        <v>36956</v>
      </c>
      <c r="C152" s="19" t="n">
        <v>-150000</v>
      </c>
      <c r="D152" s="20" t="n">
        <f aca="false">+D$124</f>
        <v>5.384</v>
      </c>
      <c r="E152" s="20" t="n">
        <v>5.335</v>
      </c>
      <c r="F152" s="21" t="n">
        <f aca="false">(-E152+D152)*C152</f>
        <v>-7350.00000000006</v>
      </c>
      <c r="H152" s="17" t="n">
        <v>0.333541666666667</v>
      </c>
    </row>
    <row r="153" customFormat="false" ht="12.75" hidden="true" customHeight="false" outlineLevel="0" collapsed="false">
      <c r="B153" s="18" t="n">
        <v>36957</v>
      </c>
      <c r="C153" s="19" t="n">
        <f aca="false">7500*30</f>
        <v>225000</v>
      </c>
      <c r="D153" s="20" t="n">
        <f aca="false">+D$124</f>
        <v>5.384</v>
      </c>
      <c r="E153" s="20" t="n">
        <v>5.29</v>
      </c>
      <c r="F153" s="21" t="n">
        <f aca="false">(-E153+D153)*C153</f>
        <v>21150.0000000001</v>
      </c>
      <c r="H153" s="17" t="n">
        <v>0.501076388888889</v>
      </c>
    </row>
    <row r="154" customFormat="false" ht="12.75" hidden="true" customHeight="false" outlineLevel="0" collapsed="false">
      <c r="B154" s="18" t="n">
        <v>36957</v>
      </c>
      <c r="C154" s="19" t="n">
        <f aca="false">2500*30</f>
        <v>75000</v>
      </c>
      <c r="D154" s="20" t="n">
        <f aca="false">+D$124</f>
        <v>5.384</v>
      </c>
      <c r="E154" s="20" t="n">
        <v>5.285</v>
      </c>
      <c r="F154" s="21" t="n">
        <f aca="false">(-E154+D154)*C154</f>
        <v>7425.00000000002</v>
      </c>
      <c r="H154" s="17" t="n">
        <v>0.51275462962963</v>
      </c>
    </row>
    <row r="155" customFormat="false" ht="12.75" hidden="true" customHeight="false" outlineLevel="0" collapsed="false">
      <c r="B155" s="23" t="n">
        <v>36958</v>
      </c>
      <c r="C155" s="24" t="n">
        <v>-150000</v>
      </c>
      <c r="D155" s="25" t="n">
        <f aca="false">+D$124</f>
        <v>5.384</v>
      </c>
      <c r="E155" s="25" t="n">
        <v>5.32</v>
      </c>
      <c r="F155" s="26" t="n">
        <f aca="false">(-E155+D155)*C155</f>
        <v>-9600.00000000001</v>
      </c>
      <c r="H155" s="17" t="n">
        <v>0.376261574074074</v>
      </c>
    </row>
    <row r="156" customFormat="false" ht="12.75" hidden="true" customHeight="false" outlineLevel="0" collapsed="false">
      <c r="B156" s="23" t="n">
        <v>36958</v>
      </c>
      <c r="C156" s="24" t="n">
        <f aca="false">7500*30</f>
        <v>225000</v>
      </c>
      <c r="D156" s="25" t="n">
        <f aca="false">+D$124</f>
        <v>5.384</v>
      </c>
      <c r="E156" s="25" t="n">
        <v>5.345</v>
      </c>
      <c r="F156" s="26" t="n">
        <f aca="false">(-E156+D156)*C156</f>
        <v>8775.00000000013</v>
      </c>
      <c r="H156" s="17" t="n">
        <v>0.387777777777778</v>
      </c>
    </row>
    <row r="157" customFormat="false" ht="12.75" hidden="true" customHeight="false" outlineLevel="0" collapsed="false">
      <c r="B157" s="23" t="n">
        <v>36958</v>
      </c>
      <c r="C157" s="24" t="n">
        <f aca="false">-2500*30</f>
        <v>-75000</v>
      </c>
      <c r="D157" s="25" t="n">
        <f aca="false">+D$124</f>
        <v>5.384</v>
      </c>
      <c r="E157" s="25" t="n">
        <v>5.315</v>
      </c>
      <c r="F157" s="26" t="n">
        <f aca="false">(-E157+D157)*C157</f>
        <v>-5175</v>
      </c>
      <c r="H157" s="17" t="n">
        <v>0.423240740740741</v>
      </c>
    </row>
    <row r="158" customFormat="false" ht="12.75" hidden="true" customHeight="false" outlineLevel="0" collapsed="false">
      <c r="B158" s="18" t="n">
        <v>36958</v>
      </c>
      <c r="C158" s="19" t="n">
        <f aca="false">-5000*30</f>
        <v>-150000</v>
      </c>
      <c r="D158" s="20" t="n">
        <f aca="false">+D$124</f>
        <v>5.384</v>
      </c>
      <c r="E158" s="20" t="n">
        <v>5.265</v>
      </c>
      <c r="F158" s="21" t="n">
        <f aca="false">(-E158+D158)*C158</f>
        <v>-17850.0000000001</v>
      </c>
      <c r="H158" s="17" t="n">
        <v>0.628090277777778</v>
      </c>
      <c r="J158" s="13" t="n">
        <f aca="false">SUM(F158:F164)</f>
        <v>-31350.0000000001</v>
      </c>
    </row>
    <row r="159" customFormat="false" ht="12.75" hidden="true" customHeight="false" outlineLevel="0" collapsed="false">
      <c r="B159" s="18" t="n">
        <v>36959</v>
      </c>
      <c r="C159" s="19" t="n">
        <v>-150000</v>
      </c>
      <c r="D159" s="20" t="n">
        <f aca="false">+D$124</f>
        <v>5.384</v>
      </c>
      <c r="E159" s="20" t="n">
        <v>5.22</v>
      </c>
      <c r="F159" s="21" t="n">
        <f aca="false">(-E159+D159)*C159</f>
        <v>-24600.0000000001</v>
      </c>
      <c r="H159" s="17" t="n">
        <v>0.358819444444444</v>
      </c>
    </row>
    <row r="160" customFormat="false" ht="12.75" hidden="true" customHeight="false" outlineLevel="0" collapsed="false">
      <c r="B160" s="18" t="n">
        <v>36959</v>
      </c>
      <c r="C160" s="19" t="n">
        <f aca="false">-2500*30</f>
        <v>-75000</v>
      </c>
      <c r="D160" s="20" t="n">
        <f aca="false">+D$124</f>
        <v>5.384</v>
      </c>
      <c r="E160" s="20" t="n">
        <v>5.215</v>
      </c>
      <c r="F160" s="21" t="n">
        <f aca="false">(-E160+D160)*C160</f>
        <v>-12675</v>
      </c>
      <c r="H160" s="17" t="n">
        <v>0.363414351851852</v>
      </c>
    </row>
    <row r="161" customFormat="false" ht="12.75" hidden="true" customHeight="false" outlineLevel="0" collapsed="false">
      <c r="B161" s="18" t="n">
        <v>36959</v>
      </c>
      <c r="C161" s="19" t="n">
        <f aca="false">7500*30</f>
        <v>225000</v>
      </c>
      <c r="D161" s="20" t="n">
        <f aca="false">+D$124</f>
        <v>5.384</v>
      </c>
      <c r="E161" s="20" t="n">
        <v>5.17</v>
      </c>
      <c r="F161" s="21" t="n">
        <f aca="false">(-E161+D161)*C161</f>
        <v>48150.0000000001</v>
      </c>
      <c r="H161" s="17" t="n">
        <v>0.517407407407407</v>
      </c>
    </row>
    <row r="162" customFormat="false" ht="12.75" hidden="true" customHeight="false" outlineLevel="0" collapsed="false">
      <c r="B162" s="18" t="n">
        <v>36959</v>
      </c>
      <c r="C162" s="19" t="n">
        <f aca="false">5000*30</f>
        <v>150000</v>
      </c>
      <c r="D162" s="20" t="n">
        <f aca="false">+D$124</f>
        <v>5.384</v>
      </c>
      <c r="E162" s="20" t="n">
        <v>5.085</v>
      </c>
      <c r="F162" s="21" t="n">
        <f aca="false">(-E162+D162)*C162</f>
        <v>44850.0000000001</v>
      </c>
      <c r="H162" s="17" t="n">
        <v>0.593217592592593</v>
      </c>
    </row>
    <row r="163" customFormat="false" ht="12.75" hidden="true" customHeight="false" outlineLevel="0" collapsed="false">
      <c r="B163" s="4" t="n">
        <v>36965</v>
      </c>
      <c r="C163" s="5" t="n">
        <f aca="false">-2500*30</f>
        <v>-75000</v>
      </c>
      <c r="D163" s="1" t="n">
        <f aca="false">+D$124</f>
        <v>5.384</v>
      </c>
      <c r="E163" s="1" t="n">
        <v>4.915</v>
      </c>
      <c r="F163" s="6" t="n">
        <f aca="false">(-E163+D163)*C163</f>
        <v>-35175</v>
      </c>
      <c r="H163" s="17" t="n">
        <v>0.432395833333333</v>
      </c>
    </row>
    <row r="164" customFormat="false" ht="12.75" hidden="true" customHeight="false" outlineLevel="0" collapsed="false">
      <c r="B164" s="4" t="n">
        <v>36965</v>
      </c>
      <c r="C164" s="5" t="n">
        <f aca="false">-2500*30</f>
        <v>-75000</v>
      </c>
      <c r="D164" s="1" t="n">
        <f aca="false">+D$124</f>
        <v>5.384</v>
      </c>
      <c r="E164" s="1" t="n">
        <v>4.93</v>
      </c>
      <c r="F164" s="6" t="n">
        <f aca="false">(-E164+D164)*C164</f>
        <v>-34050</v>
      </c>
      <c r="H164" s="17" t="n">
        <v>0.478912037037037</v>
      </c>
    </row>
    <row r="165" customFormat="false" ht="12.75" hidden="true" customHeight="false" outlineLevel="0" collapsed="false">
      <c r="B165" s="4" t="n">
        <v>36969</v>
      </c>
      <c r="C165" s="5" t="n">
        <f aca="false">-5000*30</f>
        <v>-150000</v>
      </c>
      <c r="D165" s="1" t="n">
        <f aca="false">+D$124</f>
        <v>5.384</v>
      </c>
      <c r="E165" s="1" t="n">
        <v>5.095</v>
      </c>
      <c r="F165" s="6" t="n">
        <f aca="false">(-E165+D165)*C165</f>
        <v>-43350.0000000001</v>
      </c>
      <c r="H165" s="17" t="n">
        <v>0.368923611111111</v>
      </c>
    </row>
    <row r="166" customFormat="false" ht="12.75" hidden="true" customHeight="false" outlineLevel="0" collapsed="false">
      <c r="B166" s="4" t="n">
        <v>36971</v>
      </c>
      <c r="C166" s="5" t="n">
        <f aca="false">-5000*30</f>
        <v>-150000</v>
      </c>
      <c r="D166" s="1" t="n">
        <f aca="false">+D$124</f>
        <v>5.384</v>
      </c>
      <c r="E166" s="1" t="n">
        <v>5.23</v>
      </c>
      <c r="F166" s="6" t="n">
        <f aca="false">(-E166+D166)*C166</f>
        <v>-23100</v>
      </c>
      <c r="H166" s="17" t="n">
        <v>0.357071759259259</v>
      </c>
    </row>
    <row r="167" customFormat="false" ht="12.75" hidden="true" customHeight="false" outlineLevel="0" collapsed="false">
      <c r="B167" s="4" t="n">
        <v>36971</v>
      </c>
      <c r="C167" s="5" t="n">
        <v>-150000</v>
      </c>
      <c r="D167" s="1" t="n">
        <f aca="false">+D$124</f>
        <v>5.384</v>
      </c>
      <c r="E167" s="1" t="n">
        <v>5.235</v>
      </c>
      <c r="F167" s="6" t="n">
        <f aca="false">(-E167+D167)*C167</f>
        <v>-22350</v>
      </c>
      <c r="H167" s="17" t="n">
        <v>0.3621875</v>
      </c>
      <c r="J167" s="13" t="n">
        <f aca="false">SUM(F163:F168)</f>
        <v>-204825</v>
      </c>
    </row>
    <row r="168" customFormat="false" ht="12.75" hidden="true" customHeight="false" outlineLevel="0" collapsed="false">
      <c r="B168" s="4" t="n">
        <v>36973</v>
      </c>
      <c r="C168" s="5" t="n">
        <f aca="false">-15000*30</f>
        <v>-450000</v>
      </c>
      <c r="D168" s="1" t="n">
        <f aca="false">+D$124</f>
        <v>5.384</v>
      </c>
      <c r="E168" s="1" t="n">
        <v>5.28</v>
      </c>
      <c r="F168" s="6" t="n">
        <f aca="false">(-E168+D168)*C168</f>
        <v>-46800</v>
      </c>
    </row>
    <row r="169" customFormat="false" ht="12.75" hidden="true" customHeight="false" outlineLevel="0" collapsed="false">
      <c r="B169" s="4" t="n">
        <v>36978</v>
      </c>
      <c r="C169" s="16" t="n">
        <f aca="false">15000*30</f>
        <v>450000</v>
      </c>
      <c r="D169" s="1" t="n">
        <f aca="false">+D$124</f>
        <v>5.384</v>
      </c>
      <c r="E169" s="1" t="n">
        <v>5.615</v>
      </c>
      <c r="F169" s="6" t="n">
        <f aca="false">(-E169+D169)*C169</f>
        <v>-103950</v>
      </c>
      <c r="H169" s="17" t="n">
        <v>0.384548611111111</v>
      </c>
      <c r="K169" s="0" t="n">
        <f aca="false">750+300</f>
        <v>1050</v>
      </c>
    </row>
    <row r="170" customFormat="false" ht="12.75" hidden="true" customHeight="false" outlineLevel="0" collapsed="false">
      <c r="B170" s="4" t="n">
        <v>36978</v>
      </c>
      <c r="C170" s="16" t="n">
        <f aca="false">15000*30</f>
        <v>450000</v>
      </c>
      <c r="D170" s="1" t="n">
        <f aca="false">+D$124</f>
        <v>5.384</v>
      </c>
      <c r="E170" s="1" t="n">
        <v>5.61</v>
      </c>
      <c r="F170" s="6" t="n">
        <f aca="false">(-E170+D170)*C170</f>
        <v>-101700</v>
      </c>
      <c r="H170" s="17" t="n">
        <v>0.385011574074074</v>
      </c>
    </row>
    <row r="171" customFormat="false" ht="12.75" hidden="true" customHeight="false" outlineLevel="0" collapsed="false">
      <c r="B171" s="4" t="n">
        <v>36978</v>
      </c>
      <c r="C171" s="16" t="n">
        <f aca="false">5000*30</f>
        <v>150000</v>
      </c>
      <c r="D171" s="1" t="n">
        <f aca="false">+D$124</f>
        <v>5.384</v>
      </c>
      <c r="E171" s="1" t="n">
        <v>5.685</v>
      </c>
      <c r="F171" s="6" t="n">
        <f aca="false">(-E171+D171)*C171</f>
        <v>-45149.9999999999</v>
      </c>
      <c r="H171" s="17" t="n">
        <v>0.396898148148148</v>
      </c>
      <c r="K171" s="5" t="n">
        <f aca="false">750000-300000</f>
        <v>450000</v>
      </c>
    </row>
    <row r="172" customFormat="false" ht="12.75" hidden="true" customHeight="false" outlineLevel="0" collapsed="false">
      <c r="B172" s="4" t="n">
        <v>36978</v>
      </c>
      <c r="C172" s="16" t="n">
        <f aca="false">-15000*30</f>
        <v>-450000</v>
      </c>
      <c r="D172" s="1" t="n">
        <f aca="false">+D$124</f>
        <v>5.384</v>
      </c>
      <c r="E172" s="1" t="n">
        <v>5.61</v>
      </c>
      <c r="F172" s="6" t="n">
        <f aca="false">(-E172+D172)*C172</f>
        <v>101700</v>
      </c>
      <c r="H172" s="17" t="n">
        <v>0.525613425925926</v>
      </c>
      <c r="K172" s="0" t="n">
        <f aca="false">+K171/30</f>
        <v>15000</v>
      </c>
    </row>
    <row r="173" customFormat="false" ht="12.75" hidden="true" customHeight="false" outlineLevel="0" collapsed="false">
      <c r="B173" s="4" t="n">
        <v>36978</v>
      </c>
      <c r="C173" s="16" t="n">
        <f aca="false">10000*30</f>
        <v>300000</v>
      </c>
      <c r="D173" s="1" t="n">
        <f aca="false">+D$124</f>
        <v>5.384</v>
      </c>
      <c r="E173" s="1" t="n">
        <v>5.625</v>
      </c>
      <c r="F173" s="6" t="n">
        <f aca="false">(-E173+D173)*C173</f>
        <v>-72299.9999999999</v>
      </c>
      <c r="H173" s="17" t="n">
        <v>0.525613425925926</v>
      </c>
    </row>
    <row r="174" customFormat="false" ht="12.75" hidden="false" customHeight="false" outlineLevel="0" collapsed="false">
      <c r="B174" s="4" t="n">
        <v>36978</v>
      </c>
      <c r="C174" s="16" t="n">
        <f aca="false">-5000*30</f>
        <v>-150000</v>
      </c>
      <c r="D174" s="1" t="n">
        <f aca="false">+D$124</f>
        <v>5.384</v>
      </c>
      <c r="E174" s="1" t="n">
        <v>5.49</v>
      </c>
      <c r="F174" s="6" t="n">
        <f aca="false">(-E174+D174)*C174</f>
        <v>15900</v>
      </c>
      <c r="H174" s="17" t="n">
        <v>0.525613425925926</v>
      </c>
    </row>
    <row r="175" customFormat="false" ht="12.75" hidden="false" customHeight="false" outlineLevel="0" collapsed="false">
      <c r="B175" s="4"/>
      <c r="C175" s="5"/>
      <c r="D175" s="1" t="n">
        <f aca="false">+D$124</f>
        <v>5.384</v>
      </c>
      <c r="E175" s="1"/>
      <c r="F175" s="6" t="n">
        <f aca="false">(-E175+D175)*C175</f>
        <v>0</v>
      </c>
    </row>
    <row r="176" customFormat="false" ht="13.5" hidden="false" customHeight="false" outlineLevel="0" collapsed="false">
      <c r="A176" s="3" t="n">
        <v>36982</v>
      </c>
      <c r="C176" s="7" t="n">
        <f aca="false">SUM(C124:C175)</f>
        <v>-300000</v>
      </c>
      <c r="D176" s="1"/>
      <c r="E176" s="1"/>
      <c r="F176" s="8" t="n">
        <f aca="false">SUM(F124:F175)</f>
        <v>-343200</v>
      </c>
      <c r="H176" s="13" t="n">
        <f aca="false">+F176+'2001 JT'!F78</f>
        <v>-605700.000000001</v>
      </c>
    </row>
    <row r="177" customFormat="false" ht="13.5" hidden="false" customHeight="false" outlineLevel="0" collapsed="false">
      <c r="C177" s="0" t="n">
        <f aca="false">+C176/30</f>
        <v>-10000</v>
      </c>
    </row>
    <row r="179" customFormat="false" ht="12.75" hidden="false" customHeight="false" outlineLevel="0" collapsed="false">
      <c r="A179" s="4" t="n">
        <v>37012</v>
      </c>
      <c r="B179" s="27" t="n">
        <v>36978</v>
      </c>
      <c r="C179" s="28" t="n">
        <f aca="false">-15000*31</f>
        <v>-465000</v>
      </c>
      <c r="D179" s="1" t="n">
        <v>5.37</v>
      </c>
      <c r="E179" s="1" t="n">
        <v>5.65</v>
      </c>
      <c r="F179" s="6" t="n">
        <f aca="false">(-E179+D179)*C179</f>
        <v>130200</v>
      </c>
      <c r="G179" s="29"/>
      <c r="H179" s="17" t="n">
        <v>0.38431712962963</v>
      </c>
      <c r="J179" s="6" t="n">
        <v>38772.4999999995</v>
      </c>
      <c r="K179" s="30" t="n">
        <v>36964</v>
      </c>
      <c r="L179" s="0" t="s">
        <v>16</v>
      </c>
    </row>
    <row r="180" customFormat="false" ht="12.75" hidden="true" customHeight="false" outlineLevel="0" collapsed="false">
      <c r="B180" s="27" t="n">
        <v>36978</v>
      </c>
      <c r="C180" s="28" t="n">
        <f aca="false">-15000*31</f>
        <v>-465000</v>
      </c>
      <c r="D180" s="1" t="n">
        <f aca="false">+D$179</f>
        <v>5.37</v>
      </c>
      <c r="E180" s="1" t="n">
        <v>5.645</v>
      </c>
      <c r="F180" s="6" t="n">
        <f aca="false">(-E180+D180)*C180</f>
        <v>127875</v>
      </c>
      <c r="G180" s="29"/>
      <c r="H180" s="17" t="n">
        <v>0.384837962962963</v>
      </c>
    </row>
    <row r="181" customFormat="false" ht="12.75" hidden="true" customHeight="false" outlineLevel="0" collapsed="false">
      <c r="B181" s="27" t="n">
        <v>36978</v>
      </c>
      <c r="C181" s="28" t="n">
        <f aca="false">-10000*31</f>
        <v>-310000</v>
      </c>
      <c r="D181" s="1" t="n">
        <f aca="false">+D$179</f>
        <v>5.37</v>
      </c>
      <c r="E181" s="1" t="n">
        <v>5.5675</v>
      </c>
      <c r="F181" s="6" t="n">
        <f aca="false">(-E181+D181)*C181</f>
        <v>61224.9999999999</v>
      </c>
      <c r="G181" s="29"/>
      <c r="H181" s="17" t="n">
        <v>0.553969907407407</v>
      </c>
    </row>
    <row r="182" customFormat="false" ht="12.75" hidden="true" customHeight="false" outlineLevel="0" collapsed="false">
      <c r="B182" s="27" t="n">
        <v>36979</v>
      </c>
      <c r="C182" s="28" t="n">
        <f aca="false">15000*31</f>
        <v>465000</v>
      </c>
      <c r="D182" s="1" t="n">
        <f aca="false">+D$179</f>
        <v>5.37</v>
      </c>
      <c r="E182" s="1" t="n">
        <v>5.405</v>
      </c>
      <c r="F182" s="6" t="n">
        <f aca="false">(-E182+D182)*C182</f>
        <v>-16275.0000000001</v>
      </c>
      <c r="G182" s="29"/>
      <c r="H182" s="17" t="n">
        <v>0.392928240740741</v>
      </c>
    </row>
    <row r="183" customFormat="false" ht="12.75" hidden="true" customHeight="false" outlineLevel="0" collapsed="false">
      <c r="B183" s="27" t="n">
        <v>36979</v>
      </c>
      <c r="C183" s="28" t="n">
        <f aca="false">-15000*31</f>
        <v>-465000</v>
      </c>
      <c r="D183" s="1" t="n">
        <f aca="false">+D$179</f>
        <v>5.37</v>
      </c>
      <c r="E183" s="1" t="n">
        <v>5.37</v>
      </c>
      <c r="F183" s="6" t="n">
        <f aca="false">(-E183+D183)*C183</f>
        <v>-0</v>
      </c>
      <c r="G183" s="29"/>
      <c r="H183" s="17" t="n">
        <v>0.40337962962963</v>
      </c>
    </row>
    <row r="184" customFormat="false" ht="12.75" hidden="true" customHeight="false" outlineLevel="0" collapsed="false">
      <c r="B184" s="27" t="n">
        <v>36980</v>
      </c>
      <c r="C184" s="28" t="n">
        <f aca="false">15000*31</f>
        <v>465000</v>
      </c>
      <c r="D184" s="1" t="n">
        <f aca="false">+D$179</f>
        <v>5.37</v>
      </c>
      <c r="E184" s="1" t="n">
        <v>5.355</v>
      </c>
      <c r="F184" s="6" t="n">
        <f aca="false">(-E184+D184)*C184</f>
        <v>6974.99999999985</v>
      </c>
      <c r="G184" s="29"/>
      <c r="H184" s="17" t="n">
        <v>0.369895833333333</v>
      </c>
    </row>
    <row r="185" customFormat="false" ht="12.75" hidden="true" customHeight="false" outlineLevel="0" collapsed="false">
      <c r="B185" s="27" t="n">
        <v>36980</v>
      </c>
      <c r="C185" s="28" t="n">
        <f aca="false">-15000*31</f>
        <v>-465000</v>
      </c>
      <c r="D185" s="1" t="n">
        <f aca="false">+D$179</f>
        <v>5.37</v>
      </c>
      <c r="E185" s="1" t="n">
        <v>5.325</v>
      </c>
      <c r="F185" s="6" t="n">
        <f aca="false">(-E185+D185)*C185</f>
        <v>-20925</v>
      </c>
      <c r="G185" s="29"/>
      <c r="H185" s="17" t="n">
        <v>0.374826388888889</v>
      </c>
    </row>
    <row r="186" customFormat="false" ht="12.75" hidden="true" customHeight="false" outlineLevel="0" collapsed="false">
      <c r="B186" s="27" t="n">
        <v>36980</v>
      </c>
      <c r="C186" s="28" t="n">
        <f aca="false">-15000*31</f>
        <v>-465000</v>
      </c>
      <c r="D186" s="1" t="n">
        <f aca="false">+D$179</f>
        <v>5.37</v>
      </c>
      <c r="E186" s="1" t="n">
        <v>5.31</v>
      </c>
      <c r="F186" s="6" t="n">
        <f aca="false">(-E186+D186)*C186</f>
        <v>-27900.0000000002</v>
      </c>
      <c r="G186" s="29"/>
      <c r="H186" s="17" t="n">
        <v>0.495219907407407</v>
      </c>
    </row>
    <row r="187" customFormat="false" ht="12.75" hidden="true" customHeight="false" outlineLevel="0" collapsed="false">
      <c r="B187" s="27" t="n">
        <v>36980</v>
      </c>
      <c r="C187" s="28" t="n">
        <f aca="false">15000*31</f>
        <v>465000</v>
      </c>
      <c r="D187" s="1" t="n">
        <f aca="false">+D$179</f>
        <v>5.37</v>
      </c>
      <c r="E187" s="1" t="n">
        <v>5.235</v>
      </c>
      <c r="F187" s="6" t="n">
        <f aca="false">(-E187+D187)*C187</f>
        <v>62774.9999999999</v>
      </c>
      <c r="G187" s="29"/>
      <c r="H187" s="17" t="n">
        <v>0.529814814814815</v>
      </c>
    </row>
    <row r="188" customFormat="false" ht="12.75" hidden="true" customHeight="false" outlineLevel="0" collapsed="false">
      <c r="B188" s="27" t="n">
        <v>36980</v>
      </c>
      <c r="C188" s="28" t="n">
        <f aca="false">15000*31</f>
        <v>465000</v>
      </c>
      <c r="D188" s="1" t="n">
        <f aca="false">+D$179</f>
        <v>5.37</v>
      </c>
      <c r="E188" s="1" t="n">
        <v>5.22</v>
      </c>
      <c r="F188" s="6" t="n">
        <f aca="false">(-E188+D188)*C188</f>
        <v>69750.0000000002</v>
      </c>
      <c r="G188" s="31"/>
      <c r="H188" s="17" t="n">
        <v>0.531875</v>
      </c>
    </row>
    <row r="189" customFormat="false" ht="12.75" hidden="true" customHeight="false" outlineLevel="0" collapsed="false">
      <c r="B189" s="32" t="n">
        <v>36980</v>
      </c>
      <c r="C189" s="33" t="n">
        <f aca="false">15000*31</f>
        <v>465000</v>
      </c>
      <c r="D189" s="1" t="n">
        <f aca="false">+D$179</f>
        <v>5.37</v>
      </c>
      <c r="E189" s="1" t="n">
        <v>5.05</v>
      </c>
      <c r="F189" s="6" t="n">
        <f aca="false">(-E189+D189)*C189</f>
        <v>148800</v>
      </c>
      <c r="G189" s="34"/>
      <c r="H189" s="17" t="n">
        <v>0.596296296296296</v>
      </c>
    </row>
    <row r="190" customFormat="false" ht="12.75" hidden="true" customHeight="false" outlineLevel="0" collapsed="false">
      <c r="B190" s="4" t="n">
        <v>36983</v>
      </c>
      <c r="C190" s="5" t="n">
        <v>310000</v>
      </c>
      <c r="D190" s="1" t="n">
        <f aca="false">+D$179</f>
        <v>5.37</v>
      </c>
      <c r="E190" s="1" t="n">
        <v>4.965</v>
      </c>
      <c r="F190" s="6" t="n">
        <f aca="false">(-E190+D190)*C190</f>
        <v>125550</v>
      </c>
      <c r="H190" s="17" t="n">
        <v>0.347685185185185</v>
      </c>
    </row>
    <row r="191" customFormat="false" ht="12.75" hidden="true" customHeight="false" outlineLevel="0" collapsed="false">
      <c r="B191" s="4" t="n">
        <v>36983</v>
      </c>
      <c r="C191" s="5" t="n">
        <f aca="false">15000*31</f>
        <v>465000</v>
      </c>
      <c r="D191" s="1" t="n">
        <f aca="false">+D$179</f>
        <v>5.37</v>
      </c>
      <c r="E191" s="1" t="n">
        <v>4.97</v>
      </c>
      <c r="F191" s="6" t="n">
        <f aca="false">(-E191+D191)*C191</f>
        <v>186000</v>
      </c>
      <c r="H191" s="17" t="n">
        <v>0.351990740740741</v>
      </c>
    </row>
    <row r="192" customFormat="false" ht="12.75" hidden="true" customHeight="false" outlineLevel="0" collapsed="false">
      <c r="B192" s="4" t="n">
        <v>36983</v>
      </c>
      <c r="C192" s="5" t="n">
        <f aca="false">-15000*31</f>
        <v>-465000</v>
      </c>
      <c r="D192" s="1" t="n">
        <f aca="false">+D$179</f>
        <v>5.37</v>
      </c>
      <c r="E192" s="1" t="n">
        <v>5.015</v>
      </c>
      <c r="F192" s="6" t="n">
        <f aca="false">(-E192+D192)*C192</f>
        <v>-165075</v>
      </c>
      <c r="H192" s="17" t="n">
        <v>0.390173611111111</v>
      </c>
    </row>
    <row r="193" customFormat="false" ht="12.75" hidden="true" customHeight="false" outlineLevel="0" collapsed="false">
      <c r="B193" s="4" t="n">
        <v>36984</v>
      </c>
      <c r="C193" s="5" t="n">
        <f aca="false">-10000*31</f>
        <v>-310000</v>
      </c>
      <c r="D193" s="1" t="n">
        <f aca="false">+D$179</f>
        <v>5.37</v>
      </c>
      <c r="E193" s="1" t="n">
        <v>5.155</v>
      </c>
      <c r="F193" s="6" t="n">
        <f aca="false">(-E193+D193)*C193</f>
        <v>-66650</v>
      </c>
      <c r="H193" s="17" t="n">
        <v>0.388171296296296</v>
      </c>
    </row>
    <row r="194" customFormat="false" ht="12.75" hidden="true" customHeight="false" outlineLevel="0" collapsed="false">
      <c r="B194" s="4" t="n">
        <v>36984</v>
      </c>
      <c r="C194" s="5" t="n">
        <f aca="false">-5000*31</f>
        <v>-155000</v>
      </c>
      <c r="D194" s="1" t="n">
        <f aca="false">+D$179</f>
        <v>5.37</v>
      </c>
      <c r="E194" s="1" t="n">
        <v>5.14</v>
      </c>
      <c r="F194" s="6" t="n">
        <f aca="false">(-E194+D194)*C194</f>
        <v>-35650.0000000001</v>
      </c>
      <c r="H194" s="17" t="n">
        <v>0.542407407407407</v>
      </c>
    </row>
    <row r="195" customFormat="false" ht="12.75" hidden="true" customHeight="false" outlineLevel="0" collapsed="false">
      <c r="B195" s="4" t="n">
        <v>36984</v>
      </c>
      <c r="C195" s="5" t="n">
        <f aca="false">15000*31</f>
        <v>465000</v>
      </c>
      <c r="D195" s="1" t="n">
        <f aca="false">+D$179</f>
        <v>5.37</v>
      </c>
      <c r="E195" s="1" t="n">
        <v>5.12</v>
      </c>
      <c r="F195" s="6" t="n">
        <f aca="false">(-E195+D195)*C195</f>
        <v>116250</v>
      </c>
      <c r="H195" s="17" t="n">
        <v>0.5875</v>
      </c>
    </row>
    <row r="196" customFormat="false" ht="12.75" hidden="false" customHeight="false" outlineLevel="0" collapsed="false">
      <c r="B196" s="4" t="n">
        <v>36986</v>
      </c>
      <c r="C196" s="5" t="n">
        <f aca="false">-15000*31</f>
        <v>-465000</v>
      </c>
      <c r="D196" s="1" t="n">
        <f aca="false">+D$179</f>
        <v>5.37</v>
      </c>
      <c r="E196" s="1" t="n">
        <v>5.26</v>
      </c>
      <c r="F196" s="6" t="n">
        <f aca="false">(-E196+D196)*C196</f>
        <v>-51150.0000000001</v>
      </c>
      <c r="H196" s="17" t="n">
        <v>0.315752314814815</v>
      </c>
    </row>
    <row r="197" customFormat="false" ht="12.75" hidden="false" customHeight="false" outlineLevel="0" collapsed="false">
      <c r="B197" s="4" t="n">
        <v>36986</v>
      </c>
      <c r="C197" s="5" t="n">
        <f aca="false">-10000*31</f>
        <v>-310000</v>
      </c>
      <c r="D197" s="1" t="n">
        <f aca="false">+D$179</f>
        <v>5.37</v>
      </c>
      <c r="E197" s="1" t="n">
        <v>5.37</v>
      </c>
      <c r="F197" s="6" t="n">
        <f aca="false">(-E197+D197)*C197</f>
        <v>-0</v>
      </c>
      <c r="H197" s="17" t="n">
        <v>0.534444444444444</v>
      </c>
    </row>
    <row r="198" customFormat="false" ht="12.75" hidden="false" customHeight="false" outlineLevel="0" collapsed="false">
      <c r="B198" s="4" t="n">
        <v>36986</v>
      </c>
      <c r="C198" s="5" t="n">
        <f aca="false">-10000*31</f>
        <v>-310000</v>
      </c>
      <c r="D198" s="1" t="n">
        <f aca="false">+D$179</f>
        <v>5.37</v>
      </c>
      <c r="E198" s="1" t="n">
        <v>5.355</v>
      </c>
      <c r="F198" s="6" t="n">
        <f aca="false">(-E198+D198)*C198</f>
        <v>-4649.9999999999</v>
      </c>
      <c r="H198" s="17" t="n">
        <v>0.538611111111111</v>
      </c>
    </row>
    <row r="199" customFormat="false" ht="12.75" hidden="false" customHeight="false" outlineLevel="0" collapsed="false">
      <c r="B199" s="4" t="n">
        <v>36986</v>
      </c>
      <c r="C199" s="5" t="n">
        <f aca="false">-10000*31</f>
        <v>-310000</v>
      </c>
      <c r="D199" s="1" t="n">
        <f aca="false">+D$179</f>
        <v>5.37</v>
      </c>
      <c r="E199" s="1" t="n">
        <v>5.4325</v>
      </c>
      <c r="F199" s="6" t="n">
        <f aca="false">(-E199+D199)*C199</f>
        <v>19375</v>
      </c>
      <c r="H199" s="17" t="n">
        <v>0.57587962962963</v>
      </c>
      <c r="I199" s="0" t="s">
        <v>17</v>
      </c>
    </row>
    <row r="200" customFormat="false" ht="12.75" hidden="false" customHeight="false" outlineLevel="0" collapsed="false">
      <c r="B200" s="4" t="n">
        <v>36986</v>
      </c>
      <c r="C200" s="5" t="n">
        <f aca="false">-5000*31</f>
        <v>-155000</v>
      </c>
      <c r="D200" s="1" t="n">
        <f aca="false">+D$179</f>
        <v>5.37</v>
      </c>
      <c r="E200" s="1" t="n">
        <v>5.4325</v>
      </c>
      <c r="F200" s="6" t="n">
        <f aca="false">(-E200+D200)*C200</f>
        <v>9687.5</v>
      </c>
      <c r="H200" s="17" t="n">
        <v>0.576099537037037</v>
      </c>
      <c r="I200" s="0" t="s">
        <v>17</v>
      </c>
    </row>
    <row r="201" customFormat="false" ht="12.75" hidden="false" customHeight="false" outlineLevel="0" collapsed="false">
      <c r="B201" s="4" t="n">
        <v>36986</v>
      </c>
      <c r="C201" s="5" t="n">
        <f aca="false">-5000*31</f>
        <v>-155000</v>
      </c>
      <c r="D201" s="1" t="n">
        <f aca="false">+D$179</f>
        <v>5.37</v>
      </c>
      <c r="E201" s="1" t="n">
        <v>5.4325</v>
      </c>
      <c r="F201" s="6" t="n">
        <f aca="false">(-E201+D201)*C201</f>
        <v>9687.5</v>
      </c>
      <c r="H201" s="17" t="n">
        <v>0.576770833333333</v>
      </c>
      <c r="I201" s="0" t="s">
        <v>17</v>
      </c>
    </row>
    <row r="202" customFormat="false" ht="12.75" hidden="false" customHeight="false" outlineLevel="0" collapsed="false">
      <c r="B202" s="4" t="n">
        <v>36986</v>
      </c>
      <c r="C202" s="5" t="n">
        <f aca="false">20000*31</f>
        <v>620000</v>
      </c>
      <c r="D202" s="1" t="n">
        <f aca="false">+D$179</f>
        <v>5.37</v>
      </c>
      <c r="E202" s="1" t="n">
        <v>5.4325</v>
      </c>
      <c r="F202" s="6" t="n">
        <f aca="false">(-E202+D202)*C202</f>
        <v>-38750</v>
      </c>
      <c r="H202" s="17" t="s">
        <v>18</v>
      </c>
      <c r="I202" s="0" t="s">
        <v>17</v>
      </c>
    </row>
    <row r="203" customFormat="false" ht="12.75" hidden="false" customHeight="false" outlineLevel="0" collapsed="false">
      <c r="B203" s="4"/>
      <c r="C203" s="5" t="n">
        <v>0</v>
      </c>
      <c r="D203" s="1" t="n">
        <f aca="false">+D$179</f>
        <v>5.37</v>
      </c>
      <c r="E203" s="1" t="n">
        <v>0</v>
      </c>
      <c r="F203" s="6" t="n">
        <f aca="false">(-E203+D203)*C203</f>
        <v>0</v>
      </c>
      <c r="H203" s="17"/>
    </row>
    <row r="204" customFormat="false" ht="12.75" hidden="false" customHeight="false" outlineLevel="0" collapsed="false">
      <c r="B204" s="4"/>
      <c r="C204" s="5" t="n">
        <v>0</v>
      </c>
      <c r="D204" s="1" t="n">
        <f aca="false">+D$179</f>
        <v>5.37</v>
      </c>
      <c r="E204" s="1" t="n">
        <v>0</v>
      </c>
      <c r="F204" s="6" t="n">
        <f aca="false">(-E204+D204)*C204</f>
        <v>0</v>
      </c>
      <c r="H204" s="17"/>
    </row>
    <row r="205" customFormat="false" ht="13.5" hidden="false" customHeight="false" outlineLevel="0" collapsed="false">
      <c r="C205" s="7" t="n">
        <f aca="false">SUM(C179:C204)</f>
        <v>-1085000</v>
      </c>
      <c r="D205" s="1"/>
      <c r="E205" s="1"/>
      <c r="F205" s="8" t="n">
        <f aca="false">SUM(F179:F204)</f>
        <v>647125</v>
      </c>
      <c r="H205" s="13" t="n">
        <f aca="false">+F205+'2001 JT'!F97</f>
        <v>930387.5</v>
      </c>
    </row>
    <row r="206" customFormat="false" ht="13.5" hidden="false" customHeight="false" outlineLevel="0" collapsed="false"/>
    <row r="207" customFormat="false" ht="12.75" hidden="false" customHeight="false" outlineLevel="0" collapsed="false">
      <c r="C207" s="35" t="n">
        <f aca="false">+C205/31</f>
        <v>-35000</v>
      </c>
      <c r="F207" s="13" t="n">
        <f aca="false">SUM(F46,F121,F176,F205)</f>
        <v>407085</v>
      </c>
      <c r="H207" s="0" t="s">
        <v>19</v>
      </c>
    </row>
    <row r="208" customFormat="false" ht="12.75" hidden="false" customHeight="false" outlineLevel="0" collapsed="false">
      <c r="C208" s="35"/>
    </row>
    <row r="209" customFormat="false" ht="12.75" hidden="false" customHeight="false" outlineLevel="0" collapsed="false">
      <c r="C209" s="35" t="n">
        <f aca="false">+C207+'2001 JT'!C100</f>
        <v>-52500</v>
      </c>
      <c r="F209" s="13" t="n">
        <f aca="false">+F207+'2001 JT'!F100</f>
        <v>281709.999999999</v>
      </c>
      <c r="H209" s="0" t="s">
        <v>20</v>
      </c>
    </row>
    <row r="210" customFormat="false" ht="12.75" hidden="false" customHeight="false" outlineLevel="0" collapsed="false">
      <c r="C210" s="35"/>
      <c r="F210" s="13"/>
    </row>
    <row r="211" customFormat="false" ht="12.75" hidden="false" customHeight="false" outlineLevel="0" collapsed="false">
      <c r="B211" s="36" t="s">
        <v>21</v>
      </c>
      <c r="C211" s="37" t="s">
        <v>22</v>
      </c>
      <c r="D211" s="36" t="s">
        <v>23</v>
      </c>
      <c r="E211" s="36"/>
      <c r="F211" s="36" t="s">
        <v>24</v>
      </c>
    </row>
    <row r="212" customFormat="false" ht="12.75" hidden="false" customHeight="false" outlineLevel="0" collapsed="false">
      <c r="B212" s="38" t="n">
        <v>36986</v>
      </c>
      <c r="C212" s="35" t="n">
        <v>-55000</v>
      </c>
      <c r="D212" s="0" t="n">
        <v>5.422</v>
      </c>
      <c r="F212" s="13" t="n">
        <v>197080</v>
      </c>
      <c r="I212" s="0" t="s">
        <v>20</v>
      </c>
    </row>
    <row r="213" customFormat="false" ht="12.75" hidden="false" customHeight="false" outlineLevel="0" collapsed="false">
      <c r="B213" s="38" t="n">
        <v>36985</v>
      </c>
      <c r="C213" s="35" t="n">
        <v>0</v>
      </c>
      <c r="D213" s="0" t="n">
        <v>5.182</v>
      </c>
      <c r="F213" s="13" t="n">
        <v>419272.5</v>
      </c>
      <c r="I213" s="0" t="s">
        <v>20</v>
      </c>
    </row>
    <row r="214" customFormat="false" ht="12.75" hidden="false" customHeight="false" outlineLevel="0" collapsed="false">
      <c r="B214" s="38" t="n">
        <v>36984</v>
      </c>
      <c r="C214" s="35" t="n">
        <f aca="false">+C210+'2001 JT'!C103</f>
        <v>0</v>
      </c>
      <c r="D214" s="0" t="n">
        <v>5.115</v>
      </c>
      <c r="F214" s="13" t="n">
        <v>396797.5</v>
      </c>
      <c r="I214" s="0" t="s">
        <v>20</v>
      </c>
    </row>
    <row r="215" customFormat="false" ht="12.75" hidden="false" customHeight="false" outlineLevel="0" collapsed="false">
      <c r="B215" s="38" t="n">
        <v>36983</v>
      </c>
      <c r="C215" s="35" t="n">
        <f aca="false">+C210+'2001 JT'!C103</f>
        <v>0</v>
      </c>
      <c r="F215" s="13" t="n">
        <v>382847.499999999</v>
      </c>
      <c r="I215" s="0" t="s">
        <v>20</v>
      </c>
    </row>
    <row r="216" customFormat="false" ht="12.75" hidden="false" customHeight="false" outlineLevel="0" collapsed="false">
      <c r="B216" s="38" t="n">
        <v>36980</v>
      </c>
      <c r="C216" s="39" t="n">
        <v>-20000</v>
      </c>
      <c r="D216" s="40" t="n">
        <v>5.025</v>
      </c>
      <c r="E216" s="36"/>
      <c r="F216" s="41" t="n">
        <v>324722.499999999</v>
      </c>
      <c r="I216" s="0" t="s">
        <v>20</v>
      </c>
    </row>
    <row r="217" customFormat="false" ht="12.75" hidden="false" customHeight="false" outlineLevel="0" collapsed="false">
      <c r="B217" s="4" t="n">
        <v>36979</v>
      </c>
      <c r="C217" s="35" t="n">
        <v>-70000</v>
      </c>
      <c r="D217" s="0" t="n">
        <v>5.274</v>
      </c>
      <c r="F217" s="13" t="n">
        <v>-72232.5000000003</v>
      </c>
      <c r="I217" s="0" t="s">
        <v>20</v>
      </c>
    </row>
    <row r="218" customFormat="false" ht="12.75" hidden="false" customHeight="false" outlineLevel="0" collapsed="false">
      <c r="B218" s="4" t="n">
        <v>36978</v>
      </c>
      <c r="C218" s="35" t="n">
        <v>-70000</v>
      </c>
      <c r="D218" s="0" t="n">
        <v>5.453</v>
      </c>
      <c r="F218" s="6" t="n">
        <v>-405327.499999999</v>
      </c>
      <c r="I218" s="0" t="s">
        <v>20</v>
      </c>
    </row>
    <row r="220" customFormat="false" ht="12.75" hidden="false" customHeight="false" outlineLevel="0" collapsed="false">
      <c r="F220" s="13" t="n">
        <f aca="false">+F209-F212</f>
        <v>84629.9999999991</v>
      </c>
    </row>
    <row r="224" customFormat="false" ht="12.75" hidden="false" customHeight="false" outlineLevel="0" collapsed="false">
      <c r="E224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L100"/>
  <sheetViews>
    <sheetView showFormulas="false" showGridLines="true" showRowColHeaders="true" showZeros="true" rightToLeft="false" tabSelected="false" showOutlineSymbols="true" defaultGridColor="true" view="normal" topLeftCell="A75" colorId="64" zoomScale="100" zoomScaleNormal="100" zoomScalePageLayoutView="100" workbookViewId="0">
      <selection pane="topLeft" activeCell="E92" activeCellId="0" sqref="E92:E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4" min="4" style="0" width="9.7"/>
    <col collapsed="false" customWidth="true" hidden="false" outlineLevel="0" max="6" min="6" style="0" width="14.41"/>
    <col collapsed="false" customWidth="true" hidden="false" outlineLevel="0" max="9" min="9" style="0" width="13.28"/>
  </cols>
  <sheetData>
    <row r="5" customFormat="false" ht="12.75" hidden="false" customHeight="false" outlineLevel="0" collapsed="false">
      <c r="A5" s="3" t="n">
        <v>36923</v>
      </c>
      <c r="B5" s="4" t="n">
        <v>36902</v>
      </c>
      <c r="C5" s="5" t="n">
        <v>140000</v>
      </c>
      <c r="D5" s="11" t="n">
        <v>7.155</v>
      </c>
      <c r="E5" s="1" t="n">
        <v>8.8</v>
      </c>
      <c r="F5" s="6" t="n">
        <f aca="false">(-E5+D5)*C5</f>
        <v>-230300</v>
      </c>
    </row>
    <row r="6" customFormat="false" ht="12.75" hidden="false" customHeight="false" outlineLevel="0" collapsed="false">
      <c r="B6" s="4" t="n">
        <v>36908</v>
      </c>
      <c r="C6" s="5" t="n">
        <v>-140000</v>
      </c>
      <c r="D6" s="1" t="n">
        <f aca="false">+D5</f>
        <v>7.155</v>
      </c>
      <c r="E6" s="1" t="n">
        <v>7.535</v>
      </c>
      <c r="F6" s="6" t="n">
        <f aca="false">(-E6+D6)*C6</f>
        <v>53200</v>
      </c>
    </row>
    <row r="7" customFormat="false" ht="12.75" hidden="false" customHeight="false" outlineLevel="0" collapsed="false">
      <c r="B7" s="4" t="n">
        <v>36913</v>
      </c>
      <c r="C7" s="5" t="n">
        <v>-70000</v>
      </c>
      <c r="D7" s="1" t="n">
        <f aca="false">+D6</f>
        <v>7.155</v>
      </c>
      <c r="E7" s="1" t="n">
        <v>7.595</v>
      </c>
      <c r="F7" s="6" t="n">
        <f aca="false">(-E7+D7)*C7</f>
        <v>30800</v>
      </c>
    </row>
    <row r="8" customFormat="false" ht="12.75" hidden="false" customHeight="false" outlineLevel="0" collapsed="false">
      <c r="B8" s="4" t="n">
        <v>36913</v>
      </c>
      <c r="C8" s="5" t="n">
        <v>70000</v>
      </c>
      <c r="D8" s="1" t="n">
        <f aca="false">+D7</f>
        <v>7.155</v>
      </c>
      <c r="E8" s="1" t="n">
        <v>7.57</v>
      </c>
      <c r="F8" s="6" t="n">
        <f aca="false">(-E8+D8)*C8</f>
        <v>-29050</v>
      </c>
    </row>
    <row r="9" customFormat="false" ht="12.75" hidden="false" customHeight="false" outlineLevel="0" collapsed="false">
      <c r="B9" s="4" t="n">
        <v>36914</v>
      </c>
      <c r="C9" s="5" t="n">
        <v>70000</v>
      </c>
      <c r="D9" s="1" t="n">
        <f aca="false">+D8</f>
        <v>7.155</v>
      </c>
      <c r="E9" s="1" t="n">
        <v>7.09</v>
      </c>
      <c r="F9" s="6" t="n">
        <f aca="false">(-E9+D9)*C9</f>
        <v>4550.00000000003</v>
      </c>
    </row>
    <row r="10" customFormat="false" ht="12.75" hidden="false" customHeight="false" outlineLevel="0" collapsed="false">
      <c r="B10" s="4" t="n">
        <v>36914</v>
      </c>
      <c r="C10" s="5" t="n">
        <v>-70000</v>
      </c>
      <c r="D10" s="1" t="n">
        <f aca="false">+D9</f>
        <v>7.155</v>
      </c>
      <c r="E10" s="1" t="n">
        <v>7.03</v>
      </c>
      <c r="F10" s="6" t="n">
        <f aca="false">(-E10+D10)*C10</f>
        <v>-8750</v>
      </c>
    </row>
    <row r="11" customFormat="false" ht="12.75" hidden="false" customHeight="false" outlineLevel="0" collapsed="false">
      <c r="B11" s="4" t="n">
        <v>36916</v>
      </c>
      <c r="C11" s="5" t="n">
        <v>-70000</v>
      </c>
      <c r="D11" s="1" t="n">
        <f aca="false">+D10</f>
        <v>7.155</v>
      </c>
      <c r="E11" s="1" t="n">
        <v>7.33</v>
      </c>
      <c r="F11" s="6" t="n">
        <f aca="false">(-E11+D11)*C11</f>
        <v>12250</v>
      </c>
    </row>
    <row r="12" customFormat="false" ht="12.75" hidden="false" customHeight="false" outlineLevel="0" collapsed="false">
      <c r="B12" s="4" t="n">
        <v>36916</v>
      </c>
      <c r="C12" s="5" t="n">
        <v>70000</v>
      </c>
      <c r="D12" s="1" t="n">
        <f aca="false">+D11</f>
        <v>7.155</v>
      </c>
      <c r="E12" s="1" t="n">
        <v>7.26</v>
      </c>
      <c r="F12" s="6" t="n">
        <f aca="false">(-E12+D12)*C12</f>
        <v>-7349.99999999997</v>
      </c>
    </row>
    <row r="13" customFormat="false" ht="12.75" hidden="false" customHeight="false" outlineLevel="0" collapsed="false">
      <c r="B13" s="4" t="n">
        <v>36916</v>
      </c>
      <c r="C13" s="5" t="n">
        <v>-70000</v>
      </c>
      <c r="D13" s="1" t="n">
        <f aca="false">+D12</f>
        <v>7.155</v>
      </c>
      <c r="E13" s="1" t="n">
        <v>7.17</v>
      </c>
      <c r="F13" s="6" t="n">
        <f aca="false">(-E13+D13)*C13</f>
        <v>1049.99999999998</v>
      </c>
    </row>
    <row r="14" customFormat="false" ht="12.75" hidden="false" customHeight="false" outlineLevel="0" collapsed="false">
      <c r="B14" s="4" t="n">
        <v>36917</v>
      </c>
      <c r="C14" s="5" t="n">
        <v>70000</v>
      </c>
      <c r="D14" s="1" t="n">
        <f aca="false">+D13</f>
        <v>7.155</v>
      </c>
      <c r="E14" s="1" t="n">
        <v>7.11</v>
      </c>
      <c r="F14" s="6" t="n">
        <f aca="false">(-E14+D14)*C14</f>
        <v>3150</v>
      </c>
    </row>
    <row r="15" customFormat="false" ht="12.75" hidden="false" customHeight="false" outlineLevel="0" collapsed="false">
      <c r="B15" s="4" t="n">
        <v>36917</v>
      </c>
      <c r="C15" s="5" t="n">
        <v>-70000</v>
      </c>
      <c r="D15" s="1" t="n">
        <f aca="false">+D14</f>
        <v>7.155</v>
      </c>
      <c r="E15" s="1" t="n">
        <v>7.065</v>
      </c>
      <c r="F15" s="6" t="n">
        <f aca="false">(-E15+D15)*C15</f>
        <v>-6299.99999999999</v>
      </c>
    </row>
    <row r="16" customFormat="false" ht="12.75" hidden="false" customHeight="false" outlineLevel="0" collapsed="false">
      <c r="B16" s="4" t="n">
        <v>36917</v>
      </c>
      <c r="C16" s="5" t="n">
        <v>70000</v>
      </c>
      <c r="D16" s="1" t="n">
        <f aca="false">+D15</f>
        <v>7.155</v>
      </c>
      <c r="E16" s="1" t="n">
        <v>7.155</v>
      </c>
      <c r="F16" s="6" t="n">
        <f aca="false">(-E16+D16)*C16</f>
        <v>0</v>
      </c>
    </row>
    <row r="17" customFormat="false" ht="12.75" hidden="false" customHeight="false" outlineLevel="0" collapsed="false">
      <c r="B17" s="4"/>
      <c r="C17" s="5"/>
      <c r="D17" s="1" t="n">
        <f aca="false">+D16</f>
        <v>7.155</v>
      </c>
      <c r="E17" s="1"/>
      <c r="F17" s="6" t="n">
        <f aca="false">(-E17+D17)*C17</f>
        <v>0</v>
      </c>
    </row>
    <row r="18" customFormat="false" ht="12.75" hidden="false" customHeight="false" outlineLevel="0" collapsed="false">
      <c r="B18" s="4"/>
      <c r="C18" s="5"/>
      <c r="D18" s="1" t="n">
        <f aca="false">+D17</f>
        <v>7.155</v>
      </c>
      <c r="E18" s="1"/>
      <c r="F18" s="6" t="n">
        <f aca="false">(-E18+D18)*C18</f>
        <v>0</v>
      </c>
    </row>
    <row r="19" customFormat="false" ht="12.75" hidden="false" customHeight="false" outlineLevel="0" collapsed="false">
      <c r="B19" s="4"/>
      <c r="C19" s="5"/>
      <c r="D19" s="1" t="n">
        <f aca="false">+D18</f>
        <v>7.155</v>
      </c>
      <c r="E19" s="1"/>
      <c r="F19" s="6" t="n">
        <f aca="false">(-E19+D19)*C19</f>
        <v>0</v>
      </c>
    </row>
    <row r="20" customFormat="false" ht="12.75" hidden="false" customHeight="false" outlineLevel="0" collapsed="false">
      <c r="B20" s="4"/>
      <c r="C20" s="5"/>
      <c r="D20" s="1" t="n">
        <f aca="false">+D19</f>
        <v>7.155</v>
      </c>
      <c r="E20" s="1"/>
      <c r="F20" s="6" t="n">
        <f aca="false">(-E20+D20)*C20</f>
        <v>0</v>
      </c>
    </row>
    <row r="21" customFormat="false" ht="12.75" hidden="false" customHeight="false" outlineLevel="0" collapsed="false">
      <c r="B21" s="4"/>
      <c r="C21" s="5"/>
      <c r="D21" s="1" t="n">
        <f aca="false">+D20</f>
        <v>7.155</v>
      </c>
      <c r="E21" s="1"/>
      <c r="F21" s="6" t="n">
        <f aca="false">(-E21+D21)*C21</f>
        <v>0</v>
      </c>
    </row>
    <row r="22" customFormat="false" ht="13.5" hidden="false" customHeight="false" outlineLevel="0" collapsed="false">
      <c r="C22" s="7" t="n">
        <f aca="false">SUM(C5:C21)</f>
        <v>0</v>
      </c>
      <c r="D22" s="1"/>
      <c r="E22" s="1"/>
      <c r="F22" s="8" t="n">
        <f aca="false">SUM(F5:F21)</f>
        <v>-176750</v>
      </c>
    </row>
    <row r="23" customFormat="false" ht="13.5" hidden="false" customHeight="false" outlineLevel="0" collapsed="false"/>
    <row r="25" customFormat="false" ht="12.75" hidden="false" customHeight="false" outlineLevel="0" collapsed="false">
      <c r="A25" s="4" t="n">
        <v>36951</v>
      </c>
      <c r="B25" s="4" t="n">
        <v>36921</v>
      </c>
      <c r="C25" s="5" t="n">
        <v>77500</v>
      </c>
      <c r="D25" s="1" t="n">
        <v>6.07</v>
      </c>
      <c r="E25" s="1" t="n">
        <v>6.035</v>
      </c>
      <c r="F25" s="6" t="n">
        <f aca="false">(-E25+D25)*C25</f>
        <v>2712.50000000001</v>
      </c>
    </row>
    <row r="26" customFormat="false" ht="12.75" hidden="false" customHeight="false" outlineLevel="0" collapsed="false">
      <c r="B26" s="4" t="n">
        <v>36921</v>
      </c>
      <c r="C26" s="5" t="n">
        <v>-77500</v>
      </c>
      <c r="D26" s="1" t="n">
        <f aca="false">+D25</f>
        <v>6.07</v>
      </c>
      <c r="E26" s="1" t="n">
        <v>6.05</v>
      </c>
      <c r="F26" s="6" t="n">
        <f aca="false">(-E26+D26)*C26</f>
        <v>-1550.00000000004</v>
      </c>
    </row>
    <row r="27" customFormat="false" ht="12.75" hidden="false" customHeight="false" outlineLevel="0" collapsed="false">
      <c r="B27" s="4" t="n">
        <v>36921</v>
      </c>
      <c r="C27" s="5" t="n">
        <v>-77500</v>
      </c>
      <c r="D27" s="1" t="n">
        <f aca="false">+D26</f>
        <v>6.07</v>
      </c>
      <c r="E27" s="1" t="n">
        <v>6.05</v>
      </c>
      <c r="F27" s="6" t="n">
        <f aca="false">(-E27+D27)*C27</f>
        <v>-1550.00000000004</v>
      </c>
    </row>
    <row r="28" customFormat="false" ht="12.75" hidden="false" customHeight="false" outlineLevel="0" collapsed="false">
      <c r="B28" s="4" t="n">
        <v>36921</v>
      </c>
      <c r="C28" s="5" t="n">
        <v>77500</v>
      </c>
      <c r="D28" s="1" t="n">
        <f aca="false">+D27</f>
        <v>6.07</v>
      </c>
      <c r="E28" s="1" t="n">
        <v>5.97</v>
      </c>
      <c r="F28" s="6" t="n">
        <f aca="false">(-E28+D28)*C28</f>
        <v>7750.00000000004</v>
      </c>
    </row>
    <row r="29" customFormat="false" ht="12.75" hidden="false" customHeight="false" outlineLevel="0" collapsed="false">
      <c r="B29" s="4" t="n">
        <v>36923</v>
      </c>
      <c r="C29" s="5" t="n">
        <v>77500</v>
      </c>
      <c r="D29" s="1" t="n">
        <f aca="false">+D28</f>
        <v>6.07</v>
      </c>
      <c r="E29" s="1" t="n">
        <v>5.9</v>
      </c>
      <c r="F29" s="6" t="n">
        <f aca="false">(-E29+D29)*C29</f>
        <v>13175</v>
      </c>
    </row>
    <row r="30" customFormat="false" ht="12.75" hidden="false" customHeight="false" outlineLevel="0" collapsed="false">
      <c r="B30" s="4" t="n">
        <v>36923</v>
      </c>
      <c r="C30" s="5" t="n">
        <v>-77500</v>
      </c>
      <c r="D30" s="1" t="n">
        <f aca="false">+D29</f>
        <v>6.07</v>
      </c>
      <c r="E30" s="1" t="n">
        <v>6.14</v>
      </c>
      <c r="F30" s="6" t="n">
        <f aca="false">(-E30+D30)*C30</f>
        <v>5424.99999999995</v>
      </c>
    </row>
    <row r="31" customFormat="false" ht="12.75" hidden="false" customHeight="false" outlineLevel="0" collapsed="false">
      <c r="B31" s="4" t="n">
        <v>36927</v>
      </c>
      <c r="C31" s="5" t="n">
        <v>-77500</v>
      </c>
      <c r="D31" s="1" t="n">
        <f aca="false">+D30</f>
        <v>6.07</v>
      </c>
      <c r="E31" s="1" t="n">
        <v>5.94</v>
      </c>
      <c r="F31" s="6" t="n">
        <f aca="false">(-E31+D31)*C31</f>
        <v>-10075</v>
      </c>
    </row>
    <row r="32" customFormat="false" ht="12.75" hidden="false" customHeight="false" outlineLevel="0" collapsed="false">
      <c r="B32" s="4" t="n">
        <v>36927</v>
      </c>
      <c r="C32" s="5" t="n">
        <v>77500</v>
      </c>
      <c r="D32" s="1" t="n">
        <f aca="false">+D31</f>
        <v>6.07</v>
      </c>
      <c r="E32" s="1" t="n">
        <v>5.88</v>
      </c>
      <c r="F32" s="6" t="n">
        <f aca="false">(-E32+D32)*C32</f>
        <v>14725</v>
      </c>
    </row>
    <row r="33" customFormat="false" ht="12.75" hidden="false" customHeight="false" outlineLevel="0" collapsed="false">
      <c r="B33" s="4"/>
      <c r="C33" s="5"/>
      <c r="D33" s="1" t="n">
        <f aca="false">+D32</f>
        <v>6.07</v>
      </c>
      <c r="E33" s="1"/>
      <c r="F33" s="6" t="n">
        <f aca="false">(-E33+D33)*C33</f>
        <v>0</v>
      </c>
    </row>
    <row r="34" customFormat="false" ht="12.75" hidden="false" customHeight="false" outlineLevel="0" collapsed="false">
      <c r="B34" s="4"/>
      <c r="C34" s="5"/>
      <c r="D34" s="1" t="n">
        <f aca="false">+D33</f>
        <v>6.07</v>
      </c>
      <c r="E34" s="1"/>
      <c r="F34" s="6" t="n">
        <f aca="false">(-E34+D34)*C34</f>
        <v>0</v>
      </c>
    </row>
    <row r="35" customFormat="false" ht="13.5" hidden="false" customHeight="false" outlineLevel="0" collapsed="false">
      <c r="C35" s="7" t="n">
        <f aca="false">SUM(C25:C34)</f>
        <v>0</v>
      </c>
      <c r="D35" s="1"/>
      <c r="E35" s="1"/>
      <c r="F35" s="8" t="n">
        <f aca="false">SUM(F25:F34)</f>
        <v>30612.5</v>
      </c>
    </row>
    <row r="36" customFormat="false" ht="13.5" hidden="false" customHeight="false" outlineLevel="0" collapsed="false"/>
    <row r="38" customFormat="false" ht="13.5" hidden="false" customHeight="false" outlineLevel="0" collapsed="false">
      <c r="E38" s="42" t="s">
        <v>25</v>
      </c>
      <c r="F38" s="12" t="n">
        <f aca="false">+F35+F22</f>
        <v>-146137.5</v>
      </c>
      <c r="I38" s="13" t="n">
        <f aca="false">+'2001 CG'!F121+'2001 JT'!F38</f>
        <v>9172.49999999959</v>
      </c>
      <c r="J38" s="0" t="s">
        <v>26</v>
      </c>
    </row>
    <row r="39" customFormat="false" ht="13.5" hidden="false" customHeight="false" outlineLevel="0" collapsed="false"/>
    <row r="41" customFormat="false" ht="12.75" hidden="false" customHeight="false" outlineLevel="0" collapsed="false">
      <c r="A41" s="4" t="n">
        <v>36982</v>
      </c>
      <c r="B41" s="23" t="n">
        <v>36948</v>
      </c>
      <c r="C41" s="24" t="n">
        <v>-75000</v>
      </c>
      <c r="D41" s="25" t="n">
        <f aca="false">SUM('2001 CG'!D124)</f>
        <v>5.384</v>
      </c>
      <c r="E41" s="25" t="n">
        <v>5.095</v>
      </c>
      <c r="F41" s="26" t="n">
        <f aca="false">(-E41+D41)*C41</f>
        <v>-21675</v>
      </c>
      <c r="G41" s="43"/>
    </row>
    <row r="42" customFormat="false" ht="12.75" hidden="false" customHeight="false" outlineLevel="0" collapsed="false">
      <c r="B42" s="23" t="n">
        <v>36949</v>
      </c>
      <c r="C42" s="24" t="n">
        <v>-75000</v>
      </c>
      <c r="D42" s="25" t="n">
        <f aca="false">+D$41</f>
        <v>5.384</v>
      </c>
      <c r="E42" s="25" t="n">
        <v>5.25</v>
      </c>
      <c r="F42" s="26" t="n">
        <f aca="false">(-E42+D42)*C42</f>
        <v>-10050</v>
      </c>
      <c r="G42" s="43"/>
    </row>
    <row r="43" customFormat="false" ht="12.75" hidden="false" customHeight="false" outlineLevel="0" collapsed="false">
      <c r="B43" s="23" t="n">
        <v>36949</v>
      </c>
      <c r="C43" s="24" t="n">
        <f aca="false">5000*30</f>
        <v>150000</v>
      </c>
      <c r="D43" s="25" t="n">
        <f aca="false">+D$41</f>
        <v>5.384</v>
      </c>
      <c r="E43" s="25" t="n">
        <v>5.29</v>
      </c>
      <c r="F43" s="26" t="n">
        <f aca="false">(-E43+D43)*C43</f>
        <v>14100</v>
      </c>
      <c r="G43" s="43"/>
    </row>
    <row r="44" customFormat="false" ht="12.75" hidden="false" customHeight="false" outlineLevel="0" collapsed="false">
      <c r="B44" s="18" t="n">
        <v>36950</v>
      </c>
      <c r="C44" s="19" t="n">
        <v>-75000</v>
      </c>
      <c r="D44" s="20" t="n">
        <f aca="false">+D$41</f>
        <v>5.384</v>
      </c>
      <c r="E44" s="20" t="n">
        <v>5.255</v>
      </c>
      <c r="F44" s="21" t="n">
        <f aca="false">(-E44+D44)*C44</f>
        <v>-9675.00000000003</v>
      </c>
      <c r="G44" s="44" t="s">
        <v>27</v>
      </c>
    </row>
    <row r="45" customFormat="false" ht="12.75" hidden="false" customHeight="false" outlineLevel="0" collapsed="false">
      <c r="B45" s="18" t="n">
        <v>36950</v>
      </c>
      <c r="C45" s="19" t="n">
        <v>75000</v>
      </c>
      <c r="D45" s="20" t="n">
        <f aca="false">+D$41</f>
        <v>5.384</v>
      </c>
      <c r="E45" s="20" t="n">
        <v>5.21</v>
      </c>
      <c r="F45" s="21" t="n">
        <f aca="false">(-E45+D45)*C45</f>
        <v>13050</v>
      </c>
      <c r="G45" s="44" t="s">
        <v>27</v>
      </c>
    </row>
    <row r="46" customFormat="false" ht="12.75" hidden="false" customHeight="false" outlineLevel="0" collapsed="false">
      <c r="B46" s="23" t="n">
        <v>36950</v>
      </c>
      <c r="C46" s="24" t="n">
        <v>-300000</v>
      </c>
      <c r="D46" s="25" t="n">
        <f aca="false">+D$41</f>
        <v>5.384</v>
      </c>
      <c r="E46" s="25" t="n">
        <v>5.27</v>
      </c>
      <c r="F46" s="26" t="n">
        <f aca="false">(-E46+D46)*C46</f>
        <v>-34200.0000000002</v>
      </c>
      <c r="G46" s="0" t="s">
        <v>27</v>
      </c>
    </row>
    <row r="47" customFormat="false" ht="12.75" hidden="false" customHeight="false" outlineLevel="0" collapsed="false">
      <c r="B47" s="23" t="n">
        <v>36950</v>
      </c>
      <c r="C47" s="24" t="n">
        <v>300000</v>
      </c>
      <c r="D47" s="25" t="n">
        <f aca="false">+D$41</f>
        <v>5.384</v>
      </c>
      <c r="E47" s="25" t="n">
        <v>5.235</v>
      </c>
      <c r="F47" s="26" t="n">
        <f aca="false">(-E47+D47)*C47</f>
        <v>44700</v>
      </c>
      <c r="G47" s="0" t="s">
        <v>27</v>
      </c>
    </row>
    <row r="48" customFormat="false" ht="12.75" hidden="false" customHeight="false" outlineLevel="0" collapsed="false">
      <c r="B48" s="45" t="n">
        <v>36951</v>
      </c>
      <c r="C48" s="16" t="n">
        <v>-300000</v>
      </c>
      <c r="D48" s="11" t="n">
        <f aca="false">+D$41</f>
        <v>5.384</v>
      </c>
      <c r="E48" s="11" t="n">
        <v>5.23</v>
      </c>
      <c r="F48" s="14" t="n">
        <f aca="false">(-E48+D48)*C48</f>
        <v>-46200</v>
      </c>
    </row>
    <row r="49" customFormat="false" ht="12.75" hidden="false" customHeight="false" outlineLevel="0" collapsed="false">
      <c r="B49" s="45" t="n">
        <v>36951</v>
      </c>
      <c r="C49" s="16" t="n">
        <v>300000</v>
      </c>
      <c r="D49" s="11" t="n">
        <f aca="false">+D$41</f>
        <v>5.384</v>
      </c>
      <c r="E49" s="11" t="n">
        <v>5.205</v>
      </c>
      <c r="F49" s="14" t="n">
        <f aca="false">(-E49+D49)*C49</f>
        <v>53700.0000000001</v>
      </c>
    </row>
    <row r="50" customFormat="false" ht="12.75" hidden="false" customHeight="false" outlineLevel="0" collapsed="false">
      <c r="B50" s="23" t="n">
        <v>36962</v>
      </c>
      <c r="C50" s="24" t="n">
        <f aca="false">2500*30</f>
        <v>75000</v>
      </c>
      <c r="D50" s="25" t="n">
        <f aca="false">+D$41</f>
        <v>5.384</v>
      </c>
      <c r="E50" s="25" t="n">
        <v>5.035</v>
      </c>
      <c r="F50" s="26" t="n">
        <f aca="false">(-E50+D50)*C50</f>
        <v>26175</v>
      </c>
      <c r="G50" s="46" t="n">
        <v>0.36119212962963</v>
      </c>
    </row>
    <row r="51" customFormat="false" ht="12.75" hidden="false" customHeight="false" outlineLevel="0" collapsed="false">
      <c r="B51" s="23" t="n">
        <v>36962</v>
      </c>
      <c r="C51" s="24" t="n">
        <f aca="false">2500*30</f>
        <v>75000</v>
      </c>
      <c r="D51" s="25" t="n">
        <f aca="false">+D$41</f>
        <v>5.384</v>
      </c>
      <c r="E51" s="25" t="n">
        <v>5.065</v>
      </c>
      <c r="F51" s="26" t="n">
        <f aca="false">(-E51+D51)*C51</f>
        <v>23925</v>
      </c>
      <c r="G51" s="46" t="n">
        <v>0.366840277777778</v>
      </c>
    </row>
    <row r="52" customFormat="false" ht="12.75" hidden="false" customHeight="false" outlineLevel="0" collapsed="false">
      <c r="B52" s="23" t="n">
        <v>36962</v>
      </c>
      <c r="C52" s="24" t="n">
        <f aca="false">-5000*30</f>
        <v>-150000</v>
      </c>
      <c r="D52" s="25" t="n">
        <f aca="false">+D$41</f>
        <v>5.384</v>
      </c>
      <c r="E52" s="25" t="n">
        <v>5.06</v>
      </c>
      <c r="F52" s="26" t="n">
        <f aca="false">(-E52+D52)*C52</f>
        <v>-48600.0000000001</v>
      </c>
      <c r="G52" s="46" t="n">
        <v>0.513993055555556</v>
      </c>
    </row>
    <row r="53" customFormat="false" ht="12.75" hidden="false" customHeight="false" outlineLevel="0" collapsed="false">
      <c r="B53" s="23" t="n">
        <v>36962</v>
      </c>
      <c r="C53" s="24" t="n">
        <f aca="false">2500*30</f>
        <v>75000</v>
      </c>
      <c r="D53" s="25" t="n">
        <f aca="false">+D$41</f>
        <v>5.384</v>
      </c>
      <c r="E53" s="25" t="n">
        <v>5.11</v>
      </c>
      <c r="F53" s="26" t="n">
        <f aca="false">(-E53+D53)*C53</f>
        <v>20550</v>
      </c>
      <c r="G53" s="46" t="n">
        <v>0.555416666666667</v>
      </c>
    </row>
    <row r="54" customFormat="false" ht="12.75" hidden="false" customHeight="false" outlineLevel="0" collapsed="false">
      <c r="B54" s="23" t="n">
        <v>36962</v>
      </c>
      <c r="C54" s="24" t="n">
        <f aca="false">-2500*30</f>
        <v>-75000</v>
      </c>
      <c r="D54" s="25" t="n">
        <f aca="false">+D$41</f>
        <v>5.384</v>
      </c>
      <c r="E54" s="25" t="n">
        <v>5.135</v>
      </c>
      <c r="F54" s="26" t="n">
        <f aca="false">(-E54+D54)*C54</f>
        <v>-18675</v>
      </c>
      <c r="G54" s="46" t="n">
        <v>0.581435185185185</v>
      </c>
      <c r="I54" s="13" t="n">
        <f aca="false">SUM(F50:F54)</f>
        <v>3374.99999999986</v>
      </c>
    </row>
    <row r="55" customFormat="false" ht="12.75" hidden="false" customHeight="false" outlineLevel="0" collapsed="false">
      <c r="B55" s="18" t="n">
        <v>36963</v>
      </c>
      <c r="C55" s="19" t="n">
        <f aca="false">-2500*30</f>
        <v>-75000</v>
      </c>
      <c r="D55" s="20" t="n">
        <f aca="false">+D$41</f>
        <v>5.384</v>
      </c>
      <c r="E55" s="20" t="n">
        <v>5.14</v>
      </c>
      <c r="F55" s="21" t="n">
        <f aca="false">(-E55+D55)*C55</f>
        <v>-18300.0000000001</v>
      </c>
      <c r="G55" s="47" t="n">
        <v>0.35962962962963</v>
      </c>
    </row>
    <row r="56" customFormat="false" ht="12.75" hidden="false" customHeight="false" outlineLevel="0" collapsed="false">
      <c r="B56" s="18" t="n">
        <v>36963</v>
      </c>
      <c r="C56" s="19" t="n">
        <f aca="false">-2500*30</f>
        <v>-75000</v>
      </c>
      <c r="D56" s="20" t="n">
        <f aca="false">+D$41</f>
        <v>5.384</v>
      </c>
      <c r="E56" s="20" t="n">
        <v>5.085</v>
      </c>
      <c r="F56" s="21" t="n">
        <f aca="false">(-E56+D56)*C56</f>
        <v>-22425</v>
      </c>
      <c r="G56" s="47" t="n">
        <v>0.406736111111111</v>
      </c>
    </row>
    <row r="57" customFormat="false" ht="12.75" hidden="false" customHeight="false" outlineLevel="0" collapsed="false">
      <c r="B57" s="18" t="n">
        <v>36963</v>
      </c>
      <c r="C57" s="19" t="n">
        <f aca="false">2500*30</f>
        <v>75000</v>
      </c>
      <c r="D57" s="20" t="n">
        <f aca="false">+D$41</f>
        <v>5.384</v>
      </c>
      <c r="E57" s="20" t="n">
        <v>4.985</v>
      </c>
      <c r="F57" s="21" t="n">
        <f aca="false">(-E57+D57)*C57</f>
        <v>29925</v>
      </c>
      <c r="G57" s="47" t="n">
        <v>0.477106481481481</v>
      </c>
    </row>
    <row r="58" customFormat="false" ht="12.75" hidden="false" customHeight="false" outlineLevel="0" collapsed="false">
      <c r="B58" s="18" t="n">
        <v>36963</v>
      </c>
      <c r="C58" s="19" t="n">
        <v>75000</v>
      </c>
      <c r="D58" s="20" t="n">
        <f aca="false">+D$41</f>
        <v>5.384</v>
      </c>
      <c r="E58" s="20" t="n">
        <v>4.995</v>
      </c>
      <c r="F58" s="21" t="n">
        <f aca="false">(-E58+D58)*C58</f>
        <v>29175</v>
      </c>
      <c r="G58" s="47" t="n">
        <v>0.49400462962963</v>
      </c>
      <c r="I58" s="13" t="n">
        <f aca="false">SUM(F55:F60)</f>
        <v>18374.9999999999</v>
      </c>
    </row>
    <row r="59" customFormat="false" ht="12.75" hidden="false" customHeight="false" outlineLevel="0" collapsed="false">
      <c r="B59" s="18" t="n">
        <v>36963</v>
      </c>
      <c r="C59" s="19" t="n">
        <f aca="false">-5000*30</f>
        <v>-150000</v>
      </c>
      <c r="D59" s="20" t="n">
        <f aca="false">+D$41</f>
        <v>5.384</v>
      </c>
      <c r="E59" s="20" t="n">
        <v>5.025</v>
      </c>
      <c r="F59" s="21" t="n">
        <f aca="false">(-E59+D59)*C59</f>
        <v>-53850</v>
      </c>
      <c r="G59" s="47" t="n">
        <v>0.515277777777778</v>
      </c>
    </row>
    <row r="60" customFormat="false" ht="12.75" hidden="false" customHeight="false" outlineLevel="0" collapsed="false">
      <c r="B60" s="18" t="n">
        <v>36963</v>
      </c>
      <c r="C60" s="19" t="n">
        <f aca="false">5000*30</f>
        <v>150000</v>
      </c>
      <c r="D60" s="20" t="n">
        <f aca="false">+D$41</f>
        <v>5.384</v>
      </c>
      <c r="E60" s="20" t="n">
        <v>5.025</v>
      </c>
      <c r="F60" s="21" t="n">
        <f aca="false">(-E60+D60)*C60</f>
        <v>53850</v>
      </c>
      <c r="G60" s="47" t="n">
        <v>0.530358796296296</v>
      </c>
    </row>
    <row r="61" customFormat="false" ht="12.75" hidden="false" customHeight="false" outlineLevel="0" collapsed="false">
      <c r="B61" s="4" t="n">
        <v>36964</v>
      </c>
      <c r="C61" s="5" t="n">
        <f aca="false">-5000*30</f>
        <v>-150000</v>
      </c>
      <c r="D61" s="1" t="n">
        <f aca="false">+D$41</f>
        <v>5.384</v>
      </c>
      <c r="E61" s="1" t="n">
        <v>5.005</v>
      </c>
      <c r="F61" s="6" t="n">
        <f aca="false">(-E61+D61)*C61</f>
        <v>-56850.0000000001</v>
      </c>
      <c r="G61" s="17" t="n">
        <v>0.36244212962963</v>
      </c>
    </row>
    <row r="62" customFormat="false" ht="12.75" hidden="false" customHeight="false" outlineLevel="0" collapsed="false">
      <c r="B62" s="4" t="n">
        <v>36964</v>
      </c>
      <c r="C62" s="5" t="n">
        <f aca="false">7500*30</f>
        <v>225000</v>
      </c>
      <c r="D62" s="1" t="n">
        <f aca="false">+D$41</f>
        <v>5.384</v>
      </c>
      <c r="E62" s="1" t="n">
        <v>5.035</v>
      </c>
      <c r="F62" s="6" t="n">
        <f aca="false">(-E62+D62)*C62</f>
        <v>78525</v>
      </c>
      <c r="G62" s="17" t="n">
        <v>0.370694444444444</v>
      </c>
    </row>
    <row r="63" customFormat="false" ht="12.75" hidden="false" customHeight="false" outlineLevel="0" collapsed="false">
      <c r="B63" s="4" t="n">
        <v>36964</v>
      </c>
      <c r="C63" s="5" t="n">
        <f aca="false">2500*30</f>
        <v>75000</v>
      </c>
      <c r="D63" s="1" t="n">
        <f aca="false">+D$41</f>
        <v>5.384</v>
      </c>
      <c r="E63" s="1" t="n">
        <v>5.045</v>
      </c>
      <c r="F63" s="6" t="n">
        <f aca="false">(-E63+D63)*C63</f>
        <v>25425</v>
      </c>
      <c r="G63" s="17" t="n">
        <v>0.378333333333333</v>
      </c>
    </row>
    <row r="64" customFormat="false" ht="12.75" hidden="false" customHeight="false" outlineLevel="0" collapsed="false">
      <c r="B64" s="4" t="n">
        <v>36964</v>
      </c>
      <c r="C64" s="5" t="n">
        <f aca="false">-2500*30</f>
        <v>-75000</v>
      </c>
      <c r="D64" s="1" t="n">
        <f aca="false">+D$41</f>
        <v>5.384</v>
      </c>
      <c r="E64" s="1" t="n">
        <v>5.005</v>
      </c>
      <c r="F64" s="6" t="n">
        <f aca="false">(-E64+D64)*C64</f>
        <v>-28425</v>
      </c>
      <c r="G64" s="17" t="n">
        <v>0.536539351851852</v>
      </c>
    </row>
    <row r="65" customFormat="false" ht="12.75" hidden="false" customHeight="false" outlineLevel="0" collapsed="false">
      <c r="B65" s="4" t="n">
        <v>36964</v>
      </c>
      <c r="C65" s="5" t="n">
        <v>-75000</v>
      </c>
      <c r="D65" s="1" t="n">
        <f aca="false">+D$41</f>
        <v>5.384</v>
      </c>
      <c r="E65" s="1" t="n">
        <v>4.99</v>
      </c>
      <c r="F65" s="6" t="n">
        <f aca="false">(-E65+D65)*C65</f>
        <v>-29550</v>
      </c>
      <c r="G65" s="17" t="n">
        <v>0.540011574074074</v>
      </c>
      <c r="I65" s="13" t="n">
        <f aca="false">SUM(F61:F65)</f>
        <v>-10875</v>
      </c>
    </row>
    <row r="66" customFormat="false" ht="12.75" hidden="false" customHeight="false" outlineLevel="0" collapsed="false">
      <c r="B66" s="4" t="n">
        <v>36965</v>
      </c>
      <c r="C66" s="5" t="n">
        <f aca="false">15000*30</f>
        <v>450000</v>
      </c>
      <c r="D66" s="1" t="n">
        <f aca="false">+D$41</f>
        <v>5.384</v>
      </c>
      <c r="E66" s="1" t="n">
        <v>4.975</v>
      </c>
      <c r="F66" s="6" t="n">
        <f aca="false">(-E66+D66)*C66</f>
        <v>184050</v>
      </c>
      <c r="G66" s="17" t="n">
        <v>0.36224537037037</v>
      </c>
    </row>
    <row r="67" customFormat="false" ht="12.75" hidden="false" customHeight="false" outlineLevel="0" collapsed="false">
      <c r="B67" s="4" t="n">
        <v>36965</v>
      </c>
      <c r="C67" s="5" t="n">
        <v>-450000</v>
      </c>
      <c r="D67" s="1" t="n">
        <f aca="false">+D$41</f>
        <v>5.384</v>
      </c>
      <c r="E67" s="1" t="n">
        <v>4.915</v>
      </c>
      <c r="F67" s="6" t="n">
        <f aca="false">(-E67+D67)*C67</f>
        <v>-211050</v>
      </c>
      <c r="G67" s="17" t="n">
        <v>0.371770833333333</v>
      </c>
    </row>
    <row r="68" customFormat="false" ht="12.75" hidden="false" customHeight="false" outlineLevel="0" collapsed="false">
      <c r="B68" s="4" t="n">
        <v>36965</v>
      </c>
      <c r="C68" s="5" t="n">
        <f aca="false">-5000*30</f>
        <v>-150000</v>
      </c>
      <c r="D68" s="1" t="n">
        <f aca="false">+D$41</f>
        <v>5.384</v>
      </c>
      <c r="E68" s="1" t="n">
        <v>4.915</v>
      </c>
      <c r="F68" s="6" t="n">
        <f aca="false">(-E68+D68)*C68</f>
        <v>-70350</v>
      </c>
      <c r="G68" s="17" t="n">
        <v>0.372696759259259</v>
      </c>
    </row>
    <row r="69" customFormat="false" ht="12.75" hidden="false" customHeight="false" outlineLevel="0" collapsed="false">
      <c r="B69" s="4" t="n">
        <v>36965</v>
      </c>
      <c r="C69" s="5" t="n">
        <f aca="false">-5000*30</f>
        <v>-150000</v>
      </c>
      <c r="D69" s="1" t="n">
        <f aca="false">+D$41</f>
        <v>5.384</v>
      </c>
      <c r="E69" s="1" t="n">
        <v>4.8925</v>
      </c>
      <c r="F69" s="6" t="n">
        <f aca="false">(-E69+D69)*C69</f>
        <v>-73725</v>
      </c>
      <c r="G69" s="17" t="n">
        <v>0.373726851851852</v>
      </c>
    </row>
    <row r="70" customFormat="false" ht="12.75" hidden="false" customHeight="false" outlineLevel="0" collapsed="false">
      <c r="B70" s="4" t="n">
        <v>36966</v>
      </c>
      <c r="C70" s="5" t="n">
        <f aca="false">-5000*30</f>
        <v>-150000</v>
      </c>
      <c r="D70" s="1" t="n">
        <f aca="false">+D$41</f>
        <v>5.384</v>
      </c>
      <c r="E70" s="1" t="n">
        <v>5.01</v>
      </c>
      <c r="F70" s="6" t="n">
        <f aca="false">(-E70+D70)*C70</f>
        <v>-56100.0000000001</v>
      </c>
      <c r="G70" s="17" t="n">
        <v>0.502233796296296</v>
      </c>
      <c r="I70" s="13" t="n">
        <f aca="false">SUM(F66:F74)</f>
        <v>-277125</v>
      </c>
    </row>
    <row r="71" customFormat="false" ht="12.75" hidden="false" customHeight="false" outlineLevel="0" collapsed="false">
      <c r="B71" s="4" t="n">
        <v>36971</v>
      </c>
      <c r="C71" s="5" t="n">
        <v>-150000</v>
      </c>
      <c r="D71" s="1" t="n">
        <f aca="false">+D$41</f>
        <v>5.384</v>
      </c>
      <c r="E71" s="1" t="n">
        <v>5.22</v>
      </c>
      <c r="F71" s="6" t="n">
        <f aca="false">(-E71+D71)*C71</f>
        <v>-24600.0000000001</v>
      </c>
      <c r="G71" s="17" t="n">
        <v>0.367175925925926</v>
      </c>
      <c r="I71" s="13" t="n">
        <f aca="false">+'2001 CG'!J167</f>
        <v>-204825</v>
      </c>
      <c r="J71" s="0" t="s">
        <v>28</v>
      </c>
    </row>
    <row r="72" customFormat="false" ht="12.75" hidden="false" customHeight="false" outlineLevel="0" collapsed="false">
      <c r="B72" s="4" t="n">
        <v>36973</v>
      </c>
      <c r="C72" s="5" t="n">
        <f aca="false">-5000*30</f>
        <v>-150000</v>
      </c>
      <c r="D72" s="1" t="n">
        <f aca="false">+D$41</f>
        <v>5.384</v>
      </c>
      <c r="E72" s="1" t="n">
        <v>5.215</v>
      </c>
      <c r="F72" s="6" t="n">
        <f aca="false">(-E72+D72)*C72</f>
        <v>-25350.0000000001</v>
      </c>
      <c r="G72" s="17" t="n">
        <v>0.409143518518519</v>
      </c>
    </row>
    <row r="73" customFormat="false" ht="12.75" hidden="false" customHeight="false" outlineLevel="0" collapsed="false">
      <c r="B73" s="4"/>
      <c r="C73" s="5"/>
      <c r="D73" s="1" t="n">
        <f aca="false">+D$41</f>
        <v>5.384</v>
      </c>
      <c r="E73" s="1"/>
      <c r="F73" s="6" t="n">
        <f aca="false">(-E73+D73)*C73</f>
        <v>0</v>
      </c>
    </row>
    <row r="74" customFormat="false" ht="12.75" hidden="false" customHeight="false" outlineLevel="0" collapsed="false">
      <c r="B74" s="4"/>
      <c r="C74" s="5"/>
      <c r="D74" s="1" t="n">
        <f aca="false">+D$41</f>
        <v>5.384</v>
      </c>
      <c r="E74" s="1"/>
      <c r="F74" s="6" t="n">
        <f aca="false">(-E74+D74)*C74</f>
        <v>0</v>
      </c>
    </row>
    <row r="75" customFormat="false" ht="12.75" hidden="false" customHeight="false" outlineLevel="0" collapsed="false">
      <c r="B75" s="4"/>
      <c r="C75" s="5"/>
      <c r="D75" s="1" t="n">
        <f aca="false">+D$41</f>
        <v>5.384</v>
      </c>
      <c r="E75" s="1"/>
      <c r="F75" s="6" t="n">
        <f aca="false">(-E75+D75)*C75</f>
        <v>0</v>
      </c>
    </row>
    <row r="76" customFormat="false" ht="12.75" hidden="false" customHeight="false" outlineLevel="0" collapsed="false">
      <c r="B76" s="4"/>
      <c r="C76" s="5"/>
      <c r="D76" s="1" t="n">
        <f aca="false">+D$41</f>
        <v>5.384</v>
      </c>
      <c r="E76" s="1"/>
      <c r="F76" s="6" t="n">
        <f aca="false">(-E76+D76)*C76</f>
        <v>0</v>
      </c>
    </row>
    <row r="77" customFormat="false" ht="12.75" hidden="false" customHeight="false" outlineLevel="0" collapsed="false">
      <c r="B77" s="4"/>
      <c r="C77" s="5"/>
      <c r="D77" s="1" t="n">
        <f aca="false">+D$41</f>
        <v>5.384</v>
      </c>
      <c r="E77" s="1"/>
      <c r="F77" s="6" t="n">
        <f aca="false">(-E77+D77)*C77</f>
        <v>0</v>
      </c>
    </row>
    <row r="78" customFormat="false" ht="13.5" hidden="false" customHeight="false" outlineLevel="0" collapsed="false">
      <c r="C78" s="7" t="n">
        <f aca="false">SUM(C41:C77)</f>
        <v>-750000</v>
      </c>
      <c r="D78" s="1"/>
      <c r="E78" s="1"/>
      <c r="F78" s="8" t="n">
        <f aca="false">SUM(F41:F77)</f>
        <v>-262500.000000001</v>
      </c>
      <c r="K78" s="0" t="n">
        <v>38772.4999999995</v>
      </c>
      <c r="L78" s="30" t="n">
        <v>36964</v>
      </c>
    </row>
    <row r="79" customFormat="false" ht="13.5" hidden="false" customHeight="false" outlineLevel="0" collapsed="false">
      <c r="C79" s="0" t="n">
        <f aca="false">+C78/30</f>
        <v>-25000</v>
      </c>
    </row>
    <row r="81" customFormat="false" ht="12.75" hidden="false" customHeight="false" outlineLevel="0" collapsed="false">
      <c r="A81" s="4" t="n">
        <v>37012</v>
      </c>
      <c r="B81" s="27" t="n">
        <v>36978</v>
      </c>
      <c r="C81" s="28" t="n">
        <f aca="false">-15000*31</f>
        <v>-465000</v>
      </c>
      <c r="D81" s="1" t="n">
        <f aca="false">+'2001 CG'!D179</f>
        <v>5.37</v>
      </c>
      <c r="E81" s="1" t="n">
        <v>5.45</v>
      </c>
      <c r="F81" s="6" t="n">
        <f aca="false">(-E81+D81)*C81</f>
        <v>37200</v>
      </c>
      <c r="G81" s="31" t="n">
        <v>0.583310185185185</v>
      </c>
      <c r="H81" s="34"/>
    </row>
    <row r="82" customFormat="false" ht="12.75" hidden="false" customHeight="false" outlineLevel="0" collapsed="false">
      <c r="B82" s="27"/>
      <c r="C82" s="28" t="n">
        <f aca="false">-10000*31</f>
        <v>-310000</v>
      </c>
      <c r="D82" s="1" t="n">
        <f aca="false">+D81</f>
        <v>5.37</v>
      </c>
      <c r="E82" s="1" t="n">
        <v>5.44</v>
      </c>
      <c r="F82" s="6" t="n">
        <f aca="false">(-E82+D82)*C82</f>
        <v>21700.0000000001</v>
      </c>
      <c r="G82" s="31" t="n">
        <v>0.586782407407407</v>
      </c>
      <c r="H82" s="34"/>
    </row>
    <row r="83" customFormat="false" ht="12.75" hidden="false" customHeight="false" outlineLevel="0" collapsed="false">
      <c r="B83" s="27"/>
      <c r="C83" s="28" t="n">
        <f aca="false">-5000*31</f>
        <v>-155000</v>
      </c>
      <c r="D83" s="1" t="n">
        <f aca="false">+D82</f>
        <v>5.37</v>
      </c>
      <c r="E83" s="1" t="n">
        <v>5.41</v>
      </c>
      <c r="F83" s="6" t="n">
        <f aca="false">(-E83+D83)*C83</f>
        <v>6200.00000000001</v>
      </c>
      <c r="G83" s="31" t="n">
        <v>0.626284722222222</v>
      </c>
      <c r="H83" s="34"/>
    </row>
    <row r="84" customFormat="false" ht="12.75" hidden="false" customHeight="false" outlineLevel="0" collapsed="false">
      <c r="B84" s="27" t="n">
        <v>36980</v>
      </c>
      <c r="C84" s="28" t="n">
        <f aca="false">10000*31</f>
        <v>310000</v>
      </c>
      <c r="D84" s="1" t="n">
        <f aca="false">+D83</f>
        <v>5.37</v>
      </c>
      <c r="E84" s="1" t="n">
        <v>5.125</v>
      </c>
      <c r="F84" s="6" t="n">
        <f aca="false">(-E84+D84)*C84</f>
        <v>75950</v>
      </c>
      <c r="G84" s="31" t="n">
        <v>0.561516203703704</v>
      </c>
      <c r="H84" s="34"/>
    </row>
    <row r="85" customFormat="false" ht="12.75" hidden="false" customHeight="false" outlineLevel="0" collapsed="false">
      <c r="B85" s="27"/>
      <c r="C85" s="28" t="n">
        <f aca="false">10000*31</f>
        <v>310000</v>
      </c>
      <c r="D85" s="1" t="n">
        <f aca="false">+D84</f>
        <v>5.37</v>
      </c>
      <c r="E85" s="1" t="n">
        <v>5.125</v>
      </c>
      <c r="F85" s="6" t="n">
        <f aca="false">(-E85+D85)*C85</f>
        <v>75950</v>
      </c>
      <c r="G85" s="31" t="n">
        <v>0.567951388888889</v>
      </c>
      <c r="H85" s="34"/>
    </row>
    <row r="86" customFormat="false" ht="12.75" hidden="false" customHeight="false" outlineLevel="0" collapsed="false">
      <c r="B86" s="27"/>
      <c r="C86" s="28" t="n">
        <v>310000</v>
      </c>
      <c r="D86" s="1" t="n">
        <f aca="false">+D85</f>
        <v>5.37</v>
      </c>
      <c r="E86" s="1" t="n">
        <v>4.965</v>
      </c>
      <c r="F86" s="6" t="n">
        <f aca="false">(-E86+D86)*C86</f>
        <v>125550</v>
      </c>
      <c r="G86" s="17" t="n">
        <v>0.346736111111111</v>
      </c>
      <c r="H86" s="34"/>
      <c r="I86" s="0" t="n">
        <v>4.965</v>
      </c>
    </row>
    <row r="87" customFormat="false" ht="12.75" hidden="false" customHeight="false" outlineLevel="0" collapsed="false">
      <c r="B87" s="27" t="n">
        <v>36985</v>
      </c>
      <c r="C87" s="28" t="n">
        <f aca="false">-15000*31</f>
        <v>-465000</v>
      </c>
      <c r="D87" s="1" t="n">
        <f aca="false">+D86</f>
        <v>5.37</v>
      </c>
      <c r="E87" s="1" t="n">
        <v>5.17</v>
      </c>
      <c r="F87" s="6" t="n">
        <f aca="false">(-E87+D87)*C87</f>
        <v>-93000.0000000001</v>
      </c>
      <c r="G87" s="31" t="n">
        <v>0.359097222222222</v>
      </c>
      <c r="H87" s="34"/>
    </row>
    <row r="88" customFormat="false" ht="12.75" hidden="false" customHeight="false" outlineLevel="0" collapsed="false">
      <c r="B88" s="27" t="n">
        <v>36985</v>
      </c>
      <c r="C88" s="28" t="n">
        <f aca="false">15000*31</f>
        <v>465000</v>
      </c>
      <c r="D88" s="1" t="n">
        <f aca="false">+D87</f>
        <v>5.37</v>
      </c>
      <c r="E88" s="1" t="n">
        <v>5.16</v>
      </c>
      <c r="F88" s="6" t="n">
        <f aca="false">(-E88+D88)*C88</f>
        <v>97650</v>
      </c>
      <c r="G88" s="31" t="n">
        <v>0.435520833333333</v>
      </c>
      <c r="H88" s="34"/>
    </row>
    <row r="89" customFormat="false" ht="12.75" hidden="false" customHeight="false" outlineLevel="0" collapsed="false">
      <c r="B89" s="27" t="n">
        <v>36985</v>
      </c>
      <c r="C89" s="28" t="n">
        <f aca="false">-10000*31</f>
        <v>-310000</v>
      </c>
      <c r="D89" s="1" t="n">
        <f aca="false">+D88</f>
        <v>5.37</v>
      </c>
      <c r="E89" s="1" t="n">
        <v>5.18</v>
      </c>
      <c r="F89" s="6" t="n">
        <f aca="false">(-E89+D89)*C89</f>
        <v>-58900.0000000001</v>
      </c>
      <c r="G89" s="31" t="n">
        <v>0.552025462962963</v>
      </c>
      <c r="H89" s="34"/>
    </row>
    <row r="90" customFormat="false" ht="12.75" hidden="false" customHeight="false" outlineLevel="0" collapsed="false">
      <c r="B90" s="27" t="n">
        <v>36985</v>
      </c>
      <c r="C90" s="28" t="n">
        <f aca="false">-2500*31</f>
        <v>-77500</v>
      </c>
      <c r="D90" s="1" t="n">
        <f aca="false">+D89</f>
        <v>5.37</v>
      </c>
      <c r="E90" s="1" t="n">
        <v>5.175</v>
      </c>
      <c r="F90" s="6" t="n">
        <f aca="false">(-E90+D90)*C90</f>
        <v>-15112.5</v>
      </c>
      <c r="G90" s="31" t="n">
        <v>0.561840277777778</v>
      </c>
      <c r="H90" s="34"/>
    </row>
    <row r="91" customFormat="false" ht="12.75" hidden="false" customHeight="false" outlineLevel="0" collapsed="false">
      <c r="B91" s="32" t="n">
        <v>36985</v>
      </c>
      <c r="C91" s="33" t="n">
        <f aca="false">15000*31</f>
        <v>465000</v>
      </c>
      <c r="D91" s="1" t="n">
        <f aca="false">+D90</f>
        <v>5.37</v>
      </c>
      <c r="E91" s="1" t="n">
        <v>5.14</v>
      </c>
      <c r="F91" s="6" t="n">
        <f aca="false">(-E91+D91)*C91</f>
        <v>106950</v>
      </c>
      <c r="G91" s="48" t="n">
        <v>0.570625</v>
      </c>
      <c r="H91" s="34"/>
    </row>
    <row r="92" customFormat="false" ht="12.75" hidden="false" customHeight="false" outlineLevel="0" collapsed="false">
      <c r="B92" s="4" t="n">
        <v>36986</v>
      </c>
      <c r="C92" s="5" t="n">
        <f aca="false">-5000*31</f>
        <v>-155000</v>
      </c>
      <c r="D92" s="1" t="n">
        <f aca="false">+D91</f>
        <v>5.37</v>
      </c>
      <c r="E92" s="1" t="n">
        <v>5.255</v>
      </c>
      <c r="F92" s="6" t="n">
        <f aca="false">(-E92+D92)*C92</f>
        <v>-17825</v>
      </c>
      <c r="G92" s="17" t="n">
        <v>0.335787037037037</v>
      </c>
    </row>
    <row r="93" customFormat="false" ht="12.75" hidden="false" customHeight="false" outlineLevel="0" collapsed="false">
      <c r="B93" s="4" t="n">
        <v>36986</v>
      </c>
      <c r="C93" s="5" t="n">
        <f aca="false">-15000*31</f>
        <v>-465000</v>
      </c>
      <c r="D93" s="1" t="n">
        <f aca="false">+D92</f>
        <v>5.37</v>
      </c>
      <c r="E93" s="1" t="n">
        <v>5.2</v>
      </c>
      <c r="F93" s="6" t="n">
        <f aca="false">(-E93+D93)*C93</f>
        <v>-79050</v>
      </c>
      <c r="G93" s="17" t="n">
        <v>0.370104166666667</v>
      </c>
    </row>
    <row r="94" customFormat="false" ht="12.75" hidden="false" customHeight="false" outlineLevel="0" collapsed="false">
      <c r="B94" s="4"/>
      <c r="C94" s="5"/>
      <c r="D94" s="1" t="n">
        <f aca="false">+D91</f>
        <v>5.37</v>
      </c>
      <c r="E94" s="1"/>
      <c r="F94" s="6" t="n">
        <f aca="false">(-E94+D94)*C94</f>
        <v>0</v>
      </c>
    </row>
    <row r="95" customFormat="false" ht="12.75" hidden="false" customHeight="false" outlineLevel="0" collapsed="false">
      <c r="B95" s="4"/>
      <c r="C95" s="5"/>
      <c r="D95" s="1" t="n">
        <f aca="false">+D92</f>
        <v>5.37</v>
      </c>
      <c r="E95" s="1"/>
      <c r="F95" s="6" t="n">
        <f aca="false">(-E95+D95)*C95</f>
        <v>0</v>
      </c>
    </row>
    <row r="96" customFormat="false" ht="12.75" hidden="false" customHeight="false" outlineLevel="0" collapsed="false">
      <c r="B96" s="4"/>
      <c r="C96" s="5"/>
      <c r="D96" s="1" t="n">
        <f aca="false">+D93</f>
        <v>5.37</v>
      </c>
      <c r="E96" s="1"/>
      <c r="F96" s="6" t="n">
        <f aca="false">(-E96+D96)*C96</f>
        <v>0</v>
      </c>
    </row>
    <row r="97" customFormat="false" ht="13.5" hidden="false" customHeight="false" outlineLevel="0" collapsed="false">
      <c r="C97" s="7" t="n">
        <f aca="false">SUM(C81:C96)</f>
        <v>-542500</v>
      </c>
      <c r="D97" s="1"/>
      <c r="E97" s="1"/>
      <c r="F97" s="8" t="n">
        <f aca="false">SUM(F81:F96)</f>
        <v>283262.5</v>
      </c>
    </row>
    <row r="98" customFormat="false" ht="13.5" hidden="false" customHeight="false" outlineLevel="0" collapsed="false"/>
    <row r="100" customFormat="false" ht="12.75" hidden="false" customHeight="false" outlineLevel="0" collapsed="false">
      <c r="C100" s="0" t="n">
        <f aca="false">+C97/31</f>
        <v>-17500</v>
      </c>
      <c r="F100" s="13" t="n">
        <f aca="false">SUM(F22,F35,F78,F97)</f>
        <v>-125375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2000-05-04T19:26:29Z</dcterms:created>
  <dc:creator>cgerman</dc:creator>
  <dc:description/>
  <dc:language>en-US</dc:language>
  <cp:lastModifiedBy>cgerman</cp:lastModifiedBy>
  <cp:revision>0</cp:revision>
  <dc:subject/>
  <dc:title/>
</cp:coreProperties>
</file>