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00" sheetId="1" state="visible" r:id="rId3"/>
    <sheet name="2001 CG" sheetId="2" state="visible" r:id="rId4"/>
    <sheet name="2001 JT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287" authorId="0">
      <text>
        <r>
          <rPr>
            <b val="true"/>
            <sz val="8"/>
            <color rgb="FF000000"/>
            <rFont val="Tahoma"/>
            <family val="0"/>
          </rPr>
          <t xml:space="preserve">cgerman:
</t>
        </r>
        <r>
          <rPr>
            <sz val="8"/>
            <color rgb="FF000000"/>
            <rFont val="Tahoma"/>
            <family val="0"/>
          </rPr>
          <t xml:space="preserve">Sold 5000 day of Nov-Mar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3</xdr:col>
                <xdr:colOff>16</xdr:colOff>
                <xdr:row>299</xdr:row>
                <xdr:rowOff>7</xdr:rowOff>
              </xdr:from>
              <xdr:to>
                <xdr:col>7</xdr:col>
                <xdr:colOff>3</xdr:colOff>
                <xdr:row>304</xdr:row>
                <xdr:rowOff>9</xdr:rowOff>
              </xdr:to>
            </anchor>
          </commentPr>
        </mc:Choice>
        <mc:Fallback/>
      </mc:AlternateContent>
    </comment>
    <comment ref="C288" authorId="0">
      <text>
        <r>
          <rPr>
            <b val="true"/>
            <sz val="8"/>
            <color rgb="FF000000"/>
            <rFont val="Tahoma"/>
            <family val="0"/>
          </rPr>
          <t xml:space="preserve">cgerman:
</t>
        </r>
        <r>
          <rPr>
            <sz val="8"/>
            <color rgb="FF000000"/>
            <rFont val="Tahoma"/>
            <family val="0"/>
          </rPr>
          <t xml:space="preserve">Bought 5000 day of Nov-Mar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3</xdr:col>
                <xdr:colOff>16</xdr:colOff>
                <xdr:row>300</xdr:row>
                <xdr:rowOff>7</xdr:rowOff>
              </xdr:from>
              <xdr:to>
                <xdr:col>7</xdr:col>
                <xdr:colOff>3</xdr:colOff>
                <xdr:row>305</xdr:row>
                <xdr:rowOff>9</xdr:rowOff>
              </xdr:to>
            </anchor>
          </commentPr>
        </mc:Choice>
        <mc:Fallback/>
      </mc:AlternateContent>
    </comment>
    <comment ref="D312" authorId="0">
      <text>
        <r>
          <rPr>
            <b val="true"/>
            <sz val="8"/>
            <color rgb="FF000000"/>
            <rFont val="Tahoma"/>
            <family val="0"/>
          </rPr>
          <t xml:space="preserve">cgerman:
</t>
        </r>
        <r>
          <rPr>
            <sz val="8"/>
            <color rgb="FF000000"/>
            <rFont val="Tahoma"/>
            <family val="0"/>
          </rPr>
          <t xml:space="preserve">June settle  $3.738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310</xdr:row>
                <xdr:rowOff>7</xdr:rowOff>
              </xdr:from>
              <xdr:to>
                <xdr:col>5</xdr:col>
                <xdr:colOff>84</xdr:colOff>
                <xdr:row>314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<sst xmlns="http://schemas.openxmlformats.org/spreadsheetml/2006/main" count="112" uniqueCount="40">
  <si>
    <t xml:space="preserve">Trans</t>
  </si>
  <si>
    <t xml:space="preserve">Expiry</t>
  </si>
  <si>
    <t xml:space="preserve">Date</t>
  </si>
  <si>
    <t xml:space="preserve">Volume</t>
  </si>
  <si>
    <t xml:space="preserve">Mid</t>
  </si>
  <si>
    <t xml:space="preserve">Fixed</t>
  </si>
  <si>
    <t xml:space="preserve">Value</t>
  </si>
  <si>
    <t xml:space="preserve">Year to Date</t>
  </si>
  <si>
    <t xml:space="preserve">TP3 &amp; TP2</t>
  </si>
  <si>
    <t xml:space="preserve">Buy from TP2</t>
  </si>
  <si>
    <t xml:space="preserve">Sell to TP2</t>
  </si>
  <si>
    <t xml:space="preserve">EOL</t>
  </si>
  <si>
    <t xml:space="preserve">sell to TP2</t>
  </si>
  <si>
    <t xml:space="preserve">buy fromTP2</t>
  </si>
  <si>
    <t xml:space="preserve">Buy from TP3</t>
  </si>
  <si>
    <t xml:space="preserve">Sell to TP3</t>
  </si>
  <si>
    <t xml:space="preserve">Book value on 3/14/2001</t>
  </si>
  <si>
    <t xml:space="preserve">xfer to Scott Hendrickson</t>
  </si>
  <si>
    <t xml:space="preserve">manual</t>
  </si>
  <si>
    <t xml:space="preserve">transfer with TP2</t>
  </si>
  <si>
    <t xml:space="preserve">Year to date CG</t>
  </si>
  <si>
    <t xml:space="preserve">Year to date JT</t>
  </si>
  <si>
    <t xml:space="preserve">Year to date JT and CG</t>
  </si>
  <si>
    <t xml:space="preserve">Close Date</t>
  </si>
  <si>
    <t xml:space="preserve">CLG Position</t>
  </si>
  <si>
    <t xml:space="preserve">JGT Position</t>
  </si>
  <si>
    <t xml:space="preserve">Close</t>
  </si>
  <si>
    <t xml:space="preserve">YTD CG</t>
  </si>
  <si>
    <t xml:space="preserve">YTD JT</t>
  </si>
  <si>
    <t xml:space="preserve">Combined YTD</t>
  </si>
  <si>
    <t xml:space="preserve">Jul</t>
  </si>
  <si>
    <t xml:space="preserve">Jun</t>
  </si>
  <si>
    <t xml:space="preserve">May</t>
  </si>
  <si>
    <t xml:space="preserve">Position</t>
  </si>
  <si>
    <t xml:space="preserve">YTD</t>
  </si>
  <si>
    <t xml:space="preserve">Year to date through 3/31/2001</t>
  </si>
  <si>
    <t xml:space="preserve">&lt;==CG &amp; JT as of 2/28/2001</t>
  </si>
  <si>
    <t xml:space="preserve">TP2</t>
  </si>
  <si>
    <t xml:space="preserve">&lt;== CG</t>
  </si>
  <si>
    <t xml:space="preserve">transfer to TP3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</si>
</sst>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_(\$* #,##0.00_);_(\$* \(#,##0.00\);_(\$* \-??_);_(@_)"/>
    <numFmt numFmtId="166" formatCode="_(\$* #,##0.0000_);_(\$* \(#,##0.0000\);_(\$* \-??_);_(@_)"/>
    <numFmt numFmtId="167" formatCode="[$-409]mmm\-yy"/>
    <numFmt numFmtId="168" formatCode="[$-409]m/d/yyyy"/>
    <numFmt numFmtId="169" formatCode="[$-409]#,##0_);[RED]\(#,##0\)"/>
    <numFmt numFmtId="170" formatCode="0%"/>
    <numFmt numFmtId="171" formatCode="0.000%"/>
    <numFmt numFmtId="172" formatCode="[$-409]h:mm:ss"/>
    <numFmt numFmtId="173" formatCode="[$-409]h:mm"/>
    <numFmt numFmtId="174" formatCode="m/d"/>
    <numFmt numFmtId="175" formatCode="_(* #,##0.00_);_(* \(#,##0.00\);_(* \-??_);_(@_)"/>
    <numFmt numFmtId="176" formatCode="#,##0.0_);[RED]\(#,##0.0\)"/>
    <numFmt numFmtId="177" formatCode="#,##0.000_);[RED]\(#,##0.000\)"/>
    <numFmt numFmtId="178" formatCode="_(* #,##0_);_(* \(#,##0\);_(* \-??_);_(@_)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1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99"/>
    <col collapsed="false" customWidth="true" hidden="false" outlineLevel="0" max="3" min="3" style="0" width="12.7"/>
    <col collapsed="false" customWidth="true" hidden="false" outlineLevel="0" max="4" min="4" style="1" width="15.28"/>
    <col collapsed="false" customWidth="true" hidden="false" outlineLevel="0" max="5" min="5" style="1" width="10.41"/>
    <col collapsed="false" customWidth="true" hidden="false" outlineLevel="0" max="6" min="6" style="0" width="16.84"/>
    <col collapsed="false" customWidth="true" hidden="false" outlineLevel="0" max="8" min="8" style="0" width="12.85"/>
  </cols>
  <sheetData>
    <row r="2" customFormat="false" ht="12.75" hidden="false" customHeight="false" outlineLevel="0" collapsed="false">
      <c r="B2" s="0" t="s">
        <v>0</v>
      </c>
    </row>
    <row r="3" customFormat="false" ht="12.75" hidden="false" customHeight="false" outlineLevel="0" collapsed="false">
      <c r="A3" s="0" t="s">
        <v>1</v>
      </c>
      <c r="B3" s="0" t="s">
        <v>2</v>
      </c>
      <c r="C3" s="0" t="s">
        <v>3</v>
      </c>
      <c r="D3" s="2" t="s">
        <v>4</v>
      </c>
      <c r="E3" s="1" t="s">
        <v>5</v>
      </c>
      <c r="F3" s="0" t="s">
        <v>6</v>
      </c>
    </row>
    <row r="4" customFormat="false" ht="12.75" hidden="false" customHeight="false" outlineLevel="0" collapsed="false">
      <c r="A4" s="3" t="n">
        <v>36586</v>
      </c>
      <c r="B4" s="4" t="n">
        <v>36560</v>
      </c>
      <c r="C4" s="5" t="n">
        <v>-250000</v>
      </c>
      <c r="D4" s="1" t="n">
        <v>2.603</v>
      </c>
      <c r="E4" s="1" t="n">
        <v>2.74</v>
      </c>
      <c r="F4" s="6" t="n">
        <f aca="false">(-E4+D4)*C4</f>
        <v>34250</v>
      </c>
    </row>
    <row r="5" customFormat="false" ht="12.75" hidden="false" customHeight="false" outlineLevel="0" collapsed="false">
      <c r="B5" s="4" t="n">
        <v>36563</v>
      </c>
      <c r="C5" s="5" t="n">
        <v>250000</v>
      </c>
      <c r="D5" s="1" t="n">
        <f aca="false">+D4</f>
        <v>2.603</v>
      </c>
      <c r="E5" s="1" t="n">
        <v>2.69</v>
      </c>
      <c r="F5" s="6" t="n">
        <f aca="false">(-E5+D5)*C5</f>
        <v>-21749.9999999999</v>
      </c>
    </row>
    <row r="6" customFormat="false" ht="12.75" hidden="false" customHeight="false" outlineLevel="0" collapsed="false">
      <c r="B6" s="4" t="n">
        <v>36564</v>
      </c>
      <c r="C6" s="5" t="n">
        <v>-500000</v>
      </c>
      <c r="D6" s="1" t="n">
        <f aca="false">+D5</f>
        <v>2.603</v>
      </c>
      <c r="E6" s="1" t="n">
        <v>2.53</v>
      </c>
      <c r="F6" s="6" t="n">
        <f aca="false">(-E6+D6)*C6</f>
        <v>-36500.0000000002</v>
      </c>
    </row>
    <row r="7" customFormat="false" ht="12.75" hidden="false" customHeight="false" outlineLevel="0" collapsed="false">
      <c r="B7" s="4" t="n">
        <v>36564</v>
      </c>
      <c r="C7" s="5" t="n">
        <v>500000</v>
      </c>
      <c r="D7" s="1" t="n">
        <f aca="false">+D6</f>
        <v>2.603</v>
      </c>
      <c r="E7" s="1" t="n">
        <v>2.5</v>
      </c>
      <c r="F7" s="6" t="n">
        <f aca="false">(-E7+D7)*C7</f>
        <v>51500.0000000001</v>
      </c>
    </row>
    <row r="8" customFormat="false" ht="12.75" hidden="false" customHeight="false" outlineLevel="0" collapsed="false">
      <c r="B8" s="4" t="n">
        <v>36570</v>
      </c>
      <c r="C8" s="5" t="n">
        <v>-500000</v>
      </c>
      <c r="D8" s="1" t="n">
        <f aca="false">+D7</f>
        <v>2.603</v>
      </c>
      <c r="E8" s="1" t="n">
        <v>2.53</v>
      </c>
      <c r="F8" s="6" t="n">
        <f aca="false">(-E8+D8)*C8</f>
        <v>-36500.0000000002</v>
      </c>
    </row>
    <row r="9" customFormat="false" ht="12.75" hidden="false" customHeight="false" outlineLevel="0" collapsed="false">
      <c r="B9" s="4" t="n">
        <v>36574</v>
      </c>
      <c r="C9" s="5" t="n">
        <v>-200000</v>
      </c>
      <c r="D9" s="1" t="n">
        <f aca="false">+D8</f>
        <v>2.603</v>
      </c>
      <c r="E9" s="1" t="n">
        <v>2.64</v>
      </c>
      <c r="F9" s="6" t="n">
        <f aca="false">(-E9+D9)*C9</f>
        <v>7399.99999999998</v>
      </c>
    </row>
    <row r="10" customFormat="false" ht="12.75" hidden="false" customHeight="false" outlineLevel="0" collapsed="false">
      <c r="B10" s="4" t="n">
        <v>36578</v>
      </c>
      <c r="C10" s="5" t="n">
        <v>700000</v>
      </c>
      <c r="D10" s="1" t="n">
        <f aca="false">+D9</f>
        <v>2.603</v>
      </c>
      <c r="E10" s="1" t="n">
        <v>2.52</v>
      </c>
      <c r="F10" s="6" t="n">
        <f aca="false">(-E10+D10)*C10</f>
        <v>58100.0000000001</v>
      </c>
    </row>
    <row r="11" customFormat="false" ht="12.75" hidden="false" customHeight="false" outlineLevel="0" collapsed="false">
      <c r="B11" s="4" t="n">
        <v>36581</v>
      </c>
      <c r="C11" s="5" t="n">
        <v>-500000</v>
      </c>
      <c r="D11" s="1" t="n">
        <f aca="false">+D10</f>
        <v>2.603</v>
      </c>
      <c r="E11" s="1" t="n">
        <v>2.58</v>
      </c>
      <c r="F11" s="6" t="n">
        <f aca="false">(-E11+D11)*C11</f>
        <v>-11500.0000000001</v>
      </c>
    </row>
    <row r="12" customFormat="false" ht="13.5" hidden="false" customHeight="false" outlineLevel="0" collapsed="false">
      <c r="C12" s="7" t="n">
        <f aca="false">SUM(C4:C11)</f>
        <v>-500000</v>
      </c>
      <c r="F12" s="8" t="n">
        <f aca="false">SUM(F4:F11)</f>
        <v>44999.9999999998</v>
      </c>
    </row>
    <row r="13" customFormat="false" ht="13.5" hidden="false" customHeight="false" outlineLevel="0" collapsed="false"/>
    <row r="15" customFormat="false" ht="12.75" hidden="false" customHeight="false" outlineLevel="0" collapsed="false">
      <c r="A15" s="3" t="n">
        <v>36617</v>
      </c>
      <c r="B15" s="4" t="n">
        <v>36584</v>
      </c>
      <c r="C15" s="5" t="n">
        <v>-500000</v>
      </c>
      <c r="D15" s="1" t="n">
        <v>2.9</v>
      </c>
      <c r="E15" s="1" t="n">
        <v>2.71</v>
      </c>
      <c r="F15" s="6" t="n">
        <f aca="false">(-E15+D15)*C15</f>
        <v>-95000</v>
      </c>
    </row>
    <row r="16" customFormat="false" ht="12.75" hidden="false" customHeight="false" outlineLevel="0" collapsed="false">
      <c r="B16" s="4" t="n">
        <v>36585</v>
      </c>
      <c r="C16" s="5" t="n">
        <v>-500000</v>
      </c>
      <c r="D16" s="1" t="n">
        <f aca="false">+D15</f>
        <v>2.9</v>
      </c>
      <c r="E16" s="1" t="n">
        <v>2.75</v>
      </c>
      <c r="F16" s="6" t="n">
        <f aca="false">(-E16+D16)*C16</f>
        <v>-75000</v>
      </c>
    </row>
    <row r="17" customFormat="false" ht="12.75" hidden="false" customHeight="false" outlineLevel="0" collapsed="false">
      <c r="B17" s="4" t="n">
        <v>36593</v>
      </c>
      <c r="C17" s="5" t="n">
        <v>500000</v>
      </c>
      <c r="D17" s="1" t="n">
        <f aca="false">+D16</f>
        <v>2.9</v>
      </c>
      <c r="E17" s="1" t="n">
        <v>2.73</v>
      </c>
      <c r="F17" s="6" t="n">
        <f aca="false">(-E17+D17)*C17</f>
        <v>85000</v>
      </c>
    </row>
    <row r="18" customFormat="false" ht="12.75" hidden="false" customHeight="false" outlineLevel="0" collapsed="false">
      <c r="B18" s="4" t="n">
        <v>36595</v>
      </c>
      <c r="C18" s="5" t="n">
        <v>-210000</v>
      </c>
      <c r="D18" s="1" t="n">
        <f aca="false">+D17</f>
        <v>2.9</v>
      </c>
      <c r="E18" s="1" t="n">
        <v>2.82</v>
      </c>
      <c r="F18" s="6" t="n">
        <f aca="false">(-E18+D18)*C18</f>
        <v>-16800</v>
      </c>
    </row>
    <row r="19" customFormat="false" ht="12.75" hidden="false" customHeight="false" outlineLevel="0" collapsed="false">
      <c r="B19" s="4" t="n">
        <v>36600</v>
      </c>
      <c r="C19" s="5" t="n">
        <v>710000</v>
      </c>
      <c r="D19" s="1" t="n">
        <f aca="false">+D18</f>
        <v>2.9</v>
      </c>
      <c r="E19" s="1" t="n">
        <v>2.77</v>
      </c>
      <c r="F19" s="6" t="n">
        <f aca="false">(-E19+D19)*C19</f>
        <v>92299.9999999999</v>
      </c>
    </row>
    <row r="20" customFormat="false" ht="12.75" hidden="false" customHeight="false" outlineLevel="0" collapsed="false">
      <c r="B20" s="4" t="n">
        <v>36600</v>
      </c>
      <c r="C20" s="5" t="n">
        <v>-500000</v>
      </c>
      <c r="D20" s="1" t="n">
        <f aca="false">+D19</f>
        <v>2.9</v>
      </c>
      <c r="E20" s="1" t="n">
        <v>2.85</v>
      </c>
      <c r="F20" s="6" t="n">
        <f aca="false">(-E20+D20)*C20</f>
        <v>-24999.9999999999</v>
      </c>
    </row>
    <row r="21" customFormat="false" ht="12.75" hidden="false" customHeight="false" outlineLevel="0" collapsed="false">
      <c r="B21" s="4" t="n">
        <v>36601</v>
      </c>
      <c r="C21" s="5" t="n">
        <v>-500000</v>
      </c>
      <c r="D21" s="1" t="n">
        <f aca="false">+D20</f>
        <v>2.9</v>
      </c>
      <c r="E21" s="1" t="n">
        <v>2.86</v>
      </c>
      <c r="F21" s="6" t="n">
        <f aca="false">(-E21+D21)*C21</f>
        <v>-20000</v>
      </c>
    </row>
    <row r="22" customFormat="false" ht="12.75" hidden="false" customHeight="false" outlineLevel="0" collapsed="false">
      <c r="B22" s="4" t="n">
        <v>36602</v>
      </c>
      <c r="C22" s="5" t="n">
        <v>1000000</v>
      </c>
      <c r="D22" s="1" t="n">
        <f aca="false">+D21</f>
        <v>2.9</v>
      </c>
      <c r="E22" s="1" t="n">
        <v>2.78</v>
      </c>
      <c r="F22" s="6" t="n">
        <f aca="false">(-E22+D22)*C22</f>
        <v>120000</v>
      </c>
    </row>
    <row r="23" customFormat="false" ht="12.75" hidden="false" customHeight="false" outlineLevel="0" collapsed="false">
      <c r="B23" s="4" t="n">
        <v>36605</v>
      </c>
      <c r="C23" s="5" t="n">
        <v>-500000</v>
      </c>
      <c r="D23" s="1" t="n">
        <f aca="false">+D22</f>
        <v>2.9</v>
      </c>
      <c r="E23" s="1" t="n">
        <v>2.765</v>
      </c>
      <c r="F23" s="6" t="n">
        <f aca="false">(-E23+D23)*C23</f>
        <v>-67499.9999999999</v>
      </c>
    </row>
    <row r="24" customFormat="false" ht="12.75" hidden="false" customHeight="false" outlineLevel="0" collapsed="false">
      <c r="B24" s="4" t="n">
        <v>36605</v>
      </c>
      <c r="C24" s="5" t="n">
        <v>500000</v>
      </c>
      <c r="D24" s="1" t="n">
        <f aca="false">+D23</f>
        <v>2.9</v>
      </c>
      <c r="E24" s="1" t="n">
        <v>2.71</v>
      </c>
      <c r="F24" s="6" t="n">
        <f aca="false">(-E24+D24)*C24</f>
        <v>95000</v>
      </c>
    </row>
    <row r="25" customFormat="false" ht="12.75" hidden="false" customHeight="false" outlineLevel="0" collapsed="false">
      <c r="B25" s="4" t="n">
        <v>36606</v>
      </c>
      <c r="C25" s="5" t="n">
        <v>-500000</v>
      </c>
      <c r="D25" s="1" t="n">
        <f aca="false">+D24</f>
        <v>2.9</v>
      </c>
      <c r="E25" s="1" t="n">
        <v>2.745</v>
      </c>
      <c r="F25" s="6" t="n">
        <f aca="false">(-E25+D25)*C25</f>
        <v>-77499.9999999999</v>
      </c>
    </row>
    <row r="26" customFormat="false" ht="12.75" hidden="false" customHeight="false" outlineLevel="0" collapsed="false">
      <c r="B26" s="4" t="n">
        <v>36608</v>
      </c>
      <c r="C26" s="5" t="n">
        <v>-250000</v>
      </c>
      <c r="D26" s="1" t="n">
        <f aca="false">+D25</f>
        <v>2.9</v>
      </c>
      <c r="E26" s="1" t="n">
        <v>2.785</v>
      </c>
      <c r="F26" s="6" t="n">
        <f aca="false">(-E26+D26)*C26</f>
        <v>-28749.9999999999</v>
      </c>
    </row>
    <row r="27" customFormat="false" ht="13.5" hidden="false" customHeight="false" outlineLevel="0" collapsed="false">
      <c r="C27" s="7" t="n">
        <f aca="false">SUM(C15:C26)</f>
        <v>-750000</v>
      </c>
      <c r="F27" s="8" t="n">
        <f aca="false">SUM(F15:F26)</f>
        <v>-13249.9999999996</v>
      </c>
    </row>
    <row r="28" customFormat="false" ht="13.5" hidden="false" customHeight="false" outlineLevel="0" collapsed="false"/>
    <row r="30" customFormat="false" ht="12.75" hidden="false" customHeight="false" outlineLevel="0" collapsed="false">
      <c r="A30" s="3" t="n">
        <v>36647</v>
      </c>
      <c r="B30" s="4" t="n">
        <v>36622</v>
      </c>
      <c r="C30" s="5" t="n">
        <v>-500000</v>
      </c>
      <c r="D30" s="1" t="n">
        <v>3.089</v>
      </c>
      <c r="E30" s="1" t="n">
        <v>2.935</v>
      </c>
      <c r="F30" s="6" t="n">
        <f aca="false">(-E30+D30)*C30</f>
        <v>-77000</v>
      </c>
    </row>
    <row r="31" customFormat="false" ht="12.75" hidden="false" customHeight="false" outlineLevel="0" collapsed="false">
      <c r="B31" s="4" t="n">
        <v>36623</v>
      </c>
      <c r="C31" s="5" t="n">
        <v>-500000</v>
      </c>
      <c r="D31" s="1" t="n">
        <f aca="false">+D30</f>
        <v>3.089</v>
      </c>
      <c r="E31" s="1" t="n">
        <v>2.955</v>
      </c>
      <c r="F31" s="6" t="n">
        <f aca="false">(-E31+D31)*C31</f>
        <v>-66999.9999999999</v>
      </c>
    </row>
    <row r="32" customFormat="false" ht="12.75" hidden="false" customHeight="false" outlineLevel="0" collapsed="false">
      <c r="B32" s="4" t="n">
        <v>36634</v>
      </c>
      <c r="C32" s="5" t="n">
        <v>-500000</v>
      </c>
      <c r="D32" s="1" t="n">
        <f aca="false">+D31</f>
        <v>3.089</v>
      </c>
      <c r="E32" s="1" t="n">
        <v>3.13</v>
      </c>
      <c r="F32" s="6" t="n">
        <f aca="false">(-E32+D32)*C32</f>
        <v>20500</v>
      </c>
    </row>
    <row r="33" customFormat="false" ht="12.75" hidden="false" customHeight="false" outlineLevel="0" collapsed="false">
      <c r="B33" s="4" t="n">
        <v>36634</v>
      </c>
      <c r="C33" s="5" t="n">
        <v>500000</v>
      </c>
      <c r="D33" s="1" t="n">
        <f aca="false">+D32</f>
        <v>3.089</v>
      </c>
      <c r="E33" s="1" t="n">
        <v>3.098</v>
      </c>
      <c r="F33" s="6" t="n">
        <f aca="false">(-E33+D33)*C33</f>
        <v>-4499.99999999995</v>
      </c>
    </row>
    <row r="34" customFormat="false" ht="12.75" hidden="false" customHeight="false" outlineLevel="0" collapsed="false">
      <c r="B34" s="4" t="n">
        <v>36635</v>
      </c>
      <c r="C34" s="5" t="n">
        <v>-500000</v>
      </c>
      <c r="D34" s="1" t="n">
        <f aca="false">+D33</f>
        <v>3.089</v>
      </c>
      <c r="E34" s="1" t="n">
        <v>3.123</v>
      </c>
      <c r="F34" s="6" t="n">
        <f aca="false">(-E34+D34)*C34</f>
        <v>17000.0000000001</v>
      </c>
    </row>
    <row r="35" customFormat="false" ht="12.75" hidden="false" customHeight="false" outlineLevel="0" collapsed="false">
      <c r="B35" s="4" t="n">
        <v>36635</v>
      </c>
      <c r="C35" s="5" t="n">
        <v>500000</v>
      </c>
      <c r="D35" s="1" t="n">
        <f aca="false">+D34</f>
        <v>3.089</v>
      </c>
      <c r="E35" s="1" t="n">
        <v>3.07</v>
      </c>
      <c r="F35" s="6" t="n">
        <f aca="false">(-E35+D35)*C35</f>
        <v>9500.00000000006</v>
      </c>
    </row>
    <row r="36" customFormat="false" ht="12.75" hidden="false" customHeight="false" outlineLevel="0" collapsed="false">
      <c r="B36" s="4" t="n">
        <v>36614</v>
      </c>
      <c r="C36" s="5" t="n">
        <v>-500000</v>
      </c>
      <c r="D36" s="1" t="n">
        <f aca="false">+D35</f>
        <v>3.089</v>
      </c>
      <c r="E36" s="1" t="n">
        <v>2.91</v>
      </c>
      <c r="F36" s="6" t="n">
        <f aca="false">(-E36+D36)*C36</f>
        <v>-89499.9999999999</v>
      </c>
    </row>
    <row r="37" customFormat="false" ht="12.75" hidden="false" customHeight="false" outlineLevel="0" collapsed="false">
      <c r="B37" s="4" t="n">
        <v>36615</v>
      </c>
      <c r="C37" s="5" t="n">
        <v>500000</v>
      </c>
      <c r="D37" s="1" t="n">
        <f aca="false">+D36</f>
        <v>3.089</v>
      </c>
      <c r="E37" s="1" t="n">
        <v>2.88</v>
      </c>
      <c r="F37" s="6" t="n">
        <f aca="false">(-E37+D37)*C37</f>
        <v>104500</v>
      </c>
    </row>
    <row r="38" customFormat="false" ht="12.75" hidden="false" customHeight="false" outlineLevel="0" collapsed="false">
      <c r="B38" s="4" t="n">
        <v>36633</v>
      </c>
      <c r="C38" s="5" t="n">
        <v>1000000</v>
      </c>
      <c r="D38" s="1" t="n">
        <f aca="false">+D37</f>
        <v>3.089</v>
      </c>
      <c r="E38" s="1" t="n">
        <v>3.145</v>
      </c>
      <c r="F38" s="6" t="n">
        <f aca="false">(-E38+D38)*C38</f>
        <v>-56000.0000000001</v>
      </c>
    </row>
    <row r="39" customFormat="false" ht="13.5" hidden="false" customHeight="false" outlineLevel="0" collapsed="false">
      <c r="C39" s="7" t="n">
        <f aca="false">SUM(C30:C38)</f>
        <v>0</v>
      </c>
      <c r="F39" s="8" t="n">
        <f aca="false">SUM(F30:F38)</f>
        <v>-142500</v>
      </c>
      <c r="J39" s="9"/>
    </row>
    <row r="40" customFormat="false" ht="13.5" hidden="false" customHeight="false" outlineLevel="0" collapsed="false"/>
    <row r="42" customFormat="false" ht="12.75" hidden="false" customHeight="false" outlineLevel="0" collapsed="false">
      <c r="A42" s="3" t="n">
        <v>36678</v>
      </c>
      <c r="B42" s="4" t="n">
        <v>36643</v>
      </c>
      <c r="C42" s="5" t="n">
        <v>-500000</v>
      </c>
      <c r="D42" s="1" t="n">
        <v>4.406</v>
      </c>
      <c r="E42" s="1" t="n">
        <v>3.05</v>
      </c>
      <c r="F42" s="6" t="n">
        <f aca="false">(-E42+D42)*C42</f>
        <v>-678000</v>
      </c>
    </row>
    <row r="43" customFormat="false" ht="12.75" hidden="false" customHeight="false" outlineLevel="0" collapsed="false">
      <c r="B43" s="4" t="n">
        <v>36644</v>
      </c>
      <c r="C43" s="5" t="n">
        <v>500000</v>
      </c>
      <c r="D43" s="1" t="n">
        <f aca="false">+D42</f>
        <v>4.406</v>
      </c>
      <c r="E43" s="1" t="n">
        <v>3.14</v>
      </c>
      <c r="F43" s="6" t="n">
        <f aca="false">(-E43+D43)*C43</f>
        <v>633000</v>
      </c>
    </row>
    <row r="44" customFormat="false" ht="12.75" hidden="false" customHeight="false" outlineLevel="0" collapsed="false">
      <c r="B44" s="4" t="n">
        <v>36649</v>
      </c>
      <c r="C44" s="5" t="n">
        <v>500000</v>
      </c>
      <c r="D44" s="1" t="n">
        <f aca="false">+D43</f>
        <v>4.406</v>
      </c>
      <c r="E44" s="1" t="n">
        <v>3.128</v>
      </c>
      <c r="F44" s="6" t="n">
        <f aca="false">(-E44+D44)*C44</f>
        <v>639000</v>
      </c>
    </row>
    <row r="45" customFormat="false" ht="12.75" hidden="false" customHeight="false" outlineLevel="0" collapsed="false">
      <c r="B45" s="4" t="n">
        <v>36651</v>
      </c>
      <c r="C45" s="5" t="n">
        <v>500000</v>
      </c>
      <c r="D45" s="1" t="n">
        <f aca="false">+D44</f>
        <v>4.406</v>
      </c>
      <c r="E45" s="1" t="n">
        <v>3.068</v>
      </c>
      <c r="F45" s="6" t="n">
        <f aca="false">(-E45+D45)*C45</f>
        <v>669000</v>
      </c>
    </row>
    <row r="46" customFormat="false" ht="12.75" hidden="false" customHeight="false" outlineLevel="0" collapsed="false">
      <c r="B46" s="4" t="n">
        <v>36654</v>
      </c>
      <c r="C46" s="5" t="n">
        <v>-500000</v>
      </c>
      <c r="D46" s="1" t="n">
        <f aca="false">+D45</f>
        <v>4.406</v>
      </c>
      <c r="E46" s="1" t="n">
        <v>3.185</v>
      </c>
      <c r="F46" s="6" t="n">
        <f aca="false">(-E46+D46)*C46</f>
        <v>-610500</v>
      </c>
    </row>
    <row r="47" customFormat="false" ht="12.75" hidden="false" customHeight="false" outlineLevel="0" collapsed="false">
      <c r="B47" s="4" t="n">
        <v>36656</v>
      </c>
      <c r="C47" s="5" t="n">
        <v>-500000</v>
      </c>
      <c r="D47" s="1" t="n">
        <f aca="false">+D46</f>
        <v>4.406</v>
      </c>
      <c r="E47" s="1" t="n">
        <v>3.28</v>
      </c>
      <c r="F47" s="6" t="n">
        <f aca="false">(-E47+D47)*C47</f>
        <v>-563000</v>
      </c>
    </row>
    <row r="48" customFormat="false" ht="12.75" hidden="false" customHeight="false" outlineLevel="0" collapsed="false">
      <c r="B48" s="4" t="n">
        <v>36669</v>
      </c>
      <c r="C48" s="5" t="n">
        <v>500000</v>
      </c>
      <c r="D48" s="1" t="n">
        <f aca="false">+D47</f>
        <v>4.406</v>
      </c>
      <c r="E48" s="1" t="n">
        <v>3.785</v>
      </c>
      <c r="F48" s="6" t="n">
        <f aca="false">(-E48+D48)*C48</f>
        <v>310500</v>
      </c>
    </row>
    <row r="49" customFormat="false" ht="12.75" hidden="false" customHeight="false" outlineLevel="0" collapsed="false">
      <c r="B49" s="4"/>
      <c r="C49" s="5"/>
      <c r="D49" s="1" t="n">
        <f aca="false">+D48</f>
        <v>4.406</v>
      </c>
      <c r="F49" s="6" t="n">
        <f aca="false">(-E49+D49)*C49</f>
        <v>0</v>
      </c>
    </row>
    <row r="50" customFormat="false" ht="12.75" hidden="false" customHeight="false" outlineLevel="0" collapsed="false">
      <c r="B50" s="4"/>
      <c r="C50" s="5"/>
      <c r="D50" s="1" t="n">
        <f aca="false">+D49</f>
        <v>4.406</v>
      </c>
      <c r="F50" s="6" t="n">
        <f aca="false">(-E50+D50)*C50</f>
        <v>0</v>
      </c>
    </row>
    <row r="51" customFormat="false" ht="13.5" hidden="false" customHeight="false" outlineLevel="0" collapsed="false">
      <c r="C51" s="7" t="n">
        <f aca="false">SUM(C42:C50)</f>
        <v>500000</v>
      </c>
      <c r="F51" s="8" t="n">
        <f aca="false">SUM(F42:F50)</f>
        <v>399999.999999999</v>
      </c>
    </row>
    <row r="52" customFormat="false" ht="13.5" hidden="false" customHeight="false" outlineLevel="0" collapsed="false"/>
    <row r="53" customFormat="false" ht="12.75" hidden="false" customHeight="false" outlineLevel="0" collapsed="false">
      <c r="F53" s="10"/>
    </row>
    <row r="54" customFormat="false" ht="12.75" hidden="false" customHeight="false" outlineLevel="0" collapsed="false">
      <c r="A54" s="3" t="n">
        <v>36708</v>
      </c>
      <c r="B54" s="4" t="n">
        <v>36677</v>
      </c>
      <c r="C54" s="5" t="n">
        <v>500000</v>
      </c>
      <c r="D54" s="11" t="n">
        <v>4.44</v>
      </c>
      <c r="E54" s="1" t="n">
        <v>4.45</v>
      </c>
      <c r="F54" s="6" t="n">
        <f aca="false">(-E54+D54)*C54</f>
        <v>-4999.99999999989</v>
      </c>
    </row>
    <row r="55" customFormat="false" ht="12.75" hidden="false" customHeight="false" outlineLevel="0" collapsed="false">
      <c r="B55" s="4" t="n">
        <v>36677</v>
      </c>
      <c r="C55" s="5" t="n">
        <v>500000</v>
      </c>
      <c r="D55" s="1" t="n">
        <f aca="false">+D54</f>
        <v>4.44</v>
      </c>
      <c r="E55" s="1" t="n">
        <v>4.495</v>
      </c>
      <c r="F55" s="6" t="n">
        <f aca="false">(-E55+D55)*C55</f>
        <v>-27499.9999999999</v>
      </c>
    </row>
    <row r="56" customFormat="false" ht="12.75" hidden="false" customHeight="false" outlineLevel="0" collapsed="false">
      <c r="B56" s="4" t="n">
        <v>36685</v>
      </c>
      <c r="C56" s="5" t="n">
        <v>-1000000</v>
      </c>
      <c r="D56" s="1" t="n">
        <f aca="false">+D55</f>
        <v>4.44</v>
      </c>
      <c r="E56" s="1" t="n">
        <v>4.14</v>
      </c>
      <c r="F56" s="6" t="n">
        <f aca="false">(-E56+D56)*C56</f>
        <v>-300000.000000001</v>
      </c>
    </row>
    <row r="57" customFormat="false" ht="12.75" hidden="false" customHeight="false" outlineLevel="0" collapsed="false">
      <c r="B57" s="4" t="n">
        <v>36692</v>
      </c>
      <c r="C57" s="5" t="n">
        <v>-155000</v>
      </c>
      <c r="D57" s="1" t="n">
        <f aca="false">+D56</f>
        <v>4.44</v>
      </c>
      <c r="E57" s="1" t="n">
        <v>4.345</v>
      </c>
      <c r="F57" s="6" t="n">
        <f aca="false">(-E57+D57)*C57</f>
        <v>-14725.0000000001</v>
      </c>
    </row>
    <row r="58" customFormat="false" ht="12.75" hidden="false" customHeight="false" outlineLevel="0" collapsed="false">
      <c r="B58" s="4" t="n">
        <v>36693</v>
      </c>
      <c r="C58" s="5" t="n">
        <v>155000</v>
      </c>
      <c r="D58" s="1" t="n">
        <f aca="false">+D57</f>
        <v>4.44</v>
      </c>
      <c r="E58" s="1" t="n">
        <v>4.57</v>
      </c>
      <c r="F58" s="6" t="n">
        <f aca="false">(-E58+D58)*C58</f>
        <v>-20150</v>
      </c>
    </row>
    <row r="59" customFormat="false" ht="12.75" hidden="false" customHeight="false" outlineLevel="0" collapsed="false">
      <c r="B59" s="4" t="n">
        <v>36696</v>
      </c>
      <c r="C59" s="5" t="n">
        <v>155000</v>
      </c>
      <c r="D59" s="1" t="n">
        <f aca="false">+D58</f>
        <v>4.44</v>
      </c>
      <c r="E59" s="1" t="n">
        <v>4.335</v>
      </c>
      <c r="F59" s="6" t="n">
        <f aca="false">(-E59+D59)*C59</f>
        <v>16275.0000000001</v>
      </c>
    </row>
    <row r="60" customFormat="false" ht="12.75" hidden="false" customHeight="false" outlineLevel="0" collapsed="false">
      <c r="B60" s="4" t="n">
        <v>36698</v>
      </c>
      <c r="C60" s="5" t="n">
        <v>155000</v>
      </c>
      <c r="D60" s="1" t="n">
        <f aca="false">+D59</f>
        <v>4.44</v>
      </c>
      <c r="E60" s="1" t="n">
        <v>4.28</v>
      </c>
      <c r="F60" s="6" t="n">
        <f aca="false">(-E60+D60)*C60</f>
        <v>24800</v>
      </c>
    </row>
    <row r="61" customFormat="false" ht="12.75" hidden="false" customHeight="false" outlineLevel="0" collapsed="false">
      <c r="B61" s="4" t="n">
        <v>36699</v>
      </c>
      <c r="C61" s="5" t="n">
        <v>-310000</v>
      </c>
      <c r="D61" s="1" t="n">
        <f aca="false">+D58</f>
        <v>4.44</v>
      </c>
      <c r="E61" s="1" t="n">
        <v>4.39</v>
      </c>
      <c r="F61" s="6" t="n">
        <f aca="false">(-E61+D61)*C61</f>
        <v>-15500.0000000002</v>
      </c>
    </row>
    <row r="62" customFormat="false" ht="12.75" hidden="false" customHeight="false" outlineLevel="0" collapsed="false">
      <c r="B62" s="4" t="n">
        <v>36700</v>
      </c>
      <c r="C62" s="5" t="n">
        <v>-155000</v>
      </c>
      <c r="D62" s="1" t="n">
        <f aca="false">+D59</f>
        <v>4.44</v>
      </c>
      <c r="E62" s="1" t="n">
        <v>4.505</v>
      </c>
      <c r="F62" s="6" t="n">
        <f aca="false">(-E62+D62)*C62</f>
        <v>10074.9999999999</v>
      </c>
    </row>
    <row r="63" customFormat="false" ht="12.75" hidden="false" customHeight="false" outlineLevel="0" collapsed="false">
      <c r="B63" s="4" t="n">
        <v>36700</v>
      </c>
      <c r="C63" s="5" t="n">
        <v>155000</v>
      </c>
      <c r="D63" s="1" t="n">
        <f aca="false">+D59</f>
        <v>4.44</v>
      </c>
      <c r="E63" s="1" t="n">
        <v>4.445</v>
      </c>
      <c r="F63" s="6" t="n">
        <f aca="false">(-E63+D63)*C63</f>
        <v>-774.999999999984</v>
      </c>
    </row>
    <row r="64" customFormat="false" ht="12.75" hidden="false" customHeight="false" outlineLevel="0" collapsed="false">
      <c r="B64" s="4" t="n">
        <v>36700</v>
      </c>
      <c r="C64" s="5" t="n">
        <v>-155000</v>
      </c>
      <c r="D64" s="1" t="n">
        <f aca="false">+D59</f>
        <v>4.44</v>
      </c>
      <c r="E64" s="1" t="n">
        <v>4.51</v>
      </c>
      <c r="F64" s="6" t="n">
        <f aca="false">(-E64+D64)*C64</f>
        <v>10849.9999999999</v>
      </c>
    </row>
    <row r="65" customFormat="false" ht="12.75" hidden="false" customHeight="false" outlineLevel="0" collapsed="false">
      <c r="B65" s="4" t="n">
        <v>36700</v>
      </c>
      <c r="C65" s="5" t="n">
        <v>155000</v>
      </c>
      <c r="D65" s="1" t="n">
        <f aca="false">+D60</f>
        <v>4.44</v>
      </c>
      <c r="E65" s="1" t="n">
        <v>4.44</v>
      </c>
      <c r="F65" s="6" t="n">
        <f aca="false">(-E65+D65)*C65</f>
        <v>0</v>
      </c>
    </row>
    <row r="66" customFormat="false" ht="12.75" hidden="false" customHeight="false" outlineLevel="0" collapsed="false">
      <c r="B66" s="4"/>
      <c r="C66" s="5"/>
      <c r="D66" s="1" t="n">
        <f aca="false">+D65</f>
        <v>4.44</v>
      </c>
      <c r="F66" s="6" t="n">
        <f aca="false">(-E66+D66)*C66</f>
        <v>0</v>
      </c>
    </row>
    <row r="67" customFormat="false" ht="13.5" hidden="false" customHeight="false" outlineLevel="0" collapsed="false">
      <c r="C67" s="7" t="n">
        <f aca="false">SUM(C54:C66)</f>
        <v>0</v>
      </c>
      <c r="F67" s="8" t="n">
        <f aca="false">SUM(F54:F66)</f>
        <v>-321650.000000001</v>
      </c>
    </row>
    <row r="68" customFormat="false" ht="13.5" hidden="false" customHeight="false" outlineLevel="0" collapsed="false"/>
    <row r="70" customFormat="false" ht="12.75" hidden="false" customHeight="false" outlineLevel="0" collapsed="false">
      <c r="A70" s="3" t="n">
        <v>36739</v>
      </c>
      <c r="B70" s="4" t="n">
        <v>36712</v>
      </c>
      <c r="C70" s="5" t="n">
        <v>155000</v>
      </c>
      <c r="D70" s="11" t="n">
        <v>3.84</v>
      </c>
      <c r="E70" s="1" t="n">
        <v>4.085</v>
      </c>
      <c r="F70" s="6" t="n">
        <f aca="false">(-E70+D70)*C70</f>
        <v>-37975</v>
      </c>
    </row>
    <row r="71" customFormat="false" ht="12.75" hidden="false" customHeight="false" outlineLevel="0" collapsed="false">
      <c r="B71" s="4" t="n">
        <v>36714</v>
      </c>
      <c r="C71" s="5" t="n">
        <v>-155000</v>
      </c>
      <c r="D71" s="1" t="n">
        <f aca="false">+D70</f>
        <v>3.84</v>
      </c>
      <c r="E71" s="1" t="n">
        <v>4.165</v>
      </c>
      <c r="F71" s="6" t="n">
        <f aca="false">(-E71+D71)*C71</f>
        <v>50375</v>
      </c>
    </row>
    <row r="72" customFormat="false" ht="12.75" hidden="false" customHeight="false" outlineLevel="0" collapsed="false">
      <c r="B72" s="4" t="n">
        <v>36726</v>
      </c>
      <c r="C72" s="5" t="n">
        <v>155000</v>
      </c>
      <c r="D72" s="1" t="n">
        <f aca="false">+D71</f>
        <v>3.84</v>
      </c>
      <c r="E72" s="1" t="n">
        <v>3.86</v>
      </c>
      <c r="F72" s="6" t="n">
        <f aca="false">(-E72+D72)*C72</f>
        <v>-3100</v>
      </c>
    </row>
    <row r="73" customFormat="false" ht="12.75" hidden="false" customHeight="false" outlineLevel="0" collapsed="false">
      <c r="B73" s="4" t="n">
        <v>36732</v>
      </c>
      <c r="C73" s="5" t="n">
        <v>-155000</v>
      </c>
      <c r="D73" s="1" t="n">
        <f aca="false">+D72</f>
        <v>3.84</v>
      </c>
      <c r="E73" s="1" t="n">
        <v>3.65</v>
      </c>
      <c r="F73" s="6" t="n">
        <f aca="false">(-E73+D73)*C73</f>
        <v>-29450</v>
      </c>
    </row>
    <row r="74" customFormat="false" ht="12.75" hidden="false" customHeight="false" outlineLevel="0" collapsed="false">
      <c r="B74" s="4" t="n">
        <v>36733</v>
      </c>
      <c r="C74" s="5" t="n">
        <v>-155000</v>
      </c>
      <c r="D74" s="1" t="n">
        <f aca="false">+D73</f>
        <v>3.84</v>
      </c>
      <c r="E74" s="1" t="n">
        <v>3.675</v>
      </c>
      <c r="F74" s="6" t="n">
        <f aca="false">(-E74+D74)*C74</f>
        <v>-25575</v>
      </c>
    </row>
    <row r="75" customFormat="false" ht="12.75" hidden="false" customHeight="false" outlineLevel="0" collapsed="false">
      <c r="B75" s="4" t="n">
        <v>36733</v>
      </c>
      <c r="C75" s="5" t="n">
        <v>-155000</v>
      </c>
      <c r="D75" s="1" t="n">
        <f aca="false">+D74</f>
        <v>3.84</v>
      </c>
      <c r="E75" s="1" t="n">
        <v>3.81</v>
      </c>
      <c r="F75" s="6" t="n">
        <f aca="false">(-E75+D75)*C75</f>
        <v>-4649.99999999997</v>
      </c>
    </row>
    <row r="76" customFormat="false" ht="12.75" hidden="false" customHeight="false" outlineLevel="0" collapsed="false">
      <c r="B76" s="4" t="n">
        <v>36734</v>
      </c>
      <c r="C76" s="5" t="n">
        <v>310000</v>
      </c>
      <c r="D76" s="1" t="n">
        <f aca="false">+D75</f>
        <v>3.84</v>
      </c>
      <c r="E76" s="1" t="n">
        <v>3.84</v>
      </c>
      <c r="F76" s="6" t="n">
        <f aca="false">(-E76+D76)*C76</f>
        <v>0</v>
      </c>
    </row>
    <row r="77" customFormat="false" ht="12.75" hidden="false" customHeight="false" outlineLevel="0" collapsed="false">
      <c r="B77" s="4"/>
      <c r="C77" s="5"/>
      <c r="D77" s="1" t="n">
        <f aca="false">+D74</f>
        <v>3.84</v>
      </c>
      <c r="F77" s="6" t="n">
        <f aca="false">(-E77+D77)*C77</f>
        <v>0</v>
      </c>
    </row>
    <row r="78" customFormat="false" ht="13.5" hidden="false" customHeight="false" outlineLevel="0" collapsed="false">
      <c r="C78" s="7" t="n">
        <f aca="false">SUM(C70:C77)</f>
        <v>0</v>
      </c>
      <c r="F78" s="8" t="n">
        <f aca="false">SUM(F70:F77)</f>
        <v>-50375</v>
      </c>
    </row>
    <row r="79" customFormat="false" ht="13.5" hidden="false" customHeight="false" outlineLevel="0" collapsed="false"/>
    <row r="80" customFormat="false" ht="12.75" hidden="false" customHeight="false" outlineLevel="0" collapsed="false">
      <c r="F80" s="10"/>
    </row>
    <row r="81" customFormat="false" ht="12.75" hidden="false" customHeight="false" outlineLevel="0" collapsed="false">
      <c r="A81" s="3" t="n">
        <v>36770</v>
      </c>
      <c r="B81" s="4" t="n">
        <v>36733</v>
      </c>
      <c r="C81" s="5" t="n">
        <v>-300000</v>
      </c>
      <c r="D81" s="11" t="n">
        <v>3.91</v>
      </c>
      <c r="E81" s="1" t="n">
        <v>3.8625</v>
      </c>
      <c r="F81" s="6" t="n">
        <f aca="false">(-E81+D81)*C81</f>
        <v>-14250.0000000001</v>
      </c>
    </row>
    <row r="82" customFormat="false" ht="12.75" hidden="false" customHeight="false" outlineLevel="0" collapsed="false">
      <c r="B82" s="4" t="n">
        <v>36735</v>
      </c>
      <c r="C82" s="5" t="n">
        <v>300000</v>
      </c>
      <c r="D82" s="1" t="n">
        <f aca="false">+D81</f>
        <v>3.91</v>
      </c>
      <c r="E82" s="1" t="n">
        <v>3.9</v>
      </c>
      <c r="F82" s="6" t="n">
        <f aca="false">(-E82+D82)*C82</f>
        <v>3000.00000000007</v>
      </c>
    </row>
    <row r="83" customFormat="false" ht="12.75" hidden="false" customHeight="false" outlineLevel="0" collapsed="false">
      <c r="B83" s="4"/>
      <c r="C83" s="5"/>
      <c r="D83" s="1" t="n">
        <f aca="false">+D82</f>
        <v>3.91</v>
      </c>
      <c r="F83" s="6" t="n">
        <f aca="false">(-E83+D83)*C83</f>
        <v>0</v>
      </c>
    </row>
    <row r="84" customFormat="false" ht="12.75" hidden="false" customHeight="false" outlineLevel="0" collapsed="false">
      <c r="B84" s="4"/>
      <c r="C84" s="5"/>
      <c r="D84" s="1" t="n">
        <f aca="false">+D83</f>
        <v>3.91</v>
      </c>
      <c r="F84" s="6" t="n">
        <f aca="false">SUM(F81:F83)</f>
        <v>-11250</v>
      </c>
    </row>
    <row r="85" customFormat="false" ht="13.5" hidden="false" customHeight="false" outlineLevel="0" collapsed="false">
      <c r="C85" s="7" t="n">
        <f aca="false">SUM(C81:C84)</f>
        <v>0</v>
      </c>
      <c r="F85" s="8" t="n">
        <f aca="false">SUM(F84)</f>
        <v>-11250</v>
      </c>
    </row>
    <row r="86" customFormat="false" ht="13.5" hidden="false" customHeight="false" outlineLevel="0" collapsed="false"/>
    <row r="87" customFormat="false" ht="12.75" hidden="false" customHeight="false" outlineLevel="0" collapsed="false">
      <c r="F87" s="10"/>
    </row>
    <row r="88" customFormat="false" ht="12.75" hidden="false" customHeight="false" outlineLevel="0" collapsed="false">
      <c r="A88" s="3" t="n">
        <v>36800</v>
      </c>
      <c r="B88" s="4" t="n">
        <v>36768</v>
      </c>
      <c r="C88" s="5" t="n">
        <v>-155000</v>
      </c>
      <c r="D88" s="11" t="n">
        <v>4.965</v>
      </c>
      <c r="E88" s="1" t="n">
        <v>4.73</v>
      </c>
      <c r="F88" s="6" t="n">
        <f aca="false">(-E88+D88)*C88</f>
        <v>-36424.9999999999</v>
      </c>
    </row>
    <row r="89" customFormat="false" ht="12.75" hidden="false" customHeight="false" outlineLevel="0" collapsed="false">
      <c r="B89" s="4" t="n">
        <v>36775</v>
      </c>
      <c r="C89" s="5" t="n">
        <v>-155000</v>
      </c>
      <c r="D89" s="1" t="n">
        <f aca="false">+D88</f>
        <v>4.965</v>
      </c>
      <c r="E89" s="1" t="n">
        <v>4.99</v>
      </c>
      <c r="F89" s="6" t="n">
        <f aca="false">(-E89+D89)*C89</f>
        <v>3875.00000000006</v>
      </c>
    </row>
    <row r="90" customFormat="false" ht="12.75" hidden="false" customHeight="false" outlineLevel="0" collapsed="false">
      <c r="B90" s="4" t="n">
        <v>36777</v>
      </c>
      <c r="C90" s="5" t="n">
        <v>310000</v>
      </c>
      <c r="D90" s="1" t="n">
        <f aca="false">+D89</f>
        <v>4.965</v>
      </c>
      <c r="E90" s="1" t="n">
        <v>4.88</v>
      </c>
      <c r="F90" s="6" t="n">
        <f aca="false">(-E90+D90)*C90</f>
        <v>26350</v>
      </c>
    </row>
    <row r="91" customFormat="false" ht="12.75" hidden="false" customHeight="false" outlineLevel="0" collapsed="false">
      <c r="B91" s="4" t="n">
        <v>36780</v>
      </c>
      <c r="C91" s="5" t="n">
        <v>155000</v>
      </c>
      <c r="D91" s="1" t="n">
        <f aca="false">+D90</f>
        <v>4.965</v>
      </c>
      <c r="E91" s="1" t="n">
        <v>4.87</v>
      </c>
      <c r="F91" s="6" t="n">
        <f aca="false">(-E91+D91)*C91</f>
        <v>14725</v>
      </c>
    </row>
    <row r="92" customFormat="false" ht="12.75" hidden="false" customHeight="false" outlineLevel="0" collapsed="false">
      <c r="B92" s="4" t="n">
        <v>36780</v>
      </c>
      <c r="C92" s="5" t="n">
        <v>-155000</v>
      </c>
      <c r="D92" s="1" t="n">
        <f aca="false">+D91</f>
        <v>4.965</v>
      </c>
      <c r="E92" s="1" t="n">
        <v>4.965</v>
      </c>
      <c r="F92" s="6" t="n">
        <f aca="false">(-E92+D92)*C92</f>
        <v>-0</v>
      </c>
    </row>
    <row r="93" customFormat="false" ht="12.75" hidden="false" customHeight="false" outlineLevel="0" collapsed="false">
      <c r="B93" s="4"/>
      <c r="C93" s="5"/>
      <c r="D93" s="1" t="n">
        <f aca="false">+D92</f>
        <v>4.965</v>
      </c>
      <c r="F93" s="6" t="n">
        <f aca="false">(-E93+D93)*C93</f>
        <v>0</v>
      </c>
    </row>
    <row r="94" customFormat="false" ht="12.75" hidden="false" customHeight="false" outlineLevel="0" collapsed="false">
      <c r="B94" s="4"/>
      <c r="C94" s="5"/>
      <c r="D94" s="1" t="n">
        <f aca="false">+D93</f>
        <v>4.965</v>
      </c>
      <c r="F94" s="6" t="n">
        <f aca="false">(-E94+D94)*C94</f>
        <v>0</v>
      </c>
    </row>
    <row r="95" customFormat="false" ht="12.75" hidden="false" customHeight="false" outlineLevel="0" collapsed="false">
      <c r="B95" s="4"/>
      <c r="C95" s="5"/>
      <c r="D95" s="1" t="n">
        <f aca="false">+D92</f>
        <v>4.965</v>
      </c>
      <c r="F95" s="6" t="n">
        <f aca="false">(-E95+D95)*C95</f>
        <v>0</v>
      </c>
    </row>
    <row r="96" customFormat="false" ht="12.75" hidden="false" customHeight="false" outlineLevel="0" collapsed="false">
      <c r="B96" s="4"/>
      <c r="C96" s="5"/>
      <c r="D96" s="1" t="n">
        <f aca="false">+D93</f>
        <v>4.965</v>
      </c>
      <c r="F96" s="6" t="n">
        <f aca="false">(-E96+D96)*C96</f>
        <v>0</v>
      </c>
    </row>
    <row r="97" customFormat="false" ht="12.75" hidden="false" customHeight="false" outlineLevel="0" collapsed="false">
      <c r="B97" s="4"/>
      <c r="C97" s="5"/>
      <c r="D97" s="1" t="n">
        <f aca="false">+D93</f>
        <v>4.965</v>
      </c>
      <c r="F97" s="6" t="n">
        <f aca="false">(-E97+D97)*C97</f>
        <v>0</v>
      </c>
    </row>
    <row r="98" customFormat="false" ht="12.75" hidden="false" customHeight="false" outlineLevel="0" collapsed="false">
      <c r="B98" s="4"/>
      <c r="C98" s="5"/>
      <c r="D98" s="1" t="n">
        <f aca="false">+D93</f>
        <v>4.965</v>
      </c>
      <c r="F98" s="6" t="n">
        <f aca="false">(-E98+D98)*C98</f>
        <v>0</v>
      </c>
    </row>
    <row r="99" customFormat="false" ht="12.75" hidden="false" customHeight="false" outlineLevel="0" collapsed="false">
      <c r="B99" s="4"/>
      <c r="C99" s="5"/>
      <c r="D99" s="1" t="n">
        <f aca="false">+D94</f>
        <v>4.965</v>
      </c>
      <c r="F99" s="6" t="n">
        <f aca="false">(-E99+D99)*C99</f>
        <v>0</v>
      </c>
    </row>
    <row r="100" customFormat="false" ht="12.75" hidden="false" customHeight="false" outlineLevel="0" collapsed="false">
      <c r="B100" s="4"/>
      <c r="C100" s="5"/>
      <c r="D100" s="1" t="n">
        <f aca="false">+D99</f>
        <v>4.965</v>
      </c>
      <c r="F100" s="6" t="n">
        <f aca="false">(-E100+D100)*C100</f>
        <v>0</v>
      </c>
    </row>
    <row r="101" customFormat="false" ht="13.5" hidden="false" customHeight="false" outlineLevel="0" collapsed="false">
      <c r="C101" s="7" t="n">
        <f aca="false">SUM(C88:C100)</f>
        <v>0</v>
      </c>
      <c r="F101" s="8" t="n">
        <f aca="false">SUM(F88:F100)</f>
        <v>8525.00000000009</v>
      </c>
    </row>
    <row r="102" customFormat="false" ht="13.5" hidden="false" customHeight="false" outlineLevel="0" collapsed="false"/>
    <row r="103" customFormat="false" ht="12.75" hidden="false" customHeight="false" outlineLevel="0" collapsed="false">
      <c r="F103" s="10"/>
    </row>
    <row r="104" customFormat="false" ht="12.75" hidden="false" customHeight="false" outlineLevel="0" collapsed="false">
      <c r="A104" s="3" t="n">
        <v>36831</v>
      </c>
      <c r="B104" s="4" t="n">
        <v>36803</v>
      </c>
      <c r="C104" s="5" t="n">
        <v>150000</v>
      </c>
      <c r="D104" s="11" t="n">
        <v>4.79</v>
      </c>
      <c r="E104" s="1" t="n">
        <v>5.22</v>
      </c>
      <c r="F104" s="6" t="n">
        <f aca="false">(-E104+D104)*C104</f>
        <v>-64500</v>
      </c>
    </row>
    <row r="105" customFormat="false" ht="12.75" hidden="false" customHeight="false" outlineLevel="0" collapsed="false">
      <c r="B105" s="4" t="n">
        <v>36804</v>
      </c>
      <c r="C105" s="5" t="n">
        <v>-150000</v>
      </c>
      <c r="D105" s="1" t="n">
        <f aca="false">+D104</f>
        <v>4.79</v>
      </c>
      <c r="E105" s="1" t="n">
        <v>5.265</v>
      </c>
      <c r="F105" s="6" t="n">
        <f aca="false">(-E105+D105)*C105</f>
        <v>71249.9999999999</v>
      </c>
    </row>
    <row r="106" customFormat="false" ht="12.75" hidden="false" customHeight="false" outlineLevel="0" collapsed="false">
      <c r="B106" s="4" t="n">
        <v>36810</v>
      </c>
      <c r="C106" s="5" t="n">
        <v>-150000</v>
      </c>
      <c r="D106" s="1" t="n">
        <f aca="false">+D105</f>
        <v>4.79</v>
      </c>
      <c r="E106" s="1" t="n">
        <v>5.48</v>
      </c>
      <c r="F106" s="6" t="n">
        <f aca="false">(-E106+D106)*C106</f>
        <v>103500</v>
      </c>
    </row>
    <row r="107" customFormat="false" ht="12.75" hidden="false" customHeight="false" outlineLevel="0" collapsed="false">
      <c r="B107" s="4" t="n">
        <v>36810</v>
      </c>
      <c r="C107" s="5" t="n">
        <v>-150000</v>
      </c>
      <c r="D107" s="1" t="n">
        <f aca="false">+D106</f>
        <v>4.79</v>
      </c>
      <c r="E107" s="1" t="n">
        <v>5.67</v>
      </c>
      <c r="F107" s="6" t="n">
        <f aca="false">(-E107+D107)*C107</f>
        <v>132000</v>
      </c>
    </row>
    <row r="108" customFormat="false" ht="12.75" hidden="false" customHeight="false" outlineLevel="0" collapsed="false">
      <c r="B108" s="4" t="n">
        <v>36812</v>
      </c>
      <c r="C108" s="5" t="n">
        <v>300000</v>
      </c>
      <c r="D108" s="1" t="n">
        <f aca="false">+D107</f>
        <v>4.79</v>
      </c>
      <c r="E108" s="1" t="n">
        <v>5.565</v>
      </c>
      <c r="F108" s="6" t="n">
        <f aca="false">(-E108+D108)*C108</f>
        <v>-232500</v>
      </c>
    </row>
    <row r="109" customFormat="false" ht="12.75" hidden="false" customHeight="false" outlineLevel="0" collapsed="false">
      <c r="B109" s="4" t="n">
        <v>36815</v>
      </c>
      <c r="C109" s="5" t="n">
        <v>-150000</v>
      </c>
      <c r="D109" s="1" t="n">
        <f aca="false">+D108</f>
        <v>4.79</v>
      </c>
      <c r="E109" s="1" t="n">
        <v>5.44</v>
      </c>
      <c r="F109" s="6" t="n">
        <f aca="false">(-E109+D109)*C109</f>
        <v>97500.0000000001</v>
      </c>
    </row>
    <row r="110" customFormat="false" ht="12.75" hidden="false" customHeight="false" outlineLevel="0" collapsed="false">
      <c r="B110" s="4" t="n">
        <v>36815</v>
      </c>
      <c r="C110" s="5" t="n">
        <v>150000</v>
      </c>
      <c r="D110" s="1" t="n">
        <f aca="false">+D109</f>
        <v>4.79</v>
      </c>
      <c r="E110" s="1" t="n">
        <v>5.415</v>
      </c>
      <c r="F110" s="6" t="n">
        <f aca="false">(-E110+D110)*C110</f>
        <v>-93750</v>
      </c>
    </row>
    <row r="111" customFormat="false" ht="12.75" hidden="false" customHeight="false" outlineLevel="0" collapsed="false">
      <c r="B111" s="4" t="n">
        <v>36817</v>
      </c>
      <c r="C111" s="5" t="n">
        <v>150000</v>
      </c>
      <c r="D111" s="1" t="n">
        <f aca="false">+D108</f>
        <v>4.79</v>
      </c>
      <c r="E111" s="1" t="n">
        <v>5.235</v>
      </c>
      <c r="F111" s="6" t="n">
        <f aca="false">(-E111+D111)*C111</f>
        <v>-66750</v>
      </c>
    </row>
    <row r="112" customFormat="false" ht="12.75" hidden="false" customHeight="false" outlineLevel="0" collapsed="false">
      <c r="B112" s="4" t="n">
        <v>36825</v>
      </c>
      <c r="C112" s="5" t="n">
        <v>-150000</v>
      </c>
      <c r="D112" s="1" t="n">
        <f aca="false">+D109</f>
        <v>4.79</v>
      </c>
      <c r="E112" s="1" t="n">
        <v>4.68</v>
      </c>
      <c r="F112" s="6" t="n">
        <f aca="false">(-E112+D112)*C112</f>
        <v>-16500</v>
      </c>
    </row>
    <row r="113" customFormat="false" ht="12.75" hidden="false" customHeight="false" outlineLevel="0" collapsed="false">
      <c r="B113" s="4"/>
      <c r="C113" s="5"/>
      <c r="D113" s="1" t="n">
        <f aca="false">+D109</f>
        <v>4.79</v>
      </c>
      <c r="F113" s="6" t="n">
        <f aca="false">(-E113+D113)*C113</f>
        <v>0</v>
      </c>
    </row>
    <row r="114" customFormat="false" ht="12.75" hidden="false" customHeight="false" outlineLevel="0" collapsed="false">
      <c r="B114" s="4"/>
      <c r="C114" s="5"/>
      <c r="D114" s="1" t="n">
        <f aca="false">+D109</f>
        <v>4.79</v>
      </c>
      <c r="F114" s="6" t="n">
        <f aca="false">(-E114+D114)*C114</f>
        <v>0</v>
      </c>
    </row>
    <row r="115" customFormat="false" ht="12.75" hidden="false" customHeight="false" outlineLevel="0" collapsed="false">
      <c r="B115" s="4"/>
      <c r="C115" s="5"/>
      <c r="D115" s="1" t="n">
        <f aca="false">+D110</f>
        <v>4.79</v>
      </c>
      <c r="F115" s="6" t="n">
        <f aca="false">(-E115+D115)*C115</f>
        <v>0</v>
      </c>
    </row>
    <row r="116" customFormat="false" ht="12.75" hidden="false" customHeight="false" outlineLevel="0" collapsed="false">
      <c r="B116" s="4"/>
      <c r="C116" s="5"/>
      <c r="D116" s="1" t="n">
        <f aca="false">+D115</f>
        <v>4.79</v>
      </c>
      <c r="F116" s="6" t="n">
        <f aca="false">(-E116+D116)*C116</f>
        <v>0</v>
      </c>
    </row>
    <row r="117" customFormat="false" ht="13.5" hidden="false" customHeight="false" outlineLevel="0" collapsed="false">
      <c r="C117" s="7" t="n">
        <f aca="false">SUM(C104:C116)</f>
        <v>0</v>
      </c>
      <c r="F117" s="8" t="n">
        <f aca="false">SUM(F104:F116)</f>
        <v>-69750.0000000001</v>
      </c>
    </row>
    <row r="118" customFormat="false" ht="13.5" hidden="false" customHeight="false" outlineLevel="0" collapsed="false"/>
    <row r="119" customFormat="false" ht="12.75" hidden="false" customHeight="false" outlineLevel="0" collapsed="false">
      <c r="F119" s="10"/>
    </row>
    <row r="120" customFormat="false" ht="12.75" hidden="false" customHeight="false" outlineLevel="0" collapsed="false">
      <c r="A120" s="3" t="n">
        <v>36861</v>
      </c>
      <c r="B120" s="4" t="n">
        <v>36825</v>
      </c>
      <c r="C120" s="5" t="n">
        <v>155000</v>
      </c>
      <c r="D120" s="11" t="n">
        <v>4.645</v>
      </c>
      <c r="E120" s="1" t="n">
        <v>4.7925</v>
      </c>
      <c r="F120" s="6" t="n">
        <f aca="false">(-E120+D120)*C120</f>
        <v>-22862.5000000001</v>
      </c>
    </row>
    <row r="121" customFormat="false" ht="12.75" hidden="false" customHeight="false" outlineLevel="0" collapsed="false">
      <c r="B121" s="4" t="n">
        <v>36831</v>
      </c>
      <c r="C121" s="5" t="n">
        <v>-155000</v>
      </c>
      <c r="D121" s="1" t="n">
        <f aca="false">+D120</f>
        <v>4.645</v>
      </c>
      <c r="E121" s="1" t="n">
        <v>4.585</v>
      </c>
      <c r="F121" s="6" t="n">
        <f aca="false">(-E121+D121)*C121</f>
        <v>-9299.99999999994</v>
      </c>
    </row>
    <row r="122" customFormat="false" ht="12.75" hidden="false" customHeight="false" outlineLevel="0" collapsed="false">
      <c r="B122" s="4"/>
      <c r="C122" s="5"/>
      <c r="D122" s="1" t="n">
        <f aca="false">+D121</f>
        <v>4.645</v>
      </c>
      <c r="F122" s="6" t="n">
        <f aca="false">(-E122+D122)*C122</f>
        <v>0</v>
      </c>
    </row>
    <row r="123" customFormat="false" ht="12.75" hidden="false" customHeight="false" outlineLevel="0" collapsed="false">
      <c r="B123" s="4"/>
      <c r="C123" s="5"/>
      <c r="D123" s="1" t="n">
        <f aca="false">+D122</f>
        <v>4.645</v>
      </c>
      <c r="F123" s="6" t="n">
        <f aca="false">(-E123+D123)*C123</f>
        <v>0</v>
      </c>
    </row>
    <row r="124" customFormat="false" ht="12.75" hidden="false" customHeight="false" outlineLevel="0" collapsed="false">
      <c r="B124" s="4"/>
      <c r="C124" s="5"/>
      <c r="D124" s="1" t="n">
        <f aca="false">+D123</f>
        <v>4.645</v>
      </c>
      <c r="F124" s="6" t="n">
        <f aca="false">(-E124+D124)*C124</f>
        <v>0</v>
      </c>
    </row>
    <row r="125" customFormat="false" ht="12.75" hidden="false" customHeight="false" outlineLevel="0" collapsed="false">
      <c r="B125" s="4"/>
      <c r="C125" s="5"/>
      <c r="D125" s="1" t="n">
        <f aca="false">+D124</f>
        <v>4.645</v>
      </c>
      <c r="F125" s="6" t="n">
        <f aca="false">(-E125+D125)*C125</f>
        <v>0</v>
      </c>
    </row>
    <row r="126" customFormat="false" ht="12.75" hidden="false" customHeight="false" outlineLevel="0" collapsed="false">
      <c r="B126" s="4"/>
      <c r="C126" s="5"/>
      <c r="D126" s="1" t="n">
        <f aca="false">+D125</f>
        <v>4.645</v>
      </c>
      <c r="F126" s="6" t="n">
        <f aca="false">(-E126+D126)*C126</f>
        <v>0</v>
      </c>
    </row>
    <row r="127" customFormat="false" ht="12.75" hidden="false" customHeight="false" outlineLevel="0" collapsed="false">
      <c r="B127" s="4"/>
      <c r="C127" s="5"/>
      <c r="D127" s="1" t="n">
        <f aca="false">+D124</f>
        <v>4.645</v>
      </c>
      <c r="F127" s="6" t="n">
        <f aca="false">(-E127+D127)*C127</f>
        <v>0</v>
      </c>
    </row>
    <row r="128" customFormat="false" ht="12.75" hidden="false" customHeight="false" outlineLevel="0" collapsed="false">
      <c r="B128" s="4"/>
      <c r="C128" s="5"/>
      <c r="D128" s="1" t="n">
        <f aca="false">+D125</f>
        <v>4.645</v>
      </c>
      <c r="F128" s="6" t="n">
        <f aca="false">(-E128+D128)*C128</f>
        <v>0</v>
      </c>
    </row>
    <row r="129" customFormat="false" ht="12.75" hidden="false" customHeight="false" outlineLevel="0" collapsed="false">
      <c r="B129" s="4"/>
      <c r="C129" s="5"/>
      <c r="D129" s="1" t="n">
        <f aca="false">+D125</f>
        <v>4.645</v>
      </c>
      <c r="F129" s="6" t="n">
        <f aca="false">(-E129+D129)*C129</f>
        <v>0</v>
      </c>
    </row>
    <row r="130" customFormat="false" ht="12.75" hidden="false" customHeight="false" outlineLevel="0" collapsed="false">
      <c r="B130" s="4"/>
      <c r="C130" s="5"/>
      <c r="D130" s="1" t="n">
        <f aca="false">+D125</f>
        <v>4.645</v>
      </c>
      <c r="F130" s="6" t="n">
        <f aca="false">(-E130+D130)*C130</f>
        <v>0</v>
      </c>
    </row>
    <row r="131" customFormat="false" ht="12.75" hidden="false" customHeight="false" outlineLevel="0" collapsed="false">
      <c r="B131" s="4"/>
      <c r="C131" s="5"/>
      <c r="D131" s="1" t="n">
        <f aca="false">+D126</f>
        <v>4.645</v>
      </c>
      <c r="F131" s="6" t="n">
        <f aca="false">(-E131+D131)*C131</f>
        <v>0</v>
      </c>
    </row>
    <row r="132" customFormat="false" ht="12.75" hidden="false" customHeight="false" outlineLevel="0" collapsed="false">
      <c r="B132" s="4"/>
      <c r="C132" s="5"/>
      <c r="D132" s="1" t="n">
        <f aca="false">+D131</f>
        <v>4.645</v>
      </c>
      <c r="F132" s="6" t="n">
        <f aca="false">(-E132+D132)*C132</f>
        <v>0</v>
      </c>
    </row>
    <row r="133" customFormat="false" ht="13.5" hidden="false" customHeight="false" outlineLevel="0" collapsed="false">
      <c r="C133" s="7" t="n">
        <f aca="false">SUM(C120:C132)</f>
        <v>0</v>
      </c>
      <c r="F133" s="8" t="n">
        <f aca="false">SUM(F120:F132)</f>
        <v>-32162.5000000001</v>
      </c>
    </row>
    <row r="134" customFormat="false" ht="13.5" hidden="false" customHeight="false" outlineLevel="0" collapsed="false"/>
    <row r="135" customFormat="false" ht="12.75" hidden="false" customHeight="false" outlineLevel="0" collapsed="false">
      <c r="F135" s="10"/>
    </row>
    <row r="136" customFormat="false" ht="12.75" hidden="false" customHeight="false" outlineLevel="0" collapsed="false">
      <c r="A136" s="3" t="n">
        <v>36892</v>
      </c>
      <c r="B136" s="4" t="n">
        <v>36871</v>
      </c>
      <c r="C136" s="5" t="n">
        <v>155000</v>
      </c>
      <c r="D136" s="11" t="n">
        <v>9.1</v>
      </c>
      <c r="E136" s="1" t="n">
        <v>9.48</v>
      </c>
      <c r="F136" s="6" t="n">
        <f aca="false">(-E136+D136)*C136</f>
        <v>-58900.0000000001</v>
      </c>
    </row>
    <row r="137" customFormat="false" ht="12.75" hidden="false" customHeight="false" outlineLevel="0" collapsed="false">
      <c r="B137" s="4" t="n">
        <v>36872</v>
      </c>
      <c r="C137" s="5" t="n">
        <v>155000</v>
      </c>
      <c r="D137" s="1" t="n">
        <f aca="false">+D136</f>
        <v>9.1</v>
      </c>
      <c r="E137" s="1" t="n">
        <v>8</v>
      </c>
      <c r="F137" s="6" t="n">
        <f aca="false">(-E137+D137)*C137</f>
        <v>170500</v>
      </c>
    </row>
    <row r="138" customFormat="false" ht="12.75" hidden="false" customHeight="false" outlineLevel="0" collapsed="false">
      <c r="B138" s="4" t="n">
        <v>36873</v>
      </c>
      <c r="C138" s="5" t="n">
        <v>155000</v>
      </c>
      <c r="D138" s="1" t="n">
        <f aca="false">+D137</f>
        <v>9.1</v>
      </c>
      <c r="E138" s="1" t="n">
        <v>8.02</v>
      </c>
      <c r="F138" s="6" t="n">
        <f aca="false">(-E138+D138)*C138</f>
        <v>167400</v>
      </c>
    </row>
    <row r="139" customFormat="false" ht="12.75" hidden="false" customHeight="false" outlineLevel="0" collapsed="false">
      <c r="B139" s="4" t="n">
        <v>36875</v>
      </c>
      <c r="C139" s="5" t="n">
        <v>-155000</v>
      </c>
      <c r="D139" s="1" t="n">
        <f aca="false">+D138</f>
        <v>9.1</v>
      </c>
      <c r="E139" s="1" t="n">
        <v>8.5</v>
      </c>
      <c r="F139" s="6" t="n">
        <f aca="false">(-E139+D139)*C139</f>
        <v>-92999.9999999999</v>
      </c>
    </row>
    <row r="140" customFormat="false" ht="12.75" hidden="false" customHeight="false" outlineLevel="0" collapsed="false">
      <c r="B140" s="4" t="n">
        <v>36878</v>
      </c>
      <c r="C140" s="5" t="n">
        <v>-155000</v>
      </c>
      <c r="D140" s="1" t="n">
        <f aca="false">+D139</f>
        <v>9.1</v>
      </c>
      <c r="E140" s="1" t="n">
        <v>9.125</v>
      </c>
      <c r="F140" s="6" t="n">
        <f aca="false">(-E140+D140)*C140</f>
        <v>3875.00000000006</v>
      </c>
    </row>
    <row r="141" customFormat="false" ht="12.75" hidden="false" customHeight="false" outlineLevel="0" collapsed="false">
      <c r="B141" s="4" t="n">
        <v>36879</v>
      </c>
      <c r="C141" s="5" t="n">
        <v>-155000</v>
      </c>
      <c r="D141" s="1" t="n">
        <f aca="false">+D140</f>
        <v>9.1</v>
      </c>
      <c r="E141" s="1" t="n">
        <v>9.1</v>
      </c>
      <c r="F141" s="6" t="n">
        <f aca="false">(-E141+D141)*C141</f>
        <v>-0</v>
      </c>
    </row>
    <row r="142" customFormat="false" ht="12.75" hidden="false" customHeight="false" outlineLevel="0" collapsed="false">
      <c r="B142" s="4"/>
      <c r="C142" s="5"/>
      <c r="D142" s="1" t="n">
        <f aca="false">+D141</f>
        <v>9.1</v>
      </c>
      <c r="F142" s="6" t="n">
        <f aca="false">(-E142+D142)*C142</f>
        <v>0</v>
      </c>
    </row>
    <row r="143" customFormat="false" ht="12.75" hidden="false" customHeight="false" outlineLevel="0" collapsed="false">
      <c r="B143" s="4"/>
      <c r="C143" s="5"/>
      <c r="D143" s="1" t="n">
        <f aca="false">+D140</f>
        <v>9.1</v>
      </c>
      <c r="F143" s="6" t="n">
        <f aca="false">(-E143+D143)*C143</f>
        <v>0</v>
      </c>
    </row>
    <row r="144" customFormat="false" ht="12.75" hidden="false" customHeight="false" outlineLevel="0" collapsed="false">
      <c r="B144" s="4"/>
      <c r="C144" s="5"/>
      <c r="D144" s="1" t="n">
        <f aca="false">+D141</f>
        <v>9.1</v>
      </c>
      <c r="F144" s="6" t="n">
        <f aca="false">(-E144+D144)*C144</f>
        <v>0</v>
      </c>
    </row>
    <row r="145" customFormat="false" ht="12.75" hidden="false" customHeight="false" outlineLevel="0" collapsed="false">
      <c r="B145" s="4"/>
      <c r="C145" s="5"/>
      <c r="D145" s="1" t="n">
        <f aca="false">+D141</f>
        <v>9.1</v>
      </c>
      <c r="F145" s="6" t="n">
        <f aca="false">(-E145+D145)*C145</f>
        <v>0</v>
      </c>
    </row>
    <row r="146" customFormat="false" ht="12.75" hidden="false" customHeight="false" outlineLevel="0" collapsed="false">
      <c r="B146" s="4"/>
      <c r="C146" s="5"/>
      <c r="D146" s="1" t="n">
        <f aca="false">+D141</f>
        <v>9.1</v>
      </c>
      <c r="F146" s="6" t="n">
        <f aca="false">(-E146+D146)*C146</f>
        <v>0</v>
      </c>
    </row>
    <row r="147" customFormat="false" ht="12.75" hidden="false" customHeight="false" outlineLevel="0" collapsed="false">
      <c r="B147" s="4"/>
      <c r="C147" s="5"/>
      <c r="D147" s="1" t="n">
        <f aca="false">+D142</f>
        <v>9.1</v>
      </c>
      <c r="F147" s="6" t="n">
        <f aca="false">(-E147+D147)*C147</f>
        <v>0</v>
      </c>
    </row>
    <row r="148" customFormat="false" ht="12.75" hidden="false" customHeight="false" outlineLevel="0" collapsed="false">
      <c r="B148" s="4"/>
      <c r="C148" s="5"/>
      <c r="D148" s="1" t="n">
        <f aca="false">+D147</f>
        <v>9.1</v>
      </c>
      <c r="F148" s="6" t="n">
        <f aca="false">(-E148+D148)*C148</f>
        <v>0</v>
      </c>
    </row>
    <row r="149" customFormat="false" ht="13.5" hidden="false" customHeight="false" outlineLevel="0" collapsed="false">
      <c r="C149" s="7" t="n">
        <f aca="false">SUM(C136:C148)</f>
        <v>0</v>
      </c>
      <c r="F149" s="8" t="n">
        <f aca="false">SUM(F136:F148)</f>
        <v>189875</v>
      </c>
    </row>
    <row r="150" customFormat="false" ht="13.5" hidden="false" customHeight="false" outlineLevel="0" collapsed="false"/>
    <row r="151" customFormat="false" ht="12.75" hidden="false" customHeight="false" outlineLevel="0" collapsed="false">
      <c r="F151" s="10"/>
    </row>
    <row r="152" customFormat="false" ht="13.5" hidden="false" customHeight="false" outlineLevel="0" collapsed="false">
      <c r="C152" s="0" t="s">
        <v>7</v>
      </c>
      <c r="F152" s="12" t="n">
        <f aca="false">SUM(F149,F133,F117,F101,F85,F78,F67,F51,F39,F27,F12)</f>
        <v>2462.49999999901</v>
      </c>
      <c r="H152" s="13"/>
    </row>
    <row r="153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L365"/>
  <sheetViews>
    <sheetView showFormulas="false" showGridLines="true" showRowColHeaders="true" showZeros="true" rightToLeft="false" tabSelected="true" showOutlineSymbols="true" defaultGridColor="true" view="normal" topLeftCell="A226" colorId="64" zoomScale="100" zoomScaleNormal="100" zoomScalePageLayoutView="100" workbookViewId="0">
      <selection pane="topLeft" activeCell="I308" activeCellId="0" sqref="I30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7.28"/>
    <col collapsed="false" customWidth="true" hidden="false" outlineLevel="0" max="3" min="3" style="0" width="12.7"/>
    <col collapsed="false" customWidth="true" hidden="false" outlineLevel="0" max="4" min="4" style="0" width="10.13"/>
    <col collapsed="false" customWidth="true" hidden="false" outlineLevel="0" max="6" min="6" style="0" width="14.41"/>
    <col collapsed="false" customWidth="true" hidden="false" outlineLevel="0" max="7" min="7" style="0" width="4.56"/>
    <col collapsed="false" customWidth="true" hidden="false" outlineLevel="0" max="8" min="8" style="0" width="14.41"/>
    <col collapsed="false" customWidth="true" hidden="false" outlineLevel="0" max="9" min="9" style="0" width="18.28"/>
    <col collapsed="false" customWidth="true" hidden="false" outlineLevel="0" max="10" min="10" style="0" width="15.28"/>
  </cols>
  <sheetData>
    <row r="5" customFormat="false" ht="12.75" hidden="true" customHeight="false" outlineLevel="0" collapsed="false">
      <c r="A5" s="3" t="n">
        <v>36923</v>
      </c>
      <c r="B5" s="4" t="n">
        <v>36896</v>
      </c>
      <c r="C5" s="5" t="n">
        <f aca="false">-2500*28</f>
        <v>-70000</v>
      </c>
      <c r="D5" s="11" t="n">
        <v>6.005</v>
      </c>
      <c r="E5" s="1" t="n">
        <v>9.11</v>
      </c>
      <c r="F5" s="6" t="n">
        <f aca="false">(-E5+D5)*C5</f>
        <v>217350</v>
      </c>
    </row>
    <row r="6" customFormat="false" ht="12.75" hidden="true" customHeight="false" outlineLevel="0" collapsed="false">
      <c r="B6" s="4" t="n">
        <v>36896</v>
      </c>
      <c r="C6" s="5" t="n">
        <f aca="false">2500*28</f>
        <v>70000</v>
      </c>
      <c r="D6" s="1" t="n">
        <f aca="false">+D5</f>
        <v>6.005</v>
      </c>
      <c r="E6" s="1" t="n">
        <v>9.01</v>
      </c>
      <c r="F6" s="6" t="n">
        <f aca="false">(-E6+D6)*C6</f>
        <v>-210350</v>
      </c>
    </row>
    <row r="7" customFormat="false" ht="12.75" hidden="true" customHeight="false" outlineLevel="0" collapsed="false">
      <c r="B7" s="4" t="n">
        <v>36901</v>
      </c>
      <c r="C7" s="5" t="n">
        <f aca="false">2500*28</f>
        <v>70000</v>
      </c>
      <c r="D7" s="1" t="n">
        <f aca="false">+D6</f>
        <v>6.005</v>
      </c>
      <c r="E7" s="1" t="n">
        <v>9.69</v>
      </c>
      <c r="F7" s="6" t="n">
        <f aca="false">(-E7+D7)*C7</f>
        <v>-257950</v>
      </c>
    </row>
    <row r="8" customFormat="false" ht="12.75" hidden="true" customHeight="false" outlineLevel="0" collapsed="false">
      <c r="B8" s="4" t="n">
        <v>36901</v>
      </c>
      <c r="C8" s="5" t="n">
        <f aca="false">-2500*28</f>
        <v>-70000</v>
      </c>
      <c r="D8" s="1" t="n">
        <f aca="false">+D7</f>
        <v>6.005</v>
      </c>
      <c r="E8" s="1" t="n">
        <v>9.765</v>
      </c>
      <c r="F8" s="6" t="n">
        <f aca="false">(-E8+D8)*C8</f>
        <v>263200</v>
      </c>
    </row>
    <row r="9" customFormat="false" ht="12.75" hidden="true" customHeight="false" outlineLevel="0" collapsed="false">
      <c r="B9" s="4" t="n">
        <v>36901</v>
      </c>
      <c r="C9" s="5" t="n">
        <f aca="false">2500*28</f>
        <v>70000</v>
      </c>
      <c r="D9" s="1" t="n">
        <f aca="false">+D8</f>
        <v>6.005</v>
      </c>
      <c r="E9" s="1" t="n">
        <v>9.16</v>
      </c>
      <c r="F9" s="6" t="n">
        <f aca="false">(-E9+D9)*C9</f>
        <v>-220850</v>
      </c>
    </row>
    <row r="10" customFormat="false" ht="12.75" hidden="true" customHeight="false" outlineLevel="0" collapsed="false">
      <c r="B10" s="4" t="n">
        <v>36902</v>
      </c>
      <c r="C10" s="5" t="n">
        <f aca="false">5000*28</f>
        <v>140000</v>
      </c>
      <c r="D10" s="1" t="n">
        <f aca="false">+D9</f>
        <v>6.005</v>
      </c>
      <c r="E10" s="1" t="n">
        <v>8.8</v>
      </c>
      <c r="F10" s="6" t="n">
        <f aca="false">(-E10+D10)*C10</f>
        <v>-391300</v>
      </c>
    </row>
    <row r="11" customFormat="false" ht="12.75" hidden="true" customHeight="false" outlineLevel="0" collapsed="false">
      <c r="B11" s="4" t="n">
        <v>36903</v>
      </c>
      <c r="C11" s="5" t="n">
        <f aca="false">-7500*28</f>
        <v>-210000</v>
      </c>
      <c r="D11" s="1" t="n">
        <f aca="false">+D10</f>
        <v>6.005</v>
      </c>
      <c r="E11" s="1" t="n">
        <v>8.74</v>
      </c>
      <c r="F11" s="6" t="n">
        <f aca="false">(-E11+D11)*C11</f>
        <v>574350</v>
      </c>
    </row>
    <row r="12" customFormat="false" ht="12.75" hidden="true" customHeight="false" outlineLevel="0" collapsed="false">
      <c r="B12" s="4" t="n">
        <v>36907</v>
      </c>
      <c r="C12" s="5" t="n">
        <f aca="false">2500*28</f>
        <v>70000</v>
      </c>
      <c r="D12" s="1" t="n">
        <f aca="false">+D11</f>
        <v>6.005</v>
      </c>
      <c r="E12" s="1" t="n">
        <v>8.08</v>
      </c>
      <c r="F12" s="6" t="n">
        <f aca="false">(-E12+D12)*C12</f>
        <v>-145250</v>
      </c>
    </row>
    <row r="13" customFormat="false" ht="12.75" hidden="true" customHeight="false" outlineLevel="0" collapsed="false">
      <c r="B13" s="4" t="n">
        <v>36907</v>
      </c>
      <c r="C13" s="5" t="n">
        <v>-70000</v>
      </c>
      <c r="D13" s="1" t="n">
        <f aca="false">+D12</f>
        <v>6.005</v>
      </c>
      <c r="E13" s="1" t="n">
        <v>8.15</v>
      </c>
      <c r="F13" s="6" t="n">
        <f aca="false">(-E13+D13)*C13</f>
        <v>150150</v>
      </c>
    </row>
    <row r="14" customFormat="false" ht="12.75" hidden="true" customHeight="false" outlineLevel="0" collapsed="false">
      <c r="B14" s="4" t="n">
        <v>36908</v>
      </c>
      <c r="C14" s="5" t="n">
        <f aca="false">2500*28</f>
        <v>70000</v>
      </c>
      <c r="D14" s="1" t="n">
        <f aca="false">+D13</f>
        <v>6.005</v>
      </c>
      <c r="E14" s="1" t="n">
        <v>6.975</v>
      </c>
      <c r="F14" s="6" t="n">
        <f aca="false">(-E14+D14)*C14</f>
        <v>-67900</v>
      </c>
    </row>
    <row r="15" customFormat="false" ht="12.75" hidden="true" customHeight="false" outlineLevel="0" collapsed="false">
      <c r="B15" s="4" t="n">
        <v>36909</v>
      </c>
      <c r="C15" s="5" t="n">
        <f aca="false">-2500*28</f>
        <v>-70000</v>
      </c>
      <c r="D15" s="1" t="n">
        <f aca="false">+D14</f>
        <v>6.005</v>
      </c>
      <c r="E15" s="1" t="n">
        <v>6.985</v>
      </c>
      <c r="F15" s="6" t="n">
        <f aca="false">(-E15+D15)*C15</f>
        <v>68600</v>
      </c>
    </row>
    <row r="16" customFormat="false" ht="12.75" hidden="true" customHeight="false" outlineLevel="0" collapsed="false">
      <c r="B16" s="4" t="n">
        <v>36909</v>
      </c>
      <c r="C16" s="5" t="n">
        <f aca="false">-2500*28</f>
        <v>-70000</v>
      </c>
      <c r="D16" s="1" t="n">
        <f aca="false">+D15</f>
        <v>6.005</v>
      </c>
      <c r="E16" s="1" t="n">
        <v>6.94</v>
      </c>
      <c r="F16" s="6" t="n">
        <f aca="false">(-E16+D16)*C16</f>
        <v>65450</v>
      </c>
    </row>
    <row r="17" customFormat="false" ht="12.75" hidden="true" customHeight="false" outlineLevel="0" collapsed="false">
      <c r="B17" s="4" t="n">
        <v>36909</v>
      </c>
      <c r="C17" s="5" t="n">
        <f aca="false">2500*28</f>
        <v>70000</v>
      </c>
      <c r="D17" s="1" t="n">
        <f aca="false">+D16</f>
        <v>6.005</v>
      </c>
      <c r="E17" s="1" t="n">
        <v>7.34</v>
      </c>
      <c r="F17" s="6" t="n">
        <f aca="false">(-E17+D17)*C17</f>
        <v>-93450</v>
      </c>
    </row>
    <row r="18" customFormat="false" ht="12.75" hidden="true" customHeight="false" outlineLevel="0" collapsed="false">
      <c r="B18" s="4" t="n">
        <v>36910</v>
      </c>
      <c r="C18" s="5" t="n">
        <f aca="false">2500*28</f>
        <v>70000</v>
      </c>
      <c r="D18" s="1" t="n">
        <f aca="false">+D17</f>
        <v>6.005</v>
      </c>
      <c r="E18" s="1" t="n">
        <v>7.475</v>
      </c>
      <c r="F18" s="6" t="n">
        <f aca="false">(-E18+D18)*C18</f>
        <v>-102900</v>
      </c>
    </row>
    <row r="19" customFormat="false" ht="12.75" hidden="true" customHeight="false" outlineLevel="0" collapsed="false">
      <c r="B19" s="4" t="n">
        <v>36910</v>
      </c>
      <c r="C19" s="5" t="n">
        <f aca="false">-2500*28</f>
        <v>-70000</v>
      </c>
      <c r="D19" s="1" t="n">
        <f aca="false">+D18</f>
        <v>6.005</v>
      </c>
      <c r="E19" s="1" t="n">
        <v>7.535</v>
      </c>
      <c r="F19" s="6" t="n">
        <f aca="false">(-E19+D19)*C19</f>
        <v>107100</v>
      </c>
    </row>
    <row r="20" customFormat="false" ht="12.75" hidden="true" customHeight="false" outlineLevel="0" collapsed="false">
      <c r="B20" s="4" t="n">
        <v>36913</v>
      </c>
      <c r="C20" s="5" t="n">
        <f aca="false">-5000*28</f>
        <v>-140000</v>
      </c>
      <c r="D20" s="1" t="n">
        <f aca="false">+D19</f>
        <v>6.005</v>
      </c>
      <c r="E20" s="1" t="n">
        <v>7.595</v>
      </c>
      <c r="F20" s="6" t="n">
        <f aca="false">(-E20+D20)*C20</f>
        <v>222600</v>
      </c>
      <c r="G20" s="0" t="s">
        <v>8</v>
      </c>
    </row>
    <row r="21" customFormat="false" ht="12.75" hidden="true" customHeight="false" outlineLevel="0" collapsed="false">
      <c r="B21" s="4" t="n">
        <v>36913</v>
      </c>
      <c r="C21" s="5" t="n">
        <v>70000</v>
      </c>
      <c r="D21" s="1" t="n">
        <f aca="false">+D20</f>
        <v>6.005</v>
      </c>
      <c r="E21" s="1" t="n">
        <v>7.595</v>
      </c>
      <c r="F21" s="6" t="n">
        <f aca="false">(-E21+D21)*C21</f>
        <v>-111300</v>
      </c>
      <c r="G21" s="0" t="s">
        <v>9</v>
      </c>
    </row>
    <row r="22" customFormat="false" ht="12.75" hidden="true" customHeight="false" outlineLevel="0" collapsed="false">
      <c r="B22" s="4" t="n">
        <v>36913</v>
      </c>
      <c r="C22" s="5" t="n">
        <v>140000</v>
      </c>
      <c r="D22" s="1" t="n">
        <f aca="false">+D21</f>
        <v>6.005</v>
      </c>
      <c r="E22" s="1" t="n">
        <v>7.57</v>
      </c>
      <c r="F22" s="6" t="n">
        <f aca="false">(-E22+D22)*C22</f>
        <v>-219100</v>
      </c>
      <c r="G22" s="0" t="s">
        <v>8</v>
      </c>
    </row>
    <row r="23" customFormat="false" ht="12.75" hidden="true" customHeight="false" outlineLevel="0" collapsed="false">
      <c r="B23" s="4" t="n">
        <v>36913</v>
      </c>
      <c r="C23" s="5" t="n">
        <v>-70000</v>
      </c>
      <c r="D23" s="1" t="n">
        <f aca="false">+D22</f>
        <v>6.005</v>
      </c>
      <c r="E23" s="1" t="n">
        <v>7.57</v>
      </c>
      <c r="F23" s="6" t="n">
        <f aca="false">(-E23+D23)*C23</f>
        <v>109550</v>
      </c>
      <c r="G23" s="0" t="s">
        <v>10</v>
      </c>
    </row>
    <row r="24" customFormat="false" ht="12.75" hidden="true" customHeight="false" outlineLevel="0" collapsed="false">
      <c r="B24" s="4" t="n">
        <v>36914</v>
      </c>
      <c r="C24" s="5" t="n">
        <v>140000</v>
      </c>
      <c r="D24" s="1" t="n">
        <f aca="false">+D23</f>
        <v>6.005</v>
      </c>
      <c r="E24" s="1" t="n">
        <v>7.09</v>
      </c>
      <c r="F24" s="6" t="n">
        <f aca="false">(-E24+D24)*C24</f>
        <v>-151900</v>
      </c>
      <c r="G24" s="0" t="s">
        <v>8</v>
      </c>
    </row>
    <row r="25" customFormat="false" ht="12.75" hidden="true" customHeight="false" outlineLevel="0" collapsed="false">
      <c r="B25" s="4" t="n">
        <v>36914</v>
      </c>
      <c r="C25" s="5" t="n">
        <v>-70000</v>
      </c>
      <c r="D25" s="1" t="n">
        <f aca="false">+D24</f>
        <v>6.005</v>
      </c>
      <c r="E25" s="1" t="n">
        <v>7.09</v>
      </c>
      <c r="F25" s="6" t="n">
        <f aca="false">(-E25+D25)*C25</f>
        <v>75950</v>
      </c>
      <c r="G25" s="0" t="s">
        <v>9</v>
      </c>
    </row>
    <row r="26" customFormat="false" ht="12.75" hidden="true" customHeight="false" outlineLevel="0" collapsed="false">
      <c r="B26" s="4" t="n">
        <v>36914</v>
      </c>
      <c r="C26" s="5" t="n">
        <v>-140000</v>
      </c>
      <c r="D26" s="1" t="n">
        <f aca="false">+D25</f>
        <v>6.005</v>
      </c>
      <c r="E26" s="1" t="n">
        <v>7.03</v>
      </c>
      <c r="F26" s="6" t="n">
        <f aca="false">(-E26+D26)*C26</f>
        <v>143500</v>
      </c>
      <c r="G26" s="0" t="s">
        <v>8</v>
      </c>
    </row>
    <row r="27" customFormat="false" ht="12.75" hidden="true" customHeight="false" outlineLevel="0" collapsed="false">
      <c r="B27" s="4" t="n">
        <v>36914</v>
      </c>
      <c r="C27" s="5" t="n">
        <v>70000</v>
      </c>
      <c r="D27" s="1" t="n">
        <f aca="false">+D26</f>
        <v>6.005</v>
      </c>
      <c r="E27" s="1" t="n">
        <v>7.03</v>
      </c>
      <c r="F27" s="6" t="n">
        <f aca="false">(-E27+D27)*C27</f>
        <v>-71750</v>
      </c>
      <c r="G27" s="0" t="s">
        <v>10</v>
      </c>
    </row>
    <row r="28" customFormat="false" ht="12.75" hidden="true" customHeight="false" outlineLevel="0" collapsed="false">
      <c r="B28" s="4" t="n">
        <v>36915</v>
      </c>
      <c r="C28" s="5" t="n">
        <v>70000</v>
      </c>
      <c r="D28" s="1" t="n">
        <f aca="false">+D27</f>
        <v>6.005</v>
      </c>
      <c r="E28" s="1" t="n">
        <v>7.145</v>
      </c>
      <c r="F28" s="6" t="n">
        <f aca="false">(-E28+D28)*C28</f>
        <v>-79800</v>
      </c>
    </row>
    <row r="29" customFormat="false" ht="12.75" hidden="true" customHeight="false" outlineLevel="0" collapsed="false">
      <c r="B29" s="4" t="n">
        <v>36915</v>
      </c>
      <c r="C29" s="5" t="n">
        <v>-70000</v>
      </c>
      <c r="D29" s="1" t="n">
        <f aca="false">+D28</f>
        <v>6.005</v>
      </c>
      <c r="E29" s="1" t="n">
        <v>7.02</v>
      </c>
      <c r="F29" s="6" t="n">
        <f aca="false">(-E29+D29)*C29</f>
        <v>71050</v>
      </c>
    </row>
    <row r="30" customFormat="false" ht="12.75" hidden="true" customHeight="false" outlineLevel="0" collapsed="false">
      <c r="B30" s="4" t="n">
        <v>36916</v>
      </c>
      <c r="C30" s="5" t="n">
        <v>-140000</v>
      </c>
      <c r="D30" s="1" t="n">
        <f aca="false">+D29</f>
        <v>6.005</v>
      </c>
      <c r="E30" s="1" t="n">
        <v>7.33</v>
      </c>
      <c r="F30" s="6" t="n">
        <f aca="false">(-E30+D30)*C30</f>
        <v>185500</v>
      </c>
      <c r="G30" s="0" t="s">
        <v>8</v>
      </c>
    </row>
    <row r="31" customFormat="false" ht="12.75" hidden="true" customHeight="false" outlineLevel="0" collapsed="false">
      <c r="B31" s="4" t="n">
        <v>36916</v>
      </c>
      <c r="C31" s="5" t="n">
        <v>70000</v>
      </c>
      <c r="D31" s="1" t="n">
        <f aca="false">+D30</f>
        <v>6.005</v>
      </c>
      <c r="E31" s="1" t="n">
        <v>7.33</v>
      </c>
      <c r="F31" s="6" t="n">
        <f aca="false">(-E31+D31)*C31</f>
        <v>-92750</v>
      </c>
      <c r="G31" s="0" t="s">
        <v>9</v>
      </c>
    </row>
    <row r="32" customFormat="false" ht="12.75" hidden="true" customHeight="false" outlineLevel="0" collapsed="false">
      <c r="B32" s="4" t="n">
        <v>36916</v>
      </c>
      <c r="C32" s="5" t="n">
        <v>140000</v>
      </c>
      <c r="D32" s="1" t="n">
        <f aca="false">+D31</f>
        <v>6.005</v>
      </c>
      <c r="E32" s="1" t="n">
        <v>7.26</v>
      </c>
      <c r="F32" s="6" t="n">
        <f aca="false">(-E32+D32)*C32</f>
        <v>-175700</v>
      </c>
      <c r="G32" s="0" t="s">
        <v>8</v>
      </c>
    </row>
    <row r="33" customFormat="false" ht="12.75" hidden="true" customHeight="false" outlineLevel="0" collapsed="false">
      <c r="B33" s="4" t="n">
        <v>36916</v>
      </c>
      <c r="C33" s="5" t="n">
        <v>-70000</v>
      </c>
      <c r="D33" s="1" t="n">
        <f aca="false">+D32</f>
        <v>6.005</v>
      </c>
      <c r="E33" s="1" t="n">
        <v>7.26</v>
      </c>
      <c r="F33" s="6" t="n">
        <f aca="false">(-E33+D33)*C33</f>
        <v>87850</v>
      </c>
      <c r="G33" s="0" t="s">
        <v>10</v>
      </c>
    </row>
    <row r="34" customFormat="false" ht="12.75" hidden="true" customHeight="false" outlineLevel="0" collapsed="false">
      <c r="B34" s="4" t="n">
        <v>36916</v>
      </c>
      <c r="C34" s="5" t="n">
        <v>-140000</v>
      </c>
      <c r="D34" s="1" t="n">
        <f aca="false">+D33</f>
        <v>6.005</v>
      </c>
      <c r="E34" s="1" t="n">
        <v>7.17</v>
      </c>
      <c r="F34" s="6" t="n">
        <f aca="false">(-E34+D34)*C34</f>
        <v>163100</v>
      </c>
      <c r="G34" s="0" t="s">
        <v>8</v>
      </c>
    </row>
    <row r="35" customFormat="false" ht="12.75" hidden="true" customHeight="false" outlineLevel="0" collapsed="false">
      <c r="B35" s="4" t="n">
        <v>36916</v>
      </c>
      <c r="C35" s="5" t="n">
        <v>70000</v>
      </c>
      <c r="D35" s="1" t="n">
        <f aca="false">+D34</f>
        <v>6.005</v>
      </c>
      <c r="E35" s="1" t="n">
        <v>7.17</v>
      </c>
      <c r="F35" s="6" t="n">
        <f aca="false">(-E35+D35)*C35</f>
        <v>-81550</v>
      </c>
      <c r="G35" s="0" t="s">
        <v>9</v>
      </c>
    </row>
    <row r="36" customFormat="false" ht="12.75" hidden="true" customHeight="false" outlineLevel="0" collapsed="false">
      <c r="B36" s="4" t="n">
        <v>36917</v>
      </c>
      <c r="C36" s="5" t="n">
        <v>140000</v>
      </c>
      <c r="D36" s="1" t="n">
        <f aca="false">+D35</f>
        <v>6.005</v>
      </c>
      <c r="E36" s="1" t="n">
        <v>7.11</v>
      </c>
      <c r="F36" s="6" t="n">
        <f aca="false">(-E36+D36)*C36</f>
        <v>-154700</v>
      </c>
      <c r="G36" s="0" t="s">
        <v>8</v>
      </c>
    </row>
    <row r="37" customFormat="false" ht="12.75" hidden="true" customHeight="false" outlineLevel="0" collapsed="false">
      <c r="B37" s="4" t="n">
        <v>36917</v>
      </c>
      <c r="C37" s="5" t="n">
        <v>-70000</v>
      </c>
      <c r="D37" s="1" t="n">
        <f aca="false">+D36</f>
        <v>6.005</v>
      </c>
      <c r="E37" s="1" t="n">
        <v>7.11</v>
      </c>
      <c r="F37" s="6" t="n">
        <f aca="false">(-E37+D37)*C37</f>
        <v>77350</v>
      </c>
    </row>
    <row r="38" customFormat="false" ht="12.75" hidden="true" customHeight="false" outlineLevel="0" collapsed="false">
      <c r="B38" s="4" t="n">
        <v>36917</v>
      </c>
      <c r="C38" s="5" t="n">
        <v>-140000</v>
      </c>
      <c r="D38" s="1" t="n">
        <f aca="false">+D37</f>
        <v>6.005</v>
      </c>
      <c r="E38" s="1" t="n">
        <v>7.065</v>
      </c>
      <c r="F38" s="6" t="n">
        <f aca="false">(-E38+D38)*C38</f>
        <v>148400</v>
      </c>
      <c r="G38" s="0" t="s">
        <v>8</v>
      </c>
    </row>
    <row r="39" customFormat="false" ht="12.75" hidden="true" customHeight="false" outlineLevel="0" collapsed="false">
      <c r="B39" s="4" t="n">
        <v>36917</v>
      </c>
      <c r="C39" s="5" t="n">
        <v>70000</v>
      </c>
      <c r="D39" s="1" t="n">
        <f aca="false">+D38</f>
        <v>6.005</v>
      </c>
      <c r="E39" s="1" t="n">
        <v>7.065</v>
      </c>
      <c r="F39" s="6" t="n">
        <f aca="false">(-E39+D39)*C39</f>
        <v>-74200</v>
      </c>
      <c r="G39" s="0" t="s">
        <v>9</v>
      </c>
    </row>
    <row r="40" customFormat="false" ht="12.75" hidden="true" customHeight="false" outlineLevel="0" collapsed="false">
      <c r="B40" s="4" t="n">
        <v>36917</v>
      </c>
      <c r="C40" s="5" t="n">
        <v>70000</v>
      </c>
      <c r="D40" s="1" t="n">
        <f aca="false">+D39</f>
        <v>6.005</v>
      </c>
      <c r="E40" s="1" t="n">
        <v>7.16</v>
      </c>
      <c r="F40" s="6" t="n">
        <f aca="false">(-E40+D40)*C40</f>
        <v>-80850</v>
      </c>
      <c r="G40" s="0" t="s">
        <v>8</v>
      </c>
    </row>
    <row r="41" customFormat="false" ht="12.75" hidden="true" customHeight="false" outlineLevel="0" collapsed="false">
      <c r="B41" s="4" t="n">
        <v>36917</v>
      </c>
      <c r="C41" s="5" t="n">
        <v>70000</v>
      </c>
      <c r="D41" s="1" t="n">
        <f aca="false">+D40</f>
        <v>6.005</v>
      </c>
      <c r="E41" s="1" t="n">
        <v>7.15</v>
      </c>
      <c r="F41" s="6" t="n">
        <f aca="false">(-E41+D41)*C41</f>
        <v>-80150</v>
      </c>
      <c r="G41" s="0" t="s">
        <v>8</v>
      </c>
    </row>
    <row r="42" customFormat="false" ht="12.75" hidden="true" customHeight="false" outlineLevel="0" collapsed="false">
      <c r="B42" s="4" t="n">
        <v>36917</v>
      </c>
      <c r="C42" s="5" t="n">
        <v>-70000</v>
      </c>
      <c r="D42" s="1" t="n">
        <f aca="false">+D41</f>
        <v>6.005</v>
      </c>
      <c r="E42" s="1" t="n">
        <v>7.155</v>
      </c>
      <c r="F42" s="6" t="n">
        <f aca="false">(-E42+D42)*C42</f>
        <v>80500</v>
      </c>
      <c r="G42" s="0" t="s">
        <v>10</v>
      </c>
    </row>
    <row r="43" customFormat="false" ht="12.75" hidden="true" customHeight="false" outlineLevel="0" collapsed="false">
      <c r="B43" s="4"/>
      <c r="C43" s="5"/>
      <c r="D43" s="1" t="n">
        <f aca="false">+D42</f>
        <v>6.005</v>
      </c>
      <c r="E43" s="1"/>
      <c r="F43" s="6" t="n">
        <f aca="false">(-E43+D43)*C43</f>
        <v>0</v>
      </c>
    </row>
    <row r="44" customFormat="false" ht="12.75" hidden="true" customHeight="false" outlineLevel="0" collapsed="false">
      <c r="B44" s="4"/>
      <c r="C44" s="5"/>
      <c r="D44" s="1" t="n">
        <f aca="false">+D43</f>
        <v>6.005</v>
      </c>
      <c r="E44" s="1"/>
      <c r="F44" s="6" t="n">
        <f aca="false">(-E44+D44)*C44</f>
        <v>0</v>
      </c>
    </row>
    <row r="45" customFormat="false" ht="12.75" hidden="true" customHeight="false" outlineLevel="0" collapsed="false">
      <c r="B45" s="4"/>
      <c r="C45" s="5"/>
      <c r="D45" s="1" t="n">
        <f aca="false">+D44</f>
        <v>6.005</v>
      </c>
      <c r="E45" s="1"/>
      <c r="F45" s="6" t="n">
        <f aca="false">(-E45+D45)*C45</f>
        <v>0</v>
      </c>
    </row>
    <row r="46" customFormat="false" ht="13.5" hidden="false" customHeight="false" outlineLevel="0" collapsed="false">
      <c r="A46" s="3" t="n">
        <v>36923</v>
      </c>
      <c r="C46" s="7" t="n">
        <f aca="false">SUM(C5:C45)</f>
        <v>0</v>
      </c>
      <c r="D46" s="1"/>
      <c r="E46" s="1"/>
      <c r="F46" s="8" t="n">
        <f aca="false">SUM(F5:F45)</f>
        <v>-52149.9999999998</v>
      </c>
    </row>
    <row r="47" customFormat="false" ht="13.5" hidden="false" customHeight="false" outlineLevel="0" collapsed="false"/>
    <row r="49" customFormat="false" ht="12.75" hidden="false" customHeight="false" outlineLevel="0" collapsed="false">
      <c r="A49" s="3" t="n">
        <v>36951</v>
      </c>
      <c r="B49" s="4" t="n">
        <v>36921</v>
      </c>
      <c r="C49" s="5" t="n">
        <v>155000</v>
      </c>
      <c r="D49" s="1" t="n">
        <v>4.998</v>
      </c>
      <c r="E49" s="1" t="n">
        <v>6.035</v>
      </c>
      <c r="F49" s="6" t="n">
        <f aca="false">(-E49+D49)*C49</f>
        <v>-160735</v>
      </c>
      <c r="G49" s="0" t="s">
        <v>8</v>
      </c>
    </row>
    <row r="50" customFormat="false" ht="12.75" hidden="true" customHeight="false" outlineLevel="0" collapsed="false">
      <c r="B50" s="4" t="n">
        <v>36921</v>
      </c>
      <c r="C50" s="5" t="n">
        <v>-77500</v>
      </c>
      <c r="D50" s="1" t="n">
        <f aca="false">+D$49</f>
        <v>4.998</v>
      </c>
      <c r="E50" s="1" t="n">
        <v>6.035</v>
      </c>
      <c r="F50" s="6" t="n">
        <f aca="false">(-E50+D50)*C50</f>
        <v>80367.5</v>
      </c>
      <c r="G50" s="0" t="s">
        <v>10</v>
      </c>
    </row>
    <row r="51" customFormat="false" ht="12.75" hidden="true" customHeight="false" outlineLevel="0" collapsed="false">
      <c r="B51" s="4" t="n">
        <v>36921</v>
      </c>
      <c r="C51" s="5" t="n">
        <v>-155000</v>
      </c>
      <c r="D51" s="1" t="n">
        <f aca="false">+D$49</f>
        <v>4.998</v>
      </c>
      <c r="E51" s="1" t="n">
        <v>6.05</v>
      </c>
      <c r="F51" s="6" t="n">
        <f aca="false">(-E51+D51)*C51</f>
        <v>163060</v>
      </c>
      <c r="G51" s="0" t="s">
        <v>8</v>
      </c>
    </row>
    <row r="52" customFormat="false" ht="12.75" hidden="true" customHeight="false" outlineLevel="0" collapsed="false">
      <c r="B52" s="4" t="n">
        <v>36921</v>
      </c>
      <c r="C52" s="5" t="n">
        <v>77500</v>
      </c>
      <c r="D52" s="1" t="n">
        <f aca="false">+D$49</f>
        <v>4.998</v>
      </c>
      <c r="E52" s="1" t="n">
        <v>6.05</v>
      </c>
      <c r="F52" s="6" t="n">
        <f aca="false">(-E52+D52)*C52</f>
        <v>-81530</v>
      </c>
      <c r="G52" s="0" t="s">
        <v>9</v>
      </c>
    </row>
    <row r="53" customFormat="false" ht="12.75" hidden="true" customHeight="false" outlineLevel="0" collapsed="false">
      <c r="B53" s="4" t="n">
        <v>36921</v>
      </c>
      <c r="C53" s="5" t="n">
        <v>-77500</v>
      </c>
      <c r="D53" s="1" t="n">
        <f aca="false">+D$49</f>
        <v>4.998</v>
      </c>
      <c r="E53" s="1" t="n">
        <v>6.05</v>
      </c>
      <c r="F53" s="6" t="n">
        <f aca="false">(-E53+D53)*C53</f>
        <v>81530</v>
      </c>
    </row>
    <row r="54" customFormat="false" ht="12.75" hidden="true" customHeight="false" outlineLevel="0" collapsed="false">
      <c r="B54" s="4" t="n">
        <v>36921</v>
      </c>
      <c r="C54" s="5" t="n">
        <v>77500</v>
      </c>
      <c r="D54" s="1" t="n">
        <f aca="false">+D$49</f>
        <v>4.998</v>
      </c>
      <c r="E54" s="1" t="n">
        <v>5.97</v>
      </c>
      <c r="F54" s="6" t="n">
        <f aca="false">(-E54+D54)*C54</f>
        <v>-75330</v>
      </c>
    </row>
    <row r="55" customFormat="false" ht="12.75" hidden="true" customHeight="false" outlineLevel="0" collapsed="false">
      <c r="B55" s="4" t="n">
        <v>36922</v>
      </c>
      <c r="C55" s="5" t="n">
        <v>-310000</v>
      </c>
      <c r="D55" s="1" t="n">
        <f aca="false">+D$49</f>
        <v>4.998</v>
      </c>
      <c r="E55" s="1" t="n">
        <v>5.895</v>
      </c>
      <c r="F55" s="6" t="n">
        <f aca="false">(-E55+D55)*C55</f>
        <v>278070</v>
      </c>
    </row>
    <row r="56" customFormat="false" ht="12.75" hidden="true" customHeight="false" outlineLevel="0" collapsed="false">
      <c r="B56" s="4" t="n">
        <v>36922</v>
      </c>
      <c r="C56" s="5" t="n">
        <v>310000</v>
      </c>
      <c r="D56" s="1" t="n">
        <f aca="false">+D$49</f>
        <v>4.998</v>
      </c>
      <c r="E56" s="1" t="n">
        <v>6.13</v>
      </c>
      <c r="F56" s="6" t="n">
        <f aca="false">(-E56+D56)*C56</f>
        <v>-350920</v>
      </c>
    </row>
    <row r="57" customFormat="false" ht="12.75" hidden="true" customHeight="false" outlineLevel="0" collapsed="false">
      <c r="B57" s="4" t="n">
        <v>36922</v>
      </c>
      <c r="C57" s="5" t="n">
        <v>-155000</v>
      </c>
      <c r="D57" s="1" t="n">
        <f aca="false">+D$49</f>
        <v>4.998</v>
      </c>
      <c r="E57" s="1" t="n">
        <v>6.05</v>
      </c>
      <c r="F57" s="6" t="n">
        <f aca="false">(-E57+D57)*C57</f>
        <v>163060</v>
      </c>
      <c r="G57" s="13"/>
    </row>
    <row r="58" customFormat="false" ht="12.75" hidden="true" customHeight="false" outlineLevel="0" collapsed="false">
      <c r="B58" s="4" t="n">
        <v>36922</v>
      </c>
      <c r="C58" s="5" t="n">
        <v>155000</v>
      </c>
      <c r="D58" s="1" t="n">
        <f aca="false">+D$49</f>
        <v>4.998</v>
      </c>
      <c r="E58" s="1" t="n">
        <v>5.8</v>
      </c>
      <c r="F58" s="6" t="n">
        <f aca="false">(-E58+D58)*C58</f>
        <v>-124310</v>
      </c>
    </row>
    <row r="59" customFormat="false" ht="12.75" hidden="true" customHeight="false" outlineLevel="0" collapsed="false">
      <c r="B59" s="4" t="n">
        <v>36922</v>
      </c>
      <c r="C59" s="5" t="n">
        <f aca="false">-2500*31</f>
        <v>-77500</v>
      </c>
      <c r="D59" s="1" t="n">
        <f aca="false">+D$49</f>
        <v>4.998</v>
      </c>
      <c r="E59" s="1" t="n">
        <v>5.655</v>
      </c>
      <c r="F59" s="6" t="n">
        <f aca="false">(-E59+D59)*C59</f>
        <v>50917.5</v>
      </c>
    </row>
    <row r="60" customFormat="false" ht="12.75" hidden="true" customHeight="false" outlineLevel="0" collapsed="false">
      <c r="B60" s="4" t="n">
        <v>36922</v>
      </c>
      <c r="C60" s="5" t="n">
        <v>77500</v>
      </c>
      <c r="D60" s="1" t="n">
        <f aca="false">+D$49</f>
        <v>4.998</v>
      </c>
      <c r="E60" s="1" t="n">
        <v>5.715</v>
      </c>
      <c r="F60" s="6" t="n">
        <f aca="false">(-E60+D60)*C60</f>
        <v>-55567.5</v>
      </c>
    </row>
    <row r="61" customFormat="false" ht="12.75" hidden="true" customHeight="false" outlineLevel="0" collapsed="false">
      <c r="B61" s="4" t="n">
        <v>36922</v>
      </c>
      <c r="C61" s="5" t="n">
        <v>77500</v>
      </c>
      <c r="D61" s="1" t="n">
        <f aca="false">+D$49</f>
        <v>4.998</v>
      </c>
      <c r="E61" s="1" t="n">
        <v>5.73</v>
      </c>
      <c r="F61" s="6" t="n">
        <f aca="false">(-E61+D61)*C61</f>
        <v>-56730</v>
      </c>
    </row>
    <row r="62" customFormat="false" ht="12.75" hidden="true" customHeight="false" outlineLevel="0" collapsed="false">
      <c r="B62" s="4" t="n">
        <v>36922</v>
      </c>
      <c r="C62" s="5" t="n">
        <v>-77500</v>
      </c>
      <c r="D62" s="1" t="n">
        <f aca="false">+D$49</f>
        <v>4.998</v>
      </c>
      <c r="E62" s="1" t="n">
        <v>5.65</v>
      </c>
      <c r="F62" s="6" t="n">
        <f aca="false">(-E62+D62)*C62</f>
        <v>50530</v>
      </c>
    </row>
    <row r="63" customFormat="false" ht="12.75" hidden="true" customHeight="false" outlineLevel="0" collapsed="false">
      <c r="B63" s="4" t="n">
        <v>36923</v>
      </c>
      <c r="C63" s="5" t="n">
        <v>155000</v>
      </c>
      <c r="D63" s="1" t="n">
        <f aca="false">+D$49</f>
        <v>4.998</v>
      </c>
      <c r="E63" s="1" t="n">
        <v>5.9</v>
      </c>
      <c r="F63" s="6" t="n">
        <f aca="false">(-E63+D63)*C63</f>
        <v>-139810</v>
      </c>
    </row>
    <row r="64" customFormat="false" ht="12.75" hidden="true" customHeight="false" outlineLevel="0" collapsed="false">
      <c r="B64" s="4" t="n">
        <v>36923</v>
      </c>
      <c r="C64" s="5" t="n">
        <v>-155000</v>
      </c>
      <c r="D64" s="1" t="n">
        <f aca="false">+D$49</f>
        <v>4.998</v>
      </c>
      <c r="E64" s="1" t="n">
        <v>6.14</v>
      </c>
      <c r="F64" s="6" t="n">
        <f aca="false">(-E64+D64)*C64</f>
        <v>177010</v>
      </c>
    </row>
    <row r="65" customFormat="false" ht="12.75" hidden="true" customHeight="false" outlineLevel="0" collapsed="false">
      <c r="B65" s="4" t="n">
        <v>36923</v>
      </c>
      <c r="C65" s="5" t="n">
        <v>-77500</v>
      </c>
      <c r="D65" s="1" t="n">
        <f aca="false">+D$49</f>
        <v>4.998</v>
      </c>
      <c r="E65" s="1" t="n">
        <v>5.9</v>
      </c>
      <c r="F65" s="6" t="n">
        <f aca="false">(-E65+D65)*C65</f>
        <v>69905</v>
      </c>
    </row>
    <row r="66" customFormat="false" ht="12.75" hidden="true" customHeight="false" outlineLevel="0" collapsed="false">
      <c r="B66" s="4" t="n">
        <v>36923</v>
      </c>
      <c r="C66" s="5" t="n">
        <v>77500</v>
      </c>
      <c r="D66" s="1" t="n">
        <f aca="false">+D$49</f>
        <v>4.998</v>
      </c>
      <c r="E66" s="1" t="n">
        <v>6.14</v>
      </c>
      <c r="F66" s="6" t="n">
        <f aca="false">(-E66+D66)*C66</f>
        <v>-88505</v>
      </c>
    </row>
    <row r="67" customFormat="false" ht="12.75" hidden="true" customHeight="false" outlineLevel="0" collapsed="false">
      <c r="B67" s="4" t="n">
        <v>36923</v>
      </c>
      <c r="C67" s="5" t="n">
        <v>77500</v>
      </c>
      <c r="D67" s="1" t="n">
        <f aca="false">+D$49</f>
        <v>4.998</v>
      </c>
      <c r="E67" s="1" t="n">
        <v>6.315</v>
      </c>
      <c r="F67" s="6" t="n">
        <f aca="false">(-E67+D67)*C67</f>
        <v>-102067.5</v>
      </c>
    </row>
    <row r="68" customFormat="false" ht="12.75" hidden="true" customHeight="false" outlineLevel="0" collapsed="false">
      <c r="B68" s="4" t="n">
        <v>36923</v>
      </c>
      <c r="C68" s="5" t="n">
        <v>-77500</v>
      </c>
      <c r="D68" s="1" t="n">
        <f aca="false">+D$49</f>
        <v>4.998</v>
      </c>
      <c r="E68" s="1" t="n">
        <v>6.305</v>
      </c>
      <c r="F68" s="6" t="n">
        <f aca="false">(-E68+D68)*C68</f>
        <v>101292.5</v>
      </c>
    </row>
    <row r="69" customFormat="false" ht="12.75" hidden="true" customHeight="false" outlineLevel="0" collapsed="false">
      <c r="B69" s="4" t="n">
        <v>36924</v>
      </c>
      <c r="C69" s="5" t="n">
        <v>-77500</v>
      </c>
      <c r="D69" s="1" t="n">
        <f aca="false">+D$49</f>
        <v>4.998</v>
      </c>
      <c r="E69" s="1" t="n">
        <v>6.85</v>
      </c>
      <c r="F69" s="6" t="n">
        <f aca="false">(-E69+D69)*C69</f>
        <v>143530</v>
      </c>
    </row>
    <row r="70" customFormat="false" ht="12.75" hidden="true" customHeight="false" outlineLevel="0" collapsed="false">
      <c r="B70" s="4" t="n">
        <v>36924</v>
      </c>
      <c r="C70" s="5" t="n">
        <v>-77500</v>
      </c>
      <c r="D70" s="1" t="n">
        <f aca="false">+D$49</f>
        <v>4.998</v>
      </c>
      <c r="E70" s="1" t="n">
        <v>6.675</v>
      </c>
      <c r="F70" s="6" t="n">
        <f aca="false">(-E70+D70)*C70</f>
        <v>129967.5</v>
      </c>
    </row>
    <row r="71" customFormat="false" ht="12.75" hidden="true" customHeight="false" outlineLevel="0" collapsed="false">
      <c r="B71" s="4" t="n">
        <v>36924</v>
      </c>
      <c r="C71" s="5" t="n">
        <f aca="false">5000*31</f>
        <v>155000</v>
      </c>
      <c r="D71" s="1" t="n">
        <f aca="false">+D$49</f>
        <v>4.998</v>
      </c>
      <c r="E71" s="1" t="n">
        <v>6.73</v>
      </c>
      <c r="F71" s="6" t="n">
        <f aca="false">(-E71+D71)*C71</f>
        <v>-268460</v>
      </c>
    </row>
    <row r="72" customFormat="false" ht="12.75" hidden="true" customHeight="false" outlineLevel="0" collapsed="false">
      <c r="B72" s="4" t="n">
        <v>36924</v>
      </c>
      <c r="C72" s="5" t="n">
        <v>-155000</v>
      </c>
      <c r="D72" s="1" t="n">
        <f aca="false">+D$49</f>
        <v>4.998</v>
      </c>
      <c r="E72" s="1" t="n">
        <v>6.84</v>
      </c>
      <c r="F72" s="6" t="n">
        <f aca="false">(-E72+D72)*C72</f>
        <v>285510</v>
      </c>
    </row>
    <row r="73" customFormat="false" ht="12.75" hidden="true" customHeight="false" outlineLevel="0" collapsed="false">
      <c r="B73" s="4" t="n">
        <v>36927</v>
      </c>
      <c r="C73" s="5" t="n">
        <v>-77500</v>
      </c>
      <c r="D73" s="1" t="n">
        <f aca="false">+D$49</f>
        <v>4.998</v>
      </c>
      <c r="E73" s="1" t="n">
        <v>5.94</v>
      </c>
      <c r="F73" s="6" t="n">
        <f aca="false">(-E73+D73)*C73</f>
        <v>73005</v>
      </c>
    </row>
    <row r="74" customFormat="false" ht="12.75" hidden="true" customHeight="false" outlineLevel="0" collapsed="false">
      <c r="B74" s="4" t="n">
        <v>36927</v>
      </c>
      <c r="C74" s="5" t="n">
        <v>77500</v>
      </c>
      <c r="D74" s="1" t="n">
        <f aca="false">+D$49</f>
        <v>4.998</v>
      </c>
      <c r="E74" s="1" t="n">
        <v>5.94</v>
      </c>
      <c r="F74" s="6" t="n">
        <f aca="false">(-E74+D74)*C74</f>
        <v>-73005</v>
      </c>
      <c r="G74" s="0" t="s">
        <v>9</v>
      </c>
    </row>
    <row r="75" customFormat="false" ht="12.75" hidden="true" customHeight="false" outlineLevel="0" collapsed="false">
      <c r="B75" s="4" t="n">
        <v>36927</v>
      </c>
      <c r="C75" s="5" t="n">
        <f aca="false">7500*31</f>
        <v>232500</v>
      </c>
      <c r="D75" s="1" t="n">
        <f aca="false">+D$49</f>
        <v>4.998</v>
      </c>
      <c r="E75" s="1" t="n">
        <v>5.88</v>
      </c>
      <c r="F75" s="6" t="n">
        <f aca="false">(-E75+D75)*C75</f>
        <v>-205065</v>
      </c>
    </row>
    <row r="76" customFormat="false" ht="12.75" hidden="true" customHeight="false" outlineLevel="0" collapsed="false">
      <c r="B76" s="4" t="n">
        <v>36927</v>
      </c>
      <c r="C76" s="5" t="n">
        <v>-77500</v>
      </c>
      <c r="D76" s="1" t="n">
        <f aca="false">+D$49</f>
        <v>4.998</v>
      </c>
      <c r="E76" s="1" t="n">
        <v>5.88</v>
      </c>
      <c r="F76" s="6" t="n">
        <f aca="false">(-E76+D76)*C76</f>
        <v>68355</v>
      </c>
      <c r="G76" s="0" t="s">
        <v>10</v>
      </c>
    </row>
    <row r="77" customFormat="false" ht="12.75" hidden="true" customHeight="false" outlineLevel="0" collapsed="false">
      <c r="B77" s="4" t="n">
        <v>36929</v>
      </c>
      <c r="C77" s="5" t="n">
        <f aca="false">-5000*31</f>
        <v>-155000</v>
      </c>
      <c r="D77" s="1" t="n">
        <f aca="false">+D$49</f>
        <v>4.998</v>
      </c>
      <c r="E77" s="1" t="n">
        <v>5.87</v>
      </c>
      <c r="F77" s="6" t="n">
        <f aca="false">(-E77+D77)*C77</f>
        <v>135160</v>
      </c>
    </row>
    <row r="78" customFormat="false" ht="12.75" hidden="true" customHeight="false" outlineLevel="0" collapsed="false">
      <c r="B78" s="4" t="n">
        <v>36929</v>
      </c>
      <c r="C78" s="5" t="n">
        <v>-77500</v>
      </c>
      <c r="D78" s="1" t="n">
        <f aca="false">+D$49</f>
        <v>4.998</v>
      </c>
      <c r="E78" s="1" t="n">
        <v>5.96</v>
      </c>
      <c r="F78" s="6" t="n">
        <f aca="false">(-E78+D78)*C78</f>
        <v>74555</v>
      </c>
    </row>
    <row r="79" customFormat="false" ht="12.75" hidden="true" customHeight="false" outlineLevel="0" collapsed="false">
      <c r="B79" s="4" t="n">
        <v>36929</v>
      </c>
      <c r="C79" s="5" t="n">
        <f aca="false">7500*31</f>
        <v>232500</v>
      </c>
      <c r="D79" s="1" t="n">
        <f aca="false">+D$49</f>
        <v>4.998</v>
      </c>
      <c r="E79" s="1" t="n">
        <v>6.155</v>
      </c>
      <c r="F79" s="6" t="n">
        <f aca="false">(-E79+D79)*C79</f>
        <v>-269002.5</v>
      </c>
    </row>
    <row r="80" customFormat="false" ht="12.75" hidden="true" customHeight="false" outlineLevel="0" collapsed="false">
      <c r="B80" s="4" t="n">
        <v>36929</v>
      </c>
      <c r="C80" s="5" t="n">
        <v>77500</v>
      </c>
      <c r="D80" s="1" t="n">
        <f aca="false">+D$49</f>
        <v>4.998</v>
      </c>
      <c r="E80" s="1" t="n">
        <v>6.185</v>
      </c>
      <c r="F80" s="6" t="n">
        <f aca="false">(-E80+D80)*C80</f>
        <v>-91992.5</v>
      </c>
    </row>
    <row r="81" customFormat="false" ht="12.75" hidden="true" customHeight="false" outlineLevel="0" collapsed="false">
      <c r="B81" s="4" t="n">
        <v>36929</v>
      </c>
      <c r="C81" s="5" t="n">
        <v>-77500</v>
      </c>
      <c r="D81" s="1" t="n">
        <f aca="false">+D$49</f>
        <v>4.998</v>
      </c>
      <c r="E81" s="1" t="n">
        <v>6.095</v>
      </c>
      <c r="F81" s="6" t="n">
        <f aca="false">(-E81+D81)*C81</f>
        <v>85017.5</v>
      </c>
    </row>
    <row r="82" customFormat="false" ht="12.75" hidden="true" customHeight="false" outlineLevel="0" collapsed="false">
      <c r="B82" s="4" t="n">
        <v>36929</v>
      </c>
      <c r="C82" s="5" t="n">
        <v>-155000</v>
      </c>
      <c r="D82" s="1" t="n">
        <f aca="false">+D$49</f>
        <v>4.998</v>
      </c>
      <c r="E82" s="1" t="n">
        <v>6.37</v>
      </c>
      <c r="F82" s="6" t="n">
        <f aca="false">(-E82+D82)*C82</f>
        <v>212660</v>
      </c>
    </row>
    <row r="83" customFormat="false" ht="12.75" hidden="true" customHeight="false" outlineLevel="0" collapsed="false">
      <c r="B83" s="4" t="n">
        <v>36930</v>
      </c>
      <c r="C83" s="5" t="n">
        <f aca="false">5000*31</f>
        <v>155000</v>
      </c>
      <c r="D83" s="1" t="n">
        <f aca="false">+D$49</f>
        <v>4.998</v>
      </c>
      <c r="E83" s="1" t="n">
        <v>6.725</v>
      </c>
      <c r="F83" s="14" t="n">
        <f aca="false">(-E83+D83)*C83</f>
        <v>-267685</v>
      </c>
    </row>
    <row r="84" customFormat="false" ht="12.75" hidden="true" customHeight="false" outlineLevel="0" collapsed="false">
      <c r="B84" s="4" t="n">
        <v>36930</v>
      </c>
      <c r="C84" s="5" t="n">
        <f aca="false">-2500*31</f>
        <v>-77500</v>
      </c>
      <c r="D84" s="1" t="n">
        <f aca="false">+D$49</f>
        <v>4.998</v>
      </c>
      <c r="E84" s="1" t="n">
        <v>6.52</v>
      </c>
      <c r="F84" s="14" t="n">
        <f aca="false">(-E84+D84)*C84</f>
        <v>117955</v>
      </c>
    </row>
    <row r="85" customFormat="false" ht="12.75" hidden="true" customHeight="false" outlineLevel="0" collapsed="false">
      <c r="B85" s="4" t="n">
        <v>36930</v>
      </c>
      <c r="C85" s="5" t="n">
        <f aca="false">-2500*31</f>
        <v>-77500</v>
      </c>
      <c r="D85" s="1" t="n">
        <f aca="false">+D$49</f>
        <v>4.998</v>
      </c>
      <c r="E85" s="1" t="n">
        <v>6.46</v>
      </c>
      <c r="F85" s="14" t="n">
        <f aca="false">(-E85+D85)*C85</f>
        <v>113305</v>
      </c>
    </row>
    <row r="86" customFormat="false" ht="12.75" hidden="true" customHeight="false" outlineLevel="0" collapsed="false">
      <c r="B86" s="4" t="n">
        <v>36930</v>
      </c>
      <c r="C86" s="5" t="n">
        <f aca="false">-5000*31</f>
        <v>-155000</v>
      </c>
      <c r="D86" s="1" t="n">
        <f aca="false">+D$49</f>
        <v>4.998</v>
      </c>
      <c r="E86" s="1" t="n">
        <v>6.44</v>
      </c>
      <c r="F86" s="14" t="n">
        <f aca="false">(-E86+D86)*C86</f>
        <v>223510</v>
      </c>
      <c r="G86" s="15"/>
    </row>
    <row r="87" customFormat="false" ht="12.75" hidden="true" customHeight="false" outlineLevel="0" collapsed="false">
      <c r="B87" s="4" t="n">
        <v>36930</v>
      </c>
      <c r="C87" s="5" t="n">
        <f aca="false">-2500*31</f>
        <v>-77500</v>
      </c>
      <c r="D87" s="1" t="n">
        <f aca="false">+D$49</f>
        <v>4.998</v>
      </c>
      <c r="E87" s="1" t="n">
        <v>6.26</v>
      </c>
      <c r="F87" s="14" t="n">
        <f aca="false">(-E87+D87)*C87</f>
        <v>97805</v>
      </c>
      <c r="G87" s="13" t="n">
        <f aca="false">SUM(F83:F87)</f>
        <v>284890</v>
      </c>
    </row>
    <row r="88" customFormat="false" ht="12.75" hidden="true" customHeight="false" outlineLevel="0" collapsed="false">
      <c r="B88" s="4" t="n">
        <v>36930</v>
      </c>
      <c r="C88" s="5" t="n">
        <f aca="false">5000*31</f>
        <v>155000</v>
      </c>
      <c r="D88" s="1" t="n">
        <f aca="false">+D$49</f>
        <v>4.998</v>
      </c>
      <c r="E88" s="1" t="n">
        <v>6.06</v>
      </c>
      <c r="F88" s="6" t="n">
        <f aca="false">(-E88+D88)*C88</f>
        <v>-164610</v>
      </c>
    </row>
    <row r="89" customFormat="false" ht="12.75" hidden="true" customHeight="false" outlineLevel="0" collapsed="false">
      <c r="B89" s="4" t="n">
        <v>36930</v>
      </c>
      <c r="C89" s="5" t="n">
        <f aca="false">2500*31</f>
        <v>77500</v>
      </c>
      <c r="D89" s="1" t="n">
        <f aca="false">+D$49</f>
        <v>4.998</v>
      </c>
      <c r="E89" s="1" t="n">
        <v>6.155</v>
      </c>
      <c r="F89" s="6" t="n">
        <f aca="false">(-E89+D89)*C89</f>
        <v>-89667.5</v>
      </c>
    </row>
    <row r="90" customFormat="false" ht="12.75" hidden="true" customHeight="false" outlineLevel="0" collapsed="false">
      <c r="B90" s="4" t="n">
        <v>36931</v>
      </c>
      <c r="C90" s="5" t="n">
        <f aca="false">7500*31</f>
        <v>232500</v>
      </c>
      <c r="D90" s="1" t="n">
        <f aca="false">+D$49</f>
        <v>4.998</v>
      </c>
      <c r="E90" s="1" t="n">
        <v>6.25</v>
      </c>
      <c r="F90" s="6" t="n">
        <f aca="false">(-E90+D90)*C90</f>
        <v>-291090</v>
      </c>
    </row>
    <row r="91" customFormat="false" ht="12.75" hidden="true" customHeight="false" outlineLevel="0" collapsed="false">
      <c r="B91" s="4" t="n">
        <v>36931</v>
      </c>
      <c r="C91" s="5" t="n">
        <v>-77500</v>
      </c>
      <c r="D91" s="1" t="n">
        <f aca="false">+D$49</f>
        <v>4.998</v>
      </c>
      <c r="E91" s="1" t="n">
        <v>6.14</v>
      </c>
      <c r="F91" s="6" t="n">
        <f aca="false">(-E91+D91)*C91</f>
        <v>88505</v>
      </c>
    </row>
    <row r="92" customFormat="false" ht="12.75" hidden="true" customHeight="false" outlineLevel="0" collapsed="false">
      <c r="B92" s="4" t="n">
        <v>36931</v>
      </c>
      <c r="C92" s="5" t="n">
        <v>77500</v>
      </c>
      <c r="D92" s="1" t="n">
        <f aca="false">+D$49</f>
        <v>4.998</v>
      </c>
      <c r="E92" s="1" t="n">
        <v>6.26</v>
      </c>
      <c r="F92" s="6" t="n">
        <f aca="false">(-E92+D92)*C92</f>
        <v>-97805</v>
      </c>
    </row>
    <row r="93" customFormat="false" ht="12.75" hidden="true" customHeight="false" outlineLevel="0" collapsed="false">
      <c r="B93" s="4" t="n">
        <v>36931</v>
      </c>
      <c r="C93" s="5" t="n">
        <v>-77500</v>
      </c>
      <c r="D93" s="1" t="n">
        <f aca="false">+D$49</f>
        <v>4.998</v>
      </c>
      <c r="E93" s="1" t="n">
        <v>6.21</v>
      </c>
      <c r="F93" s="6" t="n">
        <f aca="false">(-E93+D93)*C93</f>
        <v>93930</v>
      </c>
    </row>
    <row r="94" customFormat="false" ht="12.75" hidden="true" customHeight="false" outlineLevel="0" collapsed="false">
      <c r="B94" s="4" t="n">
        <v>36934</v>
      </c>
      <c r="C94" s="5" t="n">
        <v>-77500</v>
      </c>
      <c r="D94" s="1" t="n">
        <f aca="false">+D$49</f>
        <v>4.998</v>
      </c>
      <c r="E94" s="1" t="n">
        <v>5.76</v>
      </c>
      <c r="F94" s="6" t="n">
        <f aca="false">(-E94+D94)*C94</f>
        <v>59055</v>
      </c>
    </row>
    <row r="95" customFormat="false" ht="12.75" hidden="true" customHeight="false" outlineLevel="0" collapsed="false">
      <c r="B95" s="4" t="n">
        <v>36934</v>
      </c>
      <c r="C95" s="5" t="n">
        <v>77500</v>
      </c>
      <c r="D95" s="1" t="n">
        <f aca="false">+D$49</f>
        <v>4.998</v>
      </c>
      <c r="E95" s="1" t="n">
        <v>5.835</v>
      </c>
      <c r="F95" s="6" t="n">
        <f aca="false">(-E95+D95)*C95</f>
        <v>-64867.5</v>
      </c>
    </row>
    <row r="96" customFormat="false" ht="12.75" hidden="true" customHeight="false" outlineLevel="0" collapsed="false">
      <c r="B96" s="4" t="n">
        <v>36934</v>
      </c>
      <c r="C96" s="5" t="n">
        <v>-77500</v>
      </c>
      <c r="D96" s="1" t="n">
        <f aca="false">+D$49</f>
        <v>4.998</v>
      </c>
      <c r="E96" s="1" t="n">
        <v>5.745</v>
      </c>
      <c r="F96" s="6" t="n">
        <f aca="false">(-E96+D96)*C96</f>
        <v>57892.5</v>
      </c>
    </row>
    <row r="97" customFormat="false" ht="12.75" hidden="true" customHeight="false" outlineLevel="0" collapsed="false">
      <c r="B97" s="4" t="n">
        <v>36934</v>
      </c>
      <c r="C97" s="5" t="n">
        <v>77500</v>
      </c>
      <c r="D97" s="1" t="n">
        <f aca="false">+D$49</f>
        <v>4.998</v>
      </c>
      <c r="E97" s="1" t="n">
        <v>5.8</v>
      </c>
      <c r="F97" s="6" t="n">
        <f aca="false">(-E97+D97)*C97</f>
        <v>-62155</v>
      </c>
    </row>
    <row r="98" customFormat="false" ht="12.75" hidden="true" customHeight="false" outlineLevel="0" collapsed="false">
      <c r="B98" s="4" t="n">
        <v>36935</v>
      </c>
      <c r="C98" s="5" t="n">
        <v>-77500</v>
      </c>
      <c r="D98" s="1" t="n">
        <f aca="false">+D$49</f>
        <v>4.998</v>
      </c>
      <c r="E98" s="1" t="n">
        <v>5.75</v>
      </c>
      <c r="F98" s="6" t="n">
        <f aca="false">(-E98+D98)*C98</f>
        <v>58280</v>
      </c>
    </row>
    <row r="99" customFormat="false" ht="12.75" hidden="true" customHeight="false" outlineLevel="0" collapsed="false">
      <c r="B99" s="4" t="n">
        <v>36935</v>
      </c>
      <c r="C99" s="5" t="n">
        <v>-77500</v>
      </c>
      <c r="D99" s="1" t="n">
        <f aca="false">+D$49</f>
        <v>4.998</v>
      </c>
      <c r="E99" s="1" t="n">
        <v>5.87</v>
      </c>
      <c r="F99" s="6" t="n">
        <f aca="false">(-E99+D99)*C99</f>
        <v>67580</v>
      </c>
    </row>
    <row r="100" customFormat="false" ht="12.75" hidden="true" customHeight="false" outlineLevel="0" collapsed="false">
      <c r="B100" s="4" t="n">
        <v>36935</v>
      </c>
      <c r="C100" s="5" t="n">
        <f aca="false">5000*31</f>
        <v>155000</v>
      </c>
      <c r="D100" s="1" t="n">
        <f aca="false">+D$49</f>
        <v>4.998</v>
      </c>
      <c r="E100" s="1" t="n">
        <v>5.98</v>
      </c>
      <c r="F100" s="6" t="n">
        <f aca="false">(-E100+D100)*C100</f>
        <v>-152210</v>
      </c>
    </row>
    <row r="101" customFormat="false" ht="12.75" hidden="true" customHeight="false" outlineLevel="0" collapsed="false">
      <c r="B101" s="4" t="n">
        <v>36936</v>
      </c>
      <c r="C101" s="16" t="n">
        <v>-77500</v>
      </c>
      <c r="D101" s="11" t="n">
        <f aca="false">+D$49</f>
        <v>4.998</v>
      </c>
      <c r="E101" s="11" t="n">
        <v>6.04</v>
      </c>
      <c r="F101" s="6" t="n">
        <f aca="false">(-E101+D101)*C101</f>
        <v>80755</v>
      </c>
    </row>
    <row r="102" customFormat="false" ht="12.75" hidden="true" customHeight="false" outlineLevel="0" collapsed="false">
      <c r="B102" s="4" t="n">
        <v>36936</v>
      </c>
      <c r="C102" s="16" t="n">
        <v>77500</v>
      </c>
      <c r="D102" s="11" t="n">
        <f aca="false">+D$49</f>
        <v>4.998</v>
      </c>
      <c r="E102" s="11" t="n">
        <v>6.01</v>
      </c>
      <c r="F102" s="6" t="n">
        <f aca="false">(-E102+D102)*C102</f>
        <v>-78430</v>
      </c>
    </row>
    <row r="103" customFormat="false" ht="12.75" hidden="true" customHeight="false" outlineLevel="0" collapsed="false">
      <c r="B103" s="4" t="n">
        <v>36936</v>
      </c>
      <c r="C103" s="16" t="n">
        <v>-77500</v>
      </c>
      <c r="D103" s="11" t="n">
        <f aca="false">+D$49</f>
        <v>4.998</v>
      </c>
      <c r="E103" s="11" t="n">
        <v>5.94</v>
      </c>
      <c r="F103" s="6" t="n">
        <f aca="false">(-E103+D103)*C103</f>
        <v>73005</v>
      </c>
    </row>
    <row r="104" customFormat="false" ht="12.75" hidden="true" customHeight="false" outlineLevel="0" collapsed="false">
      <c r="B104" s="4" t="n">
        <v>36936</v>
      </c>
      <c r="C104" s="16" t="n">
        <v>-77500</v>
      </c>
      <c r="D104" s="11" t="n">
        <f aca="false">+D$49</f>
        <v>4.998</v>
      </c>
      <c r="E104" s="11" t="n">
        <v>5.93</v>
      </c>
      <c r="F104" s="6" t="n">
        <f aca="false">(-E104+D104)*C104</f>
        <v>72230</v>
      </c>
    </row>
    <row r="105" customFormat="false" ht="12.75" hidden="true" customHeight="false" outlineLevel="0" collapsed="false">
      <c r="B105" s="4" t="n">
        <v>36936</v>
      </c>
      <c r="C105" s="16" t="n">
        <f aca="false">5000*31</f>
        <v>155000</v>
      </c>
      <c r="D105" s="11" t="n">
        <f aca="false">+D$49</f>
        <v>4.998</v>
      </c>
      <c r="E105" s="11" t="n">
        <v>5.79</v>
      </c>
      <c r="F105" s="6" t="n">
        <f aca="false">(-E105+D105)*C105</f>
        <v>-122760</v>
      </c>
    </row>
    <row r="106" customFormat="false" ht="12.75" hidden="true" customHeight="false" outlineLevel="0" collapsed="false">
      <c r="B106" s="4" t="n">
        <v>36936</v>
      </c>
      <c r="C106" s="16" t="n">
        <f aca="false">-5000*31</f>
        <v>-155000</v>
      </c>
      <c r="D106" s="11" t="n">
        <f aca="false">+D$49</f>
        <v>4.998</v>
      </c>
      <c r="E106" s="11" t="n">
        <v>5.6</v>
      </c>
      <c r="F106" s="6" t="n">
        <f aca="false">(-E106+D106)*C106</f>
        <v>93309.9999999999</v>
      </c>
    </row>
    <row r="107" customFormat="false" ht="12.75" hidden="true" customHeight="false" outlineLevel="0" collapsed="false">
      <c r="B107" s="4" t="n">
        <v>36936</v>
      </c>
      <c r="C107" s="16" t="n">
        <f aca="false">-2500*31</f>
        <v>-77500</v>
      </c>
      <c r="D107" s="11" t="n">
        <f aca="false">+D$49</f>
        <v>4.998</v>
      </c>
      <c r="E107" s="11" t="n">
        <v>5.68</v>
      </c>
      <c r="F107" s="6" t="n">
        <f aca="false">(-E107+D107)*C107</f>
        <v>52855</v>
      </c>
    </row>
    <row r="108" customFormat="false" ht="12.75" hidden="true" customHeight="false" outlineLevel="0" collapsed="false">
      <c r="B108" s="4" t="n">
        <v>36936</v>
      </c>
      <c r="C108" s="16" t="n">
        <f aca="false">5000*31</f>
        <v>155000</v>
      </c>
      <c r="D108" s="11" t="n">
        <f aca="false">+D$49</f>
        <v>4.998</v>
      </c>
      <c r="E108" s="11" t="n">
        <v>5.53</v>
      </c>
      <c r="F108" s="6" t="n">
        <f aca="false">(-E108+D108)*C108</f>
        <v>-82460</v>
      </c>
    </row>
    <row r="109" customFormat="false" ht="12.75" hidden="true" customHeight="false" outlineLevel="0" collapsed="false">
      <c r="B109" s="4" t="n">
        <v>36936</v>
      </c>
      <c r="C109" s="16" t="n">
        <v>77500</v>
      </c>
      <c r="D109" s="11" t="n">
        <f aca="false">+D$49</f>
        <v>4.998</v>
      </c>
      <c r="E109" s="11" t="n">
        <v>5.52</v>
      </c>
      <c r="F109" s="6" t="n">
        <f aca="false">(-E109+D109)*C109</f>
        <v>-40455</v>
      </c>
    </row>
    <row r="110" customFormat="false" ht="12.75" hidden="true" customHeight="false" outlineLevel="0" collapsed="false">
      <c r="B110" s="4" t="n">
        <v>36937</v>
      </c>
      <c r="C110" s="5" t="n">
        <v>77500</v>
      </c>
      <c r="D110" s="1" t="n">
        <f aca="false">+D$49</f>
        <v>4.998</v>
      </c>
      <c r="E110" s="1" t="n">
        <v>5.53</v>
      </c>
      <c r="F110" s="6" t="n">
        <f aca="false">(-E110+D110)*C110</f>
        <v>-41230</v>
      </c>
    </row>
    <row r="111" customFormat="false" ht="12.75" hidden="true" customHeight="false" outlineLevel="0" collapsed="false">
      <c r="B111" s="4" t="n">
        <v>36937</v>
      </c>
      <c r="C111" s="5" t="n">
        <v>-77500</v>
      </c>
      <c r="D111" s="1" t="n">
        <f aca="false">+D$49</f>
        <v>4.998</v>
      </c>
      <c r="E111" s="1" t="n">
        <v>5.55</v>
      </c>
      <c r="F111" s="6" t="n">
        <f aca="false">(-E111+D111)*C111</f>
        <v>42780</v>
      </c>
    </row>
    <row r="112" customFormat="false" ht="12.75" hidden="true" customHeight="false" outlineLevel="0" collapsed="false">
      <c r="B112" s="4" t="n">
        <v>36942</v>
      </c>
      <c r="C112" s="5" t="n">
        <v>77500</v>
      </c>
      <c r="D112" s="1" t="n">
        <f aca="false">+D$49</f>
        <v>4.998</v>
      </c>
      <c r="E112" s="1" t="n">
        <v>5.29</v>
      </c>
      <c r="F112" s="6" t="n">
        <f aca="false">(-E112+D112)*C112</f>
        <v>-22630</v>
      </c>
    </row>
    <row r="113" customFormat="false" ht="12.75" hidden="true" customHeight="false" outlineLevel="0" collapsed="false">
      <c r="B113" s="4" t="n">
        <v>36942</v>
      </c>
      <c r="C113" s="5" t="n">
        <v>-77500</v>
      </c>
      <c r="D113" s="1" t="n">
        <f aca="false">+D$49</f>
        <v>4.998</v>
      </c>
      <c r="E113" s="1" t="n">
        <v>5.32</v>
      </c>
      <c r="F113" s="6" t="n">
        <f aca="false">(-E113+D113)*C113</f>
        <v>24955</v>
      </c>
    </row>
    <row r="114" customFormat="false" ht="12.75" hidden="true" customHeight="false" outlineLevel="0" collapsed="false">
      <c r="B114" s="4" t="n">
        <v>36943</v>
      </c>
      <c r="C114" s="5" t="n">
        <v>-310000</v>
      </c>
      <c r="D114" s="1" t="n">
        <f aca="false">+D$49</f>
        <v>4.998</v>
      </c>
      <c r="E114" s="1" t="n">
        <v>5.08</v>
      </c>
      <c r="F114" s="6" t="n">
        <f aca="false">(-E114+D114)*C114</f>
        <v>25420</v>
      </c>
    </row>
    <row r="115" customFormat="false" ht="12.75" hidden="true" customHeight="false" outlineLevel="0" collapsed="false">
      <c r="B115" s="4" t="n">
        <v>36944</v>
      </c>
      <c r="C115" s="5" t="n">
        <f aca="false">-5000*31</f>
        <v>-155000</v>
      </c>
      <c r="D115" s="1" t="n">
        <f aca="false">+D$49</f>
        <v>4.998</v>
      </c>
      <c r="E115" s="1" t="n">
        <v>5.15</v>
      </c>
      <c r="F115" s="6" t="n">
        <f aca="false">(-E115+D115)*C115</f>
        <v>23560</v>
      </c>
    </row>
    <row r="116" customFormat="false" ht="12.75" hidden="true" customHeight="false" outlineLevel="0" collapsed="false">
      <c r="B116" s="4" t="n">
        <v>36947</v>
      </c>
      <c r="C116" s="5" t="n">
        <f aca="false">5000*31</f>
        <v>155000</v>
      </c>
      <c r="D116" s="1" t="n">
        <f aca="false">+D$49</f>
        <v>4.998</v>
      </c>
      <c r="E116" s="1" t="n">
        <v>5.045</v>
      </c>
      <c r="F116" s="6" t="n">
        <f aca="false">(-E116+D116)*C116</f>
        <v>-7284.99999999995</v>
      </c>
    </row>
    <row r="117" customFormat="false" ht="12.75" hidden="false" customHeight="false" outlineLevel="0" collapsed="false">
      <c r="B117" s="4" t="n">
        <v>36948</v>
      </c>
      <c r="C117" s="5" t="n">
        <v>155000</v>
      </c>
      <c r="D117" s="1" t="n">
        <f aca="false">+D$49</f>
        <v>4.998</v>
      </c>
      <c r="E117" s="1" t="n">
        <v>5.04</v>
      </c>
      <c r="F117" s="6" t="n">
        <f aca="false">(-E117+D117)*C117</f>
        <v>-6509.99999999997</v>
      </c>
    </row>
    <row r="118" customFormat="false" ht="12.75" hidden="false" customHeight="false" outlineLevel="0" collapsed="false">
      <c r="B118" s="4"/>
      <c r="C118" s="5"/>
      <c r="D118" s="1" t="n">
        <f aca="false">+D$49</f>
        <v>4.998</v>
      </c>
      <c r="E118" s="1"/>
      <c r="F118" s="6" t="n">
        <f aca="false">(-E118+D118)*C118</f>
        <v>0</v>
      </c>
    </row>
    <row r="119" customFormat="false" ht="12.75" hidden="false" customHeight="false" outlineLevel="0" collapsed="false">
      <c r="B119" s="4"/>
      <c r="C119" s="5"/>
      <c r="D119" s="1" t="n">
        <f aca="false">+D$49</f>
        <v>4.998</v>
      </c>
      <c r="E119" s="1"/>
      <c r="F119" s="6" t="n">
        <f aca="false">(-E119+D119)*C119</f>
        <v>0</v>
      </c>
    </row>
    <row r="120" customFormat="false" ht="12.75" hidden="false" customHeight="false" outlineLevel="0" collapsed="false">
      <c r="B120" s="4"/>
      <c r="C120" s="5"/>
      <c r="D120" s="1" t="n">
        <f aca="false">+D$49</f>
        <v>4.998</v>
      </c>
      <c r="E120" s="1"/>
      <c r="F120" s="6" t="n">
        <f aca="false">(-E120+D120)*C120</f>
        <v>0</v>
      </c>
    </row>
    <row r="121" customFormat="false" ht="13.5" hidden="false" customHeight="false" outlineLevel="0" collapsed="false">
      <c r="A121" s="3" t="n">
        <v>36951</v>
      </c>
      <c r="C121" s="7" t="n">
        <f aca="false">SUM(C49:C120)</f>
        <v>-155000</v>
      </c>
      <c r="D121" s="1"/>
      <c r="E121" s="1"/>
      <c r="F121" s="8" t="n">
        <f aca="false">SUM(F49:F120)</f>
        <v>155310</v>
      </c>
    </row>
    <row r="122" customFormat="false" ht="13.5" hidden="false" customHeight="false" outlineLevel="0" collapsed="false"/>
    <row r="124" customFormat="false" ht="12.75" hidden="false" customHeight="false" outlineLevel="0" collapsed="false">
      <c r="A124" s="3" t="n">
        <v>36982</v>
      </c>
      <c r="B124" s="4" t="n">
        <v>36947</v>
      </c>
      <c r="C124" s="5" t="n">
        <f aca="false">-5000*30</f>
        <v>-150000</v>
      </c>
      <c r="D124" s="1" t="n">
        <v>5.384</v>
      </c>
      <c r="E124" s="1" t="n">
        <v>5.075</v>
      </c>
      <c r="F124" s="6" t="n">
        <f aca="false">(-E124+D124)*C124</f>
        <v>-46350</v>
      </c>
    </row>
    <row r="125" customFormat="false" ht="12.75" hidden="true" customHeight="false" outlineLevel="0" collapsed="false">
      <c r="B125" s="4" t="n">
        <v>36948</v>
      </c>
      <c r="C125" s="5" t="n">
        <v>-150000</v>
      </c>
      <c r="D125" s="1" t="n">
        <f aca="false">+D$124</f>
        <v>5.384</v>
      </c>
      <c r="E125" s="1" t="n">
        <v>5.2</v>
      </c>
      <c r="F125" s="6" t="n">
        <f aca="false">(-E125+D125)*C125</f>
        <v>-27600</v>
      </c>
    </row>
    <row r="126" customFormat="false" ht="12.75" hidden="true" customHeight="false" outlineLevel="0" collapsed="false">
      <c r="B126" s="4" t="n">
        <v>36949</v>
      </c>
      <c r="C126" s="5" t="n">
        <f aca="false">5000*30</f>
        <v>150000</v>
      </c>
      <c r="D126" s="1" t="n">
        <f aca="false">+D$124</f>
        <v>5.384</v>
      </c>
      <c r="E126" s="1" t="n">
        <v>5.07</v>
      </c>
      <c r="F126" s="6" t="n">
        <f aca="false">(-E126+D126)*C126</f>
        <v>47100</v>
      </c>
    </row>
    <row r="127" customFormat="false" ht="12.75" hidden="true" customHeight="false" outlineLevel="0" collapsed="false">
      <c r="B127" s="4" t="n">
        <v>36949</v>
      </c>
      <c r="C127" s="5" t="n">
        <v>150000</v>
      </c>
      <c r="D127" s="1" t="n">
        <f aca="false">+D$124</f>
        <v>5.384</v>
      </c>
      <c r="E127" s="1" t="n">
        <v>5.065</v>
      </c>
      <c r="F127" s="6" t="n">
        <f aca="false">(-E127+D127)*C127</f>
        <v>47850</v>
      </c>
    </row>
    <row r="128" customFormat="false" ht="12.75" hidden="true" customHeight="false" outlineLevel="0" collapsed="false">
      <c r="B128" s="4" t="n">
        <v>36949</v>
      </c>
      <c r="C128" s="5" t="n">
        <f aca="false">2500*30</f>
        <v>75000</v>
      </c>
      <c r="D128" s="1" t="n">
        <f aca="false">+D$124</f>
        <v>5.384</v>
      </c>
      <c r="E128" s="1" t="n">
        <v>5.115</v>
      </c>
      <c r="F128" s="6" t="n">
        <f aca="false">(-E128+D128)*C128</f>
        <v>20175</v>
      </c>
    </row>
    <row r="129" customFormat="false" ht="12.75" hidden="true" customHeight="false" outlineLevel="0" collapsed="false">
      <c r="B129" s="4" t="n">
        <v>36949</v>
      </c>
      <c r="C129" s="5" t="n">
        <v>-75000</v>
      </c>
      <c r="D129" s="1" t="n">
        <f aca="false">+D$124</f>
        <v>5.384</v>
      </c>
      <c r="E129" s="1" t="n">
        <v>5.13</v>
      </c>
      <c r="F129" s="6" t="n">
        <f aca="false">(-E129+D129)*C129</f>
        <v>-19050</v>
      </c>
    </row>
    <row r="130" customFormat="false" ht="12.75" hidden="true" customHeight="false" outlineLevel="0" collapsed="false">
      <c r="B130" s="4" t="n">
        <v>36950</v>
      </c>
      <c r="C130" s="5" t="n">
        <v>-75000</v>
      </c>
      <c r="D130" s="1" t="n">
        <f aca="false">+D$124</f>
        <v>5.384</v>
      </c>
      <c r="E130" s="1" t="n">
        <v>5.255</v>
      </c>
      <c r="F130" s="6" t="n">
        <f aca="false">(-E130+D130)*C130</f>
        <v>-9675.00000000003</v>
      </c>
      <c r="G130" s="0" t="s">
        <v>11</v>
      </c>
      <c r="H130" s="17" t="n">
        <v>0.383831018518519</v>
      </c>
    </row>
    <row r="131" customFormat="false" ht="12.75" hidden="true" customHeight="false" outlineLevel="0" collapsed="false">
      <c r="B131" s="4" t="n">
        <v>36950</v>
      </c>
      <c r="C131" s="5" t="n">
        <v>75000</v>
      </c>
      <c r="D131" s="1" t="n">
        <f aca="false">+D$124</f>
        <v>5.384</v>
      </c>
      <c r="E131" s="1" t="n">
        <v>5.255</v>
      </c>
      <c r="F131" s="6" t="n">
        <f aca="false">(-E131+D131)*C131</f>
        <v>9675.00000000003</v>
      </c>
      <c r="G131" s="0" t="s">
        <v>12</v>
      </c>
    </row>
    <row r="132" customFormat="false" ht="12.75" hidden="true" customHeight="false" outlineLevel="0" collapsed="false">
      <c r="B132" s="4" t="n">
        <v>36950</v>
      </c>
      <c r="C132" s="5" t="n">
        <v>75000</v>
      </c>
      <c r="D132" s="1" t="n">
        <f aca="false">+D$124</f>
        <v>5.384</v>
      </c>
      <c r="E132" s="1" t="n">
        <v>5.21</v>
      </c>
      <c r="F132" s="6" t="n">
        <f aca="false">(-E132+D132)*C132</f>
        <v>13050</v>
      </c>
      <c r="G132" s="0" t="s">
        <v>11</v>
      </c>
      <c r="H132" s="17" t="n">
        <v>0.39912037037037</v>
      </c>
    </row>
    <row r="133" customFormat="false" ht="12.75" hidden="true" customHeight="false" outlineLevel="0" collapsed="false">
      <c r="B133" s="4" t="n">
        <v>36950</v>
      </c>
      <c r="C133" s="5" t="n">
        <v>-75000</v>
      </c>
      <c r="D133" s="1" t="n">
        <f aca="false">+D$124</f>
        <v>5.384</v>
      </c>
      <c r="E133" s="1" t="n">
        <v>5.21</v>
      </c>
      <c r="F133" s="6" t="n">
        <f aca="false">(-E133+D133)*C133</f>
        <v>-13050</v>
      </c>
      <c r="G133" s="0" t="s">
        <v>13</v>
      </c>
    </row>
    <row r="134" customFormat="false" ht="12.75" hidden="true" customHeight="false" outlineLevel="0" collapsed="false">
      <c r="B134" s="4" t="n">
        <v>36950</v>
      </c>
      <c r="C134" s="5" t="n">
        <f aca="false">-5000*30</f>
        <v>-150000</v>
      </c>
      <c r="D134" s="1" t="n">
        <f aca="false">+D$124</f>
        <v>5.384</v>
      </c>
      <c r="E134" s="1" t="n">
        <v>5.305</v>
      </c>
      <c r="F134" s="6" t="n">
        <f aca="false">(-E134+D134)*C134</f>
        <v>-11850.0000000001</v>
      </c>
      <c r="G134" s="0" t="s">
        <v>11</v>
      </c>
      <c r="H134" s="17" t="n">
        <v>0.547777777777778</v>
      </c>
    </row>
    <row r="135" customFormat="false" ht="12.75" hidden="true" customHeight="false" outlineLevel="0" collapsed="false">
      <c r="B135" s="4" t="n">
        <v>36950</v>
      </c>
      <c r="C135" s="5" t="n">
        <v>-150000</v>
      </c>
      <c r="D135" s="1" t="n">
        <f aca="false">+D$124</f>
        <v>5.384</v>
      </c>
      <c r="E135" s="1" t="n">
        <v>5.235</v>
      </c>
      <c r="F135" s="6" t="n">
        <f aca="false">(-E135+D135)*C135</f>
        <v>-22350</v>
      </c>
      <c r="H135" s="17" t="n">
        <v>0.579155092592593</v>
      </c>
    </row>
    <row r="136" customFormat="false" ht="12.75" hidden="true" customHeight="false" outlineLevel="0" collapsed="false">
      <c r="B136" s="4" t="n">
        <v>36950</v>
      </c>
      <c r="C136" s="5" t="n">
        <v>300000</v>
      </c>
      <c r="D136" s="1" t="n">
        <f aca="false">+D$124</f>
        <v>5.384</v>
      </c>
      <c r="E136" s="1" t="n">
        <v>5.235</v>
      </c>
      <c r="F136" s="6" t="n">
        <f aca="false">(-E136+D136)*C136</f>
        <v>44700</v>
      </c>
      <c r="H136" s="17" t="n">
        <v>0.582893518518519</v>
      </c>
    </row>
    <row r="137" customFormat="false" ht="12.75" hidden="true" customHeight="false" outlineLevel="0" collapsed="false">
      <c r="B137" s="4" t="n">
        <v>36950</v>
      </c>
      <c r="C137" s="5" t="n">
        <v>-300000</v>
      </c>
      <c r="D137" s="1" t="n">
        <f aca="false">+D$124</f>
        <v>5.384</v>
      </c>
      <c r="E137" s="1" t="n">
        <v>5.235</v>
      </c>
      <c r="F137" s="6" t="n">
        <f aca="false">(-E137+D137)*C137</f>
        <v>-44700</v>
      </c>
      <c r="G137" s="0" t="s">
        <v>12</v>
      </c>
    </row>
    <row r="138" customFormat="false" ht="12.75" hidden="true" customHeight="false" outlineLevel="0" collapsed="false">
      <c r="B138" s="4" t="n">
        <v>36950</v>
      </c>
      <c r="C138" s="5" t="n">
        <v>300000</v>
      </c>
      <c r="D138" s="1" t="n">
        <f aca="false">+D$124</f>
        <v>5.384</v>
      </c>
      <c r="E138" s="1" t="n">
        <v>5.27</v>
      </c>
      <c r="F138" s="6" t="n">
        <f aca="false">(-E138+D138)*C138</f>
        <v>34200.0000000002</v>
      </c>
      <c r="G138" s="0" t="s">
        <v>13</v>
      </c>
    </row>
    <row r="139" customFormat="false" ht="12.75" hidden="true" customHeight="false" outlineLevel="0" collapsed="false">
      <c r="B139" s="4" t="n">
        <v>36951</v>
      </c>
      <c r="C139" s="5" t="n">
        <f aca="false">5000*30</f>
        <v>150000</v>
      </c>
      <c r="D139" s="1" t="n">
        <f aca="false">+D$124</f>
        <v>5.384</v>
      </c>
      <c r="E139" s="1" t="n">
        <v>5.275</v>
      </c>
      <c r="F139" s="6" t="n">
        <f aca="false">(-E139+D139)*C139</f>
        <v>16350</v>
      </c>
      <c r="H139" s="17" t="n">
        <v>0.365324074074074</v>
      </c>
    </row>
    <row r="140" customFormat="false" ht="12.75" hidden="true" customHeight="false" outlineLevel="0" collapsed="false">
      <c r="B140" s="4" t="n">
        <v>36951</v>
      </c>
      <c r="C140" s="5" t="n">
        <f aca="false">-10000*30</f>
        <v>-300000</v>
      </c>
      <c r="D140" s="1" t="n">
        <f aca="false">+D$124</f>
        <v>5.384</v>
      </c>
      <c r="E140" s="1" t="n">
        <v>5.24</v>
      </c>
      <c r="F140" s="6" t="n">
        <f aca="false">(-E140+D140)*C140</f>
        <v>-43200</v>
      </c>
      <c r="H140" s="17" t="n">
        <v>0.370752314814815</v>
      </c>
    </row>
    <row r="141" customFormat="false" ht="12.75" hidden="true" customHeight="false" outlineLevel="0" collapsed="false">
      <c r="B141" s="4" t="n">
        <v>36951</v>
      </c>
      <c r="C141" s="5" t="n">
        <f aca="false">-5000*30</f>
        <v>-150000</v>
      </c>
      <c r="D141" s="1" t="n">
        <f aca="false">+D$124</f>
        <v>5.384</v>
      </c>
      <c r="E141" s="1" t="n">
        <v>5.18</v>
      </c>
      <c r="F141" s="6" t="n">
        <f aca="false">(-E141+D141)*C141</f>
        <v>-30600.0000000001</v>
      </c>
      <c r="H141" s="17" t="n">
        <v>0.385081018518519</v>
      </c>
    </row>
    <row r="142" customFormat="false" ht="12.75" hidden="true" customHeight="false" outlineLevel="0" collapsed="false">
      <c r="B142" s="4" t="n">
        <v>36951</v>
      </c>
      <c r="C142" s="5" t="n">
        <f aca="false">2500*30</f>
        <v>75000</v>
      </c>
      <c r="D142" s="1" t="n">
        <f aca="false">+D$124</f>
        <v>5.384</v>
      </c>
      <c r="E142" s="1" t="n">
        <v>5.145</v>
      </c>
      <c r="F142" s="6" t="n">
        <f aca="false">(-E142+D142)*C142</f>
        <v>17925.0000000001</v>
      </c>
      <c r="H142" s="17" t="n">
        <v>0.421006944444444</v>
      </c>
    </row>
    <row r="143" customFormat="false" ht="12.75" hidden="true" customHeight="false" outlineLevel="0" collapsed="false">
      <c r="B143" s="4" t="n">
        <v>36951</v>
      </c>
      <c r="C143" s="5" t="n">
        <v>75000</v>
      </c>
      <c r="D143" s="1" t="n">
        <f aca="false">+D$124</f>
        <v>5.384</v>
      </c>
      <c r="E143" s="1" t="n">
        <v>5.175</v>
      </c>
      <c r="F143" s="6" t="n">
        <f aca="false">(-E143+D143)*C143</f>
        <v>15675</v>
      </c>
      <c r="H143" s="17" t="n">
        <v>0.431377314814815</v>
      </c>
    </row>
    <row r="144" customFormat="false" ht="12.75" hidden="true" customHeight="false" outlineLevel="0" collapsed="false">
      <c r="B144" s="4" t="n">
        <v>36951</v>
      </c>
      <c r="C144" s="5" t="n">
        <f aca="false">5000*30</f>
        <v>150000</v>
      </c>
      <c r="D144" s="1" t="n">
        <f aca="false">+D$124</f>
        <v>5.384</v>
      </c>
      <c r="E144" s="1" t="n">
        <v>5.175</v>
      </c>
      <c r="F144" s="6" t="n">
        <f aca="false">(-E144+D144)*C144</f>
        <v>31350.0000000001</v>
      </c>
      <c r="H144" s="17" t="n">
        <v>0.431851851851852</v>
      </c>
    </row>
    <row r="145" customFormat="false" ht="12.75" hidden="true" customHeight="false" outlineLevel="0" collapsed="false">
      <c r="B145" s="4" t="n">
        <v>36951</v>
      </c>
      <c r="C145" s="5" t="n">
        <v>300000</v>
      </c>
      <c r="D145" s="1" t="n">
        <f aca="false">+D$124</f>
        <v>5.384</v>
      </c>
      <c r="E145" s="1" t="n">
        <v>5.23</v>
      </c>
      <c r="F145" s="6" t="n">
        <f aca="false">(-E145+D145)*C145</f>
        <v>46200</v>
      </c>
      <c r="H145" s="13" t="s">
        <v>14</v>
      </c>
    </row>
    <row r="146" customFormat="false" ht="12.75" hidden="true" customHeight="false" outlineLevel="0" collapsed="false">
      <c r="B146" s="4" t="n">
        <v>36951</v>
      </c>
      <c r="C146" s="5" t="n">
        <v>-300000</v>
      </c>
      <c r="D146" s="1" t="n">
        <f aca="false">+D$124</f>
        <v>5.384</v>
      </c>
      <c r="E146" s="1" t="n">
        <v>5.205</v>
      </c>
      <c r="F146" s="6" t="n">
        <f aca="false">(-E146+D146)*C146</f>
        <v>-53700.0000000001</v>
      </c>
      <c r="H146" s="13" t="s">
        <v>15</v>
      </c>
    </row>
    <row r="147" customFormat="false" ht="12.75" hidden="true" customHeight="false" outlineLevel="0" collapsed="false">
      <c r="B147" s="4" t="n">
        <v>36952</v>
      </c>
      <c r="C147" s="5" t="n">
        <f aca="false">5000*30</f>
        <v>150000</v>
      </c>
      <c r="D147" s="1" t="n">
        <f aca="false">+D$124</f>
        <v>5.384</v>
      </c>
      <c r="E147" s="1" t="n">
        <v>5.23</v>
      </c>
      <c r="F147" s="6" t="n">
        <f aca="false">(-E147+D147)*C147</f>
        <v>23100</v>
      </c>
      <c r="H147" s="17" t="n">
        <v>0.318368055555556</v>
      </c>
    </row>
    <row r="148" customFormat="false" ht="12.75" hidden="true" customHeight="false" outlineLevel="0" collapsed="false">
      <c r="B148" s="4" t="n">
        <v>36952</v>
      </c>
      <c r="C148" s="5" t="n">
        <v>-150000</v>
      </c>
      <c r="D148" s="1" t="n">
        <f aca="false">+D$124</f>
        <v>5.384</v>
      </c>
      <c r="E148" s="1" t="n">
        <v>5.235</v>
      </c>
      <c r="F148" s="6" t="n">
        <f aca="false">(-E148+D148)*C148</f>
        <v>-22350</v>
      </c>
      <c r="H148" s="17" t="n">
        <v>0.381678240740741</v>
      </c>
    </row>
    <row r="149" customFormat="false" ht="12.75" hidden="true" customHeight="false" outlineLevel="0" collapsed="false">
      <c r="B149" s="4" t="n">
        <v>36952</v>
      </c>
      <c r="C149" s="5" t="n">
        <v>150000</v>
      </c>
      <c r="D149" s="1" t="n">
        <f aca="false">+D$124</f>
        <v>5.384</v>
      </c>
      <c r="E149" s="1" t="n">
        <v>5.265</v>
      </c>
      <c r="F149" s="6" t="n">
        <f aca="false">(-E149+D149)*C149</f>
        <v>17850.0000000001</v>
      </c>
      <c r="H149" s="17" t="n">
        <v>0.399571759259259</v>
      </c>
    </row>
    <row r="150" customFormat="false" ht="12.75" hidden="true" customHeight="false" outlineLevel="0" collapsed="false">
      <c r="B150" s="4" t="n">
        <v>36952</v>
      </c>
      <c r="C150" s="5" t="n">
        <v>-150000</v>
      </c>
      <c r="D150" s="1" t="n">
        <f aca="false">+D$124</f>
        <v>5.384</v>
      </c>
      <c r="E150" s="1" t="n">
        <v>5.245</v>
      </c>
      <c r="F150" s="6" t="n">
        <f aca="false">(-E150+D150)*C150</f>
        <v>-20850</v>
      </c>
      <c r="H150" s="17" t="n">
        <v>0.403263888888889</v>
      </c>
    </row>
    <row r="151" customFormat="false" ht="12.75" hidden="true" customHeight="false" outlineLevel="0" collapsed="false">
      <c r="B151" s="18" t="n">
        <v>36955</v>
      </c>
      <c r="C151" s="19" t="n">
        <f aca="false">-5000*30</f>
        <v>-150000</v>
      </c>
      <c r="D151" s="20" t="n">
        <f aca="false">+D$124</f>
        <v>5.384</v>
      </c>
      <c r="E151" s="20" t="n">
        <v>5.345</v>
      </c>
      <c r="F151" s="21" t="n">
        <f aca="false">(-E151+D151)*C151</f>
        <v>-5850.00000000009</v>
      </c>
      <c r="H151" s="22" t="n">
        <v>0.520833333333333</v>
      </c>
    </row>
    <row r="152" customFormat="false" ht="12.75" hidden="true" customHeight="false" outlineLevel="0" collapsed="false">
      <c r="B152" s="18" t="n">
        <v>36956</v>
      </c>
      <c r="C152" s="19" t="n">
        <v>-150000</v>
      </c>
      <c r="D152" s="20" t="n">
        <f aca="false">+D$124</f>
        <v>5.384</v>
      </c>
      <c r="E152" s="20" t="n">
        <v>5.335</v>
      </c>
      <c r="F152" s="21" t="n">
        <f aca="false">(-E152+D152)*C152</f>
        <v>-7350.00000000006</v>
      </c>
      <c r="H152" s="17" t="n">
        <v>0.333541666666667</v>
      </c>
    </row>
    <row r="153" customFormat="false" ht="12.75" hidden="true" customHeight="false" outlineLevel="0" collapsed="false">
      <c r="B153" s="18" t="n">
        <v>36957</v>
      </c>
      <c r="C153" s="19" t="n">
        <f aca="false">7500*30</f>
        <v>225000</v>
      </c>
      <c r="D153" s="20" t="n">
        <f aca="false">+D$124</f>
        <v>5.384</v>
      </c>
      <c r="E153" s="20" t="n">
        <v>5.29</v>
      </c>
      <c r="F153" s="21" t="n">
        <f aca="false">(-E153+D153)*C153</f>
        <v>21150.0000000001</v>
      </c>
      <c r="H153" s="17" t="n">
        <v>0.501076388888889</v>
      </c>
    </row>
    <row r="154" customFormat="false" ht="12.75" hidden="true" customHeight="false" outlineLevel="0" collapsed="false">
      <c r="B154" s="18" t="n">
        <v>36957</v>
      </c>
      <c r="C154" s="19" t="n">
        <f aca="false">2500*30</f>
        <v>75000</v>
      </c>
      <c r="D154" s="20" t="n">
        <f aca="false">+D$124</f>
        <v>5.384</v>
      </c>
      <c r="E154" s="20" t="n">
        <v>5.285</v>
      </c>
      <c r="F154" s="21" t="n">
        <f aca="false">(-E154+D154)*C154</f>
        <v>7425.00000000002</v>
      </c>
      <c r="H154" s="17" t="n">
        <v>0.51275462962963</v>
      </c>
    </row>
    <row r="155" customFormat="false" ht="12.75" hidden="true" customHeight="false" outlineLevel="0" collapsed="false">
      <c r="B155" s="23" t="n">
        <v>36958</v>
      </c>
      <c r="C155" s="24" t="n">
        <v>-150000</v>
      </c>
      <c r="D155" s="25" t="n">
        <f aca="false">+D$124</f>
        <v>5.384</v>
      </c>
      <c r="E155" s="25" t="n">
        <v>5.32</v>
      </c>
      <c r="F155" s="26" t="n">
        <f aca="false">(-E155+D155)*C155</f>
        <v>-9600.00000000001</v>
      </c>
      <c r="H155" s="17" t="n">
        <v>0.376261574074074</v>
      </c>
    </row>
    <row r="156" customFormat="false" ht="12.75" hidden="true" customHeight="false" outlineLevel="0" collapsed="false">
      <c r="B156" s="23" t="n">
        <v>36958</v>
      </c>
      <c r="C156" s="24" t="n">
        <f aca="false">7500*30</f>
        <v>225000</v>
      </c>
      <c r="D156" s="25" t="n">
        <f aca="false">+D$124</f>
        <v>5.384</v>
      </c>
      <c r="E156" s="25" t="n">
        <v>5.345</v>
      </c>
      <c r="F156" s="26" t="n">
        <f aca="false">(-E156+D156)*C156</f>
        <v>8775.00000000013</v>
      </c>
      <c r="H156" s="17" t="n">
        <v>0.387777777777778</v>
      </c>
    </row>
    <row r="157" customFormat="false" ht="12.75" hidden="true" customHeight="false" outlineLevel="0" collapsed="false">
      <c r="B157" s="23" t="n">
        <v>36958</v>
      </c>
      <c r="C157" s="24" t="n">
        <f aca="false">-2500*30</f>
        <v>-75000</v>
      </c>
      <c r="D157" s="25" t="n">
        <f aca="false">+D$124</f>
        <v>5.384</v>
      </c>
      <c r="E157" s="25" t="n">
        <v>5.315</v>
      </c>
      <c r="F157" s="26" t="n">
        <f aca="false">(-E157+D157)*C157</f>
        <v>-5175</v>
      </c>
      <c r="H157" s="17" t="n">
        <v>0.423240740740741</v>
      </c>
    </row>
    <row r="158" customFormat="false" ht="12.75" hidden="true" customHeight="false" outlineLevel="0" collapsed="false">
      <c r="B158" s="18" t="n">
        <v>36958</v>
      </c>
      <c r="C158" s="19" t="n">
        <f aca="false">-5000*30</f>
        <v>-150000</v>
      </c>
      <c r="D158" s="20" t="n">
        <f aca="false">+D$124</f>
        <v>5.384</v>
      </c>
      <c r="E158" s="20" t="n">
        <v>5.265</v>
      </c>
      <c r="F158" s="21" t="n">
        <f aca="false">(-E158+D158)*C158</f>
        <v>-17850.0000000001</v>
      </c>
      <c r="H158" s="17" t="n">
        <v>0.628090277777778</v>
      </c>
      <c r="J158" s="13" t="n">
        <f aca="false">SUM(F158:F164)</f>
        <v>-31350.0000000001</v>
      </c>
    </row>
    <row r="159" customFormat="false" ht="12.75" hidden="true" customHeight="false" outlineLevel="0" collapsed="false">
      <c r="B159" s="18" t="n">
        <v>36959</v>
      </c>
      <c r="C159" s="19" t="n">
        <v>-150000</v>
      </c>
      <c r="D159" s="20" t="n">
        <f aca="false">+D$124</f>
        <v>5.384</v>
      </c>
      <c r="E159" s="20" t="n">
        <v>5.22</v>
      </c>
      <c r="F159" s="21" t="n">
        <f aca="false">(-E159+D159)*C159</f>
        <v>-24600.0000000001</v>
      </c>
      <c r="H159" s="17" t="n">
        <v>0.358819444444444</v>
      </c>
    </row>
    <row r="160" customFormat="false" ht="12.75" hidden="true" customHeight="false" outlineLevel="0" collapsed="false">
      <c r="B160" s="18" t="n">
        <v>36959</v>
      </c>
      <c r="C160" s="19" t="n">
        <f aca="false">-2500*30</f>
        <v>-75000</v>
      </c>
      <c r="D160" s="20" t="n">
        <f aca="false">+D$124</f>
        <v>5.384</v>
      </c>
      <c r="E160" s="20" t="n">
        <v>5.215</v>
      </c>
      <c r="F160" s="21" t="n">
        <f aca="false">(-E160+D160)*C160</f>
        <v>-12675</v>
      </c>
      <c r="H160" s="17" t="n">
        <v>0.363414351851852</v>
      </c>
    </row>
    <row r="161" customFormat="false" ht="12.75" hidden="true" customHeight="false" outlineLevel="0" collapsed="false">
      <c r="B161" s="18" t="n">
        <v>36959</v>
      </c>
      <c r="C161" s="19" t="n">
        <f aca="false">7500*30</f>
        <v>225000</v>
      </c>
      <c r="D161" s="20" t="n">
        <f aca="false">+D$124</f>
        <v>5.384</v>
      </c>
      <c r="E161" s="20" t="n">
        <v>5.17</v>
      </c>
      <c r="F161" s="21" t="n">
        <f aca="false">(-E161+D161)*C161</f>
        <v>48150.0000000001</v>
      </c>
      <c r="H161" s="17" t="n">
        <v>0.517407407407407</v>
      </c>
    </row>
    <row r="162" customFormat="false" ht="12.75" hidden="true" customHeight="false" outlineLevel="0" collapsed="false">
      <c r="B162" s="18" t="n">
        <v>36959</v>
      </c>
      <c r="C162" s="19" t="n">
        <f aca="false">5000*30</f>
        <v>150000</v>
      </c>
      <c r="D162" s="20" t="n">
        <f aca="false">+D$124</f>
        <v>5.384</v>
      </c>
      <c r="E162" s="20" t="n">
        <v>5.085</v>
      </c>
      <c r="F162" s="21" t="n">
        <f aca="false">(-E162+D162)*C162</f>
        <v>44850.0000000001</v>
      </c>
      <c r="H162" s="17" t="n">
        <v>0.593217592592593</v>
      </c>
    </row>
    <row r="163" customFormat="false" ht="12.75" hidden="true" customHeight="false" outlineLevel="0" collapsed="false">
      <c r="B163" s="4" t="n">
        <v>36965</v>
      </c>
      <c r="C163" s="5" t="n">
        <f aca="false">-2500*30</f>
        <v>-75000</v>
      </c>
      <c r="D163" s="1" t="n">
        <f aca="false">+D$124</f>
        <v>5.384</v>
      </c>
      <c r="E163" s="1" t="n">
        <v>4.915</v>
      </c>
      <c r="F163" s="6" t="n">
        <f aca="false">(-E163+D163)*C163</f>
        <v>-35175</v>
      </c>
      <c r="H163" s="17" t="n">
        <v>0.432395833333333</v>
      </c>
    </row>
    <row r="164" customFormat="false" ht="12.75" hidden="true" customHeight="false" outlineLevel="0" collapsed="false">
      <c r="B164" s="4" t="n">
        <v>36965</v>
      </c>
      <c r="C164" s="5" t="n">
        <f aca="false">-2500*30</f>
        <v>-75000</v>
      </c>
      <c r="D164" s="1" t="n">
        <f aca="false">+D$124</f>
        <v>5.384</v>
      </c>
      <c r="E164" s="1" t="n">
        <v>4.93</v>
      </c>
      <c r="F164" s="6" t="n">
        <f aca="false">(-E164+D164)*C164</f>
        <v>-34050</v>
      </c>
      <c r="H164" s="17" t="n">
        <v>0.478912037037037</v>
      </c>
    </row>
    <row r="165" customFormat="false" ht="12.75" hidden="true" customHeight="false" outlineLevel="0" collapsed="false">
      <c r="B165" s="4" t="n">
        <v>36969</v>
      </c>
      <c r="C165" s="5" t="n">
        <f aca="false">-5000*30</f>
        <v>-150000</v>
      </c>
      <c r="D165" s="1" t="n">
        <f aca="false">+D$124</f>
        <v>5.384</v>
      </c>
      <c r="E165" s="1" t="n">
        <v>5.095</v>
      </c>
      <c r="F165" s="6" t="n">
        <f aca="false">(-E165+D165)*C165</f>
        <v>-43350.0000000001</v>
      </c>
      <c r="H165" s="17" t="n">
        <v>0.368923611111111</v>
      </c>
    </row>
    <row r="166" customFormat="false" ht="12.75" hidden="true" customHeight="false" outlineLevel="0" collapsed="false">
      <c r="B166" s="4" t="n">
        <v>36971</v>
      </c>
      <c r="C166" s="5" t="n">
        <f aca="false">-5000*30</f>
        <v>-150000</v>
      </c>
      <c r="D166" s="1" t="n">
        <f aca="false">+D$124</f>
        <v>5.384</v>
      </c>
      <c r="E166" s="1" t="n">
        <v>5.23</v>
      </c>
      <c r="F166" s="6" t="n">
        <f aca="false">(-E166+D166)*C166</f>
        <v>-23100</v>
      </c>
      <c r="H166" s="17" t="n">
        <v>0.357071759259259</v>
      </c>
    </row>
    <row r="167" customFormat="false" ht="12.75" hidden="true" customHeight="false" outlineLevel="0" collapsed="false">
      <c r="B167" s="4" t="n">
        <v>36971</v>
      </c>
      <c r="C167" s="5" t="n">
        <v>-150000</v>
      </c>
      <c r="D167" s="1" t="n">
        <f aca="false">+D$124</f>
        <v>5.384</v>
      </c>
      <c r="E167" s="1" t="n">
        <v>5.235</v>
      </c>
      <c r="F167" s="6" t="n">
        <f aca="false">(-E167+D167)*C167</f>
        <v>-22350</v>
      </c>
      <c r="H167" s="17" t="n">
        <v>0.3621875</v>
      </c>
      <c r="J167" s="13" t="n">
        <f aca="false">SUM(F163:F168)</f>
        <v>-204825</v>
      </c>
    </row>
    <row r="168" customFormat="false" ht="12.75" hidden="true" customHeight="false" outlineLevel="0" collapsed="false">
      <c r="B168" s="4" t="n">
        <v>36973</v>
      </c>
      <c r="C168" s="5" t="n">
        <f aca="false">-15000*30</f>
        <v>-450000</v>
      </c>
      <c r="D168" s="1" t="n">
        <f aca="false">+D$124</f>
        <v>5.384</v>
      </c>
      <c r="E168" s="1" t="n">
        <v>5.28</v>
      </c>
      <c r="F168" s="6" t="n">
        <f aca="false">(-E168+D168)*C168</f>
        <v>-46800</v>
      </c>
    </row>
    <row r="169" customFormat="false" ht="12.75" hidden="true" customHeight="false" outlineLevel="0" collapsed="false">
      <c r="B169" s="4" t="n">
        <v>36978</v>
      </c>
      <c r="C169" s="16" t="n">
        <f aca="false">15000*30</f>
        <v>450000</v>
      </c>
      <c r="D169" s="1" t="n">
        <f aca="false">+D$124</f>
        <v>5.384</v>
      </c>
      <c r="E169" s="1" t="n">
        <v>5.615</v>
      </c>
      <c r="F169" s="6" t="n">
        <f aca="false">(-E169+D169)*C169</f>
        <v>-103950</v>
      </c>
      <c r="H169" s="17" t="n">
        <v>0.384548611111111</v>
      </c>
      <c r="K169" s="0" t="n">
        <f aca="false">750+300</f>
        <v>1050</v>
      </c>
    </row>
    <row r="170" customFormat="false" ht="12.75" hidden="true" customHeight="false" outlineLevel="0" collapsed="false">
      <c r="B170" s="4" t="n">
        <v>36978</v>
      </c>
      <c r="C170" s="16" t="n">
        <f aca="false">15000*30</f>
        <v>450000</v>
      </c>
      <c r="D170" s="1" t="n">
        <f aca="false">+D$124</f>
        <v>5.384</v>
      </c>
      <c r="E170" s="1" t="n">
        <v>5.61</v>
      </c>
      <c r="F170" s="6" t="n">
        <f aca="false">(-E170+D170)*C170</f>
        <v>-101700</v>
      </c>
      <c r="H170" s="17" t="n">
        <v>0.385011574074074</v>
      </c>
    </row>
    <row r="171" customFormat="false" ht="12.75" hidden="true" customHeight="false" outlineLevel="0" collapsed="false">
      <c r="B171" s="4" t="n">
        <v>36978</v>
      </c>
      <c r="C171" s="16" t="n">
        <f aca="false">5000*30</f>
        <v>150000</v>
      </c>
      <c r="D171" s="1" t="n">
        <f aca="false">+D$124</f>
        <v>5.384</v>
      </c>
      <c r="E171" s="1" t="n">
        <v>5.685</v>
      </c>
      <c r="F171" s="6" t="n">
        <f aca="false">(-E171+D171)*C171</f>
        <v>-45149.9999999999</v>
      </c>
      <c r="H171" s="17" t="n">
        <v>0.396898148148148</v>
      </c>
      <c r="K171" s="5" t="n">
        <f aca="false">750000-300000</f>
        <v>450000</v>
      </c>
    </row>
    <row r="172" customFormat="false" ht="12.75" hidden="true" customHeight="false" outlineLevel="0" collapsed="false">
      <c r="B172" s="4" t="n">
        <v>36978</v>
      </c>
      <c r="C172" s="16" t="n">
        <f aca="false">-15000*30</f>
        <v>-450000</v>
      </c>
      <c r="D172" s="1" t="n">
        <f aca="false">+D$124</f>
        <v>5.384</v>
      </c>
      <c r="E172" s="1" t="n">
        <v>5.61</v>
      </c>
      <c r="F172" s="6" t="n">
        <f aca="false">(-E172+D172)*C172</f>
        <v>101700</v>
      </c>
      <c r="H172" s="17" t="n">
        <v>0.525613425925926</v>
      </c>
      <c r="K172" s="0" t="n">
        <f aca="false">+K171/30</f>
        <v>15000</v>
      </c>
    </row>
    <row r="173" customFormat="false" ht="12.75" hidden="true" customHeight="false" outlineLevel="0" collapsed="false">
      <c r="B173" s="4" t="n">
        <v>36978</v>
      </c>
      <c r="C173" s="16" t="n">
        <f aca="false">10000*30</f>
        <v>300000</v>
      </c>
      <c r="D173" s="1" t="n">
        <f aca="false">+D$124</f>
        <v>5.384</v>
      </c>
      <c r="E173" s="1" t="n">
        <v>5.625</v>
      </c>
      <c r="F173" s="6" t="n">
        <f aca="false">(-E173+D173)*C173</f>
        <v>-72299.9999999999</v>
      </c>
      <c r="H173" s="17" t="n">
        <v>0.525613425925926</v>
      </c>
    </row>
    <row r="174" customFormat="false" ht="12.75" hidden="false" customHeight="false" outlineLevel="0" collapsed="false">
      <c r="B174" s="4" t="n">
        <v>36978</v>
      </c>
      <c r="C174" s="16" t="n">
        <f aca="false">-5000*30</f>
        <v>-150000</v>
      </c>
      <c r="D174" s="1" t="n">
        <f aca="false">+D$124</f>
        <v>5.384</v>
      </c>
      <c r="E174" s="1" t="n">
        <v>5.49</v>
      </c>
      <c r="F174" s="6" t="n">
        <f aca="false">(-E174+D174)*C174</f>
        <v>15900</v>
      </c>
      <c r="H174" s="17" t="n">
        <v>0.525613425925926</v>
      </c>
    </row>
    <row r="175" customFormat="false" ht="12.75" hidden="false" customHeight="false" outlineLevel="0" collapsed="false">
      <c r="B175" s="4"/>
      <c r="C175" s="5"/>
      <c r="D175" s="1" t="n">
        <f aca="false">+D$124</f>
        <v>5.384</v>
      </c>
      <c r="E175" s="1"/>
      <c r="F175" s="6" t="n">
        <f aca="false">(-E175+D175)*C175</f>
        <v>0</v>
      </c>
    </row>
    <row r="176" customFormat="false" ht="13.5" hidden="false" customHeight="false" outlineLevel="0" collapsed="false">
      <c r="A176" s="3" t="n">
        <v>36982</v>
      </c>
      <c r="C176" s="7" t="n">
        <f aca="false">SUM(C124:C175)</f>
        <v>-300000</v>
      </c>
      <c r="D176" s="1"/>
      <c r="E176" s="1"/>
      <c r="F176" s="8" t="n">
        <f aca="false">SUM(F124:F175)</f>
        <v>-343200</v>
      </c>
      <c r="H176" s="13" t="n">
        <f aca="false">+F176+'2001 JT'!F78</f>
        <v>-605700.000000001</v>
      </c>
    </row>
    <row r="177" customFormat="false" ht="13.5" hidden="false" customHeight="false" outlineLevel="0" collapsed="false">
      <c r="C177" s="0" t="n">
        <f aca="false">+C176/30</f>
        <v>-10000</v>
      </c>
    </row>
    <row r="179" customFormat="false" ht="12.75" hidden="false" customHeight="false" outlineLevel="0" collapsed="false">
      <c r="A179" s="4" t="n">
        <v>37012</v>
      </c>
      <c r="B179" s="27" t="n">
        <v>36978</v>
      </c>
      <c r="C179" s="28" t="n">
        <f aca="false">-15000*31</f>
        <v>-465000</v>
      </c>
      <c r="D179" s="1" t="n">
        <v>4.891</v>
      </c>
      <c r="E179" s="1" t="n">
        <v>5.65</v>
      </c>
      <c r="F179" s="6" t="n">
        <f aca="false">(-E179+D179)*C179</f>
        <v>352935</v>
      </c>
      <c r="G179" s="29"/>
      <c r="H179" s="17" t="n">
        <v>0.38431712962963</v>
      </c>
      <c r="J179" s="6" t="n">
        <v>38772.4999999995</v>
      </c>
      <c r="K179" s="30" t="n">
        <v>36964</v>
      </c>
      <c r="L179" s="0" t="s">
        <v>16</v>
      </c>
    </row>
    <row r="180" customFormat="false" ht="12.75" hidden="true" customHeight="false" outlineLevel="0" collapsed="false">
      <c r="B180" s="27" t="n">
        <v>36978</v>
      </c>
      <c r="C180" s="28" t="n">
        <f aca="false">-15000*31</f>
        <v>-465000</v>
      </c>
      <c r="D180" s="1" t="n">
        <f aca="false">+D$179</f>
        <v>4.891</v>
      </c>
      <c r="E180" s="1" t="n">
        <v>5.645</v>
      </c>
      <c r="F180" s="6" t="n">
        <f aca="false">(-E180+D180)*C180</f>
        <v>350610</v>
      </c>
      <c r="G180" s="29"/>
      <c r="H180" s="17" t="n">
        <v>0.384837962962963</v>
      </c>
    </row>
    <row r="181" customFormat="false" ht="12.75" hidden="true" customHeight="false" outlineLevel="0" collapsed="false">
      <c r="B181" s="27" t="n">
        <v>36978</v>
      </c>
      <c r="C181" s="28" t="n">
        <f aca="false">-10000*31</f>
        <v>-310000</v>
      </c>
      <c r="D181" s="1" t="n">
        <f aca="false">+D$179</f>
        <v>4.891</v>
      </c>
      <c r="E181" s="1" t="n">
        <v>5.5675</v>
      </c>
      <c r="F181" s="6" t="n">
        <f aca="false">(-E181+D181)*C181</f>
        <v>209715</v>
      </c>
      <c r="G181" s="29"/>
      <c r="H181" s="17" t="n">
        <v>0.553969907407407</v>
      </c>
    </row>
    <row r="182" customFormat="false" ht="12.75" hidden="true" customHeight="false" outlineLevel="0" collapsed="false">
      <c r="B182" s="27" t="n">
        <v>36979</v>
      </c>
      <c r="C182" s="28" t="n">
        <f aca="false">15000*31</f>
        <v>465000</v>
      </c>
      <c r="D182" s="1" t="n">
        <f aca="false">+D$179</f>
        <v>4.891</v>
      </c>
      <c r="E182" s="1" t="n">
        <v>5.405</v>
      </c>
      <c r="F182" s="6" t="n">
        <f aca="false">(-E182+D182)*C182</f>
        <v>-239010</v>
      </c>
      <c r="G182" s="29"/>
      <c r="H182" s="17" t="n">
        <v>0.392928240740741</v>
      </c>
    </row>
    <row r="183" customFormat="false" ht="12.75" hidden="true" customHeight="false" outlineLevel="0" collapsed="false">
      <c r="B183" s="27" t="n">
        <v>36979</v>
      </c>
      <c r="C183" s="28" t="n">
        <f aca="false">-15000*31</f>
        <v>-465000</v>
      </c>
      <c r="D183" s="1" t="n">
        <f aca="false">+D$179</f>
        <v>4.891</v>
      </c>
      <c r="E183" s="1" t="n">
        <v>5.37</v>
      </c>
      <c r="F183" s="6" t="n">
        <f aca="false">(-E183+D183)*C183</f>
        <v>222735</v>
      </c>
      <c r="G183" s="29"/>
      <c r="H183" s="17" t="n">
        <v>0.40337962962963</v>
      </c>
    </row>
    <row r="184" customFormat="false" ht="12.75" hidden="true" customHeight="false" outlineLevel="0" collapsed="false">
      <c r="B184" s="27" t="n">
        <v>36980</v>
      </c>
      <c r="C184" s="28" t="n">
        <f aca="false">15000*31</f>
        <v>465000</v>
      </c>
      <c r="D184" s="1" t="n">
        <f aca="false">+D$179</f>
        <v>4.891</v>
      </c>
      <c r="E184" s="1" t="n">
        <v>5.355</v>
      </c>
      <c r="F184" s="6" t="n">
        <f aca="false">(-E184+D184)*C184</f>
        <v>-215760</v>
      </c>
      <c r="G184" s="29"/>
      <c r="H184" s="17" t="n">
        <v>0.369895833333333</v>
      </c>
    </row>
    <row r="185" customFormat="false" ht="12.75" hidden="true" customHeight="false" outlineLevel="0" collapsed="false">
      <c r="B185" s="27" t="n">
        <v>36980</v>
      </c>
      <c r="C185" s="28" t="n">
        <f aca="false">-15000*31</f>
        <v>-465000</v>
      </c>
      <c r="D185" s="1" t="n">
        <f aca="false">+D$179</f>
        <v>4.891</v>
      </c>
      <c r="E185" s="1" t="n">
        <v>5.325</v>
      </c>
      <c r="F185" s="6" t="n">
        <f aca="false">(-E185+D185)*C185</f>
        <v>201810</v>
      </c>
      <c r="G185" s="29"/>
      <c r="H185" s="17" t="n">
        <v>0.374826388888889</v>
      </c>
    </row>
    <row r="186" customFormat="false" ht="12.75" hidden="true" customHeight="false" outlineLevel="0" collapsed="false">
      <c r="B186" s="27" t="n">
        <v>36980</v>
      </c>
      <c r="C186" s="28" t="n">
        <f aca="false">-15000*31</f>
        <v>-465000</v>
      </c>
      <c r="D186" s="1" t="n">
        <f aca="false">+D$179</f>
        <v>4.891</v>
      </c>
      <c r="E186" s="1" t="n">
        <v>5.31</v>
      </c>
      <c r="F186" s="6" t="n">
        <f aca="false">(-E186+D186)*C186</f>
        <v>194835</v>
      </c>
      <c r="G186" s="29"/>
      <c r="H186" s="17" t="n">
        <v>0.495219907407407</v>
      </c>
    </row>
    <row r="187" customFormat="false" ht="12.75" hidden="true" customHeight="false" outlineLevel="0" collapsed="false">
      <c r="B187" s="27" t="n">
        <v>36980</v>
      </c>
      <c r="C187" s="28" t="n">
        <f aca="false">15000*31</f>
        <v>465000</v>
      </c>
      <c r="D187" s="1" t="n">
        <f aca="false">+D$179</f>
        <v>4.891</v>
      </c>
      <c r="E187" s="1" t="n">
        <v>5.235</v>
      </c>
      <c r="F187" s="6" t="n">
        <f aca="false">(-E187+D187)*C187</f>
        <v>-159960</v>
      </c>
      <c r="G187" s="29"/>
      <c r="H187" s="17" t="n">
        <v>0.529814814814815</v>
      </c>
    </row>
    <row r="188" customFormat="false" ht="12.75" hidden="true" customHeight="false" outlineLevel="0" collapsed="false">
      <c r="B188" s="27" t="n">
        <v>36980</v>
      </c>
      <c r="C188" s="28" t="n">
        <f aca="false">15000*31</f>
        <v>465000</v>
      </c>
      <c r="D188" s="1" t="n">
        <f aca="false">+D$179</f>
        <v>4.891</v>
      </c>
      <c r="E188" s="1" t="n">
        <v>5.22</v>
      </c>
      <c r="F188" s="6" t="n">
        <f aca="false">(-E188+D188)*C188</f>
        <v>-152985</v>
      </c>
      <c r="G188" s="31"/>
      <c r="H188" s="17" t="n">
        <v>0.531875</v>
      </c>
    </row>
    <row r="189" customFormat="false" ht="12.75" hidden="true" customHeight="false" outlineLevel="0" collapsed="false">
      <c r="B189" s="32" t="n">
        <v>36980</v>
      </c>
      <c r="C189" s="33" t="n">
        <f aca="false">15000*31</f>
        <v>465000</v>
      </c>
      <c r="D189" s="1" t="n">
        <f aca="false">+D$179</f>
        <v>4.891</v>
      </c>
      <c r="E189" s="1" t="n">
        <v>5.05</v>
      </c>
      <c r="F189" s="6" t="n">
        <f aca="false">(-E189+D189)*C189</f>
        <v>-73934.9999999999</v>
      </c>
      <c r="G189" s="34"/>
      <c r="H189" s="17" t="n">
        <v>0.596296296296296</v>
      </c>
    </row>
    <row r="190" customFormat="false" ht="12.75" hidden="true" customHeight="false" outlineLevel="0" collapsed="false">
      <c r="B190" s="4" t="n">
        <v>36983</v>
      </c>
      <c r="C190" s="5" t="n">
        <v>310000</v>
      </c>
      <c r="D190" s="1" t="n">
        <f aca="false">+D$179</f>
        <v>4.891</v>
      </c>
      <c r="E190" s="1" t="n">
        <v>4.965</v>
      </c>
      <c r="F190" s="6" t="n">
        <f aca="false">(-E190+D190)*C190</f>
        <v>-22940</v>
      </c>
      <c r="H190" s="17" t="n">
        <v>0.347685185185185</v>
      </c>
    </row>
    <row r="191" customFormat="false" ht="12.75" hidden="true" customHeight="false" outlineLevel="0" collapsed="false">
      <c r="B191" s="4" t="n">
        <v>36983</v>
      </c>
      <c r="C191" s="5" t="n">
        <f aca="false">15000*31</f>
        <v>465000</v>
      </c>
      <c r="D191" s="1" t="n">
        <f aca="false">+D$179</f>
        <v>4.891</v>
      </c>
      <c r="E191" s="1" t="n">
        <v>4.97</v>
      </c>
      <c r="F191" s="6" t="n">
        <f aca="false">(-E191+D191)*C191</f>
        <v>-36734.9999999999</v>
      </c>
      <c r="H191" s="17" t="n">
        <v>0.351990740740741</v>
      </c>
    </row>
    <row r="192" customFormat="false" ht="12.75" hidden="true" customHeight="false" outlineLevel="0" collapsed="false">
      <c r="B192" s="4" t="n">
        <v>36983</v>
      </c>
      <c r="C192" s="5" t="n">
        <f aca="false">-15000*31</f>
        <v>-465000</v>
      </c>
      <c r="D192" s="1" t="n">
        <f aca="false">+D$179</f>
        <v>4.891</v>
      </c>
      <c r="E192" s="1" t="n">
        <v>5.015</v>
      </c>
      <c r="F192" s="6" t="n">
        <f aca="false">(-E192+D192)*C192</f>
        <v>57659.9999999999</v>
      </c>
      <c r="H192" s="17" t="n">
        <v>0.390173611111111</v>
      </c>
    </row>
    <row r="193" customFormat="false" ht="12.75" hidden="true" customHeight="false" outlineLevel="0" collapsed="false">
      <c r="B193" s="4" t="n">
        <v>36984</v>
      </c>
      <c r="C193" s="5" t="n">
        <f aca="false">-10000*31</f>
        <v>-310000</v>
      </c>
      <c r="D193" s="1" t="n">
        <f aca="false">+D$179</f>
        <v>4.891</v>
      </c>
      <c r="E193" s="1" t="n">
        <v>5.155</v>
      </c>
      <c r="F193" s="6" t="n">
        <f aca="false">(-E193+D193)*C193</f>
        <v>81840.0000000001</v>
      </c>
      <c r="H193" s="17" t="n">
        <v>0.388171296296296</v>
      </c>
    </row>
    <row r="194" customFormat="false" ht="12.75" hidden="true" customHeight="false" outlineLevel="0" collapsed="false">
      <c r="B194" s="4" t="n">
        <v>36984</v>
      </c>
      <c r="C194" s="5" t="n">
        <f aca="false">-5000*31</f>
        <v>-155000</v>
      </c>
      <c r="D194" s="1" t="n">
        <f aca="false">+D$179</f>
        <v>4.891</v>
      </c>
      <c r="E194" s="1" t="n">
        <v>5.14</v>
      </c>
      <c r="F194" s="6" t="n">
        <f aca="false">(-E194+D194)*C194</f>
        <v>38595</v>
      </c>
      <c r="H194" s="17" t="n">
        <v>0.542407407407407</v>
      </c>
    </row>
    <row r="195" customFormat="false" ht="12.75" hidden="true" customHeight="false" outlineLevel="0" collapsed="false">
      <c r="B195" s="4" t="n">
        <v>36984</v>
      </c>
      <c r="C195" s="5" t="n">
        <f aca="false">15000*31</f>
        <v>465000</v>
      </c>
      <c r="D195" s="1" t="n">
        <f aca="false">+D$179</f>
        <v>4.891</v>
      </c>
      <c r="E195" s="1" t="n">
        <v>5.12</v>
      </c>
      <c r="F195" s="6" t="n">
        <f aca="false">(-E195+D195)*C195</f>
        <v>-106485</v>
      </c>
      <c r="H195" s="17" t="n">
        <v>0.5875</v>
      </c>
    </row>
    <row r="196" customFormat="false" ht="12.75" hidden="true" customHeight="false" outlineLevel="0" collapsed="false">
      <c r="B196" s="4" t="n">
        <v>36986</v>
      </c>
      <c r="C196" s="5" t="n">
        <f aca="false">-15000*31</f>
        <v>-465000</v>
      </c>
      <c r="D196" s="1" t="n">
        <f aca="false">+D$179</f>
        <v>4.891</v>
      </c>
      <c r="E196" s="1" t="n">
        <v>5.26</v>
      </c>
      <c r="F196" s="6" t="n">
        <f aca="false">(-E196+D196)*C196</f>
        <v>171585</v>
      </c>
      <c r="H196" s="17" t="n">
        <v>0.315752314814815</v>
      </c>
    </row>
    <row r="197" customFormat="false" ht="12.75" hidden="true" customHeight="false" outlineLevel="0" collapsed="false">
      <c r="B197" s="4" t="n">
        <v>36986</v>
      </c>
      <c r="C197" s="5" t="n">
        <f aca="false">-10000*31</f>
        <v>-310000</v>
      </c>
      <c r="D197" s="1" t="n">
        <f aca="false">+D$179</f>
        <v>4.891</v>
      </c>
      <c r="E197" s="1" t="n">
        <v>5.37</v>
      </c>
      <c r="F197" s="6" t="n">
        <f aca="false">(-E197+D197)*C197</f>
        <v>148490</v>
      </c>
      <c r="H197" s="17" t="n">
        <v>0.534444444444444</v>
      </c>
    </row>
    <row r="198" customFormat="false" ht="12.75" hidden="true" customHeight="false" outlineLevel="0" collapsed="false">
      <c r="B198" s="4" t="n">
        <v>36986</v>
      </c>
      <c r="C198" s="5" t="n">
        <f aca="false">-10000*31</f>
        <v>-310000</v>
      </c>
      <c r="D198" s="1" t="n">
        <f aca="false">+D$179</f>
        <v>4.891</v>
      </c>
      <c r="E198" s="1" t="n">
        <v>5.355</v>
      </c>
      <c r="F198" s="6" t="n">
        <f aca="false">(-E198+D198)*C198</f>
        <v>143840</v>
      </c>
      <c r="H198" s="17" t="n">
        <v>0.538611111111111</v>
      </c>
    </row>
    <row r="199" customFormat="false" ht="12.75" hidden="true" customHeight="false" outlineLevel="0" collapsed="false">
      <c r="B199" s="4" t="n">
        <v>36986</v>
      </c>
      <c r="C199" s="5" t="n">
        <f aca="false">-10000*31</f>
        <v>-310000</v>
      </c>
      <c r="D199" s="1" t="n">
        <f aca="false">+D$179</f>
        <v>4.891</v>
      </c>
      <c r="E199" s="1" t="n">
        <v>5.4325</v>
      </c>
      <c r="F199" s="6" t="n">
        <f aca="false">(-E199+D199)*C199</f>
        <v>167865</v>
      </c>
      <c r="H199" s="17" t="n">
        <v>0.57587962962963</v>
      </c>
      <c r="I199" s="0" t="s">
        <v>17</v>
      </c>
    </row>
    <row r="200" customFormat="false" ht="12.75" hidden="true" customHeight="false" outlineLevel="0" collapsed="false">
      <c r="B200" s="4" t="n">
        <v>36986</v>
      </c>
      <c r="C200" s="5" t="n">
        <f aca="false">-5000*31</f>
        <v>-155000</v>
      </c>
      <c r="D200" s="1" t="n">
        <f aca="false">+D$179</f>
        <v>4.891</v>
      </c>
      <c r="E200" s="1" t="n">
        <v>5.4325</v>
      </c>
      <c r="F200" s="6" t="n">
        <f aca="false">(-E200+D200)*C200</f>
        <v>83932.5</v>
      </c>
      <c r="H200" s="17" t="n">
        <v>0.576099537037037</v>
      </c>
      <c r="I200" s="0" t="s">
        <v>17</v>
      </c>
    </row>
    <row r="201" customFormat="false" ht="12.75" hidden="true" customHeight="false" outlineLevel="0" collapsed="false">
      <c r="B201" s="4" t="n">
        <v>36986</v>
      </c>
      <c r="C201" s="5" t="n">
        <f aca="false">-5000*31</f>
        <v>-155000</v>
      </c>
      <c r="D201" s="1" t="n">
        <f aca="false">+D$179</f>
        <v>4.891</v>
      </c>
      <c r="E201" s="1" t="n">
        <v>5.4325</v>
      </c>
      <c r="F201" s="6" t="n">
        <f aca="false">(-E201+D201)*C201</f>
        <v>83932.5</v>
      </c>
      <c r="H201" s="17" t="n">
        <v>0.576770833333333</v>
      </c>
      <c r="I201" s="0" t="s">
        <v>17</v>
      </c>
    </row>
    <row r="202" customFormat="false" ht="12.75" hidden="true" customHeight="false" outlineLevel="0" collapsed="false">
      <c r="B202" s="4" t="n">
        <v>36986</v>
      </c>
      <c r="C202" s="5" t="n">
        <f aca="false">20000*31</f>
        <v>620000</v>
      </c>
      <c r="D202" s="1" t="n">
        <f aca="false">+D$179</f>
        <v>4.891</v>
      </c>
      <c r="E202" s="1" t="n">
        <v>5.4325</v>
      </c>
      <c r="F202" s="6" t="n">
        <f aca="false">(-E202+D202)*C202</f>
        <v>-335730</v>
      </c>
      <c r="H202" s="17" t="s">
        <v>18</v>
      </c>
      <c r="I202" s="0" t="s">
        <v>17</v>
      </c>
    </row>
    <row r="203" customFormat="false" ht="12.75" hidden="true" customHeight="false" outlineLevel="0" collapsed="false">
      <c r="B203" s="4" t="n">
        <v>36987</v>
      </c>
      <c r="C203" s="5" t="n">
        <f aca="false">-15000*31</f>
        <v>-465000</v>
      </c>
      <c r="D203" s="1" t="n">
        <f aca="false">+D$179</f>
        <v>4.891</v>
      </c>
      <c r="E203" s="1" t="n">
        <v>5.36</v>
      </c>
      <c r="F203" s="6" t="n">
        <f aca="false">(-E203+D203)*C203</f>
        <v>218085</v>
      </c>
      <c r="H203" s="17" t="n">
        <v>0.490520833333333</v>
      </c>
    </row>
    <row r="204" customFormat="false" ht="12.75" hidden="true" customHeight="false" outlineLevel="0" collapsed="false">
      <c r="B204" s="4" t="n">
        <v>36996</v>
      </c>
      <c r="C204" s="5" t="n">
        <f aca="false">-5000*31</f>
        <v>-155000</v>
      </c>
      <c r="D204" s="1" t="n">
        <f aca="false">+D$179</f>
        <v>4.891</v>
      </c>
      <c r="E204" s="1" t="n">
        <v>5.5</v>
      </c>
      <c r="F204" s="6" t="n">
        <f aca="false">(-E204+D204)*C204</f>
        <v>94395</v>
      </c>
      <c r="H204" s="17" t="n">
        <v>0.785277777777778</v>
      </c>
    </row>
    <row r="205" customFormat="false" ht="12.75" hidden="true" customHeight="false" outlineLevel="0" collapsed="false">
      <c r="B205" s="4" t="n">
        <v>36997</v>
      </c>
      <c r="C205" s="5" t="n">
        <f aca="false">5000*31</f>
        <v>155000</v>
      </c>
      <c r="D205" s="1" t="n">
        <f aca="false">+D$179</f>
        <v>4.891</v>
      </c>
      <c r="E205" s="1" t="n">
        <v>5.5</v>
      </c>
      <c r="F205" s="6" t="n">
        <f aca="false">(-E205+D205)*C205</f>
        <v>-94395</v>
      </c>
      <c r="H205" s="17" t="n">
        <v>0.368449074074074</v>
      </c>
    </row>
    <row r="206" customFormat="false" ht="12.75" hidden="true" customHeight="false" outlineLevel="0" collapsed="false">
      <c r="B206" s="4" t="n">
        <v>36997</v>
      </c>
      <c r="C206" s="5" t="n">
        <f aca="false">-5000*31</f>
        <v>-155000</v>
      </c>
      <c r="D206" s="1" t="n">
        <f aca="false">+D$179</f>
        <v>4.891</v>
      </c>
      <c r="E206" s="1" t="n">
        <v>5.495</v>
      </c>
      <c r="F206" s="6" t="n">
        <f aca="false">(-E206+D206)*C206</f>
        <v>93620</v>
      </c>
      <c r="H206" s="17" t="n">
        <v>0.370775462962963</v>
      </c>
    </row>
    <row r="207" customFormat="false" ht="12.75" hidden="true" customHeight="false" outlineLevel="0" collapsed="false">
      <c r="B207" s="4" t="n">
        <v>36998</v>
      </c>
      <c r="C207" s="5" t="n">
        <f aca="false">15000*31</f>
        <v>465000</v>
      </c>
      <c r="D207" s="1" t="n">
        <f aca="false">+D$179</f>
        <v>4.891</v>
      </c>
      <c r="E207" s="1" t="n">
        <v>5.29</v>
      </c>
      <c r="F207" s="6" t="n">
        <f aca="false">(-E207+D207)*C207</f>
        <v>-185535</v>
      </c>
      <c r="H207" s="17" t="n">
        <v>0.438159722222222</v>
      </c>
    </row>
    <row r="208" customFormat="false" ht="12.75" hidden="true" customHeight="false" outlineLevel="0" collapsed="false">
      <c r="B208" s="4" t="n">
        <v>36998</v>
      </c>
      <c r="C208" s="5" t="n">
        <f aca="false">15000*31</f>
        <v>465000</v>
      </c>
      <c r="D208" s="1" t="n">
        <f aca="false">+D$179</f>
        <v>4.891</v>
      </c>
      <c r="E208" s="1" t="n">
        <v>5.25</v>
      </c>
      <c r="F208" s="6" t="n">
        <f aca="false">(-E208+D208)*C208</f>
        <v>-166935</v>
      </c>
      <c r="H208" s="17" t="n">
        <v>0.458101851851852</v>
      </c>
    </row>
    <row r="209" customFormat="false" ht="12.75" hidden="true" customHeight="false" outlineLevel="0" collapsed="false">
      <c r="B209" s="4" t="n">
        <v>36998</v>
      </c>
      <c r="C209" s="5" t="n">
        <f aca="false">12500*31</f>
        <v>387500</v>
      </c>
      <c r="D209" s="1" t="n">
        <f aca="false">+D$179</f>
        <v>4.891</v>
      </c>
      <c r="E209" s="1" t="n">
        <v>5.25</v>
      </c>
      <c r="F209" s="6" t="n">
        <f aca="false">(-E209+D209)*C209</f>
        <v>-139112.5</v>
      </c>
      <c r="H209" s="17" t="n">
        <v>0.500416666666667</v>
      </c>
    </row>
    <row r="210" customFormat="false" ht="12.75" hidden="true" customHeight="false" outlineLevel="0" collapsed="false">
      <c r="B210" s="4" t="n">
        <v>36998</v>
      </c>
      <c r="C210" s="5" t="n">
        <f aca="false">2500*31</f>
        <v>77500</v>
      </c>
      <c r="D210" s="1" t="n">
        <f aca="false">+D$179</f>
        <v>4.891</v>
      </c>
      <c r="E210" s="1" t="n">
        <v>5.25</v>
      </c>
      <c r="F210" s="6" t="n">
        <f aca="false">(-E210+D210)*C210</f>
        <v>-27822.5</v>
      </c>
      <c r="H210" s="17" t="n">
        <v>0.502696759259259</v>
      </c>
    </row>
    <row r="211" customFormat="false" ht="12.75" hidden="true" customHeight="false" outlineLevel="0" collapsed="false">
      <c r="B211" s="4" t="n">
        <v>36998</v>
      </c>
      <c r="C211" s="5" t="n">
        <f aca="false">10000*31</f>
        <v>310000</v>
      </c>
      <c r="D211" s="1" t="n">
        <f aca="false">+D$179</f>
        <v>4.891</v>
      </c>
      <c r="E211" s="1" t="n">
        <v>5.285</v>
      </c>
      <c r="F211" s="6" t="n">
        <f aca="false">(-E211+D211)*C211</f>
        <v>-122140</v>
      </c>
      <c r="H211" s="17" t="n">
        <v>0.562141203703704</v>
      </c>
    </row>
    <row r="212" customFormat="false" ht="12.75" hidden="true" customHeight="false" outlineLevel="0" collapsed="false">
      <c r="B212" s="4" t="n">
        <v>37000</v>
      </c>
      <c r="C212" s="5" t="n">
        <f aca="false">-15000*31</f>
        <v>-465000</v>
      </c>
      <c r="D212" s="1" t="n">
        <f aca="false">+D$179</f>
        <v>4.891</v>
      </c>
      <c r="E212" s="1" t="n">
        <v>5.085</v>
      </c>
      <c r="F212" s="6" t="n">
        <f aca="false">(-E212+D212)*C212</f>
        <v>90210</v>
      </c>
      <c r="H212" s="17" t="n">
        <v>0.585243055555556</v>
      </c>
    </row>
    <row r="213" customFormat="false" ht="12.75" hidden="true" customHeight="false" outlineLevel="0" collapsed="false">
      <c r="B213" s="4" t="n">
        <v>37001</v>
      </c>
      <c r="C213" s="5" t="n">
        <f aca="false">-15000*31</f>
        <v>-465000</v>
      </c>
      <c r="D213" s="1" t="n">
        <f aca="false">+D$179</f>
        <v>4.891</v>
      </c>
      <c r="E213" s="1" t="n">
        <v>5.12</v>
      </c>
      <c r="F213" s="6" t="n">
        <f aca="false">(-E213+D213)*C213</f>
        <v>106485</v>
      </c>
      <c r="H213" s="17" t="n">
        <v>0.305208333333333</v>
      </c>
    </row>
    <row r="214" customFormat="false" ht="12.75" hidden="true" customHeight="false" outlineLevel="0" collapsed="false">
      <c r="B214" s="4" t="n">
        <v>37001</v>
      </c>
      <c r="C214" s="5" t="n">
        <f aca="false">15000*31</f>
        <v>465000</v>
      </c>
      <c r="D214" s="1" t="n">
        <f aca="false">+D$179</f>
        <v>4.891</v>
      </c>
      <c r="E214" s="1" t="n">
        <v>5.045</v>
      </c>
      <c r="F214" s="6" t="n">
        <f aca="false">(-E214+D214)*C214</f>
        <v>-71610</v>
      </c>
      <c r="H214" s="17" t="n">
        <v>0.45693287037037</v>
      </c>
    </row>
    <row r="215" customFormat="false" ht="12.75" hidden="true" customHeight="false" outlineLevel="0" collapsed="false">
      <c r="B215" s="4" t="n">
        <v>37001</v>
      </c>
      <c r="C215" s="5" t="n">
        <f aca="false">15000*31</f>
        <v>465000</v>
      </c>
      <c r="D215" s="1" t="n">
        <f aca="false">+D$179</f>
        <v>4.891</v>
      </c>
      <c r="E215" s="1" t="n">
        <v>5.06</v>
      </c>
      <c r="F215" s="6" t="n">
        <f aca="false">(-E215+D215)*C215</f>
        <v>-78584.9999999998</v>
      </c>
      <c r="H215" s="17" t="n">
        <v>0.470277777777778</v>
      </c>
    </row>
    <row r="216" customFormat="false" ht="12.75" hidden="true" customHeight="false" outlineLevel="0" collapsed="false">
      <c r="B216" s="4" t="n">
        <v>37001</v>
      </c>
      <c r="C216" s="5" t="n">
        <f aca="false">15000*31</f>
        <v>465000</v>
      </c>
      <c r="D216" s="1" t="n">
        <f aca="false">+D$179</f>
        <v>4.891</v>
      </c>
      <c r="E216" s="1" t="n">
        <v>5.115</v>
      </c>
      <c r="F216" s="6" t="n">
        <f aca="false">(-E216+D216)*C216</f>
        <v>-104160</v>
      </c>
      <c r="H216" s="17" t="n">
        <v>0.5503125</v>
      </c>
    </row>
    <row r="217" customFormat="false" ht="12.75" hidden="true" customHeight="false" outlineLevel="0" collapsed="false">
      <c r="B217" s="4" t="n">
        <v>37001</v>
      </c>
      <c r="C217" s="5" t="n">
        <f aca="false">-15000*31</f>
        <v>-465000</v>
      </c>
      <c r="D217" s="1" t="n">
        <f aca="false">+D$179</f>
        <v>4.891</v>
      </c>
      <c r="E217" s="1" t="n">
        <v>5.15</v>
      </c>
      <c r="F217" s="6" t="n">
        <f aca="false">(-E217+D217)*C217</f>
        <v>120435</v>
      </c>
      <c r="H217" s="17" t="n">
        <v>0.57181712962963</v>
      </c>
    </row>
    <row r="218" customFormat="false" ht="12.75" hidden="true" customHeight="false" outlineLevel="0" collapsed="false">
      <c r="B218" s="4" t="n">
        <v>37004</v>
      </c>
      <c r="C218" s="5" t="n">
        <f aca="false">15000*31</f>
        <v>465000</v>
      </c>
      <c r="D218" s="1" t="n">
        <f aca="false">+D$179</f>
        <v>4.891</v>
      </c>
      <c r="E218" s="1" t="n">
        <v>5.16</v>
      </c>
      <c r="F218" s="6" t="n">
        <f aca="false">(-E218+D218)*C218</f>
        <v>-125085</v>
      </c>
      <c r="H218" s="17" t="n">
        <v>0.519178240740741</v>
      </c>
    </row>
    <row r="219" customFormat="false" ht="12.75" hidden="true" customHeight="false" outlineLevel="0" collapsed="false">
      <c r="B219" s="4" t="n">
        <v>37004</v>
      </c>
      <c r="C219" s="5" t="n">
        <f aca="false">-15000*31</f>
        <v>-465000</v>
      </c>
      <c r="D219" s="1" t="n">
        <f aca="false">+D$179</f>
        <v>4.891</v>
      </c>
      <c r="E219" s="1" t="n">
        <v>5.13</v>
      </c>
      <c r="F219" s="6" t="n">
        <f aca="false">(-E219+D219)*C219</f>
        <v>111135</v>
      </c>
      <c r="H219" s="17" t="n">
        <v>0.551759259259259</v>
      </c>
    </row>
    <row r="220" customFormat="false" ht="12.75" hidden="true" customHeight="false" outlineLevel="0" collapsed="false">
      <c r="B220" s="4" t="n">
        <v>37006</v>
      </c>
      <c r="C220" s="5" t="n">
        <f aca="false">-7500*31</f>
        <v>-232500</v>
      </c>
      <c r="D220" s="1" t="n">
        <f aca="false">+D$179</f>
        <v>4.891</v>
      </c>
      <c r="E220" s="1" t="n">
        <v>4.995</v>
      </c>
      <c r="F220" s="6" t="n">
        <f aca="false">(-E220+D220)*C220</f>
        <v>24180</v>
      </c>
      <c r="H220" s="17" t="n">
        <v>0.374756944444444</v>
      </c>
    </row>
    <row r="221" customFormat="false" ht="12.75" hidden="false" customHeight="false" outlineLevel="0" collapsed="false">
      <c r="B221" s="4" t="n">
        <v>37006</v>
      </c>
      <c r="C221" s="5" t="n">
        <f aca="false">7500*31</f>
        <v>232500</v>
      </c>
      <c r="D221" s="1" t="n">
        <f aca="false">+D$179</f>
        <v>4.891</v>
      </c>
      <c r="E221" s="1" t="n">
        <v>4.975</v>
      </c>
      <c r="F221" s="6" t="n">
        <f aca="false">(-E221+D221)*C221</f>
        <v>-19529.9999999999</v>
      </c>
      <c r="H221" s="17"/>
    </row>
    <row r="222" customFormat="false" ht="12.75" hidden="false" customHeight="false" outlineLevel="0" collapsed="false">
      <c r="B222" s="4"/>
      <c r="C222" s="5" t="n">
        <v>0</v>
      </c>
      <c r="D222" s="1" t="n">
        <f aca="false">+D$179</f>
        <v>4.891</v>
      </c>
      <c r="E222" s="1" t="n">
        <v>0</v>
      </c>
      <c r="F222" s="6" t="n">
        <f aca="false">(-E222+D222)*C222</f>
        <v>0</v>
      </c>
      <c r="H222" s="17"/>
    </row>
    <row r="223" customFormat="false" ht="12.75" hidden="false" customHeight="false" outlineLevel="0" collapsed="false">
      <c r="B223" s="4"/>
      <c r="C223" s="5" t="n">
        <v>0</v>
      </c>
      <c r="D223" s="1" t="n">
        <f aca="false">+D$179</f>
        <v>4.891</v>
      </c>
      <c r="E223" s="1" t="n">
        <v>0</v>
      </c>
      <c r="F223" s="6" t="n">
        <f aca="false">(-E223+D223)*C223</f>
        <v>0</v>
      </c>
      <c r="H223" s="17"/>
    </row>
    <row r="224" customFormat="false" ht="13.5" hidden="false" customHeight="false" outlineLevel="0" collapsed="false">
      <c r="C224" s="7" t="n">
        <f aca="false">SUM(C179:C223)</f>
        <v>0</v>
      </c>
      <c r="D224" s="1"/>
      <c r="E224" s="1"/>
      <c r="F224" s="8" t="n">
        <f aca="false">SUM(F179:F223)</f>
        <v>890475</v>
      </c>
      <c r="H224" s="13" t="n">
        <f aca="false">+F224+'2001 JT'!F113</f>
        <v>1350282.5</v>
      </c>
    </row>
    <row r="225" customFormat="false" ht="13.5" hidden="false" customHeight="false" outlineLevel="0" collapsed="false"/>
    <row r="226" customFormat="false" ht="12.75" hidden="false" customHeight="false" outlineLevel="0" collapsed="false">
      <c r="A226" s="4" t="n">
        <v>37043</v>
      </c>
      <c r="B226" s="27" t="n">
        <v>37007</v>
      </c>
      <c r="C226" s="28" t="n">
        <f aca="false">-5000*30</f>
        <v>-150000</v>
      </c>
      <c r="D226" s="1" t="n">
        <v>3.738</v>
      </c>
      <c r="E226" s="1" t="n">
        <v>5.01</v>
      </c>
      <c r="F226" s="6" t="n">
        <f aca="false">(-E226+D226)*C226</f>
        <v>190800</v>
      </c>
      <c r="G226" s="29"/>
      <c r="H226" s="17" t="n">
        <v>0.372002314814815</v>
      </c>
      <c r="J226" s="6"/>
      <c r="K226" s="30"/>
    </row>
    <row r="227" customFormat="false" ht="12.75" hidden="true" customHeight="false" outlineLevel="0" collapsed="false">
      <c r="B227" s="4" t="n">
        <v>37007</v>
      </c>
      <c r="C227" s="5" t="n">
        <f aca="false">-10000*30</f>
        <v>-300000</v>
      </c>
      <c r="D227" s="1" t="n">
        <f aca="false">+D$226</f>
        <v>3.738</v>
      </c>
      <c r="E227" s="1" t="n">
        <v>4.99</v>
      </c>
      <c r="F227" s="6" t="n">
        <f aca="false">(-E227+D227)*C227</f>
        <v>375600</v>
      </c>
      <c r="H227" s="17" t="n">
        <v>0.374780092592593</v>
      </c>
    </row>
    <row r="228" customFormat="false" ht="12.75" hidden="true" customHeight="false" outlineLevel="0" collapsed="false">
      <c r="B228" s="4" t="n">
        <v>37007</v>
      </c>
      <c r="C228" s="5" t="n">
        <f aca="false">10000*30</f>
        <v>300000</v>
      </c>
      <c r="D228" s="1" t="n">
        <f aca="false">+D$226</f>
        <v>3.738</v>
      </c>
      <c r="E228" s="1" t="n">
        <v>4.975</v>
      </c>
      <c r="F228" s="6" t="n">
        <f aca="false">(-E228+D228)*C228</f>
        <v>-371100</v>
      </c>
      <c r="H228" s="17" t="n">
        <v>0.445902777777778</v>
      </c>
    </row>
    <row r="229" customFormat="false" ht="12.75" hidden="true" customHeight="false" outlineLevel="0" collapsed="false">
      <c r="B229" s="4" t="n">
        <v>37007</v>
      </c>
      <c r="C229" s="5" t="n">
        <f aca="false">5000*30</f>
        <v>150000</v>
      </c>
      <c r="D229" s="1" t="n">
        <f aca="false">+D$226</f>
        <v>3.738</v>
      </c>
      <c r="E229" s="1" t="n">
        <v>4.98</v>
      </c>
      <c r="F229" s="6" t="n">
        <f aca="false">(-E229+D229)*C229</f>
        <v>-186300</v>
      </c>
      <c r="H229" s="17" t="n">
        <v>0.447326388888889</v>
      </c>
    </row>
    <row r="230" customFormat="false" ht="12.75" hidden="true" customHeight="false" outlineLevel="0" collapsed="false">
      <c r="B230" s="4" t="n">
        <v>37007</v>
      </c>
      <c r="C230" s="5" t="n">
        <f aca="false">7500*30</f>
        <v>225000</v>
      </c>
      <c r="D230" s="1" t="n">
        <f aca="false">+D$226</f>
        <v>3.738</v>
      </c>
      <c r="E230" s="1" t="n">
        <v>4.99</v>
      </c>
      <c r="F230" s="6" t="n">
        <f aca="false">(-E230+D230)*C230</f>
        <v>-281700</v>
      </c>
      <c r="H230" s="17" t="n">
        <v>0.448356481481482</v>
      </c>
    </row>
    <row r="231" customFormat="false" ht="12.75" hidden="true" customHeight="false" outlineLevel="0" collapsed="false">
      <c r="B231" s="4" t="n">
        <v>37007</v>
      </c>
      <c r="C231" s="5" t="n">
        <f aca="false">-7500*30</f>
        <v>-225000</v>
      </c>
      <c r="D231" s="1" t="n">
        <f aca="false">+D$226</f>
        <v>3.738</v>
      </c>
      <c r="E231" s="1" t="n">
        <v>4.9525</v>
      </c>
      <c r="F231" s="6" t="n">
        <f aca="false">(-E231+D231)*C231</f>
        <v>273262.5</v>
      </c>
      <c r="H231" s="17" t="n">
        <v>0.479618055555556</v>
      </c>
    </row>
    <row r="232" customFormat="false" ht="12.75" hidden="true" customHeight="false" outlineLevel="0" collapsed="false">
      <c r="B232" s="4" t="n">
        <v>37007</v>
      </c>
      <c r="C232" s="5" t="n">
        <f aca="false">-15000*30</f>
        <v>-450000</v>
      </c>
      <c r="D232" s="1" t="n">
        <f aca="false">+D$226</f>
        <v>3.738</v>
      </c>
      <c r="E232" s="1" t="n">
        <v>4.9425</v>
      </c>
      <c r="F232" s="6" t="n">
        <f aca="false">(-E232+D232)*C232</f>
        <v>542025</v>
      </c>
      <c r="H232" s="17" t="n">
        <v>0.48162037037037</v>
      </c>
    </row>
    <row r="233" customFormat="false" ht="12.75" hidden="true" customHeight="false" outlineLevel="0" collapsed="false">
      <c r="B233" s="4" t="n">
        <v>37007</v>
      </c>
      <c r="C233" s="5" t="n">
        <f aca="false">15000*30</f>
        <v>450000</v>
      </c>
      <c r="D233" s="1" t="n">
        <f aca="false">+D$226</f>
        <v>3.738</v>
      </c>
      <c r="E233" s="1" t="n">
        <v>4.945</v>
      </c>
      <c r="F233" s="6" t="n">
        <f aca="false">(-E233+D233)*C233</f>
        <v>-543150</v>
      </c>
      <c r="H233" s="17" t="n">
        <v>0.633842592592593</v>
      </c>
    </row>
    <row r="234" customFormat="false" ht="12.75" hidden="true" customHeight="false" outlineLevel="0" collapsed="false">
      <c r="B234" s="4" t="n">
        <v>37008</v>
      </c>
      <c r="C234" s="5" t="n">
        <f aca="false">5000*30</f>
        <v>150000</v>
      </c>
      <c r="D234" s="1" t="n">
        <f aca="false">+D$226</f>
        <v>3.738</v>
      </c>
      <c r="E234" s="1" t="n">
        <v>4.93</v>
      </c>
      <c r="F234" s="6" t="n">
        <f aca="false">(-E234+D234)*C234</f>
        <v>-178800</v>
      </c>
      <c r="H234" s="17" t="n">
        <v>0.395868055555556</v>
      </c>
    </row>
    <row r="235" customFormat="false" ht="12.75" hidden="true" customHeight="false" outlineLevel="0" collapsed="false">
      <c r="B235" s="4" t="n">
        <v>37008</v>
      </c>
      <c r="C235" s="5" t="n">
        <f aca="false">5000*30</f>
        <v>150000</v>
      </c>
      <c r="D235" s="1" t="n">
        <f aca="false">+D$226</f>
        <v>3.738</v>
      </c>
      <c r="E235" s="1" t="n">
        <v>4.93</v>
      </c>
      <c r="F235" s="6" t="n">
        <f aca="false">(-E235+D235)*C235</f>
        <v>-178800</v>
      </c>
      <c r="H235" s="17" t="n">
        <v>0.394502314814815</v>
      </c>
    </row>
    <row r="236" customFormat="false" ht="12.75" hidden="true" customHeight="false" outlineLevel="0" collapsed="false">
      <c r="B236" s="4" t="n">
        <v>37008</v>
      </c>
      <c r="C236" s="5" t="n">
        <f aca="false">-7500*30</f>
        <v>-225000</v>
      </c>
      <c r="D236" s="1" t="n">
        <f aca="false">+D$226</f>
        <v>3.738</v>
      </c>
      <c r="E236" s="1" t="n">
        <v>4.86</v>
      </c>
      <c r="F236" s="6" t="n">
        <f aca="false">(-E236+D236)*C236</f>
        <v>252450</v>
      </c>
      <c r="H236" s="17"/>
      <c r="J236" s="35"/>
    </row>
    <row r="237" customFormat="false" ht="12.75" hidden="true" customHeight="false" outlineLevel="0" collapsed="false">
      <c r="B237" s="4" t="n">
        <v>37008</v>
      </c>
      <c r="C237" s="5" t="n">
        <f aca="false">-2500*30</f>
        <v>-75000</v>
      </c>
      <c r="D237" s="1" t="n">
        <f aca="false">+D$226</f>
        <v>3.738</v>
      </c>
      <c r="E237" s="1" t="n">
        <v>4.855</v>
      </c>
      <c r="F237" s="6" t="n">
        <f aca="false">(-E237+D237)*C237</f>
        <v>83775</v>
      </c>
      <c r="H237" s="17"/>
    </row>
    <row r="238" customFormat="false" ht="12.75" hidden="true" customHeight="false" outlineLevel="0" collapsed="false">
      <c r="B238" s="4" t="n">
        <v>37011</v>
      </c>
      <c r="C238" s="5" t="n">
        <f aca="false">-15000*30</f>
        <v>-450000</v>
      </c>
      <c r="D238" s="1" t="n">
        <f aca="false">+D$226</f>
        <v>3.738</v>
      </c>
      <c r="E238" s="1" t="n">
        <v>4.745</v>
      </c>
      <c r="F238" s="6" t="n">
        <f aca="false">(-E238+D238)*C238</f>
        <v>453150</v>
      </c>
      <c r="H238" s="17" t="n">
        <v>0.403530092592593</v>
      </c>
    </row>
    <row r="239" customFormat="false" ht="12.75" hidden="true" customHeight="false" outlineLevel="0" collapsed="false">
      <c r="B239" s="4" t="n">
        <v>37012</v>
      </c>
      <c r="C239" s="5" t="n">
        <f aca="false">15000*30</f>
        <v>450000</v>
      </c>
      <c r="D239" s="1" t="n">
        <f aca="false">+D$226</f>
        <v>3.738</v>
      </c>
      <c r="E239" s="1" t="n">
        <v>4.59</v>
      </c>
      <c r="F239" s="6" t="n">
        <f aca="false">(-E239+D239)*C239</f>
        <v>-383400</v>
      </c>
      <c r="H239" s="17" t="n">
        <v>0.401423611111111</v>
      </c>
    </row>
    <row r="240" customFormat="false" ht="12.75" hidden="true" customHeight="false" outlineLevel="0" collapsed="false">
      <c r="B240" s="4" t="n">
        <v>37012</v>
      </c>
      <c r="C240" s="5" t="n">
        <f aca="false">15000*30</f>
        <v>450000</v>
      </c>
      <c r="D240" s="1" t="n">
        <f aca="false">+D$226</f>
        <v>3.738</v>
      </c>
      <c r="E240" s="1" t="n">
        <v>4.6</v>
      </c>
      <c r="F240" s="6" t="n">
        <f aca="false">(-E240+D240)*C240</f>
        <v>-387900</v>
      </c>
      <c r="H240" s="17" t="n">
        <v>0.413333333333333</v>
      </c>
    </row>
    <row r="241" customFormat="false" ht="12.75" hidden="true" customHeight="false" outlineLevel="0" collapsed="false">
      <c r="B241" s="4" t="n">
        <v>37012</v>
      </c>
      <c r="C241" s="5" t="n">
        <f aca="false">-15000*30</f>
        <v>-450000</v>
      </c>
      <c r="D241" s="1" t="n">
        <f aca="false">+D$226</f>
        <v>3.738</v>
      </c>
      <c r="E241" s="1" t="n">
        <v>4.62</v>
      </c>
      <c r="F241" s="6" t="n">
        <f aca="false">(-E241+D241)*C241</f>
        <v>396900</v>
      </c>
      <c r="H241" s="17" t="n">
        <v>0.447430555555556</v>
      </c>
    </row>
    <row r="242" customFormat="false" ht="12.75" hidden="true" customHeight="false" outlineLevel="0" collapsed="false">
      <c r="B242" s="4" t="n">
        <v>37018</v>
      </c>
      <c r="C242" s="5" t="n">
        <f aca="false">5000*30</f>
        <v>150000</v>
      </c>
      <c r="D242" s="1" t="n">
        <f aca="false">+D226</f>
        <v>3.738</v>
      </c>
      <c r="E242" s="1" t="n">
        <v>4.345</v>
      </c>
      <c r="F242" s="6" t="n">
        <f aca="false">(-E242+D242)*C242</f>
        <v>-91050</v>
      </c>
      <c r="H242" s="17" t="n">
        <v>0.382106481481481</v>
      </c>
    </row>
    <row r="243" customFormat="false" ht="12.75" hidden="true" customHeight="false" outlineLevel="0" collapsed="false">
      <c r="B243" s="4" t="n">
        <v>37018</v>
      </c>
      <c r="C243" s="5" t="n">
        <f aca="false">-10000*30</f>
        <v>-300000</v>
      </c>
      <c r="D243" s="1" t="n">
        <f aca="false">+D$226</f>
        <v>3.738</v>
      </c>
      <c r="E243" s="1" t="n">
        <v>4.26</v>
      </c>
      <c r="F243" s="6" t="n">
        <f aca="false">(-E243+D243)*C243</f>
        <v>156600</v>
      </c>
      <c r="H243" s="17" t="n">
        <v>0.463576388888889</v>
      </c>
    </row>
    <row r="244" customFormat="false" ht="12.75" hidden="true" customHeight="false" outlineLevel="0" collapsed="false">
      <c r="B244" s="4" t="n">
        <v>37019</v>
      </c>
      <c r="C244" s="5" t="n">
        <f aca="false">-5000*30</f>
        <v>-150000</v>
      </c>
      <c r="D244" s="1" t="n">
        <f aca="false">+D$226</f>
        <v>3.738</v>
      </c>
      <c r="E244" s="1" t="n">
        <v>4.27</v>
      </c>
      <c r="F244" s="6" t="n">
        <f aca="false">(-E244+D244)*C244</f>
        <v>79799.9999999999</v>
      </c>
      <c r="H244" s="17" t="n">
        <v>0.380914351851852</v>
      </c>
    </row>
    <row r="245" customFormat="false" ht="12.75" hidden="true" customHeight="false" outlineLevel="0" collapsed="false">
      <c r="B245" s="4" t="n">
        <v>37019</v>
      </c>
      <c r="C245" s="5" t="n">
        <f aca="false">10000*30</f>
        <v>300000</v>
      </c>
      <c r="D245" s="1" t="n">
        <f aca="false">+D$226</f>
        <v>3.738</v>
      </c>
      <c r="E245" s="1" t="n">
        <v>4.245</v>
      </c>
      <c r="F245" s="6" t="n">
        <f aca="false">(-E245+D245)*C245</f>
        <v>-152100</v>
      </c>
      <c r="H245" s="17" t="n">
        <v>0.432534722222222</v>
      </c>
    </row>
    <row r="246" customFormat="false" ht="12.75" hidden="true" customHeight="false" outlineLevel="0" collapsed="false">
      <c r="B246" s="4" t="n">
        <v>37019</v>
      </c>
      <c r="C246" s="5" t="n">
        <f aca="false">-5000*30</f>
        <v>-150000</v>
      </c>
      <c r="D246" s="1" t="n">
        <f aca="false">+D$226</f>
        <v>3.738</v>
      </c>
      <c r="E246" s="1" t="n">
        <v>4.255</v>
      </c>
      <c r="F246" s="6" t="n">
        <f aca="false">(-E246+D246)*C246</f>
        <v>77550</v>
      </c>
      <c r="H246" s="17" t="n">
        <v>0.452071759259259</v>
      </c>
    </row>
    <row r="247" customFormat="false" ht="12.75" hidden="true" customHeight="false" outlineLevel="0" collapsed="false">
      <c r="B247" s="4" t="n">
        <v>37019</v>
      </c>
      <c r="C247" s="5" t="n">
        <f aca="false">-5000*30</f>
        <v>-150000</v>
      </c>
      <c r="D247" s="1" t="n">
        <f aca="false">+D$226</f>
        <v>3.738</v>
      </c>
      <c r="E247" s="1" t="n">
        <v>4.255</v>
      </c>
      <c r="F247" s="6" t="n">
        <f aca="false">(-E247+D247)*C247</f>
        <v>77550</v>
      </c>
      <c r="H247" s="17" t="n">
        <v>0.539027777777778</v>
      </c>
    </row>
    <row r="248" customFormat="false" ht="12.75" hidden="true" customHeight="false" outlineLevel="0" collapsed="false">
      <c r="B248" s="4" t="n">
        <v>37020</v>
      </c>
      <c r="C248" s="5" t="n">
        <f aca="false">-15000*30</f>
        <v>-450000</v>
      </c>
      <c r="D248" s="1" t="n">
        <f aca="false">+D$226</f>
        <v>3.738</v>
      </c>
      <c r="E248" s="1" t="n">
        <v>4.17</v>
      </c>
      <c r="F248" s="6" t="n">
        <f aca="false">(-E248+D248)*C248</f>
        <v>194400</v>
      </c>
      <c r="H248" s="17" t="n">
        <v>0.373726851851852</v>
      </c>
    </row>
    <row r="249" customFormat="false" ht="12.75" hidden="true" customHeight="false" outlineLevel="0" collapsed="false">
      <c r="B249" s="4" t="n">
        <v>37020</v>
      </c>
      <c r="C249" s="5" t="n">
        <f aca="false">-5000*30</f>
        <v>-150000</v>
      </c>
      <c r="D249" s="1" t="n">
        <f aca="false">+D$226</f>
        <v>3.738</v>
      </c>
      <c r="E249" s="1" t="n">
        <v>4.22</v>
      </c>
      <c r="F249" s="6" t="n">
        <f aca="false">(-E249+D249)*C249</f>
        <v>72300</v>
      </c>
      <c r="H249" s="17" t="n">
        <v>0.583506944444444</v>
      </c>
    </row>
    <row r="250" customFormat="false" ht="12.75" hidden="true" customHeight="false" outlineLevel="0" collapsed="false">
      <c r="B250" s="4" t="n">
        <v>37021</v>
      </c>
      <c r="C250" s="5" t="n">
        <f aca="false">-10000*30</f>
        <v>-300000</v>
      </c>
      <c r="D250" s="1" t="n">
        <f aca="false">+D$226</f>
        <v>3.738</v>
      </c>
      <c r="E250" s="1" t="n">
        <v>4.195</v>
      </c>
      <c r="F250" s="6" t="n">
        <f aca="false">(-E250+D250)*C250</f>
        <v>137100</v>
      </c>
      <c r="H250" s="17" t="n">
        <v>0.370543981481482</v>
      </c>
    </row>
    <row r="251" customFormat="false" ht="12.75" hidden="true" customHeight="false" outlineLevel="0" collapsed="false">
      <c r="B251" s="4" t="n">
        <v>37021</v>
      </c>
      <c r="C251" s="5" t="n">
        <f aca="false">-10000*30</f>
        <v>-300000</v>
      </c>
      <c r="D251" s="1" t="n">
        <f aca="false">+D$226</f>
        <v>3.738</v>
      </c>
      <c r="E251" s="1" t="n">
        <v>4.355</v>
      </c>
      <c r="F251" s="6" t="n">
        <f aca="false">(-E251+D251)*C251</f>
        <v>185100</v>
      </c>
      <c r="H251" s="17" t="n">
        <v>0.489953703703704</v>
      </c>
    </row>
    <row r="252" customFormat="false" ht="12.75" hidden="true" customHeight="false" outlineLevel="0" collapsed="false">
      <c r="B252" s="4" t="n">
        <v>37021</v>
      </c>
      <c r="C252" s="5" t="n">
        <f aca="false">-2500*30</f>
        <v>-75000</v>
      </c>
      <c r="D252" s="1" t="n">
        <f aca="false">+D$226</f>
        <v>3.738</v>
      </c>
      <c r="E252" s="1" t="n">
        <v>4.335</v>
      </c>
      <c r="F252" s="6" t="n">
        <f aca="false">(-E252+D252)*C252</f>
        <v>44775</v>
      </c>
      <c r="H252" s="17" t="n">
        <v>0.537048611111111</v>
      </c>
    </row>
    <row r="253" customFormat="false" ht="12.75" hidden="true" customHeight="false" outlineLevel="0" collapsed="false">
      <c r="B253" s="4" t="n">
        <v>37021</v>
      </c>
      <c r="C253" s="5" t="n">
        <f aca="false">-12500*30</f>
        <v>-375000</v>
      </c>
      <c r="D253" s="1" t="n">
        <f aca="false">+D$226</f>
        <v>3.738</v>
      </c>
      <c r="E253" s="1" t="n">
        <v>4.32</v>
      </c>
      <c r="F253" s="6" t="n">
        <f aca="false">(-E253+D253)*C253</f>
        <v>218250</v>
      </c>
      <c r="H253" s="17" t="n">
        <v>0.55087962962963</v>
      </c>
    </row>
    <row r="254" customFormat="false" ht="12.75" hidden="true" customHeight="false" outlineLevel="0" collapsed="false">
      <c r="B254" s="4" t="n">
        <v>37022</v>
      </c>
      <c r="C254" s="5" t="n">
        <f aca="false">-15000*30</f>
        <v>-450000</v>
      </c>
      <c r="D254" s="1" t="n">
        <f aca="false">+D$226</f>
        <v>3.738</v>
      </c>
      <c r="E254" s="1" t="n">
        <v>4.37</v>
      </c>
      <c r="F254" s="6" t="n">
        <f aca="false">(-E254+D254)*C254</f>
        <v>284400</v>
      </c>
      <c r="H254" s="17" t="n">
        <v>0.364085648148148</v>
      </c>
    </row>
    <row r="255" customFormat="false" ht="12.75" hidden="true" customHeight="false" outlineLevel="0" collapsed="false">
      <c r="B255" s="4" t="n">
        <v>37022</v>
      </c>
      <c r="C255" s="5" t="n">
        <f aca="false">-15000*30</f>
        <v>-450000</v>
      </c>
      <c r="D255" s="1" t="n">
        <f aca="false">+D$226</f>
        <v>3.738</v>
      </c>
      <c r="E255" s="1" t="n">
        <v>4.335</v>
      </c>
      <c r="F255" s="6" t="n">
        <f aca="false">(-E255+D255)*C255</f>
        <v>268650</v>
      </c>
      <c r="H255" s="17" t="n">
        <v>0.375439814814815</v>
      </c>
    </row>
    <row r="256" customFormat="false" ht="12.75" hidden="true" customHeight="false" outlineLevel="0" collapsed="false">
      <c r="B256" s="4" t="n">
        <v>37022</v>
      </c>
      <c r="C256" s="5" t="n">
        <f aca="false">15000*30</f>
        <v>450000</v>
      </c>
      <c r="D256" s="1" t="n">
        <f aca="false">+D$226</f>
        <v>3.738</v>
      </c>
      <c r="E256" s="1" t="n">
        <v>4.28</v>
      </c>
      <c r="F256" s="6" t="n">
        <f aca="false">(-E256+D256)*C256</f>
        <v>-243900</v>
      </c>
      <c r="H256" s="17" t="n">
        <v>0.388321759259259</v>
      </c>
    </row>
    <row r="257" customFormat="false" ht="12.75" hidden="true" customHeight="false" outlineLevel="0" collapsed="false">
      <c r="B257" s="4" t="n">
        <v>37022</v>
      </c>
      <c r="C257" s="5" t="n">
        <f aca="false">5000*30</f>
        <v>150000</v>
      </c>
      <c r="D257" s="1" t="n">
        <f aca="false">+D$226</f>
        <v>3.738</v>
      </c>
      <c r="E257" s="1" t="n">
        <v>4.25</v>
      </c>
      <c r="F257" s="6" t="n">
        <f aca="false">(-E257+D257)*C257</f>
        <v>-76800</v>
      </c>
      <c r="H257" s="17" t="n">
        <v>0.3915625</v>
      </c>
    </row>
    <row r="258" customFormat="false" ht="12.75" hidden="true" customHeight="false" outlineLevel="0" collapsed="false">
      <c r="B258" s="4" t="n">
        <v>37022</v>
      </c>
      <c r="C258" s="5" t="n">
        <f aca="false">5000*30</f>
        <v>150000</v>
      </c>
      <c r="D258" s="1" t="n">
        <f aca="false">+D$226</f>
        <v>3.738</v>
      </c>
      <c r="E258" s="1" t="n">
        <v>4.25</v>
      </c>
      <c r="F258" s="6" t="n">
        <f aca="false">(-E258+D258)*C258</f>
        <v>-76800</v>
      </c>
      <c r="H258" s="17" t="n">
        <v>0.423981481481482</v>
      </c>
    </row>
    <row r="259" customFormat="false" ht="12.75" hidden="true" customHeight="false" outlineLevel="0" collapsed="false">
      <c r="B259" s="4" t="n">
        <v>37025</v>
      </c>
      <c r="C259" s="5" t="n">
        <f aca="false">-10000*30</f>
        <v>-300000</v>
      </c>
      <c r="D259" s="1" t="n">
        <f aca="false">+D$226</f>
        <v>3.738</v>
      </c>
      <c r="E259" s="1" t="n">
        <v>4.32</v>
      </c>
      <c r="F259" s="6" t="n">
        <f aca="false">(-E259+D259)*C259</f>
        <v>174600</v>
      </c>
      <c r="H259" s="17" t="s">
        <v>19</v>
      </c>
    </row>
    <row r="260" customFormat="false" ht="12.75" hidden="true" customHeight="false" outlineLevel="0" collapsed="false">
      <c r="B260" s="4" t="n">
        <v>37025</v>
      </c>
      <c r="C260" s="5" t="n">
        <f aca="false">10000*30</f>
        <v>300000</v>
      </c>
      <c r="D260" s="1" t="n">
        <f aca="false">+D$226</f>
        <v>3.738</v>
      </c>
      <c r="E260" s="1" t="n">
        <v>4.445</v>
      </c>
      <c r="F260" s="6" t="n">
        <f aca="false">(-E260+D260)*C260</f>
        <v>-212100</v>
      </c>
      <c r="H260" s="17" t="s">
        <v>19</v>
      </c>
    </row>
    <row r="261" customFormat="false" ht="12.75" hidden="true" customHeight="false" outlineLevel="0" collapsed="false">
      <c r="B261" s="4" t="n">
        <v>37027</v>
      </c>
      <c r="C261" s="5" t="n">
        <f aca="false">-10000*30</f>
        <v>-300000</v>
      </c>
      <c r="D261" s="1" t="n">
        <f aca="false">+D226</f>
        <v>3.738</v>
      </c>
      <c r="E261" s="1" t="n">
        <v>4.47</v>
      </c>
      <c r="F261" s="6" t="n">
        <f aca="false">(-E261+D261)*C261</f>
        <v>219600</v>
      </c>
      <c r="H261" s="17" t="n">
        <v>0.377662037037037</v>
      </c>
    </row>
    <row r="262" customFormat="false" ht="12.75" hidden="true" customHeight="false" outlineLevel="0" collapsed="false">
      <c r="B262" s="4" t="n">
        <v>37027</v>
      </c>
      <c r="C262" s="5" t="n">
        <v>300000</v>
      </c>
      <c r="D262" s="1" t="n">
        <f aca="false">+D$226</f>
        <v>3.738</v>
      </c>
      <c r="E262" s="1" t="n">
        <v>4.48</v>
      </c>
      <c r="F262" s="6" t="n">
        <f aca="false">(-E262+D262)*C262</f>
        <v>-222600</v>
      </c>
      <c r="H262" s="17" t="n">
        <v>0.539594907407408</v>
      </c>
    </row>
    <row r="263" customFormat="false" ht="12.75" hidden="true" customHeight="false" outlineLevel="0" collapsed="false">
      <c r="B263" s="4" t="n">
        <v>37027</v>
      </c>
      <c r="C263" s="5" t="n">
        <f aca="false">-10000*30</f>
        <v>-300000</v>
      </c>
      <c r="D263" s="1" t="n">
        <f aca="false">+D$226</f>
        <v>3.738</v>
      </c>
      <c r="E263" s="1" t="n">
        <v>4.3</v>
      </c>
      <c r="F263" s="6" t="n">
        <f aca="false">(-E263+D263)*C263</f>
        <v>168600</v>
      </c>
      <c r="H263" s="17" t="n">
        <v>0.585358796296296</v>
      </c>
    </row>
    <row r="264" customFormat="false" ht="12.75" hidden="true" customHeight="false" outlineLevel="0" collapsed="false">
      <c r="B264" s="4" t="n">
        <v>37027</v>
      </c>
      <c r="C264" s="5" t="n">
        <v>300000</v>
      </c>
      <c r="D264" s="1" t="n">
        <f aca="false">+D$226</f>
        <v>3.738</v>
      </c>
      <c r="E264" s="1" t="n">
        <v>4.29</v>
      </c>
      <c r="F264" s="6" t="n">
        <f aca="false">(-E264+D264)*C264</f>
        <v>-165600</v>
      </c>
      <c r="H264" s="17" t="n">
        <v>0.607291666666667</v>
      </c>
    </row>
    <row r="265" customFormat="false" ht="12.75" hidden="true" customHeight="false" outlineLevel="0" collapsed="false">
      <c r="B265" s="4" t="n">
        <v>37027</v>
      </c>
      <c r="C265" s="5" t="n">
        <f aca="false">10000*30</f>
        <v>300000</v>
      </c>
      <c r="D265" s="1" t="n">
        <f aca="false">+D$226</f>
        <v>3.738</v>
      </c>
      <c r="E265" s="1" t="n">
        <v>4.255</v>
      </c>
      <c r="F265" s="6" t="n">
        <f aca="false">(-E265+D265)*C265</f>
        <v>-155100</v>
      </c>
      <c r="H265" s="17" t="n">
        <v>0.667534722222222</v>
      </c>
    </row>
    <row r="266" customFormat="false" ht="12.75" hidden="true" customHeight="false" outlineLevel="0" collapsed="false">
      <c r="B266" s="4" t="n">
        <v>37028</v>
      </c>
      <c r="C266" s="5" t="n">
        <f aca="false">15000*30</f>
        <v>450000</v>
      </c>
      <c r="D266" s="1" t="n">
        <f aca="false">+D$226</f>
        <v>3.738</v>
      </c>
      <c r="E266" s="1" t="n">
        <v>4.25</v>
      </c>
      <c r="F266" s="6" t="n">
        <f aca="false">(-E266+D266)*C266</f>
        <v>-230400</v>
      </c>
      <c r="H266" s="17" t="n">
        <v>0.514733796296296</v>
      </c>
    </row>
    <row r="267" customFormat="false" ht="12.75" hidden="true" customHeight="false" outlineLevel="0" collapsed="false">
      <c r="B267" s="4" t="n">
        <v>37029</v>
      </c>
      <c r="C267" s="5" t="n">
        <f aca="false">20000*30</f>
        <v>600000</v>
      </c>
      <c r="D267" s="1" t="n">
        <f aca="false">+D$226</f>
        <v>3.738</v>
      </c>
      <c r="E267" s="1" t="n">
        <v>4.19</v>
      </c>
      <c r="F267" s="6" t="n">
        <f aca="false">(-E267+D267)*C267</f>
        <v>-271200</v>
      </c>
      <c r="H267" s="17" t="n">
        <v>0.393043981481481</v>
      </c>
    </row>
    <row r="268" customFormat="false" ht="12.75" hidden="true" customHeight="false" outlineLevel="0" collapsed="false">
      <c r="B268" s="4" t="n">
        <v>37031</v>
      </c>
      <c r="C268" s="5" t="n">
        <f aca="false">15000*30</f>
        <v>450000</v>
      </c>
      <c r="D268" s="1" t="n">
        <f aca="false">+D$226</f>
        <v>3.738</v>
      </c>
      <c r="E268" s="1" t="n">
        <v>4.25</v>
      </c>
      <c r="F268" s="6" t="n">
        <f aca="false">(-E268+D268)*C268</f>
        <v>-230400</v>
      </c>
      <c r="H268" s="17" t="n">
        <v>0.749861111111111</v>
      </c>
    </row>
    <row r="269" customFormat="false" ht="12.75" hidden="false" customHeight="false" outlineLevel="0" collapsed="false">
      <c r="B269" s="4" t="n">
        <v>37032</v>
      </c>
      <c r="C269" s="5" t="n">
        <f aca="false">10000*30</f>
        <v>300000</v>
      </c>
      <c r="D269" s="1" t="n">
        <f aca="false">+D$226</f>
        <v>3.738</v>
      </c>
      <c r="E269" s="1" t="n">
        <v>4.205</v>
      </c>
      <c r="F269" s="6" t="n">
        <f aca="false">(-E269+D269)*C269</f>
        <v>-140100</v>
      </c>
      <c r="H269" s="17"/>
    </row>
    <row r="270" customFormat="false" ht="12.75" hidden="false" customHeight="false" outlineLevel="0" collapsed="false">
      <c r="B270" s="4"/>
      <c r="C270" s="5" t="n">
        <v>0</v>
      </c>
      <c r="D270" s="1" t="n">
        <f aca="false">+D$226</f>
        <v>3.738</v>
      </c>
      <c r="E270" s="1" t="n">
        <v>0</v>
      </c>
      <c r="F270" s="6" t="n">
        <f aca="false">(-E270+D270)*C270</f>
        <v>0</v>
      </c>
      <c r="H270" s="17"/>
    </row>
    <row r="271" customFormat="false" ht="12.75" hidden="false" customHeight="false" outlineLevel="0" collapsed="false">
      <c r="B271" s="4"/>
      <c r="C271" s="5" t="n">
        <v>0</v>
      </c>
      <c r="D271" s="1" t="n">
        <f aca="false">+D$226</f>
        <v>3.738</v>
      </c>
      <c r="E271" s="1" t="n">
        <v>0</v>
      </c>
      <c r="F271" s="6" t="n">
        <f aca="false">(-E271+D271)*C271</f>
        <v>0</v>
      </c>
      <c r="H271" s="17"/>
    </row>
    <row r="272" customFormat="false" ht="12.75" hidden="false" customHeight="false" outlineLevel="0" collapsed="false">
      <c r="B272" s="4"/>
      <c r="C272" s="5" t="n">
        <v>0</v>
      </c>
      <c r="D272" s="1" t="n">
        <f aca="false">+D$226</f>
        <v>3.738</v>
      </c>
      <c r="E272" s="1" t="n">
        <v>0</v>
      </c>
      <c r="F272" s="6" t="n">
        <f aca="false">(-E272+D272)*C272</f>
        <v>0</v>
      </c>
      <c r="H272" s="17"/>
    </row>
    <row r="273" customFormat="false" ht="13.5" hidden="false" customHeight="false" outlineLevel="0" collapsed="false">
      <c r="C273" s="7" t="n">
        <f aca="false">SUM(C226:C272)</f>
        <v>0</v>
      </c>
      <c r="D273" s="1"/>
      <c r="E273" s="1"/>
      <c r="F273" s="8" t="n">
        <f aca="false">SUM(F226:F272)</f>
        <v>147937.5</v>
      </c>
      <c r="H273" s="13" t="n">
        <f aca="false">+F273+'2001 JT'!F199</f>
        <v>147937.5</v>
      </c>
    </row>
    <row r="274" customFormat="false" ht="13.5" hidden="false" customHeight="false" outlineLevel="0" collapsed="false"/>
    <row r="275" customFormat="false" ht="12.75" hidden="false" customHeight="false" outlineLevel="0" collapsed="false">
      <c r="A275" s="4" t="n">
        <v>37073</v>
      </c>
      <c r="B275" s="27" t="n">
        <v>37035</v>
      </c>
      <c r="C275" s="28" t="n">
        <f aca="false">-5000*31</f>
        <v>-155000</v>
      </c>
      <c r="D275" s="1" t="n">
        <v>3.925</v>
      </c>
      <c r="E275" s="1" t="n">
        <v>4.2375</v>
      </c>
      <c r="F275" s="6" t="n">
        <f aca="false">(-E275+D275)*C275</f>
        <v>48437.5</v>
      </c>
      <c r="G275" s="29"/>
      <c r="H275" s="17" t="n">
        <v>0.370497685185185</v>
      </c>
      <c r="J275" s="6"/>
      <c r="K275" s="30"/>
    </row>
    <row r="276" customFormat="false" ht="12.75" hidden="true" customHeight="false" outlineLevel="0" collapsed="false">
      <c r="B276" s="4" t="n">
        <v>37035</v>
      </c>
      <c r="C276" s="5" t="n">
        <f aca="false">-5000*31</f>
        <v>-155000</v>
      </c>
      <c r="D276" s="1" t="n">
        <f aca="false">+D275</f>
        <v>3.925</v>
      </c>
      <c r="E276" s="1" t="n">
        <v>4.2375</v>
      </c>
      <c r="F276" s="6" t="n">
        <f aca="false">(-E276+D276)*C276</f>
        <v>48437.5</v>
      </c>
      <c r="H276" s="17" t="n">
        <v>0.370497685185185</v>
      </c>
    </row>
    <row r="277" customFormat="false" ht="12.75" hidden="true" customHeight="false" outlineLevel="0" collapsed="false">
      <c r="B277" s="4" t="n">
        <v>37035</v>
      </c>
      <c r="C277" s="5" t="n">
        <f aca="false">-20000*31</f>
        <v>-620000</v>
      </c>
      <c r="D277" s="1" t="n">
        <f aca="false">+D276</f>
        <v>3.925</v>
      </c>
      <c r="E277" s="1" t="n">
        <v>4.1525</v>
      </c>
      <c r="F277" s="6" t="n">
        <f aca="false">(-E277+D277)*C277</f>
        <v>141050</v>
      </c>
      <c r="H277" s="17" t="n">
        <v>0.498773148148148</v>
      </c>
    </row>
    <row r="278" customFormat="false" ht="12.75" hidden="true" customHeight="false" outlineLevel="0" collapsed="false">
      <c r="B278" s="4" t="n">
        <v>37035</v>
      </c>
      <c r="C278" s="5" t="n">
        <f aca="false">15000*31</f>
        <v>465000</v>
      </c>
      <c r="D278" s="1" t="n">
        <f aca="false">+D277</f>
        <v>3.925</v>
      </c>
      <c r="E278" s="1" t="n">
        <v>4.13</v>
      </c>
      <c r="F278" s="6" t="n">
        <f aca="false">(-E278+D278)*C278</f>
        <v>-95325</v>
      </c>
      <c r="H278" s="17" t="n">
        <v>0.590821759259259</v>
      </c>
    </row>
    <row r="279" customFormat="false" ht="12.75" hidden="true" customHeight="false" outlineLevel="0" collapsed="false">
      <c r="B279" s="4" t="n">
        <v>37035</v>
      </c>
      <c r="C279" s="5" t="n">
        <f aca="false">10000*31</f>
        <v>310000</v>
      </c>
      <c r="D279" s="1" t="n">
        <f aca="false">+D278</f>
        <v>3.925</v>
      </c>
      <c r="E279" s="1" t="n">
        <v>4.13</v>
      </c>
      <c r="F279" s="6" t="n">
        <f aca="false">(-E279+D279)*C279</f>
        <v>-63550</v>
      </c>
      <c r="H279" s="17" t="n">
        <v>0.595532407407407</v>
      </c>
    </row>
    <row r="280" customFormat="false" ht="12.75" hidden="true" customHeight="false" outlineLevel="0" collapsed="false">
      <c r="B280" s="4" t="n">
        <v>37036</v>
      </c>
      <c r="C280" s="5" t="n">
        <f aca="false">5000*31</f>
        <v>155000</v>
      </c>
      <c r="D280" s="1" t="n">
        <f aca="false">+D279</f>
        <v>3.925</v>
      </c>
      <c r="E280" s="1" t="n">
        <v>4.07</v>
      </c>
      <c r="F280" s="6" t="n">
        <f aca="false">(-E280+D280)*C280</f>
        <v>-22475.0000000001</v>
      </c>
      <c r="H280" s="17" t="n">
        <v>0.34505787037037</v>
      </c>
    </row>
    <row r="281" customFormat="false" ht="12.75" hidden="true" customHeight="false" outlineLevel="0" collapsed="false">
      <c r="B281" s="4" t="n">
        <v>37040</v>
      </c>
      <c r="C281" s="5" t="n">
        <f aca="false">5000*31</f>
        <v>155000</v>
      </c>
      <c r="D281" s="1" t="n">
        <f aca="false">+D280</f>
        <v>3.925</v>
      </c>
      <c r="E281" s="1" t="n">
        <v>3.995</v>
      </c>
      <c r="F281" s="6" t="n">
        <f aca="false">(-E281+D281)*C281</f>
        <v>-10850</v>
      </c>
      <c r="H281" s="17" t="n">
        <v>0.4028125</v>
      </c>
    </row>
    <row r="282" customFormat="false" ht="12.75" hidden="true" customHeight="false" outlineLevel="0" collapsed="false">
      <c r="B282" s="4" t="n">
        <v>37040</v>
      </c>
      <c r="C282" s="5" t="n">
        <f aca="false">-5000*31</f>
        <v>-155000</v>
      </c>
      <c r="D282" s="1" t="n">
        <f aca="false">+D279</f>
        <v>3.925</v>
      </c>
      <c r="E282" s="1" t="n">
        <v>3.82</v>
      </c>
      <c r="F282" s="6" t="n">
        <f aca="false">(-E282+D282)*C282</f>
        <v>-16275</v>
      </c>
      <c r="H282" s="17" t="n">
        <v>0.575162037037037</v>
      </c>
    </row>
    <row r="283" customFormat="false" ht="12.75" hidden="true" customHeight="false" outlineLevel="0" collapsed="false">
      <c r="B283" s="4" t="n">
        <v>37040</v>
      </c>
      <c r="C283" s="5" t="n">
        <f aca="false">-20000*31</f>
        <v>-620000</v>
      </c>
      <c r="D283" s="1" t="n">
        <f aca="false">+D280</f>
        <v>3.925</v>
      </c>
      <c r="E283" s="1" t="n">
        <v>3.7</v>
      </c>
      <c r="F283" s="6" t="n">
        <f aca="false">(-E283+D283)*C283</f>
        <v>-139500</v>
      </c>
      <c r="H283" s="17" t="n">
        <v>0.519236111111111</v>
      </c>
      <c r="J283" s="36"/>
    </row>
    <row r="284" customFormat="false" ht="12.75" hidden="true" customHeight="false" outlineLevel="0" collapsed="false">
      <c r="B284" s="4" t="n">
        <v>37040</v>
      </c>
      <c r="C284" s="5" t="n">
        <f aca="false">-5000*31</f>
        <v>-155000</v>
      </c>
      <c r="D284" s="1" t="n">
        <f aca="false">+D277</f>
        <v>3.925</v>
      </c>
      <c r="E284" s="1" t="n">
        <v>3.82</v>
      </c>
      <c r="F284" s="6" t="n">
        <f aca="false">(-E284+D284)*C284</f>
        <v>-16275</v>
      </c>
      <c r="H284" s="17"/>
      <c r="J284" s="36"/>
    </row>
    <row r="285" customFormat="false" ht="12.75" hidden="true" customHeight="false" outlineLevel="0" collapsed="false">
      <c r="B285" s="4" t="n">
        <v>37040</v>
      </c>
      <c r="C285" s="5" t="n">
        <f aca="false">-5000*31</f>
        <v>-155000</v>
      </c>
      <c r="D285" s="1" t="n">
        <f aca="false">+D278</f>
        <v>3.925</v>
      </c>
      <c r="E285" s="1" t="n">
        <v>3.84</v>
      </c>
      <c r="F285" s="6" t="n">
        <f aca="false">(-E285+D285)*C285</f>
        <v>-13175</v>
      </c>
      <c r="H285" s="17"/>
      <c r="J285" s="36"/>
    </row>
    <row r="286" customFormat="false" ht="12.75" hidden="true" customHeight="false" outlineLevel="0" collapsed="false">
      <c r="B286" s="4" t="n">
        <v>37042</v>
      </c>
      <c r="C286" s="5" t="n">
        <f aca="false">-7500*31</f>
        <v>-232500</v>
      </c>
      <c r="D286" s="1" t="n">
        <f aca="false">+D279</f>
        <v>3.925</v>
      </c>
      <c r="E286" s="1" t="n">
        <v>3.87</v>
      </c>
      <c r="F286" s="6" t="n">
        <f aca="false">(-E286+D286)*C286</f>
        <v>-12787.4999999999</v>
      </c>
      <c r="H286" s="17" t="n">
        <v>0.365659722222222</v>
      </c>
      <c r="J286" s="36"/>
    </row>
    <row r="287" customFormat="false" ht="12.75" hidden="true" customHeight="false" outlineLevel="0" collapsed="false">
      <c r="B287" s="4" t="n">
        <v>37042</v>
      </c>
      <c r="C287" s="5" t="n">
        <f aca="false">-5000*151</f>
        <v>-755000</v>
      </c>
      <c r="D287" s="1" t="n">
        <f aca="false">+D277</f>
        <v>3.925</v>
      </c>
      <c r="E287" s="1" t="n">
        <v>4.235</v>
      </c>
      <c r="F287" s="6" t="n">
        <f aca="false">(-E287+D287)*C287</f>
        <v>234050</v>
      </c>
      <c r="H287" s="17" t="n">
        <v>0.375520833333333</v>
      </c>
      <c r="J287" s="36"/>
    </row>
    <row r="288" customFormat="false" ht="12.75" hidden="true" customHeight="false" outlineLevel="0" collapsed="false">
      <c r="B288" s="4" t="n">
        <v>37042</v>
      </c>
      <c r="C288" s="5" t="n">
        <f aca="false">5000*151</f>
        <v>755000</v>
      </c>
      <c r="D288" s="1" t="n">
        <f aca="false">+D278</f>
        <v>3.925</v>
      </c>
      <c r="E288" s="1" t="n">
        <v>4.22</v>
      </c>
      <c r="F288" s="6" t="n">
        <f aca="false">(-E288+D288)*C288</f>
        <v>-222725</v>
      </c>
      <c r="H288" s="17" t="n">
        <v>0.377511574074074</v>
      </c>
      <c r="J288" s="36"/>
    </row>
    <row r="289" customFormat="false" ht="12.75" hidden="true" customHeight="false" outlineLevel="0" collapsed="false">
      <c r="B289" s="4" t="n">
        <v>37042</v>
      </c>
      <c r="C289" s="5" t="n">
        <f aca="false">-7500*31</f>
        <v>-232500</v>
      </c>
      <c r="D289" s="1" t="n">
        <f aca="false">+D279</f>
        <v>3.925</v>
      </c>
      <c r="E289" s="1" t="n">
        <v>3.925</v>
      </c>
      <c r="F289" s="6" t="n">
        <f aca="false">(-E289+D289)*C289</f>
        <v>-0</v>
      </c>
      <c r="H289" s="17" t="n">
        <v>0.527094907407407</v>
      </c>
      <c r="J289" s="36"/>
    </row>
    <row r="290" customFormat="false" ht="12.75" hidden="false" customHeight="false" outlineLevel="0" collapsed="false">
      <c r="B290" s="4" t="n">
        <v>37042</v>
      </c>
      <c r="C290" s="5" t="n">
        <f aca="false">-10000*31</f>
        <v>-310000</v>
      </c>
      <c r="D290" s="1" t="n">
        <f aca="false">+D280</f>
        <v>3.925</v>
      </c>
      <c r="E290" s="1" t="n">
        <v>3.935</v>
      </c>
      <c r="F290" s="6" t="n">
        <f aca="false">(-E290+D290)*C290</f>
        <v>3100.00000000007</v>
      </c>
      <c r="H290" s="17" t="n">
        <v>0.57068287037037</v>
      </c>
      <c r="J290" s="36"/>
    </row>
    <row r="291" customFormat="false" ht="12.75" hidden="false" customHeight="false" outlineLevel="0" collapsed="false">
      <c r="B291" s="4" t="n">
        <v>37042</v>
      </c>
      <c r="C291" s="5" t="n">
        <f aca="false">-5000*31</f>
        <v>-155000</v>
      </c>
      <c r="D291" s="1" t="n">
        <f aca="false">+D278</f>
        <v>3.925</v>
      </c>
      <c r="E291" s="1" t="n">
        <v>3.87</v>
      </c>
      <c r="F291" s="6" t="n">
        <f aca="false">(-E291+D291)*C291</f>
        <v>-8524.99999999996</v>
      </c>
      <c r="H291" s="17" t="n">
        <v>0.623611111111111</v>
      </c>
      <c r="J291" s="36"/>
    </row>
    <row r="292" customFormat="false" ht="12.75" hidden="false" customHeight="false" outlineLevel="0" collapsed="false">
      <c r="B292" s="4" t="n">
        <v>37043</v>
      </c>
      <c r="C292" s="5" t="n">
        <f aca="false">10000*31</f>
        <v>310000</v>
      </c>
      <c r="D292" s="1" t="n">
        <f aca="false">+D277</f>
        <v>3.925</v>
      </c>
      <c r="E292" s="1" t="n">
        <v>3.815</v>
      </c>
      <c r="F292" s="6" t="n">
        <f aca="false">(-E292+D292)*C292</f>
        <v>34100</v>
      </c>
      <c r="H292" s="17" t="n">
        <v>0.264756944444445</v>
      </c>
      <c r="J292" s="36"/>
    </row>
    <row r="293" customFormat="false" ht="12.75" hidden="false" customHeight="false" outlineLevel="0" collapsed="false">
      <c r="B293" s="4" t="n">
        <v>37043</v>
      </c>
      <c r="C293" s="5" t="n">
        <f aca="false">10000*31</f>
        <v>310000</v>
      </c>
      <c r="D293" s="1" t="n">
        <f aca="false">+D278</f>
        <v>3.925</v>
      </c>
      <c r="E293" s="1" t="n">
        <v>3.82</v>
      </c>
      <c r="F293" s="6" t="n">
        <f aca="false">(-E293+D293)*C293</f>
        <v>32550</v>
      </c>
      <c r="H293" s="17" t="n">
        <v>0.265104166666667</v>
      </c>
      <c r="J293" s="36"/>
    </row>
    <row r="294" customFormat="false" ht="12.75" hidden="false" customHeight="false" outlineLevel="0" collapsed="false">
      <c r="B294" s="4" t="n">
        <v>37043</v>
      </c>
      <c r="C294" s="5" t="n">
        <f aca="false">-10000*31</f>
        <v>-310000</v>
      </c>
      <c r="D294" s="1" t="n">
        <f aca="false">+D279</f>
        <v>3.925</v>
      </c>
      <c r="E294" s="1" t="n">
        <v>3.85</v>
      </c>
      <c r="F294" s="6" t="n">
        <f aca="false">(-E294+D294)*C294</f>
        <v>-23249.9999999999</v>
      </c>
      <c r="H294" s="17" t="n">
        <v>0.357280092592593</v>
      </c>
      <c r="J294" s="36"/>
    </row>
    <row r="295" customFormat="false" ht="12.75" hidden="false" customHeight="false" outlineLevel="0" collapsed="false">
      <c r="B295" s="4" t="n">
        <v>37043</v>
      </c>
      <c r="C295" s="5" t="n">
        <f aca="false">-10000*31</f>
        <v>-310000</v>
      </c>
      <c r="D295" s="1" t="n">
        <f aca="false">+D280</f>
        <v>3.925</v>
      </c>
      <c r="E295" s="1" t="n">
        <v>3.92</v>
      </c>
      <c r="F295" s="6" t="n">
        <f aca="false">(-E295+D295)*C295</f>
        <v>-1549.99999999997</v>
      </c>
      <c r="H295" s="17" t="n">
        <v>0.568854166666667</v>
      </c>
      <c r="J295" s="36"/>
    </row>
    <row r="296" customFormat="false" ht="12.75" hidden="false" customHeight="false" outlineLevel="0" collapsed="false">
      <c r="B296" s="4"/>
      <c r="C296" s="5" t="n">
        <v>0</v>
      </c>
      <c r="D296" s="1" t="n">
        <f aca="false">+D277</f>
        <v>3.925</v>
      </c>
      <c r="E296" s="1" t="n">
        <v>0</v>
      </c>
      <c r="F296" s="6" t="n">
        <f aca="false">(-E296+D296)*C296</f>
        <v>0</v>
      </c>
      <c r="H296" s="17"/>
      <c r="I296" s="5"/>
      <c r="J296" s="36"/>
    </row>
    <row r="297" customFormat="false" ht="12.75" hidden="false" customHeight="false" outlineLevel="0" collapsed="false">
      <c r="B297" s="4"/>
      <c r="C297" s="5" t="n">
        <v>0</v>
      </c>
      <c r="D297" s="1" t="n">
        <f aca="false">+D278</f>
        <v>3.925</v>
      </c>
      <c r="E297" s="1" t="n">
        <v>0</v>
      </c>
      <c r="F297" s="6" t="n">
        <f aca="false">(-E297+D297)*C297</f>
        <v>0</v>
      </c>
      <c r="H297" s="17"/>
      <c r="I297" s="5"/>
      <c r="J297" s="36"/>
    </row>
    <row r="298" customFormat="false" ht="12.75" hidden="false" customHeight="false" outlineLevel="0" collapsed="false">
      <c r="B298" s="4"/>
      <c r="C298" s="5" t="n">
        <v>0</v>
      </c>
      <c r="D298" s="1" t="n">
        <f aca="false">+D279</f>
        <v>3.925</v>
      </c>
      <c r="E298" s="1" t="n">
        <v>0</v>
      </c>
      <c r="F298" s="6" t="n">
        <f aca="false">(-E298+D298)*C298</f>
        <v>0</v>
      </c>
      <c r="H298" s="17"/>
      <c r="I298" s="5"/>
      <c r="J298" s="36"/>
    </row>
    <row r="299" customFormat="false" ht="12.75" hidden="false" customHeight="false" outlineLevel="0" collapsed="false">
      <c r="B299" s="4"/>
      <c r="C299" s="5" t="n">
        <v>0</v>
      </c>
      <c r="D299" s="1" t="n">
        <f aca="false">+D280</f>
        <v>3.925</v>
      </c>
      <c r="E299" s="1" t="n">
        <v>0</v>
      </c>
      <c r="F299" s="6" t="n">
        <f aca="false">(-E299+D299)*C299</f>
        <v>0</v>
      </c>
      <c r="H299" s="17"/>
      <c r="I299" s="5"/>
      <c r="J299" s="36"/>
    </row>
    <row r="300" customFormat="false" ht="12.75" hidden="false" customHeight="false" outlineLevel="0" collapsed="false">
      <c r="B300" s="4"/>
      <c r="C300" s="5" t="n">
        <v>0</v>
      </c>
      <c r="D300" s="1" t="n">
        <f aca="false">+D281</f>
        <v>3.925</v>
      </c>
      <c r="E300" s="1" t="n">
        <v>0</v>
      </c>
      <c r="F300" s="6" t="n">
        <f aca="false">(-E300+D300)*C300</f>
        <v>0</v>
      </c>
      <c r="H300" s="17"/>
      <c r="I300" s="5"/>
      <c r="J300" s="36"/>
    </row>
    <row r="301" customFormat="false" ht="13.5" hidden="false" customHeight="false" outlineLevel="0" collapsed="false">
      <c r="C301" s="7" t="n">
        <f aca="false">SUM(C275:C300)</f>
        <v>-1860000</v>
      </c>
      <c r="D301" s="1"/>
      <c r="E301" s="1"/>
      <c r="F301" s="8" t="n">
        <f aca="false">SUM(F275:F300)</f>
        <v>-104537.499999999</v>
      </c>
      <c r="H301" s="13" t="n">
        <f aca="false">+F301+'2001 JT'!F248</f>
        <v>-104537.499999999</v>
      </c>
      <c r="J301" s="37"/>
    </row>
    <row r="302" customFormat="false" ht="13.5" hidden="false" customHeight="false" outlineLevel="0" collapsed="false"/>
    <row r="303" customFormat="false" ht="12.75" hidden="false" customHeight="false" outlineLevel="0" collapsed="false">
      <c r="C303" s="38" t="n">
        <f aca="false">+C301/31</f>
        <v>-60000</v>
      </c>
      <c r="F303" s="13" t="n">
        <f aca="false">SUM(F46,F121,F176,F224,F273,F301)</f>
        <v>693835.000000001</v>
      </c>
      <c r="H303" s="0" t="s">
        <v>20</v>
      </c>
      <c r="I303" s="13"/>
    </row>
    <row r="304" customFormat="false" ht="12.75" hidden="false" customHeight="false" outlineLevel="0" collapsed="false">
      <c r="C304" s="38" t="n">
        <f aca="false">+'2001 JT'!C155</f>
        <v>-40000</v>
      </c>
      <c r="F304" s="13" t="n">
        <f aca="false">SUM('2001 JT'!F155)</f>
        <v>242195</v>
      </c>
      <c r="H304" s="0" t="s">
        <v>21</v>
      </c>
    </row>
    <row r="305" customFormat="false" ht="12.75" hidden="false" customHeight="false" outlineLevel="0" collapsed="false">
      <c r="C305" s="38"/>
      <c r="F305" s="13"/>
      <c r="H305" s="13"/>
    </row>
    <row r="306" customFormat="false" ht="12.75" hidden="false" customHeight="false" outlineLevel="0" collapsed="false">
      <c r="B306" s="0" t="n">
        <f aca="false">+(C306*30)/10000</f>
        <v>-300</v>
      </c>
      <c r="C306" s="38" t="n">
        <f aca="false">+C303+'2001 JT'!C155</f>
        <v>-100000</v>
      </c>
      <c r="F306" s="13" t="n">
        <f aca="false">SUM(F303:F304)</f>
        <v>936030.000000001</v>
      </c>
      <c r="H306" s="0" t="s">
        <v>22</v>
      </c>
    </row>
    <row r="307" customFormat="false" ht="12.75" hidden="false" customHeight="false" outlineLevel="0" collapsed="false">
      <c r="C307" s="38"/>
      <c r="F307" s="13" t="n">
        <f aca="false">+F303-F313</f>
        <v>-161112.499999999</v>
      </c>
      <c r="H307" s="13" t="n">
        <f aca="false">+F304-H311</f>
        <v>-130200</v>
      </c>
      <c r="I307" s="13" t="n">
        <f aca="false">+F306-I311</f>
        <v>-264187.499999999</v>
      </c>
    </row>
    <row r="308" customFormat="false" ht="12.75" hidden="false" customHeight="false" outlineLevel="0" collapsed="false">
      <c r="A308" s="39" t="s">
        <v>23</v>
      </c>
      <c r="B308" s="40" t="s">
        <v>24</v>
      </c>
      <c r="C308" s="41" t="s">
        <v>25</v>
      </c>
      <c r="D308" s="42" t="s">
        <v>26</v>
      </c>
      <c r="E308" s="40"/>
      <c r="F308" s="40" t="s">
        <v>27</v>
      </c>
      <c r="H308" s="39" t="s">
        <v>28</v>
      </c>
      <c r="I308" s="39" t="s">
        <v>29</v>
      </c>
    </row>
    <row r="309" customFormat="false" ht="12.75" hidden="false" customHeight="false" outlineLevel="0" collapsed="false">
      <c r="A309" s="43" t="n">
        <v>37042</v>
      </c>
      <c r="B309" s="44" t="n">
        <v>-60000</v>
      </c>
      <c r="C309" s="44" t="n">
        <v>-40000</v>
      </c>
      <c r="D309" s="45" t="n">
        <v>3.914</v>
      </c>
      <c r="E309" s="46" t="s">
        <v>30</v>
      </c>
      <c r="F309" s="13" t="n">
        <v>672445.000000001</v>
      </c>
      <c r="G309" s="47"/>
      <c r="H309" s="48" t="n">
        <v>255834.999999999</v>
      </c>
      <c r="I309" s="49" t="n">
        <f aca="false">SUM(F309:H309)</f>
        <v>928280</v>
      </c>
      <c r="J309" s="48"/>
    </row>
    <row r="310" customFormat="false" ht="12.75" hidden="false" customHeight="false" outlineLevel="0" collapsed="false">
      <c r="A310" s="43" t="n">
        <v>37041</v>
      </c>
      <c r="B310" s="44" t="n">
        <v>-30000</v>
      </c>
      <c r="C310" s="44" t="n">
        <v>-20000</v>
      </c>
      <c r="D310" s="45" t="n">
        <v>3.981</v>
      </c>
      <c r="E310" s="46" t="s">
        <v>30</v>
      </c>
      <c r="F310" s="13" t="n">
        <v>606792.500000001</v>
      </c>
      <c r="G310" s="47"/>
      <c r="H310" s="48" t="n">
        <v>198175</v>
      </c>
      <c r="I310" s="49" t="n">
        <f aca="false">SUM(F310:H310)</f>
        <v>804967.500000001</v>
      </c>
      <c r="J310" s="48"/>
    </row>
    <row r="311" customFormat="false" ht="12.75" hidden="false" customHeight="false" outlineLevel="0" collapsed="false">
      <c r="A311" s="43" t="n">
        <v>37040</v>
      </c>
      <c r="B311" s="44" t="n">
        <v>0</v>
      </c>
      <c r="C311" s="44" t="n">
        <v>0</v>
      </c>
      <c r="D311" s="45" t="n">
        <v>3.81</v>
      </c>
      <c r="E311" s="46" t="s">
        <v>30</v>
      </c>
      <c r="F311" s="13" t="n">
        <v>827822.5</v>
      </c>
      <c r="G311" s="47"/>
      <c r="H311" s="48" t="n">
        <v>372394.999999999</v>
      </c>
      <c r="I311" s="49" t="n">
        <f aca="false">SUM(F311:H311)</f>
        <v>1200217.5</v>
      </c>
    </row>
    <row r="312" customFormat="false" ht="12.75" hidden="false" customHeight="false" outlineLevel="0" collapsed="false">
      <c r="A312" s="43" t="n">
        <v>37040</v>
      </c>
      <c r="B312" s="44" t="n">
        <v>0</v>
      </c>
      <c r="C312" s="44" t="n">
        <v>-10000</v>
      </c>
      <c r="D312" s="45" t="n">
        <v>3.738</v>
      </c>
      <c r="E312" s="46" t="s">
        <v>31</v>
      </c>
      <c r="F312" s="13" t="n">
        <v>827822.5</v>
      </c>
      <c r="G312" s="47"/>
      <c r="H312" s="48" t="n">
        <v>372394.999999999</v>
      </c>
      <c r="I312" s="49" t="n">
        <f aca="false">SUM(F312:H312)</f>
        <v>1200217.5</v>
      </c>
    </row>
    <row r="313" customFormat="false" ht="12.75" hidden="false" customHeight="false" outlineLevel="0" collapsed="false">
      <c r="A313" s="43" t="n">
        <v>37036</v>
      </c>
      <c r="B313" s="44" t="n">
        <v>0</v>
      </c>
      <c r="C313" s="44" t="n">
        <v>-20000</v>
      </c>
      <c r="D313" s="45" t="n">
        <v>3.973</v>
      </c>
      <c r="E313" s="46" t="s">
        <v>31</v>
      </c>
      <c r="F313" s="13" t="n">
        <v>854947.5</v>
      </c>
      <c r="G313" s="47"/>
      <c r="H313" s="48" t="n">
        <v>282995</v>
      </c>
      <c r="I313" s="49" t="n">
        <f aca="false">SUM(F313:H313)</f>
        <v>1137942.5</v>
      </c>
      <c r="J313" s="13" t="n">
        <f aca="false">+F306-I323</f>
        <v>108087.499999998</v>
      </c>
    </row>
    <row r="314" customFormat="false" ht="12.75" hidden="false" customHeight="false" outlineLevel="0" collapsed="false">
      <c r="A314" s="43" t="n">
        <v>37035</v>
      </c>
      <c r="B314" s="44" t="n">
        <v>-5500</v>
      </c>
      <c r="C314" s="44" t="n">
        <v>-20000</v>
      </c>
      <c r="D314" s="45" t="n">
        <v>4.054</v>
      </c>
      <c r="E314" s="46" t="s">
        <v>31</v>
      </c>
      <c r="F314" s="13" t="n">
        <v>847507.500000001</v>
      </c>
      <c r="G314" s="47"/>
      <c r="H314" s="48" t="n">
        <v>234394.999999999</v>
      </c>
      <c r="I314" s="49" t="n">
        <f aca="false">SUM(F314:H314)</f>
        <v>1081902.5</v>
      </c>
    </row>
    <row r="315" customFormat="false" ht="12.75" hidden="false" customHeight="false" outlineLevel="0" collapsed="false">
      <c r="A315" s="43" t="n">
        <v>37034</v>
      </c>
      <c r="B315" s="44" t="n">
        <v>0</v>
      </c>
      <c r="C315" s="44" t="n">
        <v>-20000</v>
      </c>
      <c r="D315" s="45" t="n">
        <v>4.113</v>
      </c>
      <c r="E315" s="46" t="s">
        <v>31</v>
      </c>
      <c r="F315" s="13" t="n">
        <v>798372.5</v>
      </c>
      <c r="G315" s="47"/>
      <c r="H315" s="48" t="n">
        <v>190069.999999999</v>
      </c>
      <c r="I315" s="49" t="n">
        <f aca="false">SUM(F315:H315)</f>
        <v>988442.499999999</v>
      </c>
    </row>
    <row r="316" customFormat="false" ht="12.75" hidden="false" customHeight="false" outlineLevel="0" collapsed="false">
      <c r="A316" s="43" t="n">
        <v>37033</v>
      </c>
      <c r="B316" s="44" t="n">
        <v>0</v>
      </c>
      <c r="C316" s="44" t="n">
        <v>-15000</v>
      </c>
      <c r="D316" s="45" t="n">
        <v>4.113</v>
      </c>
      <c r="E316" s="46" t="s">
        <v>31</v>
      </c>
      <c r="F316" s="13" t="n">
        <v>798372.5</v>
      </c>
      <c r="G316" s="47"/>
      <c r="H316" s="48" t="n">
        <v>190069.999999999</v>
      </c>
      <c r="I316" s="49" t="n">
        <f aca="false">SUM(F316:H316)</f>
        <v>988442.499999999</v>
      </c>
    </row>
    <row r="317" customFormat="false" ht="12.75" hidden="false" customHeight="false" outlineLevel="0" collapsed="false">
      <c r="A317" s="43" t="n">
        <v>37032</v>
      </c>
      <c r="B317" s="44" t="n">
        <v>0</v>
      </c>
      <c r="C317" s="44" t="n">
        <v>0</v>
      </c>
      <c r="D317" s="45" t="n">
        <v>4.113</v>
      </c>
      <c r="E317" s="46" t="s">
        <v>31</v>
      </c>
      <c r="F317" s="13" t="n">
        <v>798372.5</v>
      </c>
      <c r="G317" s="47"/>
      <c r="H317" s="48" t="n">
        <v>207919.999999999</v>
      </c>
      <c r="I317" s="49" t="n">
        <f aca="false">SUM(F317:H317)</f>
        <v>1006292.5</v>
      </c>
    </row>
    <row r="318" customFormat="false" ht="12.75" hidden="false" customHeight="false" outlineLevel="0" collapsed="false">
      <c r="A318" s="43" t="n">
        <v>37029</v>
      </c>
      <c r="B318" s="44" t="n">
        <v>-25000</v>
      </c>
      <c r="C318" s="44" t="n">
        <v>-45000</v>
      </c>
      <c r="D318" s="45" t="n">
        <v>4.291</v>
      </c>
      <c r="E318" s="46" t="s">
        <v>31</v>
      </c>
      <c r="F318" s="50" t="n">
        <v>754122.5</v>
      </c>
      <c r="G318" s="47"/>
      <c r="H318" s="48" t="n">
        <v>81319.9999999992</v>
      </c>
      <c r="I318" s="48" t="n">
        <f aca="false">SUM(F318:H318)</f>
        <v>835442.499999999</v>
      </c>
      <c r="J318" s="13" t="n">
        <f aca="false">+F306-I328</f>
        <v>177612.5</v>
      </c>
    </row>
    <row r="319" customFormat="false" ht="12.75" hidden="false" customHeight="false" outlineLevel="0" collapsed="false">
      <c r="A319" s="43" t="n">
        <v>37028</v>
      </c>
      <c r="B319" s="44" t="n">
        <v>-45000</v>
      </c>
      <c r="C319" s="44" t="n">
        <v>-45000</v>
      </c>
      <c r="D319" s="45" t="n">
        <v>4.29</v>
      </c>
      <c r="E319" s="46" t="s">
        <v>31</v>
      </c>
      <c r="F319" s="50" t="n">
        <v>751572.5</v>
      </c>
      <c r="G319" s="47"/>
      <c r="H319" s="48" t="n">
        <v>139369.999999999</v>
      </c>
      <c r="I319" s="48" t="n">
        <f aca="false">SUM(F319:H319)</f>
        <v>890942.499999999</v>
      </c>
    </row>
    <row r="320" customFormat="false" ht="12.75" hidden="false" customHeight="false" outlineLevel="0" collapsed="false">
      <c r="A320" s="43" t="n">
        <v>37027</v>
      </c>
      <c r="B320" s="44" t="n">
        <v>-60000</v>
      </c>
      <c r="C320" s="44" t="n">
        <v>-45000</v>
      </c>
      <c r="D320" s="45" t="n">
        <v>4.29</v>
      </c>
      <c r="E320" s="46" t="s">
        <v>31</v>
      </c>
      <c r="F320" s="50" t="n">
        <v>676872.500000001</v>
      </c>
      <c r="G320" s="47"/>
      <c r="H320" s="48" t="n">
        <v>82669.9999999996</v>
      </c>
      <c r="I320" s="48" t="n">
        <f aca="false">SUM(F320:H320)</f>
        <v>759542.5</v>
      </c>
    </row>
    <row r="321" customFormat="false" ht="12.75" hidden="false" customHeight="false" outlineLevel="0" collapsed="false">
      <c r="A321" s="43" t="n">
        <v>37026</v>
      </c>
      <c r="B321" s="44" t="n">
        <v>-70000</v>
      </c>
      <c r="C321" s="44" t="n">
        <v>-45000</v>
      </c>
      <c r="D321" s="45" t="n">
        <v>4.653</v>
      </c>
      <c r="E321" s="46" t="s">
        <v>31</v>
      </c>
      <c r="F321" s="50" t="n">
        <v>-95927.4999999983</v>
      </c>
      <c r="G321" s="47"/>
      <c r="H321" s="48" t="n">
        <v>-407380</v>
      </c>
      <c r="I321" s="48" t="n">
        <f aca="false">SUM(F321:H321)</f>
        <v>-503307.499999998</v>
      </c>
    </row>
    <row r="322" customFormat="false" ht="12.75" hidden="false" customHeight="false" outlineLevel="0" collapsed="false">
      <c r="A322" s="43" t="n">
        <v>37025</v>
      </c>
      <c r="B322" s="44" t="n">
        <v>-70000</v>
      </c>
      <c r="C322" s="44" t="n">
        <v>-45000</v>
      </c>
      <c r="D322" s="45" t="n">
        <v>4.394</v>
      </c>
      <c r="E322" s="46" t="s">
        <v>31</v>
      </c>
      <c r="F322" s="50" t="n">
        <v>204372.500000001</v>
      </c>
      <c r="G322" s="47"/>
      <c r="H322" s="48" t="n">
        <v>-214330</v>
      </c>
      <c r="I322" s="48" t="n">
        <f aca="false">SUM(F322:H322)</f>
        <v>-9957.49999999872</v>
      </c>
    </row>
    <row r="323" customFormat="false" ht="12.75" hidden="false" customHeight="false" outlineLevel="0" collapsed="false">
      <c r="A323" s="43" t="n">
        <v>37022</v>
      </c>
      <c r="B323" s="44" t="n">
        <v>-70000</v>
      </c>
      <c r="C323" s="44" t="n">
        <v>-45000</v>
      </c>
      <c r="D323" s="45" t="n">
        <v>4.278</v>
      </c>
      <c r="E323" s="46" t="s">
        <v>31</v>
      </c>
      <c r="F323" s="50" t="n">
        <v>729072.500000002</v>
      </c>
      <c r="G323" s="47"/>
      <c r="H323" s="48" t="n">
        <v>98870.0000000002</v>
      </c>
      <c r="I323" s="48" t="n">
        <f aca="false">SUM(F323:H323)</f>
        <v>827942.500000002</v>
      </c>
    </row>
    <row r="324" customFormat="false" ht="12.75" hidden="false" customHeight="false" outlineLevel="0" collapsed="false">
      <c r="A324" s="43" t="n">
        <v>37021</v>
      </c>
      <c r="B324" s="44" t="n">
        <v>-65000</v>
      </c>
      <c r="C324" s="44" t="n">
        <v>-15000</v>
      </c>
      <c r="D324" s="45" t="n">
        <v>4.348</v>
      </c>
      <c r="E324" s="46" t="s">
        <v>31</v>
      </c>
      <c r="F324" s="50" t="n">
        <v>518022.500000001</v>
      </c>
      <c r="G324" s="47"/>
      <c r="H324" s="48" t="n">
        <v>-22180.0000000002</v>
      </c>
      <c r="I324" s="48" t="n">
        <f aca="false">SUM(F324:H324)</f>
        <v>495842.500000001</v>
      </c>
    </row>
    <row r="325" customFormat="false" ht="12.75" hidden="false" customHeight="false" outlineLevel="0" collapsed="false">
      <c r="A325" s="43" t="n">
        <v>37020</v>
      </c>
      <c r="B325" s="44" t="n">
        <v>-30000</v>
      </c>
      <c r="C325" s="44" t="n">
        <v>-15000</v>
      </c>
      <c r="D325" s="45" t="n">
        <v>4.202</v>
      </c>
      <c r="E325" s="46" t="s">
        <v>31</v>
      </c>
      <c r="F325" s="50" t="n">
        <v>704697.500000001</v>
      </c>
      <c r="G325" s="47"/>
      <c r="H325" s="48" t="n">
        <v>43519.9999999997</v>
      </c>
      <c r="I325" s="48" t="n">
        <f aca="false">SUM(F325:H325)</f>
        <v>748217.500000001</v>
      </c>
    </row>
    <row r="326" customFormat="false" ht="12.75" hidden="false" customHeight="false" outlineLevel="0" collapsed="false">
      <c r="A326" s="43" t="n">
        <v>37019</v>
      </c>
      <c r="B326" s="44" t="n">
        <v>-10000</v>
      </c>
      <c r="C326" s="44" t="n">
        <v>0</v>
      </c>
      <c r="D326" s="45" t="n">
        <v>4.279</v>
      </c>
      <c r="E326" s="46" t="s">
        <v>31</v>
      </c>
      <c r="F326" s="50" t="n">
        <v>693297.500000001</v>
      </c>
      <c r="G326" s="47"/>
      <c r="H326" s="48" t="n">
        <v>51169.9999999999</v>
      </c>
      <c r="I326" s="48" t="n">
        <f aca="false">SUM(F326:H326)</f>
        <v>744467.500000001</v>
      </c>
    </row>
    <row r="327" customFormat="false" ht="12.75" hidden="false" customHeight="false" outlineLevel="0" collapsed="false">
      <c r="A327" s="43" t="n">
        <v>37018</v>
      </c>
      <c r="B327" s="44" t="n">
        <v>-5000</v>
      </c>
      <c r="C327" s="44" t="n">
        <v>0</v>
      </c>
      <c r="D327" s="45" t="n">
        <v>4.239</v>
      </c>
      <c r="E327" s="46" t="s">
        <v>31</v>
      </c>
      <c r="F327" s="50" t="n">
        <v>697647.500000001</v>
      </c>
      <c r="G327" s="47"/>
      <c r="H327" s="48" t="n">
        <v>51169.9999999999</v>
      </c>
      <c r="I327" s="48" t="n">
        <f aca="false">SUM(F327:H327)</f>
        <v>748817.500000001</v>
      </c>
    </row>
    <row r="328" customFormat="false" ht="12.75" hidden="false" customHeight="false" outlineLevel="0" collapsed="false">
      <c r="A328" s="43" t="n">
        <v>37015</v>
      </c>
      <c r="B328" s="44" t="n">
        <v>0</v>
      </c>
      <c r="C328" s="44" t="n">
        <v>0</v>
      </c>
      <c r="D328" s="45" t="n">
        <v>4.49</v>
      </c>
      <c r="E328" s="46" t="s">
        <v>31</v>
      </c>
      <c r="F328" s="50" t="n">
        <v>707247.500000001</v>
      </c>
      <c r="G328" s="47"/>
      <c r="H328" s="48" t="n">
        <v>51169.9999999999</v>
      </c>
      <c r="I328" s="48" t="n">
        <f aca="false">SUM(F328:H328)</f>
        <v>758417.500000001</v>
      </c>
    </row>
    <row r="329" customFormat="false" ht="12.75" hidden="false" customHeight="false" outlineLevel="0" collapsed="false">
      <c r="A329" s="43" t="n">
        <v>37014</v>
      </c>
      <c r="B329" s="44" t="n">
        <v>0</v>
      </c>
      <c r="C329" s="44" t="n">
        <v>0</v>
      </c>
      <c r="D329" s="45" t="n">
        <v>4.527</v>
      </c>
      <c r="E329" s="46" t="s">
        <v>31</v>
      </c>
      <c r="F329" s="50" t="n">
        <v>707247.500000001</v>
      </c>
      <c r="G329" s="47"/>
      <c r="H329" s="48" t="n">
        <v>51169.9999999999</v>
      </c>
      <c r="I329" s="48" t="n">
        <f aca="false">SUM(F329:H329)</f>
        <v>758417.500000001</v>
      </c>
    </row>
    <row r="330" customFormat="false" ht="12.75" hidden="false" customHeight="false" outlineLevel="0" collapsed="false">
      <c r="A330" s="43" t="n">
        <v>37013</v>
      </c>
      <c r="B330" s="44" t="n">
        <v>0</v>
      </c>
      <c r="C330" s="44" t="n">
        <v>0</v>
      </c>
      <c r="D330" s="45" t="n">
        <v>4.483</v>
      </c>
      <c r="E330" s="46" t="s">
        <v>31</v>
      </c>
      <c r="F330" s="50" t="n">
        <v>707247.500000001</v>
      </c>
      <c r="G330" s="47"/>
      <c r="H330" s="48" t="n">
        <v>51169.9999999999</v>
      </c>
      <c r="I330" s="48" t="n">
        <f aca="false">SUM(F330:H330)</f>
        <v>758417.500000001</v>
      </c>
    </row>
    <row r="331" customFormat="false" ht="12.75" hidden="false" customHeight="false" outlineLevel="0" collapsed="false">
      <c r="A331" s="43" t="n">
        <v>37012</v>
      </c>
      <c r="B331" s="44" t="n">
        <v>0</v>
      </c>
      <c r="C331" s="44" t="n">
        <v>0</v>
      </c>
      <c r="D331" s="45" t="n">
        <v>4.641</v>
      </c>
      <c r="E331" s="46" t="s">
        <v>31</v>
      </c>
      <c r="F331" s="50" t="n">
        <v>707247.500000001</v>
      </c>
      <c r="G331" s="47"/>
      <c r="H331" s="48" t="n">
        <v>51169.9999999999</v>
      </c>
      <c r="I331" s="48" t="n">
        <f aca="false">SUM(F331:H331)</f>
        <v>758417.500000001</v>
      </c>
    </row>
    <row r="332" customFormat="false" ht="12.75" hidden="false" customHeight="false" outlineLevel="0" collapsed="false">
      <c r="A332" s="43" t="n">
        <v>37011</v>
      </c>
      <c r="B332" s="44" t="n">
        <v>-15000</v>
      </c>
      <c r="C332" s="44" t="n">
        <v>0</v>
      </c>
      <c r="D332" s="45" t="n">
        <v>4.695</v>
      </c>
      <c r="E332" s="46" t="s">
        <v>31</v>
      </c>
      <c r="F332" s="50" t="n">
        <v>650997.5</v>
      </c>
      <c r="G332" s="47"/>
      <c r="H332" s="48" t="n">
        <v>51169.9999999999</v>
      </c>
      <c r="I332" s="48" t="n">
        <f aca="false">SUM(F332:H332)</f>
        <v>702167.5</v>
      </c>
    </row>
    <row r="333" customFormat="false" ht="12.75" hidden="false" customHeight="false" outlineLevel="0" collapsed="false">
      <c r="A333" s="43" t="n">
        <v>37008</v>
      </c>
      <c r="B333" s="44" t="n">
        <v>0</v>
      </c>
      <c r="C333" s="44" t="n">
        <v>0</v>
      </c>
      <c r="D333" s="45" t="n">
        <v>4.867</v>
      </c>
      <c r="E333" s="46" t="s">
        <v>31</v>
      </c>
      <c r="F333" s="50" t="n">
        <v>628497.500000001</v>
      </c>
      <c r="G333" s="47"/>
      <c r="H333" s="48" t="n">
        <v>51169.9999999999</v>
      </c>
      <c r="I333" s="48" t="n">
        <f aca="false">SUM(F333:H333)</f>
        <v>679667.500000001</v>
      </c>
    </row>
    <row r="334" customFormat="false" ht="12.75" hidden="false" customHeight="false" outlineLevel="0" collapsed="false">
      <c r="A334" s="43" t="n">
        <v>37007</v>
      </c>
      <c r="B334" s="44" t="n">
        <v>0</v>
      </c>
      <c r="C334" s="44" t="n">
        <v>0</v>
      </c>
      <c r="D334" s="45" t="n">
        <v>4.94</v>
      </c>
      <c r="E334" s="46" t="s">
        <v>31</v>
      </c>
      <c r="F334" s="50" t="n">
        <v>649872.5</v>
      </c>
      <c r="G334" s="47"/>
      <c r="H334" s="48" t="n">
        <v>51169.9999999999</v>
      </c>
      <c r="I334" s="48" t="n">
        <f aca="false">SUM(F334:H334)</f>
        <v>701042.5</v>
      </c>
    </row>
    <row r="335" customFormat="false" ht="12.75" hidden="false" customHeight="false" outlineLevel="0" collapsed="false">
      <c r="A335" s="43" t="n">
        <v>37007</v>
      </c>
      <c r="B335" s="44" t="n">
        <v>0</v>
      </c>
      <c r="C335" s="44" t="n">
        <v>-5000</v>
      </c>
      <c r="D335" s="45" t="n">
        <v>4.891</v>
      </c>
      <c r="E335" s="46" t="s">
        <v>32</v>
      </c>
      <c r="F335" s="50" t="n">
        <v>649872.5</v>
      </c>
      <c r="G335" s="47"/>
      <c r="H335" s="48" t="n">
        <v>51169.9999999999</v>
      </c>
      <c r="I335" s="48" t="n">
        <f aca="false">SUM(F335:H335)</f>
        <v>701042.5</v>
      </c>
    </row>
    <row r="336" customFormat="false" ht="12.75" hidden="false" customHeight="false" outlineLevel="0" collapsed="false">
      <c r="A336" s="43" t="n">
        <v>37006</v>
      </c>
      <c r="B336" s="44" t="n">
        <v>0</v>
      </c>
      <c r="C336" s="44" t="n">
        <v>-5000</v>
      </c>
      <c r="D336" s="45" t="n">
        <v>4.981</v>
      </c>
      <c r="E336" s="46"/>
      <c r="F336" s="50" t="n">
        <v>650435.000000001</v>
      </c>
      <c r="G336" s="47"/>
      <c r="H336" s="48" t="n">
        <v>37219.9999999997</v>
      </c>
      <c r="I336" s="48" t="n">
        <f aca="false">SUM(F336:H336)</f>
        <v>687655</v>
      </c>
    </row>
    <row r="337" customFormat="false" ht="12.75" hidden="false" customHeight="false" outlineLevel="0" collapsed="false">
      <c r="A337" s="43" t="n">
        <v>37005</v>
      </c>
      <c r="B337" s="44" t="n">
        <v>0</v>
      </c>
      <c r="C337" s="44" t="n">
        <v>-5000</v>
      </c>
      <c r="D337" s="45" t="n">
        <v>5.125</v>
      </c>
      <c r="E337" s="46"/>
      <c r="F337" s="50" t="n">
        <v>645785</v>
      </c>
      <c r="G337" s="47"/>
      <c r="H337" s="48" t="n">
        <v>22184.9999999998</v>
      </c>
      <c r="I337" s="48" t="n">
        <f aca="false">SUM(F337:H337)</f>
        <v>667970</v>
      </c>
    </row>
    <row r="338" customFormat="false" ht="12.75" hidden="false" customHeight="false" outlineLevel="0" collapsed="false">
      <c r="A338" s="43" t="n">
        <v>37004</v>
      </c>
      <c r="B338" s="44" t="n">
        <v>0</v>
      </c>
      <c r="C338" s="44" t="n">
        <v>-5000</v>
      </c>
      <c r="D338" s="45" t="n">
        <v>5.125</v>
      </c>
      <c r="E338" s="46"/>
      <c r="F338" s="50" t="n">
        <v>645785</v>
      </c>
      <c r="G338" s="47"/>
      <c r="H338" s="48" t="n">
        <v>14899.9999999997</v>
      </c>
      <c r="I338" s="48" t="n">
        <f aca="false">SUM(F338:H338)</f>
        <v>660685</v>
      </c>
    </row>
    <row r="339" customFormat="false" ht="12.75" hidden="false" customHeight="false" outlineLevel="0" collapsed="false">
      <c r="A339" s="43" t="n">
        <v>37001</v>
      </c>
      <c r="B339" s="44" t="n">
        <v>0</v>
      </c>
      <c r="C339" s="44" t="n">
        <v>0</v>
      </c>
      <c r="D339" s="45" t="n">
        <v>5.128</v>
      </c>
      <c r="E339" s="46"/>
      <c r="F339" s="50" t="n">
        <v>659735</v>
      </c>
      <c r="G339" s="47"/>
      <c r="H339" s="48" t="n">
        <v>15674.9999999996</v>
      </c>
      <c r="I339" s="48" t="n">
        <f aca="false">SUM(F339:H339)</f>
        <v>675410</v>
      </c>
    </row>
    <row r="340" customFormat="false" ht="12.75" hidden="false" customHeight="false" outlineLevel="0" collapsed="false">
      <c r="A340" s="43" t="n">
        <v>37000</v>
      </c>
      <c r="B340" s="44" t="n">
        <v>-15000</v>
      </c>
      <c r="C340" s="44" t="n">
        <v>0</v>
      </c>
      <c r="D340" s="45" t="n">
        <v>5.101</v>
      </c>
      <c r="E340" s="46"/>
      <c r="F340" s="50" t="n">
        <v>589520</v>
      </c>
      <c r="G340" s="47"/>
      <c r="H340" s="48" t="n">
        <v>-5250.00000000029</v>
      </c>
      <c r="I340" s="48" t="n">
        <f aca="false">SUM(F340:H340)</f>
        <v>584270</v>
      </c>
    </row>
    <row r="341" customFormat="false" ht="12.75" hidden="false" customHeight="false" outlineLevel="0" collapsed="false">
      <c r="A341" s="43" t="n">
        <v>36999</v>
      </c>
      <c r="B341" s="44" t="n">
        <v>0</v>
      </c>
      <c r="C341" s="51" t="n">
        <v>0</v>
      </c>
      <c r="D341" s="45" t="n">
        <v>5.148</v>
      </c>
      <c r="E341" s="46"/>
      <c r="F341" s="50" t="n">
        <v>596960</v>
      </c>
      <c r="G341" s="47"/>
      <c r="H341" s="48" t="n">
        <v>-5250.00000000029</v>
      </c>
      <c r="I341" s="48" t="n">
        <f aca="false">SUM(F341:H341)</f>
        <v>591710</v>
      </c>
    </row>
    <row r="342" customFormat="false" ht="12.75" hidden="false" customHeight="false" outlineLevel="0" collapsed="false">
      <c r="B342" s="40"/>
      <c r="C342" s="41"/>
      <c r="D342" s="42"/>
      <c r="E342" s="40"/>
      <c r="F342" s="40"/>
    </row>
    <row r="343" customFormat="false" ht="12.75" hidden="false" customHeight="false" outlineLevel="0" collapsed="false">
      <c r="B343" s="40"/>
      <c r="C343" s="41"/>
      <c r="D343" s="42"/>
      <c r="E343" s="40"/>
      <c r="F343" s="40"/>
      <c r="I343" s="13"/>
    </row>
    <row r="344" customFormat="false" ht="12.75" hidden="false" customHeight="false" outlineLevel="0" collapsed="false">
      <c r="B344" s="40"/>
      <c r="C344" s="41"/>
      <c r="D344" s="42"/>
      <c r="E344" s="40"/>
      <c r="F344" s="40"/>
    </row>
    <row r="345" customFormat="false" ht="12.75" hidden="false" customHeight="false" outlineLevel="0" collapsed="false">
      <c r="B345" s="40"/>
      <c r="C345" s="41"/>
      <c r="D345" s="42"/>
      <c r="E345" s="40"/>
      <c r="F345" s="40"/>
    </row>
    <row r="346" customFormat="false" ht="12.75" hidden="false" customHeight="false" outlineLevel="0" collapsed="false">
      <c r="B346" s="40"/>
      <c r="C346" s="41"/>
      <c r="D346" s="42"/>
      <c r="E346" s="40"/>
      <c r="F346" s="40"/>
    </row>
    <row r="347" customFormat="false" ht="12.75" hidden="false" customHeight="false" outlineLevel="0" collapsed="false">
      <c r="B347" s="40"/>
      <c r="C347" s="41"/>
      <c r="D347" s="42"/>
      <c r="E347" s="40"/>
      <c r="F347" s="40"/>
    </row>
    <row r="348" customFormat="false" ht="12.75" hidden="false" customHeight="false" outlineLevel="0" collapsed="false">
      <c r="B348" s="40" t="s">
        <v>23</v>
      </c>
      <c r="C348" s="41" t="s">
        <v>33</v>
      </c>
      <c r="D348" s="42" t="s">
        <v>26</v>
      </c>
      <c r="E348" s="40"/>
      <c r="F348" s="40" t="s">
        <v>34</v>
      </c>
    </row>
    <row r="349" customFormat="false" ht="12.75" hidden="false" customHeight="false" outlineLevel="0" collapsed="false">
      <c r="B349" s="52" t="n">
        <v>36999</v>
      </c>
      <c r="C349" s="38" t="n">
        <v>0</v>
      </c>
      <c r="D349" s="1" t="n">
        <v>5.148</v>
      </c>
      <c r="F349" s="13" t="n">
        <v>591710</v>
      </c>
      <c r="I349" s="0" t="s">
        <v>22</v>
      </c>
    </row>
    <row r="350" customFormat="false" ht="12.75" hidden="false" customHeight="false" outlineLevel="0" collapsed="false">
      <c r="B350" s="52" t="n">
        <v>36998</v>
      </c>
      <c r="C350" s="38" t="n">
        <v>-12500</v>
      </c>
      <c r="D350" s="1" t="n">
        <v>5.248</v>
      </c>
      <c r="F350" s="13" t="n">
        <v>535135</v>
      </c>
      <c r="I350" s="0" t="s">
        <v>22</v>
      </c>
    </row>
    <row r="351" customFormat="false" ht="12.75" hidden="false" customHeight="false" outlineLevel="0" collapsed="false">
      <c r="B351" s="52" t="n">
        <v>36997</v>
      </c>
      <c r="C351" s="38" t="n">
        <v>-72500</v>
      </c>
      <c r="D351" s="1" t="n">
        <v>5.516</v>
      </c>
      <c r="F351" s="13" t="n">
        <v>-31700</v>
      </c>
      <c r="I351" s="0" t="s">
        <v>22</v>
      </c>
    </row>
    <row r="352" customFormat="false" ht="12.75" hidden="false" customHeight="false" outlineLevel="0" collapsed="false">
      <c r="B352" s="52" t="n">
        <v>36993</v>
      </c>
      <c r="C352" s="38" t="n">
        <v>-67500</v>
      </c>
      <c r="D352" s="1" t="n">
        <v>5.381</v>
      </c>
      <c r="F352" s="13" t="n">
        <v>254042.499999999</v>
      </c>
      <c r="I352" s="0" t="s">
        <v>22</v>
      </c>
    </row>
    <row r="353" customFormat="false" ht="12.75" hidden="false" customHeight="false" outlineLevel="0" collapsed="false">
      <c r="B353" s="52" t="n">
        <v>36986</v>
      </c>
      <c r="C353" s="38" t="n">
        <v>-55000</v>
      </c>
      <c r="D353" s="1" t="n">
        <v>5.422</v>
      </c>
      <c r="F353" s="13" t="n">
        <v>197080</v>
      </c>
      <c r="I353" s="0" t="s">
        <v>22</v>
      </c>
    </row>
    <row r="354" customFormat="false" ht="12.75" hidden="false" customHeight="false" outlineLevel="0" collapsed="false">
      <c r="B354" s="52" t="n">
        <v>36985</v>
      </c>
      <c r="C354" s="38" t="n">
        <v>0</v>
      </c>
      <c r="D354" s="1" t="n">
        <v>5.182</v>
      </c>
      <c r="F354" s="13" t="n">
        <v>419272.5</v>
      </c>
      <c r="I354" s="0" t="s">
        <v>22</v>
      </c>
    </row>
    <row r="355" customFormat="false" ht="12.75" hidden="false" customHeight="false" outlineLevel="0" collapsed="false">
      <c r="B355" s="52" t="n">
        <v>36984</v>
      </c>
      <c r="C355" s="38" t="n">
        <f aca="false">+C307+'2001 JT'!C158</f>
        <v>0</v>
      </c>
      <c r="D355" s="1" t="n">
        <v>5.115</v>
      </c>
      <c r="F355" s="13" t="n">
        <v>396797.5</v>
      </c>
      <c r="I355" s="0" t="s">
        <v>22</v>
      </c>
    </row>
    <row r="356" customFormat="false" ht="12.75" hidden="false" customHeight="false" outlineLevel="0" collapsed="false">
      <c r="B356" s="52" t="n">
        <v>36983</v>
      </c>
      <c r="C356" s="38" t="n">
        <f aca="false">+C307+'2001 JT'!C158</f>
        <v>0</v>
      </c>
      <c r="D356" s="1"/>
      <c r="F356" s="13" t="n">
        <v>382847.499999999</v>
      </c>
      <c r="I356" s="0" t="s">
        <v>22</v>
      </c>
    </row>
    <row r="357" customFormat="false" ht="12.75" hidden="false" customHeight="false" outlineLevel="0" collapsed="false">
      <c r="B357" s="52" t="n">
        <v>36980</v>
      </c>
      <c r="C357" s="51" t="n">
        <v>-20000</v>
      </c>
      <c r="D357" s="53" t="n">
        <v>5.025</v>
      </c>
      <c r="E357" s="40"/>
      <c r="F357" s="54" t="n">
        <v>324722.499999999</v>
      </c>
      <c r="I357" s="0" t="s">
        <v>22</v>
      </c>
    </row>
    <row r="358" customFormat="false" ht="12.75" hidden="false" customHeight="false" outlineLevel="0" collapsed="false">
      <c r="B358" s="4" t="n">
        <v>36979</v>
      </c>
      <c r="C358" s="38" t="n">
        <v>-70000</v>
      </c>
      <c r="D358" s="1" t="n">
        <v>5.274</v>
      </c>
      <c r="F358" s="13" t="n">
        <v>-72232.5000000003</v>
      </c>
      <c r="I358" s="0" t="s">
        <v>22</v>
      </c>
    </row>
    <row r="359" customFormat="false" ht="12.75" hidden="false" customHeight="false" outlineLevel="0" collapsed="false">
      <c r="B359" s="4" t="n">
        <v>36978</v>
      </c>
      <c r="C359" s="38" t="n">
        <v>-70000</v>
      </c>
      <c r="D359" s="1" t="n">
        <v>5.453</v>
      </c>
      <c r="F359" s="6" t="n">
        <v>-405327.499999999</v>
      </c>
      <c r="I359" s="0" t="s">
        <v>22</v>
      </c>
    </row>
    <row r="360" customFormat="false" ht="12.75" hidden="false" customHeight="false" outlineLevel="0" collapsed="false">
      <c r="D360" s="1"/>
    </row>
    <row r="361" customFormat="false" ht="12.75" hidden="false" customHeight="false" outlineLevel="0" collapsed="false">
      <c r="D361" s="1"/>
      <c r="F361" s="13" t="n">
        <f aca="false">+F306-F349</f>
        <v>344320</v>
      </c>
    </row>
    <row r="362" customFormat="false" ht="12.75" hidden="false" customHeight="false" outlineLevel="0" collapsed="false">
      <c r="D362" s="1"/>
    </row>
    <row r="363" customFormat="false" ht="12.75" hidden="false" customHeight="false" outlineLevel="0" collapsed="false">
      <c r="D363" s="1"/>
    </row>
    <row r="364" customFormat="false" ht="12.75" hidden="false" customHeight="false" outlineLevel="0" collapsed="false">
      <c r="D364" s="1"/>
    </row>
    <row r="365" customFormat="false" ht="12.75" hidden="false" customHeight="false" outlineLevel="0" collapsed="false">
      <c r="E365" s="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L273"/>
  <sheetViews>
    <sheetView showFormulas="false" showGridLines="true" showRowColHeaders="true" showZeros="true" rightToLeft="false" tabSelected="false" showOutlineSymbols="true" defaultGridColor="true" view="normal" topLeftCell="A133" colorId="64" zoomScale="100" zoomScaleNormal="100" zoomScalePageLayoutView="100" workbookViewId="0">
      <selection pane="topLeft" activeCell="C152" activeCellId="0" sqref="C1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7.28"/>
    <col collapsed="false" customWidth="true" hidden="false" outlineLevel="0" max="3" min="3" style="0" width="11.13"/>
    <col collapsed="false" customWidth="true" hidden="false" outlineLevel="0" max="4" min="4" style="0" width="9.7"/>
    <col collapsed="false" customWidth="true" hidden="false" outlineLevel="0" max="6" min="6" style="0" width="14.41"/>
    <col collapsed="false" customWidth="true" hidden="false" outlineLevel="0" max="9" min="9" style="0" width="13.28"/>
  </cols>
  <sheetData>
    <row r="5" customFormat="false" ht="12.75" hidden="false" customHeight="false" outlineLevel="0" collapsed="false">
      <c r="A5" s="3" t="n">
        <v>36923</v>
      </c>
      <c r="B5" s="4" t="n">
        <v>36902</v>
      </c>
      <c r="C5" s="5" t="n">
        <v>140000</v>
      </c>
      <c r="D5" s="11" t="n">
        <v>7.155</v>
      </c>
      <c r="E5" s="1" t="n">
        <v>8.8</v>
      </c>
      <c r="F5" s="6" t="n">
        <f aca="false">(-E5+D5)*C5</f>
        <v>-230300</v>
      </c>
    </row>
    <row r="6" customFormat="false" ht="12.75" hidden="false" customHeight="false" outlineLevel="0" collapsed="false">
      <c r="B6" s="4" t="n">
        <v>36908</v>
      </c>
      <c r="C6" s="5" t="n">
        <v>-140000</v>
      </c>
      <c r="D6" s="1" t="n">
        <f aca="false">+D5</f>
        <v>7.155</v>
      </c>
      <c r="E6" s="1" t="n">
        <v>7.535</v>
      </c>
      <c r="F6" s="6" t="n">
        <f aca="false">(-E6+D6)*C6</f>
        <v>53200</v>
      </c>
    </row>
    <row r="7" customFormat="false" ht="12.75" hidden="false" customHeight="false" outlineLevel="0" collapsed="false">
      <c r="B7" s="4" t="n">
        <v>36913</v>
      </c>
      <c r="C7" s="5" t="n">
        <v>-70000</v>
      </c>
      <c r="D7" s="1" t="n">
        <f aca="false">+D6</f>
        <v>7.155</v>
      </c>
      <c r="E7" s="1" t="n">
        <v>7.595</v>
      </c>
      <c r="F7" s="6" t="n">
        <f aca="false">(-E7+D7)*C7</f>
        <v>30800</v>
      </c>
    </row>
    <row r="8" customFormat="false" ht="12.75" hidden="false" customHeight="false" outlineLevel="0" collapsed="false">
      <c r="B8" s="4" t="n">
        <v>36913</v>
      </c>
      <c r="C8" s="5" t="n">
        <v>70000</v>
      </c>
      <c r="D8" s="1" t="n">
        <f aca="false">+D7</f>
        <v>7.155</v>
      </c>
      <c r="E8" s="1" t="n">
        <v>7.57</v>
      </c>
      <c r="F8" s="6" t="n">
        <f aca="false">(-E8+D8)*C8</f>
        <v>-29050</v>
      </c>
    </row>
    <row r="9" customFormat="false" ht="12.75" hidden="false" customHeight="false" outlineLevel="0" collapsed="false">
      <c r="B9" s="4" t="n">
        <v>36914</v>
      </c>
      <c r="C9" s="5" t="n">
        <v>70000</v>
      </c>
      <c r="D9" s="1" t="n">
        <f aca="false">+D8</f>
        <v>7.155</v>
      </c>
      <c r="E9" s="1" t="n">
        <v>7.09</v>
      </c>
      <c r="F9" s="6" t="n">
        <f aca="false">(-E9+D9)*C9</f>
        <v>4550.00000000003</v>
      </c>
    </row>
    <row r="10" customFormat="false" ht="12.75" hidden="false" customHeight="false" outlineLevel="0" collapsed="false">
      <c r="B10" s="4" t="n">
        <v>36914</v>
      </c>
      <c r="C10" s="5" t="n">
        <v>-70000</v>
      </c>
      <c r="D10" s="1" t="n">
        <f aca="false">+D9</f>
        <v>7.155</v>
      </c>
      <c r="E10" s="1" t="n">
        <v>7.03</v>
      </c>
      <c r="F10" s="6" t="n">
        <f aca="false">(-E10+D10)*C10</f>
        <v>-8750</v>
      </c>
    </row>
    <row r="11" customFormat="false" ht="12.75" hidden="false" customHeight="false" outlineLevel="0" collapsed="false">
      <c r="B11" s="4" t="n">
        <v>36916</v>
      </c>
      <c r="C11" s="5" t="n">
        <v>-70000</v>
      </c>
      <c r="D11" s="1" t="n">
        <f aca="false">+D10</f>
        <v>7.155</v>
      </c>
      <c r="E11" s="1" t="n">
        <v>7.33</v>
      </c>
      <c r="F11" s="6" t="n">
        <f aca="false">(-E11+D11)*C11</f>
        <v>12250</v>
      </c>
    </row>
    <row r="12" customFormat="false" ht="12.75" hidden="false" customHeight="false" outlineLevel="0" collapsed="false">
      <c r="B12" s="4" t="n">
        <v>36916</v>
      </c>
      <c r="C12" s="5" t="n">
        <v>70000</v>
      </c>
      <c r="D12" s="1" t="n">
        <f aca="false">+D11</f>
        <v>7.155</v>
      </c>
      <c r="E12" s="1" t="n">
        <v>7.26</v>
      </c>
      <c r="F12" s="6" t="n">
        <f aca="false">(-E12+D12)*C12</f>
        <v>-7349.99999999997</v>
      </c>
    </row>
    <row r="13" customFormat="false" ht="12.75" hidden="false" customHeight="false" outlineLevel="0" collapsed="false">
      <c r="B13" s="4" t="n">
        <v>36916</v>
      </c>
      <c r="C13" s="5" t="n">
        <v>-70000</v>
      </c>
      <c r="D13" s="1" t="n">
        <f aca="false">+D12</f>
        <v>7.155</v>
      </c>
      <c r="E13" s="1" t="n">
        <v>7.17</v>
      </c>
      <c r="F13" s="6" t="n">
        <f aca="false">(-E13+D13)*C13</f>
        <v>1049.99999999998</v>
      </c>
    </row>
    <row r="14" customFormat="false" ht="12.75" hidden="false" customHeight="false" outlineLevel="0" collapsed="false">
      <c r="B14" s="4" t="n">
        <v>36917</v>
      </c>
      <c r="C14" s="5" t="n">
        <v>70000</v>
      </c>
      <c r="D14" s="1" t="n">
        <f aca="false">+D13</f>
        <v>7.155</v>
      </c>
      <c r="E14" s="1" t="n">
        <v>7.11</v>
      </c>
      <c r="F14" s="6" t="n">
        <f aca="false">(-E14+D14)*C14</f>
        <v>3150</v>
      </c>
    </row>
    <row r="15" customFormat="false" ht="12.75" hidden="false" customHeight="false" outlineLevel="0" collapsed="false">
      <c r="B15" s="4" t="n">
        <v>36917</v>
      </c>
      <c r="C15" s="5" t="n">
        <v>-70000</v>
      </c>
      <c r="D15" s="1" t="n">
        <f aca="false">+D14</f>
        <v>7.155</v>
      </c>
      <c r="E15" s="1" t="n">
        <v>7.065</v>
      </c>
      <c r="F15" s="6" t="n">
        <f aca="false">(-E15+D15)*C15</f>
        <v>-6299.99999999999</v>
      </c>
    </row>
    <row r="16" customFormat="false" ht="12.75" hidden="false" customHeight="false" outlineLevel="0" collapsed="false">
      <c r="B16" s="4" t="n">
        <v>36917</v>
      </c>
      <c r="C16" s="5" t="n">
        <v>70000</v>
      </c>
      <c r="D16" s="1" t="n">
        <f aca="false">+D15</f>
        <v>7.155</v>
      </c>
      <c r="E16" s="1" t="n">
        <v>7.155</v>
      </c>
      <c r="F16" s="6" t="n">
        <f aca="false">(-E16+D16)*C16</f>
        <v>0</v>
      </c>
    </row>
    <row r="17" customFormat="false" ht="12.75" hidden="false" customHeight="false" outlineLevel="0" collapsed="false">
      <c r="B17" s="4"/>
      <c r="C17" s="5"/>
      <c r="D17" s="1" t="n">
        <f aca="false">+D16</f>
        <v>7.155</v>
      </c>
      <c r="E17" s="1"/>
      <c r="F17" s="6" t="n">
        <f aca="false">(-E17+D17)*C17</f>
        <v>0</v>
      </c>
    </row>
    <row r="18" customFormat="false" ht="12.75" hidden="false" customHeight="false" outlineLevel="0" collapsed="false">
      <c r="B18" s="4"/>
      <c r="C18" s="5"/>
      <c r="D18" s="1" t="n">
        <f aca="false">+D17</f>
        <v>7.155</v>
      </c>
      <c r="E18" s="1"/>
      <c r="F18" s="6" t="n">
        <f aca="false">(-E18+D18)*C18</f>
        <v>0</v>
      </c>
    </row>
    <row r="19" customFormat="false" ht="12.75" hidden="false" customHeight="false" outlineLevel="0" collapsed="false">
      <c r="B19" s="4"/>
      <c r="C19" s="5"/>
      <c r="D19" s="1" t="n">
        <f aca="false">+D18</f>
        <v>7.155</v>
      </c>
      <c r="E19" s="1"/>
      <c r="F19" s="6" t="n">
        <f aca="false">(-E19+D19)*C19</f>
        <v>0</v>
      </c>
    </row>
    <row r="20" customFormat="false" ht="12.75" hidden="false" customHeight="false" outlineLevel="0" collapsed="false">
      <c r="B20" s="4"/>
      <c r="C20" s="5"/>
      <c r="D20" s="1" t="n">
        <f aca="false">+D19</f>
        <v>7.155</v>
      </c>
      <c r="E20" s="1"/>
      <c r="F20" s="6" t="n">
        <f aca="false">(-E20+D20)*C20</f>
        <v>0</v>
      </c>
    </row>
    <row r="21" customFormat="false" ht="12.75" hidden="false" customHeight="false" outlineLevel="0" collapsed="false">
      <c r="B21" s="4"/>
      <c r="C21" s="5"/>
      <c r="D21" s="1" t="n">
        <f aca="false">+D20</f>
        <v>7.155</v>
      </c>
      <c r="E21" s="1"/>
      <c r="F21" s="6" t="n">
        <f aca="false">(-E21+D21)*C21</f>
        <v>0</v>
      </c>
    </row>
    <row r="22" customFormat="false" ht="13.5" hidden="false" customHeight="false" outlineLevel="0" collapsed="false">
      <c r="C22" s="7" t="n">
        <f aca="false">SUM(C5:C21)</f>
        <v>0</v>
      </c>
      <c r="D22" s="1"/>
      <c r="E22" s="1"/>
      <c r="F22" s="8" t="n">
        <f aca="false">SUM(F5:F21)</f>
        <v>-176750</v>
      </c>
    </row>
    <row r="23" customFormat="false" ht="13.5" hidden="false" customHeight="false" outlineLevel="0" collapsed="false"/>
    <row r="25" customFormat="false" ht="12.75" hidden="false" customHeight="false" outlineLevel="0" collapsed="false">
      <c r="A25" s="4" t="n">
        <v>36951</v>
      </c>
      <c r="B25" s="4" t="n">
        <v>36921</v>
      </c>
      <c r="C25" s="5" t="n">
        <v>77500</v>
      </c>
      <c r="D25" s="1" t="n">
        <v>6.07</v>
      </c>
      <c r="E25" s="1" t="n">
        <v>6.035</v>
      </c>
      <c r="F25" s="6" t="n">
        <f aca="false">(-E25+D25)*C25</f>
        <v>2712.50000000001</v>
      </c>
    </row>
    <row r="26" customFormat="false" ht="12.75" hidden="false" customHeight="false" outlineLevel="0" collapsed="false">
      <c r="B26" s="4" t="n">
        <v>36921</v>
      </c>
      <c r="C26" s="5" t="n">
        <v>-77500</v>
      </c>
      <c r="D26" s="1" t="n">
        <f aca="false">+D25</f>
        <v>6.07</v>
      </c>
      <c r="E26" s="1" t="n">
        <v>6.05</v>
      </c>
      <c r="F26" s="6" t="n">
        <f aca="false">(-E26+D26)*C26</f>
        <v>-1550.00000000004</v>
      </c>
    </row>
    <row r="27" customFormat="false" ht="12.75" hidden="false" customHeight="false" outlineLevel="0" collapsed="false">
      <c r="B27" s="4" t="n">
        <v>36921</v>
      </c>
      <c r="C27" s="5" t="n">
        <v>-77500</v>
      </c>
      <c r="D27" s="1" t="n">
        <f aca="false">+D26</f>
        <v>6.07</v>
      </c>
      <c r="E27" s="1" t="n">
        <v>6.05</v>
      </c>
      <c r="F27" s="6" t="n">
        <f aca="false">(-E27+D27)*C27</f>
        <v>-1550.00000000004</v>
      </c>
    </row>
    <row r="28" customFormat="false" ht="12.75" hidden="false" customHeight="false" outlineLevel="0" collapsed="false">
      <c r="B28" s="4" t="n">
        <v>36921</v>
      </c>
      <c r="C28" s="5" t="n">
        <v>77500</v>
      </c>
      <c r="D28" s="1" t="n">
        <f aca="false">+D27</f>
        <v>6.07</v>
      </c>
      <c r="E28" s="1" t="n">
        <v>5.97</v>
      </c>
      <c r="F28" s="6" t="n">
        <f aca="false">(-E28+D28)*C28</f>
        <v>7750.00000000004</v>
      </c>
    </row>
    <row r="29" customFormat="false" ht="12.75" hidden="false" customHeight="false" outlineLevel="0" collapsed="false">
      <c r="B29" s="4" t="n">
        <v>36923</v>
      </c>
      <c r="C29" s="5" t="n">
        <v>77500</v>
      </c>
      <c r="D29" s="1" t="n">
        <f aca="false">+D28</f>
        <v>6.07</v>
      </c>
      <c r="E29" s="1" t="n">
        <v>5.9</v>
      </c>
      <c r="F29" s="6" t="n">
        <f aca="false">(-E29+D29)*C29</f>
        <v>13175</v>
      </c>
    </row>
    <row r="30" customFormat="false" ht="12.75" hidden="false" customHeight="false" outlineLevel="0" collapsed="false">
      <c r="B30" s="4" t="n">
        <v>36923</v>
      </c>
      <c r="C30" s="5" t="n">
        <v>-77500</v>
      </c>
      <c r="D30" s="1" t="n">
        <f aca="false">+D29</f>
        <v>6.07</v>
      </c>
      <c r="E30" s="1" t="n">
        <v>6.14</v>
      </c>
      <c r="F30" s="6" t="n">
        <f aca="false">(-E30+D30)*C30</f>
        <v>5424.99999999995</v>
      </c>
    </row>
    <row r="31" customFormat="false" ht="12.75" hidden="false" customHeight="false" outlineLevel="0" collapsed="false">
      <c r="B31" s="4" t="n">
        <v>36927</v>
      </c>
      <c r="C31" s="5" t="n">
        <v>-77500</v>
      </c>
      <c r="D31" s="1" t="n">
        <f aca="false">+D30</f>
        <v>6.07</v>
      </c>
      <c r="E31" s="1" t="n">
        <v>5.94</v>
      </c>
      <c r="F31" s="6" t="n">
        <f aca="false">(-E31+D31)*C31</f>
        <v>-10075</v>
      </c>
    </row>
    <row r="32" customFormat="false" ht="12.75" hidden="false" customHeight="false" outlineLevel="0" collapsed="false">
      <c r="B32" s="4" t="n">
        <v>36927</v>
      </c>
      <c r="C32" s="5" t="n">
        <v>77500</v>
      </c>
      <c r="D32" s="1" t="n">
        <f aca="false">+D31</f>
        <v>6.07</v>
      </c>
      <c r="E32" s="1" t="n">
        <v>5.88</v>
      </c>
      <c r="F32" s="6" t="n">
        <f aca="false">(-E32+D32)*C32</f>
        <v>14725</v>
      </c>
    </row>
    <row r="33" customFormat="false" ht="12.75" hidden="false" customHeight="false" outlineLevel="0" collapsed="false">
      <c r="B33" s="4"/>
      <c r="C33" s="5"/>
      <c r="D33" s="1" t="n">
        <f aca="false">+D32</f>
        <v>6.07</v>
      </c>
      <c r="E33" s="1"/>
      <c r="F33" s="6" t="n">
        <f aca="false">(-E33+D33)*C33</f>
        <v>0</v>
      </c>
    </row>
    <row r="34" customFormat="false" ht="12.75" hidden="false" customHeight="false" outlineLevel="0" collapsed="false">
      <c r="B34" s="4"/>
      <c r="C34" s="5"/>
      <c r="D34" s="1" t="n">
        <f aca="false">+D33</f>
        <v>6.07</v>
      </c>
      <c r="E34" s="1"/>
      <c r="F34" s="6" t="n">
        <f aca="false">(-E34+D34)*C34</f>
        <v>0</v>
      </c>
    </row>
    <row r="35" customFormat="false" ht="13.5" hidden="false" customHeight="false" outlineLevel="0" collapsed="false">
      <c r="C35" s="7" t="n">
        <f aca="false">SUM(C25:C34)</f>
        <v>0</v>
      </c>
      <c r="D35" s="1"/>
      <c r="E35" s="1"/>
      <c r="F35" s="8" t="n">
        <f aca="false">SUM(F25:F34)</f>
        <v>30612.5</v>
      </c>
    </row>
    <row r="36" customFormat="false" ht="13.5" hidden="false" customHeight="false" outlineLevel="0" collapsed="false"/>
    <row r="38" customFormat="false" ht="13.5" hidden="false" customHeight="false" outlineLevel="0" collapsed="false">
      <c r="E38" s="55" t="s">
        <v>35</v>
      </c>
      <c r="F38" s="12" t="n">
        <f aca="false">+F35+F22</f>
        <v>-146137.5</v>
      </c>
      <c r="I38" s="13" t="n">
        <f aca="false">+'2001 CG'!F121+'2001 JT'!F38</f>
        <v>9172.49999999959</v>
      </c>
      <c r="J38" s="0" t="s">
        <v>36</v>
      </c>
    </row>
    <row r="39" customFormat="false" ht="13.5" hidden="false" customHeight="false" outlineLevel="0" collapsed="false"/>
    <row r="41" customFormat="false" ht="12.75" hidden="false" customHeight="false" outlineLevel="0" collapsed="false">
      <c r="A41" s="4" t="n">
        <v>36982</v>
      </c>
      <c r="B41" s="23" t="n">
        <v>36948</v>
      </c>
      <c r="C41" s="24" t="n">
        <v>-75000</v>
      </c>
      <c r="D41" s="25" t="n">
        <f aca="false">SUM('2001 CG'!D124)</f>
        <v>5.384</v>
      </c>
      <c r="E41" s="25" t="n">
        <v>5.095</v>
      </c>
      <c r="F41" s="26" t="n">
        <f aca="false">(-E41+D41)*C41</f>
        <v>-21675</v>
      </c>
      <c r="G41" s="56"/>
    </row>
    <row r="42" customFormat="false" ht="12.75" hidden="false" customHeight="false" outlineLevel="0" collapsed="false">
      <c r="B42" s="23" t="n">
        <v>36949</v>
      </c>
      <c r="C42" s="24" t="n">
        <v>-75000</v>
      </c>
      <c r="D42" s="25" t="n">
        <f aca="false">+D$41</f>
        <v>5.384</v>
      </c>
      <c r="E42" s="25" t="n">
        <v>5.25</v>
      </c>
      <c r="F42" s="26" t="n">
        <f aca="false">(-E42+D42)*C42</f>
        <v>-10050</v>
      </c>
      <c r="G42" s="56"/>
    </row>
    <row r="43" customFormat="false" ht="12.75" hidden="false" customHeight="false" outlineLevel="0" collapsed="false">
      <c r="B43" s="23" t="n">
        <v>36949</v>
      </c>
      <c r="C43" s="24" t="n">
        <f aca="false">5000*30</f>
        <v>150000</v>
      </c>
      <c r="D43" s="25" t="n">
        <f aca="false">+D$41</f>
        <v>5.384</v>
      </c>
      <c r="E43" s="25" t="n">
        <v>5.29</v>
      </c>
      <c r="F43" s="26" t="n">
        <f aca="false">(-E43+D43)*C43</f>
        <v>14100</v>
      </c>
      <c r="G43" s="56"/>
    </row>
    <row r="44" customFormat="false" ht="12.75" hidden="false" customHeight="false" outlineLevel="0" collapsed="false">
      <c r="B44" s="18" t="n">
        <v>36950</v>
      </c>
      <c r="C44" s="19" t="n">
        <v>-75000</v>
      </c>
      <c r="D44" s="20" t="n">
        <f aca="false">+D$41</f>
        <v>5.384</v>
      </c>
      <c r="E44" s="20" t="n">
        <v>5.255</v>
      </c>
      <c r="F44" s="21" t="n">
        <f aca="false">(-E44+D44)*C44</f>
        <v>-9675.00000000003</v>
      </c>
      <c r="G44" s="57" t="s">
        <v>37</v>
      </c>
    </row>
    <row r="45" customFormat="false" ht="12.75" hidden="false" customHeight="false" outlineLevel="0" collapsed="false">
      <c r="B45" s="18" t="n">
        <v>36950</v>
      </c>
      <c r="C45" s="19" t="n">
        <v>75000</v>
      </c>
      <c r="D45" s="20" t="n">
        <f aca="false">+D$41</f>
        <v>5.384</v>
      </c>
      <c r="E45" s="20" t="n">
        <v>5.21</v>
      </c>
      <c r="F45" s="21" t="n">
        <f aca="false">(-E45+D45)*C45</f>
        <v>13050</v>
      </c>
      <c r="G45" s="57" t="s">
        <v>37</v>
      </c>
    </row>
    <row r="46" customFormat="false" ht="12.75" hidden="false" customHeight="false" outlineLevel="0" collapsed="false">
      <c r="B46" s="23" t="n">
        <v>36950</v>
      </c>
      <c r="C46" s="24" t="n">
        <v>-300000</v>
      </c>
      <c r="D46" s="25" t="n">
        <f aca="false">+D$41</f>
        <v>5.384</v>
      </c>
      <c r="E46" s="25" t="n">
        <v>5.27</v>
      </c>
      <c r="F46" s="26" t="n">
        <f aca="false">(-E46+D46)*C46</f>
        <v>-34200.0000000002</v>
      </c>
      <c r="G46" s="0" t="s">
        <v>37</v>
      </c>
    </row>
    <row r="47" customFormat="false" ht="12.75" hidden="false" customHeight="false" outlineLevel="0" collapsed="false">
      <c r="B47" s="23" t="n">
        <v>36950</v>
      </c>
      <c r="C47" s="24" t="n">
        <v>300000</v>
      </c>
      <c r="D47" s="25" t="n">
        <f aca="false">+D$41</f>
        <v>5.384</v>
      </c>
      <c r="E47" s="25" t="n">
        <v>5.235</v>
      </c>
      <c r="F47" s="26" t="n">
        <f aca="false">(-E47+D47)*C47</f>
        <v>44700</v>
      </c>
      <c r="G47" s="0" t="s">
        <v>37</v>
      </c>
    </row>
    <row r="48" customFormat="false" ht="12.75" hidden="false" customHeight="false" outlineLevel="0" collapsed="false">
      <c r="B48" s="58" t="n">
        <v>36951</v>
      </c>
      <c r="C48" s="16" t="n">
        <v>-300000</v>
      </c>
      <c r="D48" s="11" t="n">
        <f aca="false">+D$41</f>
        <v>5.384</v>
      </c>
      <c r="E48" s="11" t="n">
        <v>5.23</v>
      </c>
      <c r="F48" s="14" t="n">
        <f aca="false">(-E48+D48)*C48</f>
        <v>-46200</v>
      </c>
    </row>
    <row r="49" customFormat="false" ht="12.75" hidden="false" customHeight="false" outlineLevel="0" collapsed="false">
      <c r="B49" s="58" t="n">
        <v>36951</v>
      </c>
      <c r="C49" s="16" t="n">
        <v>300000</v>
      </c>
      <c r="D49" s="11" t="n">
        <f aca="false">+D$41</f>
        <v>5.384</v>
      </c>
      <c r="E49" s="11" t="n">
        <v>5.205</v>
      </c>
      <c r="F49" s="14" t="n">
        <f aca="false">(-E49+D49)*C49</f>
        <v>53700.0000000001</v>
      </c>
    </row>
    <row r="50" customFormat="false" ht="12.75" hidden="false" customHeight="false" outlineLevel="0" collapsed="false">
      <c r="B50" s="23" t="n">
        <v>36962</v>
      </c>
      <c r="C50" s="24" t="n">
        <f aca="false">2500*30</f>
        <v>75000</v>
      </c>
      <c r="D50" s="25" t="n">
        <f aca="false">+D$41</f>
        <v>5.384</v>
      </c>
      <c r="E50" s="25" t="n">
        <v>5.035</v>
      </c>
      <c r="F50" s="26" t="n">
        <f aca="false">(-E50+D50)*C50</f>
        <v>26175</v>
      </c>
      <c r="G50" s="59" t="n">
        <v>0.36119212962963</v>
      </c>
    </row>
    <row r="51" customFormat="false" ht="12.75" hidden="false" customHeight="false" outlineLevel="0" collapsed="false">
      <c r="B51" s="23" t="n">
        <v>36962</v>
      </c>
      <c r="C51" s="24" t="n">
        <f aca="false">2500*30</f>
        <v>75000</v>
      </c>
      <c r="D51" s="25" t="n">
        <f aca="false">+D$41</f>
        <v>5.384</v>
      </c>
      <c r="E51" s="25" t="n">
        <v>5.065</v>
      </c>
      <c r="F51" s="26" t="n">
        <f aca="false">(-E51+D51)*C51</f>
        <v>23925</v>
      </c>
      <c r="G51" s="59" t="n">
        <v>0.366840277777778</v>
      </c>
    </row>
    <row r="52" customFormat="false" ht="12.75" hidden="false" customHeight="false" outlineLevel="0" collapsed="false">
      <c r="B52" s="23" t="n">
        <v>36962</v>
      </c>
      <c r="C52" s="24" t="n">
        <f aca="false">-5000*30</f>
        <v>-150000</v>
      </c>
      <c r="D52" s="25" t="n">
        <f aca="false">+D$41</f>
        <v>5.384</v>
      </c>
      <c r="E52" s="25" t="n">
        <v>5.06</v>
      </c>
      <c r="F52" s="26" t="n">
        <f aca="false">(-E52+D52)*C52</f>
        <v>-48600.0000000001</v>
      </c>
      <c r="G52" s="59" t="n">
        <v>0.513993055555556</v>
      </c>
    </row>
    <row r="53" customFormat="false" ht="12.75" hidden="false" customHeight="false" outlineLevel="0" collapsed="false">
      <c r="B53" s="23" t="n">
        <v>36962</v>
      </c>
      <c r="C53" s="24" t="n">
        <f aca="false">2500*30</f>
        <v>75000</v>
      </c>
      <c r="D53" s="25" t="n">
        <f aca="false">+D$41</f>
        <v>5.384</v>
      </c>
      <c r="E53" s="25" t="n">
        <v>5.11</v>
      </c>
      <c r="F53" s="26" t="n">
        <f aca="false">(-E53+D53)*C53</f>
        <v>20550</v>
      </c>
      <c r="G53" s="59" t="n">
        <v>0.555416666666667</v>
      </c>
    </row>
    <row r="54" customFormat="false" ht="12.75" hidden="false" customHeight="false" outlineLevel="0" collapsed="false">
      <c r="B54" s="23" t="n">
        <v>36962</v>
      </c>
      <c r="C54" s="24" t="n">
        <f aca="false">-2500*30</f>
        <v>-75000</v>
      </c>
      <c r="D54" s="25" t="n">
        <f aca="false">+D$41</f>
        <v>5.384</v>
      </c>
      <c r="E54" s="25" t="n">
        <v>5.135</v>
      </c>
      <c r="F54" s="26" t="n">
        <f aca="false">(-E54+D54)*C54</f>
        <v>-18675</v>
      </c>
      <c r="G54" s="59" t="n">
        <v>0.581435185185185</v>
      </c>
      <c r="I54" s="13" t="n">
        <f aca="false">SUM(F50:F54)</f>
        <v>3374.99999999986</v>
      </c>
    </row>
    <row r="55" customFormat="false" ht="12.75" hidden="false" customHeight="false" outlineLevel="0" collapsed="false">
      <c r="B55" s="18" t="n">
        <v>36963</v>
      </c>
      <c r="C55" s="19" t="n">
        <f aca="false">-2500*30</f>
        <v>-75000</v>
      </c>
      <c r="D55" s="20" t="n">
        <f aca="false">+D$41</f>
        <v>5.384</v>
      </c>
      <c r="E55" s="20" t="n">
        <v>5.14</v>
      </c>
      <c r="F55" s="21" t="n">
        <f aca="false">(-E55+D55)*C55</f>
        <v>-18300.0000000001</v>
      </c>
      <c r="G55" s="60" t="n">
        <v>0.35962962962963</v>
      </c>
    </row>
    <row r="56" customFormat="false" ht="12.75" hidden="false" customHeight="false" outlineLevel="0" collapsed="false">
      <c r="B56" s="18" t="n">
        <v>36963</v>
      </c>
      <c r="C56" s="19" t="n">
        <f aca="false">-2500*30</f>
        <v>-75000</v>
      </c>
      <c r="D56" s="20" t="n">
        <f aca="false">+D$41</f>
        <v>5.384</v>
      </c>
      <c r="E56" s="20" t="n">
        <v>5.085</v>
      </c>
      <c r="F56" s="21" t="n">
        <f aca="false">(-E56+D56)*C56</f>
        <v>-22425</v>
      </c>
      <c r="G56" s="60" t="n">
        <v>0.406736111111111</v>
      </c>
    </row>
    <row r="57" customFormat="false" ht="12.75" hidden="false" customHeight="false" outlineLevel="0" collapsed="false">
      <c r="B57" s="18" t="n">
        <v>36963</v>
      </c>
      <c r="C57" s="19" t="n">
        <f aca="false">2500*30</f>
        <v>75000</v>
      </c>
      <c r="D57" s="20" t="n">
        <f aca="false">+D$41</f>
        <v>5.384</v>
      </c>
      <c r="E57" s="20" t="n">
        <v>4.985</v>
      </c>
      <c r="F57" s="21" t="n">
        <f aca="false">(-E57+D57)*C57</f>
        <v>29925</v>
      </c>
      <c r="G57" s="60" t="n">
        <v>0.477106481481481</v>
      </c>
    </row>
    <row r="58" customFormat="false" ht="12.75" hidden="false" customHeight="false" outlineLevel="0" collapsed="false">
      <c r="B58" s="18" t="n">
        <v>36963</v>
      </c>
      <c r="C58" s="19" t="n">
        <v>75000</v>
      </c>
      <c r="D58" s="20" t="n">
        <f aca="false">+D$41</f>
        <v>5.384</v>
      </c>
      <c r="E58" s="20" t="n">
        <v>4.995</v>
      </c>
      <c r="F58" s="21" t="n">
        <f aca="false">(-E58+D58)*C58</f>
        <v>29175</v>
      </c>
      <c r="G58" s="60" t="n">
        <v>0.49400462962963</v>
      </c>
      <c r="I58" s="13" t="n">
        <f aca="false">SUM(F55:F60)</f>
        <v>18374.9999999999</v>
      </c>
    </row>
    <row r="59" customFormat="false" ht="12.75" hidden="false" customHeight="false" outlineLevel="0" collapsed="false">
      <c r="B59" s="18" t="n">
        <v>36963</v>
      </c>
      <c r="C59" s="19" t="n">
        <f aca="false">-5000*30</f>
        <v>-150000</v>
      </c>
      <c r="D59" s="20" t="n">
        <f aca="false">+D$41</f>
        <v>5.384</v>
      </c>
      <c r="E59" s="20" t="n">
        <v>5.025</v>
      </c>
      <c r="F59" s="21" t="n">
        <f aca="false">(-E59+D59)*C59</f>
        <v>-53850</v>
      </c>
      <c r="G59" s="60" t="n">
        <v>0.515277777777778</v>
      </c>
    </row>
    <row r="60" customFormat="false" ht="12.75" hidden="false" customHeight="false" outlineLevel="0" collapsed="false">
      <c r="B60" s="18" t="n">
        <v>36963</v>
      </c>
      <c r="C60" s="19" t="n">
        <f aca="false">5000*30</f>
        <v>150000</v>
      </c>
      <c r="D60" s="20" t="n">
        <f aca="false">+D$41</f>
        <v>5.384</v>
      </c>
      <c r="E60" s="20" t="n">
        <v>5.025</v>
      </c>
      <c r="F60" s="21" t="n">
        <f aca="false">(-E60+D60)*C60</f>
        <v>53850</v>
      </c>
      <c r="G60" s="60" t="n">
        <v>0.530358796296296</v>
      </c>
    </row>
    <row r="61" customFormat="false" ht="12.75" hidden="false" customHeight="false" outlineLevel="0" collapsed="false">
      <c r="B61" s="4" t="n">
        <v>36964</v>
      </c>
      <c r="C61" s="5" t="n">
        <f aca="false">-5000*30</f>
        <v>-150000</v>
      </c>
      <c r="D61" s="1" t="n">
        <f aca="false">+D$41</f>
        <v>5.384</v>
      </c>
      <c r="E61" s="1" t="n">
        <v>5.005</v>
      </c>
      <c r="F61" s="6" t="n">
        <f aca="false">(-E61+D61)*C61</f>
        <v>-56850.0000000001</v>
      </c>
      <c r="G61" s="17" t="n">
        <v>0.36244212962963</v>
      </c>
    </row>
    <row r="62" customFormat="false" ht="12.75" hidden="false" customHeight="false" outlineLevel="0" collapsed="false">
      <c r="B62" s="4" t="n">
        <v>36964</v>
      </c>
      <c r="C62" s="5" t="n">
        <f aca="false">7500*30</f>
        <v>225000</v>
      </c>
      <c r="D62" s="1" t="n">
        <f aca="false">+D$41</f>
        <v>5.384</v>
      </c>
      <c r="E62" s="1" t="n">
        <v>5.035</v>
      </c>
      <c r="F62" s="6" t="n">
        <f aca="false">(-E62+D62)*C62</f>
        <v>78525</v>
      </c>
      <c r="G62" s="17" t="n">
        <v>0.370694444444444</v>
      </c>
    </row>
    <row r="63" customFormat="false" ht="12.75" hidden="false" customHeight="false" outlineLevel="0" collapsed="false">
      <c r="B63" s="4" t="n">
        <v>36964</v>
      </c>
      <c r="C63" s="5" t="n">
        <f aca="false">2500*30</f>
        <v>75000</v>
      </c>
      <c r="D63" s="1" t="n">
        <f aca="false">+D$41</f>
        <v>5.384</v>
      </c>
      <c r="E63" s="1" t="n">
        <v>5.045</v>
      </c>
      <c r="F63" s="6" t="n">
        <f aca="false">(-E63+D63)*C63</f>
        <v>25425</v>
      </c>
      <c r="G63" s="17" t="n">
        <v>0.378333333333333</v>
      </c>
    </row>
    <row r="64" customFormat="false" ht="12.75" hidden="false" customHeight="false" outlineLevel="0" collapsed="false">
      <c r="B64" s="4" t="n">
        <v>36964</v>
      </c>
      <c r="C64" s="5" t="n">
        <f aca="false">-2500*30</f>
        <v>-75000</v>
      </c>
      <c r="D64" s="1" t="n">
        <f aca="false">+D$41</f>
        <v>5.384</v>
      </c>
      <c r="E64" s="1" t="n">
        <v>5.005</v>
      </c>
      <c r="F64" s="6" t="n">
        <f aca="false">(-E64+D64)*C64</f>
        <v>-28425</v>
      </c>
      <c r="G64" s="17" t="n">
        <v>0.536539351851852</v>
      </c>
    </row>
    <row r="65" customFormat="false" ht="12.75" hidden="false" customHeight="false" outlineLevel="0" collapsed="false">
      <c r="B65" s="4" t="n">
        <v>36964</v>
      </c>
      <c r="C65" s="5" t="n">
        <v>-75000</v>
      </c>
      <c r="D65" s="1" t="n">
        <f aca="false">+D$41</f>
        <v>5.384</v>
      </c>
      <c r="E65" s="1" t="n">
        <v>4.99</v>
      </c>
      <c r="F65" s="6" t="n">
        <f aca="false">(-E65+D65)*C65</f>
        <v>-29550</v>
      </c>
      <c r="G65" s="17" t="n">
        <v>0.540011574074074</v>
      </c>
      <c r="I65" s="13" t="n">
        <f aca="false">SUM(F61:F65)</f>
        <v>-10875</v>
      </c>
    </row>
    <row r="66" customFormat="false" ht="12.75" hidden="false" customHeight="false" outlineLevel="0" collapsed="false">
      <c r="B66" s="4" t="n">
        <v>36965</v>
      </c>
      <c r="C66" s="5" t="n">
        <f aca="false">15000*30</f>
        <v>450000</v>
      </c>
      <c r="D66" s="1" t="n">
        <f aca="false">+D$41</f>
        <v>5.384</v>
      </c>
      <c r="E66" s="1" t="n">
        <v>4.975</v>
      </c>
      <c r="F66" s="6" t="n">
        <f aca="false">(-E66+D66)*C66</f>
        <v>184050</v>
      </c>
      <c r="G66" s="17" t="n">
        <v>0.36224537037037</v>
      </c>
    </row>
    <row r="67" customFormat="false" ht="12.75" hidden="false" customHeight="false" outlineLevel="0" collapsed="false">
      <c r="B67" s="4" t="n">
        <v>36965</v>
      </c>
      <c r="C67" s="5" t="n">
        <v>-450000</v>
      </c>
      <c r="D67" s="1" t="n">
        <f aca="false">+D$41</f>
        <v>5.384</v>
      </c>
      <c r="E67" s="1" t="n">
        <v>4.915</v>
      </c>
      <c r="F67" s="6" t="n">
        <f aca="false">(-E67+D67)*C67</f>
        <v>-211050</v>
      </c>
      <c r="G67" s="17" t="n">
        <v>0.371770833333333</v>
      </c>
    </row>
    <row r="68" customFormat="false" ht="12.75" hidden="false" customHeight="false" outlineLevel="0" collapsed="false">
      <c r="B68" s="4" t="n">
        <v>36965</v>
      </c>
      <c r="C68" s="5" t="n">
        <f aca="false">-5000*30</f>
        <v>-150000</v>
      </c>
      <c r="D68" s="1" t="n">
        <f aca="false">+D$41</f>
        <v>5.384</v>
      </c>
      <c r="E68" s="1" t="n">
        <v>4.915</v>
      </c>
      <c r="F68" s="6" t="n">
        <f aca="false">(-E68+D68)*C68</f>
        <v>-70350</v>
      </c>
      <c r="G68" s="17" t="n">
        <v>0.372696759259259</v>
      </c>
    </row>
    <row r="69" customFormat="false" ht="12.75" hidden="false" customHeight="false" outlineLevel="0" collapsed="false">
      <c r="B69" s="4" t="n">
        <v>36965</v>
      </c>
      <c r="C69" s="5" t="n">
        <f aca="false">-5000*30</f>
        <v>-150000</v>
      </c>
      <c r="D69" s="1" t="n">
        <f aca="false">+D$41</f>
        <v>5.384</v>
      </c>
      <c r="E69" s="1" t="n">
        <v>4.8925</v>
      </c>
      <c r="F69" s="6" t="n">
        <f aca="false">(-E69+D69)*C69</f>
        <v>-73725</v>
      </c>
      <c r="G69" s="17" t="n">
        <v>0.373726851851852</v>
      </c>
    </row>
    <row r="70" customFormat="false" ht="12.75" hidden="false" customHeight="false" outlineLevel="0" collapsed="false">
      <c r="B70" s="4" t="n">
        <v>36966</v>
      </c>
      <c r="C70" s="5" t="n">
        <f aca="false">-5000*30</f>
        <v>-150000</v>
      </c>
      <c r="D70" s="1" t="n">
        <f aca="false">+D$41</f>
        <v>5.384</v>
      </c>
      <c r="E70" s="1" t="n">
        <v>5.01</v>
      </c>
      <c r="F70" s="6" t="n">
        <f aca="false">(-E70+D70)*C70</f>
        <v>-56100.0000000001</v>
      </c>
      <c r="G70" s="17" t="n">
        <v>0.502233796296296</v>
      </c>
      <c r="I70" s="13" t="n">
        <f aca="false">SUM(F66:F74)</f>
        <v>-277125</v>
      </c>
    </row>
    <row r="71" customFormat="false" ht="12.75" hidden="false" customHeight="false" outlineLevel="0" collapsed="false">
      <c r="B71" s="4" t="n">
        <v>36971</v>
      </c>
      <c r="C71" s="5" t="n">
        <v>-150000</v>
      </c>
      <c r="D71" s="1" t="n">
        <f aca="false">+D$41</f>
        <v>5.384</v>
      </c>
      <c r="E71" s="1" t="n">
        <v>5.22</v>
      </c>
      <c r="F71" s="6" t="n">
        <f aca="false">(-E71+D71)*C71</f>
        <v>-24600.0000000001</v>
      </c>
      <c r="G71" s="17" t="n">
        <v>0.367175925925926</v>
      </c>
      <c r="I71" s="13" t="n">
        <f aca="false">+'2001 CG'!J167</f>
        <v>-204825</v>
      </c>
      <c r="J71" s="0" t="s">
        <v>38</v>
      </c>
    </row>
    <row r="72" customFormat="false" ht="12.75" hidden="false" customHeight="false" outlineLevel="0" collapsed="false">
      <c r="B72" s="4" t="n">
        <v>36973</v>
      </c>
      <c r="C72" s="5" t="n">
        <f aca="false">-5000*30</f>
        <v>-150000</v>
      </c>
      <c r="D72" s="1" t="n">
        <f aca="false">+D$41</f>
        <v>5.384</v>
      </c>
      <c r="E72" s="1" t="n">
        <v>5.215</v>
      </c>
      <c r="F72" s="6" t="n">
        <f aca="false">(-E72+D72)*C72</f>
        <v>-25350.0000000001</v>
      </c>
      <c r="G72" s="17" t="n">
        <v>0.409143518518519</v>
      </c>
    </row>
    <row r="73" customFormat="false" ht="12.75" hidden="false" customHeight="false" outlineLevel="0" collapsed="false">
      <c r="B73" s="4"/>
      <c r="C73" s="5"/>
      <c r="D73" s="1" t="n">
        <f aca="false">+D$41</f>
        <v>5.384</v>
      </c>
      <c r="E73" s="1"/>
      <c r="F73" s="6" t="n">
        <f aca="false">(-E73+D73)*C73</f>
        <v>0</v>
      </c>
    </row>
    <row r="74" customFormat="false" ht="12.75" hidden="false" customHeight="false" outlineLevel="0" collapsed="false">
      <c r="B74" s="4"/>
      <c r="C74" s="5"/>
      <c r="D74" s="1" t="n">
        <f aca="false">+D$41</f>
        <v>5.384</v>
      </c>
      <c r="E74" s="1"/>
      <c r="F74" s="6" t="n">
        <f aca="false">(-E74+D74)*C74</f>
        <v>0</v>
      </c>
    </row>
    <row r="75" customFormat="false" ht="12.75" hidden="false" customHeight="false" outlineLevel="0" collapsed="false">
      <c r="B75" s="4"/>
      <c r="C75" s="5"/>
      <c r="D75" s="1" t="n">
        <f aca="false">+D$41</f>
        <v>5.384</v>
      </c>
      <c r="E75" s="1"/>
      <c r="F75" s="6" t="n">
        <f aca="false">(-E75+D75)*C75</f>
        <v>0</v>
      </c>
    </row>
    <row r="76" customFormat="false" ht="12.75" hidden="false" customHeight="false" outlineLevel="0" collapsed="false">
      <c r="B76" s="4"/>
      <c r="C76" s="5"/>
      <c r="D76" s="1" t="n">
        <f aca="false">+D$41</f>
        <v>5.384</v>
      </c>
      <c r="E76" s="1"/>
      <c r="F76" s="6" t="n">
        <f aca="false">(-E76+D76)*C76</f>
        <v>0</v>
      </c>
    </row>
    <row r="77" customFormat="false" ht="12.75" hidden="false" customHeight="false" outlineLevel="0" collapsed="false">
      <c r="B77" s="4"/>
      <c r="C77" s="5"/>
      <c r="D77" s="1" t="n">
        <f aca="false">+D$41</f>
        <v>5.384</v>
      </c>
      <c r="E77" s="1"/>
      <c r="F77" s="6" t="n">
        <f aca="false">(-E77+D77)*C77</f>
        <v>0</v>
      </c>
    </row>
    <row r="78" customFormat="false" ht="13.5" hidden="false" customHeight="false" outlineLevel="0" collapsed="false">
      <c r="C78" s="7" t="n">
        <f aca="false">SUM(C41:C77)</f>
        <v>-750000</v>
      </c>
      <c r="D78" s="1"/>
      <c r="E78" s="1"/>
      <c r="F78" s="8" t="n">
        <f aca="false">SUM(F41:F77)</f>
        <v>-262500.000000001</v>
      </c>
      <c r="K78" s="0" t="n">
        <v>38772.4999999995</v>
      </c>
      <c r="L78" s="30" t="n">
        <v>36964</v>
      </c>
    </row>
    <row r="79" customFormat="false" ht="13.5" hidden="false" customHeight="false" outlineLevel="0" collapsed="false">
      <c r="C79" s="0" t="n">
        <f aca="false">+C78/30</f>
        <v>-25000</v>
      </c>
    </row>
    <row r="81" customFormat="false" ht="12.75" hidden="false" customHeight="false" outlineLevel="0" collapsed="false">
      <c r="A81" s="4" t="n">
        <v>37012</v>
      </c>
      <c r="B81" s="27" t="n">
        <v>36978</v>
      </c>
      <c r="C81" s="28" t="n">
        <f aca="false">-15000*31</f>
        <v>-465000</v>
      </c>
      <c r="D81" s="1" t="n">
        <f aca="false">+'2001 CG'!D179</f>
        <v>4.891</v>
      </c>
      <c r="E81" s="1" t="n">
        <v>5.45</v>
      </c>
      <c r="F81" s="6" t="n">
        <f aca="false">(-E81+D81)*C81</f>
        <v>259935</v>
      </c>
      <c r="G81" s="31" t="n">
        <v>0.583310185185185</v>
      </c>
      <c r="H81" s="34"/>
    </row>
    <row r="82" customFormat="false" ht="12.75" hidden="false" customHeight="false" outlineLevel="0" collapsed="false">
      <c r="B82" s="27"/>
      <c r="C82" s="28" t="n">
        <f aca="false">-10000*31</f>
        <v>-310000</v>
      </c>
      <c r="D82" s="1" t="n">
        <f aca="false">+D81</f>
        <v>4.891</v>
      </c>
      <c r="E82" s="1" t="n">
        <v>5.44</v>
      </c>
      <c r="F82" s="6" t="n">
        <f aca="false">(-E82+D82)*C82</f>
        <v>170190</v>
      </c>
      <c r="G82" s="31" t="n">
        <v>0.586782407407407</v>
      </c>
      <c r="H82" s="34"/>
    </row>
    <row r="83" customFormat="false" ht="12.75" hidden="false" customHeight="false" outlineLevel="0" collapsed="false">
      <c r="B83" s="27"/>
      <c r="C83" s="28" t="n">
        <f aca="false">-5000*31</f>
        <v>-155000</v>
      </c>
      <c r="D83" s="1" t="n">
        <f aca="false">+D82</f>
        <v>4.891</v>
      </c>
      <c r="E83" s="1" t="n">
        <v>5.41</v>
      </c>
      <c r="F83" s="6" t="n">
        <f aca="false">(-E83+D83)*C83</f>
        <v>80445</v>
      </c>
      <c r="G83" s="31" t="n">
        <v>0.626284722222222</v>
      </c>
      <c r="H83" s="34"/>
    </row>
    <row r="84" customFormat="false" ht="12.75" hidden="false" customHeight="false" outlineLevel="0" collapsed="false">
      <c r="B84" s="27" t="n">
        <v>36980</v>
      </c>
      <c r="C84" s="28" t="n">
        <f aca="false">10000*31</f>
        <v>310000</v>
      </c>
      <c r="D84" s="1" t="n">
        <f aca="false">+D83</f>
        <v>4.891</v>
      </c>
      <c r="E84" s="1" t="n">
        <v>5.125</v>
      </c>
      <c r="F84" s="6" t="n">
        <f aca="false">(-E84+D84)*C84</f>
        <v>-72540</v>
      </c>
      <c r="G84" s="31" t="n">
        <v>0.561516203703704</v>
      </c>
      <c r="H84" s="34"/>
    </row>
    <row r="85" customFormat="false" ht="12.75" hidden="false" customHeight="false" outlineLevel="0" collapsed="false">
      <c r="B85" s="27"/>
      <c r="C85" s="28" t="n">
        <f aca="false">10000*31</f>
        <v>310000</v>
      </c>
      <c r="D85" s="1" t="n">
        <f aca="false">+D84</f>
        <v>4.891</v>
      </c>
      <c r="E85" s="1" t="n">
        <v>5.125</v>
      </c>
      <c r="F85" s="6" t="n">
        <f aca="false">(-E85+D85)*C85</f>
        <v>-72540</v>
      </c>
      <c r="G85" s="31" t="n">
        <v>0.567951388888889</v>
      </c>
      <c r="H85" s="34"/>
    </row>
    <row r="86" customFormat="false" ht="12.75" hidden="false" customHeight="false" outlineLevel="0" collapsed="false">
      <c r="B86" s="27"/>
      <c r="C86" s="28" t="n">
        <v>310000</v>
      </c>
      <c r="D86" s="1" t="n">
        <f aca="false">+D85</f>
        <v>4.891</v>
      </c>
      <c r="E86" s="1" t="n">
        <v>4.965</v>
      </c>
      <c r="F86" s="6" t="n">
        <f aca="false">(-E86+D86)*C86</f>
        <v>-22940</v>
      </c>
      <c r="G86" s="17" t="n">
        <v>0.346736111111111</v>
      </c>
      <c r="H86" s="34"/>
      <c r="I86" s="0" t="n">
        <v>4.965</v>
      </c>
    </row>
    <row r="87" customFormat="false" ht="12.75" hidden="false" customHeight="false" outlineLevel="0" collapsed="false">
      <c r="B87" s="27" t="n">
        <v>36985</v>
      </c>
      <c r="C87" s="28" t="n">
        <f aca="false">-15000*31</f>
        <v>-465000</v>
      </c>
      <c r="D87" s="1" t="n">
        <f aca="false">+D86</f>
        <v>4.891</v>
      </c>
      <c r="E87" s="1" t="n">
        <v>5.17</v>
      </c>
      <c r="F87" s="6" t="n">
        <f aca="false">(-E87+D87)*C87</f>
        <v>129735</v>
      </c>
      <c r="G87" s="31" t="n">
        <v>0.359097222222222</v>
      </c>
      <c r="H87" s="34"/>
    </row>
    <row r="88" customFormat="false" ht="12.75" hidden="false" customHeight="false" outlineLevel="0" collapsed="false">
      <c r="B88" s="27" t="n">
        <v>36985</v>
      </c>
      <c r="C88" s="28" t="n">
        <f aca="false">15000*31</f>
        <v>465000</v>
      </c>
      <c r="D88" s="1" t="n">
        <f aca="false">+D87</f>
        <v>4.891</v>
      </c>
      <c r="E88" s="1" t="n">
        <v>5.16</v>
      </c>
      <c r="F88" s="6" t="n">
        <f aca="false">(-E88+D88)*C88</f>
        <v>-125085</v>
      </c>
      <c r="G88" s="31" t="n">
        <v>0.435520833333333</v>
      </c>
      <c r="H88" s="34"/>
    </row>
    <row r="89" customFormat="false" ht="12.75" hidden="false" customHeight="false" outlineLevel="0" collapsed="false">
      <c r="B89" s="27" t="n">
        <v>36985</v>
      </c>
      <c r="C89" s="28" t="n">
        <f aca="false">-10000*31</f>
        <v>-310000</v>
      </c>
      <c r="D89" s="1" t="n">
        <f aca="false">+D88</f>
        <v>4.891</v>
      </c>
      <c r="E89" s="1" t="n">
        <v>5.18</v>
      </c>
      <c r="F89" s="6" t="n">
        <f aca="false">(-E89+D89)*C89</f>
        <v>89589.9999999999</v>
      </c>
      <c r="G89" s="31" t="n">
        <v>0.552025462962963</v>
      </c>
      <c r="H89" s="34"/>
    </row>
    <row r="90" customFormat="false" ht="12.75" hidden="false" customHeight="false" outlineLevel="0" collapsed="false">
      <c r="B90" s="27" t="n">
        <v>36985</v>
      </c>
      <c r="C90" s="28" t="n">
        <f aca="false">-2500*31</f>
        <v>-77500</v>
      </c>
      <c r="D90" s="1" t="n">
        <f aca="false">+D89</f>
        <v>4.891</v>
      </c>
      <c r="E90" s="1" t="n">
        <v>5.175</v>
      </c>
      <c r="F90" s="6" t="n">
        <f aca="false">(-E90+D90)*C90</f>
        <v>22010</v>
      </c>
      <c r="G90" s="31" t="n">
        <v>0.561840277777778</v>
      </c>
      <c r="H90" s="34"/>
    </row>
    <row r="91" customFormat="false" ht="12.75" hidden="false" customHeight="false" outlineLevel="0" collapsed="false">
      <c r="B91" s="32" t="n">
        <v>36985</v>
      </c>
      <c r="C91" s="33" t="n">
        <f aca="false">15000*31</f>
        <v>465000</v>
      </c>
      <c r="D91" s="1" t="n">
        <f aca="false">+D90</f>
        <v>4.891</v>
      </c>
      <c r="E91" s="1" t="n">
        <v>5.14</v>
      </c>
      <c r="F91" s="6" t="n">
        <f aca="false">(-E91+D91)*C91</f>
        <v>-115785</v>
      </c>
      <c r="G91" s="61" t="n">
        <v>0.570625</v>
      </c>
      <c r="H91" s="34"/>
    </row>
    <row r="92" customFormat="false" ht="12.75" hidden="false" customHeight="false" outlineLevel="0" collapsed="false">
      <c r="B92" s="4" t="n">
        <v>36986</v>
      </c>
      <c r="C92" s="5" t="n">
        <f aca="false">-5000*31</f>
        <v>-155000</v>
      </c>
      <c r="D92" s="1" t="n">
        <f aca="false">+D91</f>
        <v>4.891</v>
      </c>
      <c r="E92" s="1" t="n">
        <v>5.255</v>
      </c>
      <c r="F92" s="6" t="n">
        <f aca="false">(-E92+D92)*C92</f>
        <v>56420</v>
      </c>
      <c r="G92" s="17" t="n">
        <v>0.335787037037037</v>
      </c>
    </row>
    <row r="93" customFormat="false" ht="12.75" hidden="false" customHeight="false" outlineLevel="0" collapsed="false">
      <c r="B93" s="4" t="n">
        <v>36986</v>
      </c>
      <c r="C93" s="5" t="n">
        <f aca="false">-15000*31</f>
        <v>-465000</v>
      </c>
      <c r="D93" s="1" t="n">
        <f aca="false">+D92</f>
        <v>4.891</v>
      </c>
      <c r="E93" s="1" t="n">
        <v>5.2</v>
      </c>
      <c r="F93" s="6" t="n">
        <f aca="false">(-E93+D93)*C93</f>
        <v>143685</v>
      </c>
      <c r="G93" s="17" t="n">
        <v>0.370104166666667</v>
      </c>
    </row>
    <row r="94" customFormat="false" ht="12.75" hidden="false" customHeight="false" outlineLevel="0" collapsed="false">
      <c r="B94" s="4" t="n">
        <v>36998</v>
      </c>
      <c r="C94" s="5" t="n">
        <f aca="false">5000*31</f>
        <v>155000</v>
      </c>
      <c r="D94" s="1" t="n">
        <f aca="false">+D88</f>
        <v>4.891</v>
      </c>
      <c r="E94" s="1" t="n">
        <v>5.265</v>
      </c>
      <c r="F94" s="6" t="n">
        <f aca="false">(-E94+D94)*C94</f>
        <v>-57970</v>
      </c>
      <c r="G94" s="17" t="n">
        <v>0.637673611111111</v>
      </c>
    </row>
    <row r="95" customFormat="false" ht="12.75" hidden="false" customHeight="false" outlineLevel="0" collapsed="false">
      <c r="B95" s="58" t="n">
        <v>36999</v>
      </c>
      <c r="C95" s="16" t="n">
        <f aca="false">-15000*31</f>
        <v>-465000</v>
      </c>
      <c r="D95" s="11" t="n">
        <f aca="false">+D89</f>
        <v>4.891</v>
      </c>
      <c r="E95" s="11" t="n">
        <v>5.135</v>
      </c>
      <c r="F95" s="14" t="n">
        <f aca="false">(-E95+D95)*C95</f>
        <v>113460</v>
      </c>
      <c r="G95" s="62" t="n">
        <v>0.323275462962963</v>
      </c>
    </row>
    <row r="96" customFormat="false" ht="12.75" hidden="false" customHeight="false" outlineLevel="0" collapsed="false">
      <c r="B96" s="58" t="n">
        <v>36999</v>
      </c>
      <c r="C96" s="16" t="n">
        <f aca="false">12500*31</f>
        <v>387500</v>
      </c>
      <c r="D96" s="11" t="n">
        <f aca="false">+D90</f>
        <v>4.891</v>
      </c>
      <c r="E96" s="11" t="n">
        <v>5.185</v>
      </c>
      <c r="F96" s="14" t="n">
        <f aca="false">(-E96+D96)*C96</f>
        <v>-113925</v>
      </c>
      <c r="G96" s="62" t="n">
        <v>0.361481481481482</v>
      </c>
    </row>
    <row r="97" customFormat="false" ht="12.75" hidden="false" customHeight="false" outlineLevel="0" collapsed="false">
      <c r="B97" s="58" t="n">
        <v>36999</v>
      </c>
      <c r="C97" s="16" t="n">
        <f aca="false">2500*31</f>
        <v>77500</v>
      </c>
      <c r="D97" s="11" t="n">
        <f aca="false">+D91</f>
        <v>4.891</v>
      </c>
      <c r="E97" s="11" t="n">
        <v>5.185</v>
      </c>
      <c r="F97" s="14" t="n">
        <f aca="false">(-E97+D97)*C97</f>
        <v>-22785</v>
      </c>
      <c r="G97" s="62" t="n">
        <v>0.361701388888889</v>
      </c>
    </row>
    <row r="98" customFormat="false" ht="12.75" hidden="false" customHeight="false" outlineLevel="0" collapsed="false">
      <c r="B98" s="18" t="n">
        <v>36999</v>
      </c>
      <c r="C98" s="19" t="n">
        <f aca="false">-15000*31</f>
        <v>-465000</v>
      </c>
      <c r="D98" s="20" t="n">
        <f aca="false">+D92</f>
        <v>4.891</v>
      </c>
      <c r="E98" s="20" t="n">
        <v>5.165</v>
      </c>
      <c r="F98" s="21" t="n">
        <f aca="false">(-E98+D98)*C98</f>
        <v>127410</v>
      </c>
      <c r="G98" s="60" t="n">
        <v>0.364282407407407</v>
      </c>
    </row>
    <row r="99" customFormat="false" ht="12.75" hidden="false" customHeight="false" outlineLevel="0" collapsed="false">
      <c r="B99" s="18" t="n">
        <v>36999</v>
      </c>
      <c r="C99" s="19" t="n">
        <f aca="false">15000*31</f>
        <v>465000</v>
      </c>
      <c r="D99" s="20" t="n">
        <f aca="false">+D89</f>
        <v>4.891</v>
      </c>
      <c r="E99" s="20" t="n">
        <v>5.16</v>
      </c>
      <c r="F99" s="21" t="n">
        <f aca="false">(-E99+D99)*C99</f>
        <v>-125085</v>
      </c>
      <c r="G99" s="60" t="n">
        <v>0.539375</v>
      </c>
    </row>
    <row r="100" customFormat="false" ht="12.75" hidden="false" customHeight="false" outlineLevel="0" collapsed="false">
      <c r="B100" s="4" t="n">
        <v>36999</v>
      </c>
      <c r="C100" s="5" t="n">
        <f aca="false">2500*31</f>
        <v>77500</v>
      </c>
      <c r="D100" s="1" t="n">
        <f aca="false">+D90</f>
        <v>4.891</v>
      </c>
      <c r="E100" s="1" t="n">
        <v>5.155</v>
      </c>
      <c r="F100" s="6" t="n">
        <f aca="false">(-E100+D100)*C100</f>
        <v>-20460</v>
      </c>
      <c r="G100" s="17" t="n">
        <v>0.540856481481482</v>
      </c>
    </row>
    <row r="101" customFormat="false" ht="12.75" hidden="false" customHeight="false" outlineLevel="0" collapsed="false">
      <c r="B101" s="4" t="n">
        <v>36999</v>
      </c>
      <c r="C101" s="5" t="n">
        <f aca="false">10000*31</f>
        <v>310000</v>
      </c>
      <c r="D101" s="1" t="n">
        <f aca="false">+D91</f>
        <v>4.891</v>
      </c>
      <c r="E101" s="1" t="n">
        <v>5.07</v>
      </c>
      <c r="F101" s="6" t="n">
        <f aca="false">(-E101+D101)*C101</f>
        <v>-55490.0000000001</v>
      </c>
      <c r="G101" s="17" t="n">
        <v>0.555486111111111</v>
      </c>
    </row>
    <row r="102" customFormat="false" ht="12.75" hidden="false" customHeight="false" outlineLevel="0" collapsed="false">
      <c r="B102" s="63" t="n">
        <v>36999</v>
      </c>
      <c r="C102" s="64" t="n">
        <f aca="false">10000*31</f>
        <v>310000</v>
      </c>
      <c r="D102" s="65" t="n">
        <f aca="false">+D88</f>
        <v>4.891</v>
      </c>
      <c r="E102" s="65" t="n">
        <v>5.07</v>
      </c>
      <c r="F102" s="66" t="n">
        <f aca="false">(-E102+D102)*C102</f>
        <v>-55490.0000000001</v>
      </c>
      <c r="G102" s="67" t="n">
        <v>0.556666666666667</v>
      </c>
    </row>
    <row r="103" customFormat="false" ht="12.75" hidden="false" customHeight="false" outlineLevel="0" collapsed="false">
      <c r="B103" s="63" t="n">
        <v>36999</v>
      </c>
      <c r="C103" s="64" t="n">
        <f aca="false">-10000*31</f>
        <v>-310000</v>
      </c>
      <c r="D103" s="65" t="n">
        <f aca="false">+D89</f>
        <v>4.891</v>
      </c>
      <c r="E103" s="65" t="n">
        <v>5.075</v>
      </c>
      <c r="F103" s="66" t="n">
        <f aca="false">(-E103+D103)*C103</f>
        <v>57040.0000000001</v>
      </c>
      <c r="G103" s="67" t="n">
        <v>0.572256944444444</v>
      </c>
    </row>
    <row r="104" customFormat="false" ht="12.75" hidden="false" customHeight="false" outlineLevel="0" collapsed="false">
      <c r="B104" s="4" t="n">
        <v>36999</v>
      </c>
      <c r="C104" s="5" t="n">
        <f aca="false">12500*31</f>
        <v>387500</v>
      </c>
      <c r="D104" s="1" t="n">
        <f aca="false">+D90</f>
        <v>4.891</v>
      </c>
      <c r="E104" s="1" t="n">
        <v>5.12</v>
      </c>
      <c r="F104" s="6" t="n">
        <f aca="false">(-E104+D104)*C104</f>
        <v>-88737.5</v>
      </c>
      <c r="G104" s="17" t="n">
        <v>0.574895833333333</v>
      </c>
    </row>
    <row r="105" customFormat="false" ht="12.75" hidden="false" customHeight="false" outlineLevel="0" collapsed="false">
      <c r="B105" s="4" t="n">
        <v>36999</v>
      </c>
      <c r="C105" s="5" t="n">
        <f aca="false">-12500*31</f>
        <v>-387500</v>
      </c>
      <c r="D105" s="1" t="n">
        <f aca="false">+D91</f>
        <v>4.891</v>
      </c>
      <c r="E105" s="1" t="n">
        <v>5.155</v>
      </c>
      <c r="F105" s="6" t="n">
        <f aca="false">(-E105+D105)*C105</f>
        <v>102300</v>
      </c>
      <c r="G105" s="17" t="n">
        <v>0.607002314814815</v>
      </c>
    </row>
    <row r="106" customFormat="false" ht="12.75" hidden="false" customHeight="false" outlineLevel="0" collapsed="false">
      <c r="B106" s="4" t="n">
        <v>37001</v>
      </c>
      <c r="C106" s="5" t="n">
        <f aca="false">-15000*31</f>
        <v>-465000</v>
      </c>
      <c r="D106" s="1" t="n">
        <f aca="false">+D87</f>
        <v>4.891</v>
      </c>
      <c r="E106" s="1" t="n">
        <v>5.1</v>
      </c>
      <c r="F106" s="6" t="n">
        <f aca="false">(-E106+D106)*C106</f>
        <v>97184.9999999998</v>
      </c>
      <c r="G106" s="17" t="n">
        <v>0.327858796296296</v>
      </c>
    </row>
    <row r="107" customFormat="false" ht="12.75" hidden="false" customHeight="false" outlineLevel="0" collapsed="false">
      <c r="B107" s="4" t="n">
        <v>37001</v>
      </c>
      <c r="C107" s="5" t="n">
        <f aca="false">15000*31</f>
        <v>465000</v>
      </c>
      <c r="D107" s="1" t="n">
        <f aca="false">+D88</f>
        <v>4.891</v>
      </c>
      <c r="E107" s="1" t="n">
        <v>5.055</v>
      </c>
      <c r="F107" s="6" t="n">
        <f aca="false">(-E107+D107)*C107</f>
        <v>-76259.9999999999</v>
      </c>
      <c r="G107" s="17" t="n">
        <v>0.407835648148148</v>
      </c>
    </row>
    <row r="108" customFormat="false" ht="12.75" hidden="false" customHeight="false" outlineLevel="0" collapsed="false">
      <c r="B108" s="4" t="n">
        <v>37004</v>
      </c>
      <c r="C108" s="5" t="n">
        <f aca="false">-5000*31</f>
        <v>-155000</v>
      </c>
      <c r="D108" s="1" t="n">
        <f aca="false">+D89</f>
        <v>4.891</v>
      </c>
      <c r="E108" s="1" t="n">
        <v>5.12</v>
      </c>
      <c r="F108" s="6" t="n">
        <f aca="false">(-E108+D108)*C108</f>
        <v>35495</v>
      </c>
      <c r="G108" s="17" t="n">
        <v>0.347337962962963</v>
      </c>
    </row>
    <row r="109" customFormat="false" ht="12.75" hidden="false" customHeight="false" outlineLevel="0" collapsed="false">
      <c r="B109" s="4"/>
      <c r="C109" s="5"/>
      <c r="D109" s="1" t="n">
        <f aca="false">+D90</f>
        <v>4.891</v>
      </c>
      <c r="E109" s="1"/>
      <c r="F109" s="6" t="n">
        <f aca="false">(-E109+D109)*C109</f>
        <v>0</v>
      </c>
    </row>
    <row r="110" customFormat="false" ht="12.75" hidden="false" customHeight="false" outlineLevel="0" collapsed="false">
      <c r="B110" s="4"/>
      <c r="C110" s="5"/>
      <c r="D110" s="1" t="n">
        <f aca="false">+D91</f>
        <v>4.891</v>
      </c>
      <c r="E110" s="1"/>
      <c r="F110" s="6" t="n">
        <f aca="false">(-E110+D110)*C110</f>
        <v>0</v>
      </c>
    </row>
    <row r="111" customFormat="false" ht="12.75" hidden="false" customHeight="false" outlineLevel="0" collapsed="false">
      <c r="B111" s="4"/>
      <c r="C111" s="5"/>
      <c r="D111" s="1" t="n">
        <f aca="false">+D92</f>
        <v>4.891</v>
      </c>
      <c r="E111" s="1"/>
      <c r="F111" s="6" t="n">
        <f aca="false">(-E111+D111)*C111</f>
        <v>0</v>
      </c>
    </row>
    <row r="112" customFormat="false" ht="12.75" hidden="false" customHeight="false" outlineLevel="0" collapsed="false">
      <c r="B112" s="4"/>
      <c r="C112" s="5"/>
      <c r="D112" s="1" t="n">
        <f aca="false">+D93</f>
        <v>4.891</v>
      </c>
      <c r="E112" s="1"/>
      <c r="F112" s="6" t="n">
        <f aca="false">(-E112+D112)*C112</f>
        <v>0</v>
      </c>
    </row>
    <row r="113" customFormat="false" ht="13.5" hidden="false" customHeight="false" outlineLevel="0" collapsed="false">
      <c r="C113" s="7" t="n">
        <f aca="false">SUM(C81:C112)</f>
        <v>-155000</v>
      </c>
      <c r="D113" s="1"/>
      <c r="E113" s="1"/>
      <c r="F113" s="8" t="n">
        <f aca="false">SUM(F81:F112)</f>
        <v>459807.5</v>
      </c>
    </row>
    <row r="114" customFormat="false" ht="13.5" hidden="false" customHeight="false" outlineLevel="0" collapsed="false"/>
    <row r="116" customFormat="false" ht="12.75" hidden="false" customHeight="false" outlineLevel="0" collapsed="false">
      <c r="A116" s="4" t="n">
        <v>37043</v>
      </c>
      <c r="B116" s="27" t="n">
        <v>37020</v>
      </c>
      <c r="C116" s="28" t="n">
        <f aca="false">-15000*30</f>
        <v>-450000</v>
      </c>
      <c r="D116" s="1" t="n">
        <f aca="false">+'2001 CG'!D226</f>
        <v>3.738</v>
      </c>
      <c r="E116" s="1" t="n">
        <v>4.185</v>
      </c>
      <c r="F116" s="6" t="n">
        <f aca="false">(-E116+D116)*C116</f>
        <v>201150</v>
      </c>
      <c r="G116" s="31" t="n">
        <v>0.363194444444444</v>
      </c>
      <c r="H116" s="34"/>
    </row>
    <row r="117" customFormat="false" ht="12.75" hidden="true" customHeight="false" outlineLevel="0" collapsed="false">
      <c r="B117" s="27" t="n">
        <v>37022</v>
      </c>
      <c r="C117" s="28" t="n">
        <f aca="false">-15000*30</f>
        <v>-450000</v>
      </c>
      <c r="D117" s="1" t="n">
        <f aca="false">+D$116</f>
        <v>3.738</v>
      </c>
      <c r="E117" s="1" t="n">
        <v>4.39</v>
      </c>
      <c r="F117" s="6" t="n">
        <f aca="false">(-E117+D117)*C117</f>
        <v>293400</v>
      </c>
      <c r="G117" s="31" t="n">
        <v>0.359780092592593</v>
      </c>
      <c r="H117" s="34"/>
    </row>
    <row r="118" customFormat="false" ht="12.75" hidden="true" customHeight="false" outlineLevel="0" collapsed="false">
      <c r="B118" s="27" t="n">
        <v>37022</v>
      </c>
      <c r="C118" s="28" t="n">
        <f aca="false">-15000*30</f>
        <v>-450000</v>
      </c>
      <c r="D118" s="1" t="n">
        <f aca="false">+D$116</f>
        <v>3.738</v>
      </c>
      <c r="E118" s="1" t="n">
        <v>4.365</v>
      </c>
      <c r="F118" s="6" t="n">
        <f aca="false">(-E118+D118)*C118</f>
        <v>282150</v>
      </c>
      <c r="G118" s="31" t="n">
        <v>0.365104166666667</v>
      </c>
      <c r="H118" s="34"/>
    </row>
    <row r="119" customFormat="false" ht="12.75" hidden="true" customHeight="false" outlineLevel="0" collapsed="false">
      <c r="B119" s="27" t="n">
        <v>37025</v>
      </c>
      <c r="C119" s="28" t="n">
        <f aca="false">-10000*30</f>
        <v>-300000</v>
      </c>
      <c r="D119" s="1" t="n">
        <f aca="false">+D$116</f>
        <v>3.738</v>
      </c>
      <c r="E119" s="1" t="n">
        <v>4.32</v>
      </c>
      <c r="F119" s="6" t="n">
        <f aca="false">(-E119+D119)*C119</f>
        <v>174600</v>
      </c>
      <c r="G119" s="31" t="n">
        <v>0.395405092592593</v>
      </c>
      <c r="H119" s="34"/>
    </row>
    <row r="120" customFormat="false" ht="12.75" hidden="true" customHeight="false" outlineLevel="0" collapsed="false">
      <c r="B120" s="27" t="n">
        <v>37025</v>
      </c>
      <c r="C120" s="5" t="n">
        <v>300000</v>
      </c>
      <c r="D120" s="1" t="n">
        <f aca="false">+D$116</f>
        <v>3.738</v>
      </c>
      <c r="E120" s="1" t="n">
        <v>4.32</v>
      </c>
      <c r="F120" s="6" t="n">
        <f aca="false">(-E120+D120)*C120</f>
        <v>-174600</v>
      </c>
      <c r="G120" s="31" t="s">
        <v>39</v>
      </c>
      <c r="H120" s="34"/>
    </row>
    <row r="121" customFormat="false" ht="12.75" hidden="true" customHeight="false" outlineLevel="0" collapsed="false">
      <c r="B121" s="27" t="n">
        <v>37025</v>
      </c>
      <c r="C121" s="5" t="n">
        <v>-300000</v>
      </c>
      <c r="D121" s="1" t="n">
        <f aca="false">+D$116</f>
        <v>3.738</v>
      </c>
      <c r="E121" s="1" t="n">
        <v>4.445</v>
      </c>
      <c r="F121" s="6" t="n">
        <f aca="false">(-E121+D121)*C121</f>
        <v>212100</v>
      </c>
      <c r="G121" s="17" t="s">
        <v>39</v>
      </c>
      <c r="H121" s="34"/>
    </row>
    <row r="122" customFormat="false" ht="12.75" hidden="true" customHeight="false" outlineLevel="0" collapsed="false">
      <c r="B122" s="27" t="n">
        <v>37025</v>
      </c>
      <c r="C122" s="5" t="n">
        <v>300000</v>
      </c>
      <c r="D122" s="1" t="n">
        <f aca="false">+D$116</f>
        <v>3.738</v>
      </c>
      <c r="E122" s="1" t="n">
        <v>4.445</v>
      </c>
      <c r="F122" s="6" t="n">
        <f aca="false">(-E122+D122)*C122</f>
        <v>-212100</v>
      </c>
      <c r="G122" s="31" t="n">
        <v>0.619363425925926</v>
      </c>
      <c r="H122" s="34"/>
    </row>
    <row r="123" customFormat="false" ht="12.75" hidden="true" customHeight="false" outlineLevel="0" collapsed="false">
      <c r="B123" s="27" t="n">
        <v>37032</v>
      </c>
      <c r="C123" s="5" t="n">
        <f aca="false">20000*30</f>
        <v>600000</v>
      </c>
      <c r="D123" s="1" t="n">
        <f aca="false">+D$116</f>
        <v>3.738</v>
      </c>
      <c r="E123" s="1" t="n">
        <v>4.2</v>
      </c>
      <c r="F123" s="6" t="n">
        <f aca="false">(-E123+D123)*C123</f>
        <v>-277200</v>
      </c>
      <c r="G123" s="31" t="n">
        <v>0.374895833333333</v>
      </c>
      <c r="H123" s="34"/>
    </row>
    <row r="124" customFormat="false" ht="12.75" hidden="true" customHeight="false" outlineLevel="0" collapsed="false">
      <c r="B124" s="4" t="n">
        <v>37032</v>
      </c>
      <c r="C124" s="5" t="n">
        <f aca="false">15000*30</f>
        <v>450000</v>
      </c>
      <c r="D124" s="1" t="n">
        <f aca="false">+D$116</f>
        <v>3.738</v>
      </c>
      <c r="E124" s="1" t="n">
        <v>4.2</v>
      </c>
      <c r="F124" s="6" t="n">
        <f aca="false">(-E124+D124)*C124</f>
        <v>-207900</v>
      </c>
      <c r="G124" s="31" t="n">
        <v>0.390462962962963</v>
      </c>
    </row>
    <row r="125" customFormat="false" ht="12.75" hidden="true" customHeight="false" outlineLevel="0" collapsed="false">
      <c r="B125" s="4" t="n">
        <v>37032</v>
      </c>
      <c r="C125" s="5" t="n">
        <f aca="false">5000*30</f>
        <v>150000</v>
      </c>
      <c r="D125" s="1" t="n">
        <f aca="false">+D$116</f>
        <v>3.738</v>
      </c>
      <c r="E125" s="1" t="n">
        <v>4.195</v>
      </c>
      <c r="F125" s="6" t="n">
        <f aca="false">(-E125+D125)*C125</f>
        <v>-68550</v>
      </c>
      <c r="G125" s="31" t="n">
        <v>0.460902777777778</v>
      </c>
    </row>
    <row r="126" customFormat="false" ht="12.75" hidden="true" customHeight="false" outlineLevel="0" collapsed="false">
      <c r="B126" s="4" t="n">
        <v>37032</v>
      </c>
      <c r="C126" s="5" t="n">
        <f aca="false">5000*30</f>
        <v>150000</v>
      </c>
      <c r="D126" s="1" t="n">
        <f aca="false">+D$116</f>
        <v>3.738</v>
      </c>
      <c r="E126" s="1" t="n">
        <v>4.18</v>
      </c>
      <c r="F126" s="6" t="n">
        <f aca="false">(-E126+D126)*C126</f>
        <v>-66300</v>
      </c>
      <c r="G126" s="31" t="n">
        <v>0.518101851851852</v>
      </c>
    </row>
    <row r="127" customFormat="false" ht="12.75" hidden="false" customHeight="false" outlineLevel="0" collapsed="false">
      <c r="B127" s="4" t="n">
        <v>37033</v>
      </c>
      <c r="C127" s="5" t="n">
        <f aca="false">-10000*30</f>
        <v>-300000</v>
      </c>
      <c r="D127" s="1" t="n">
        <f aca="false">+D$116</f>
        <v>3.738</v>
      </c>
      <c r="E127" s="1" t="n">
        <v>4.075</v>
      </c>
      <c r="F127" s="6" t="n">
        <f aca="false">(-E127+D127)*C127</f>
        <v>101100</v>
      </c>
      <c r="G127" s="31" t="n">
        <v>0.364108796296296</v>
      </c>
    </row>
    <row r="128" customFormat="false" ht="12.75" hidden="false" customHeight="false" outlineLevel="0" collapsed="false">
      <c r="B128" s="4" t="n">
        <v>37033</v>
      </c>
      <c r="C128" s="5" t="n">
        <f aca="false">-5000*30</f>
        <v>-150000</v>
      </c>
      <c r="D128" s="1" t="n">
        <f aca="false">+D$116</f>
        <v>3.738</v>
      </c>
      <c r="E128" s="1" t="n">
        <v>4.1</v>
      </c>
      <c r="F128" s="6" t="n">
        <f aca="false">(-E128+D128)*C128</f>
        <v>54300</v>
      </c>
      <c r="G128" s="31" t="n">
        <v>0.468854166666667</v>
      </c>
    </row>
    <row r="129" customFormat="false" ht="12.75" hidden="false" customHeight="false" outlineLevel="0" collapsed="false">
      <c r="B129" s="4" t="n">
        <v>37034</v>
      </c>
      <c r="C129" s="5" t="n">
        <f aca="false">-5000*30</f>
        <v>-150000</v>
      </c>
      <c r="D129" s="1" t="n">
        <f aca="false">+D$116</f>
        <v>3.738</v>
      </c>
      <c r="E129" s="1" t="n">
        <v>4.1425</v>
      </c>
      <c r="F129" s="6" t="n">
        <f aca="false">(-E129+D129)*C129</f>
        <v>60675</v>
      </c>
      <c r="G129" s="31" t="n">
        <v>0.492256944444444</v>
      </c>
    </row>
    <row r="130" customFormat="false" ht="12.75" hidden="false" customHeight="false" outlineLevel="0" collapsed="false">
      <c r="B130" s="4" t="n">
        <v>37040</v>
      </c>
      <c r="C130" s="5" t="n">
        <f aca="false">10000*30</f>
        <v>300000</v>
      </c>
      <c r="D130" s="1" t="n">
        <f aca="false">+D$116</f>
        <v>3.738</v>
      </c>
      <c r="E130" s="1" t="n">
        <v>3.91</v>
      </c>
      <c r="F130" s="6" t="n">
        <f aca="false">(-E130+D130)*C130</f>
        <v>-51600</v>
      </c>
      <c r="G130" s="31" t="n">
        <v>0.262395833333333</v>
      </c>
    </row>
    <row r="131" customFormat="false" ht="12.75" hidden="false" customHeight="false" outlineLevel="0" collapsed="false">
      <c r="B131" s="4"/>
      <c r="C131" s="5"/>
      <c r="D131" s="1" t="n">
        <f aca="false">+D$116</f>
        <v>3.738</v>
      </c>
      <c r="E131" s="1"/>
      <c r="F131" s="6" t="n">
        <f aca="false">(-E131+D131)*C131</f>
        <v>0</v>
      </c>
      <c r="G131" s="31"/>
    </row>
    <row r="132" customFormat="false" ht="12.75" hidden="false" customHeight="false" outlineLevel="0" collapsed="false">
      <c r="B132" s="4"/>
      <c r="C132" s="5"/>
      <c r="D132" s="1" t="n">
        <f aca="false">+D$116</f>
        <v>3.738</v>
      </c>
      <c r="E132" s="1"/>
      <c r="F132" s="6" t="n">
        <f aca="false">(-E132+D132)*C132</f>
        <v>0</v>
      </c>
      <c r="G132" s="31"/>
    </row>
    <row r="133" customFormat="false" ht="13.5" hidden="false" customHeight="false" outlineLevel="0" collapsed="false">
      <c r="C133" s="7" t="n">
        <f aca="false">SUM(C116:C132)</f>
        <v>-300000</v>
      </c>
      <c r="D133" s="1"/>
      <c r="E133" s="1"/>
      <c r="F133" s="8" t="n">
        <f aca="false">SUM(F116:F132)</f>
        <v>321225</v>
      </c>
    </row>
    <row r="134" customFormat="false" ht="13.5" hidden="false" customHeight="false" outlineLevel="0" collapsed="false"/>
    <row r="136" customFormat="false" ht="12.75" hidden="false" customHeight="false" outlineLevel="0" collapsed="false">
      <c r="A136" s="4" t="n">
        <v>37043</v>
      </c>
      <c r="B136" s="27" t="n">
        <v>37020</v>
      </c>
      <c r="C136" s="28" t="n">
        <f aca="false">-20000*31</f>
        <v>-620000</v>
      </c>
      <c r="D136" s="1" t="n">
        <f aca="false">+'2001 CG'!D275</f>
        <v>3.925</v>
      </c>
      <c r="E136" s="1" t="n">
        <v>3.7</v>
      </c>
      <c r="F136" s="6" t="n">
        <f aca="false">(-E136+D136)*C136</f>
        <v>-139500</v>
      </c>
      <c r="G136" s="31" t="n">
        <v>0.518842592592593</v>
      </c>
      <c r="H136" s="34"/>
    </row>
    <row r="137" customFormat="false" ht="12.75" hidden="false" customHeight="false" outlineLevel="0" collapsed="false">
      <c r="B137" s="27" t="n">
        <v>37042</v>
      </c>
      <c r="C137" s="28" t="n">
        <f aca="false">-10000*31</f>
        <v>-310000</v>
      </c>
      <c r="D137" s="1" t="n">
        <f aca="false">+D136</f>
        <v>3.925</v>
      </c>
      <c r="E137" s="1" t="n">
        <v>3.94</v>
      </c>
      <c r="F137" s="6" t="n">
        <f aca="false">(-E137+D137)*C137</f>
        <v>4650.00000000004</v>
      </c>
      <c r="G137" s="31" t="n">
        <v>0.262256944444444</v>
      </c>
      <c r="H137" s="34"/>
    </row>
    <row r="138" customFormat="false" ht="12.75" hidden="false" customHeight="false" outlineLevel="0" collapsed="false">
      <c r="B138" s="27" t="n">
        <v>37042</v>
      </c>
      <c r="C138" s="28" t="n">
        <f aca="false">-10000*31</f>
        <v>-310000</v>
      </c>
      <c r="D138" s="1" t="n">
        <f aca="false">+D137</f>
        <v>3.925</v>
      </c>
      <c r="E138" s="1" t="n">
        <v>3.94</v>
      </c>
      <c r="F138" s="6" t="n">
        <f aca="false">(-E138+D138)*C138</f>
        <v>4650.00000000004</v>
      </c>
      <c r="G138" s="31"/>
      <c r="H138" s="34"/>
    </row>
    <row r="139" customFormat="false" ht="12.75" hidden="false" customHeight="false" outlineLevel="0" collapsed="false">
      <c r="B139" s="27"/>
      <c r="C139" s="28"/>
      <c r="D139" s="1" t="n">
        <f aca="false">+D138</f>
        <v>3.925</v>
      </c>
      <c r="E139" s="1" t="n">
        <v>0</v>
      </c>
      <c r="F139" s="6" t="n">
        <f aca="false">(-E139+D139)*C139</f>
        <v>0</v>
      </c>
      <c r="G139" s="31"/>
      <c r="H139" s="34"/>
    </row>
    <row r="140" customFormat="false" ht="12.75" hidden="false" customHeight="false" outlineLevel="0" collapsed="false">
      <c r="B140" s="27"/>
      <c r="C140" s="5"/>
      <c r="D140" s="1" t="n">
        <f aca="false">+D139</f>
        <v>3.925</v>
      </c>
      <c r="E140" s="1"/>
      <c r="F140" s="6" t="n">
        <f aca="false">(-E140+D140)*C140</f>
        <v>0</v>
      </c>
      <c r="G140" s="31"/>
      <c r="H140" s="34"/>
    </row>
    <row r="141" customFormat="false" ht="12.75" hidden="false" customHeight="false" outlineLevel="0" collapsed="false">
      <c r="B141" s="27"/>
      <c r="C141" s="5"/>
      <c r="D141" s="1" t="n">
        <f aca="false">+D140</f>
        <v>3.925</v>
      </c>
      <c r="E141" s="1"/>
      <c r="F141" s="6" t="n">
        <f aca="false">(-E141+D141)*C141</f>
        <v>0</v>
      </c>
      <c r="G141" s="17"/>
      <c r="H141" s="34"/>
    </row>
    <row r="142" customFormat="false" ht="12.75" hidden="false" customHeight="false" outlineLevel="0" collapsed="false">
      <c r="B142" s="27"/>
      <c r="C142" s="5"/>
      <c r="D142" s="1" t="n">
        <f aca="false">+D141</f>
        <v>3.925</v>
      </c>
      <c r="E142" s="1"/>
      <c r="F142" s="6" t="n">
        <f aca="false">(-E142+D142)*C142</f>
        <v>0</v>
      </c>
      <c r="G142" s="31"/>
      <c r="H142" s="34"/>
    </row>
    <row r="143" customFormat="false" ht="12.75" hidden="false" customHeight="false" outlineLevel="0" collapsed="false">
      <c r="B143" s="27"/>
      <c r="C143" s="5"/>
      <c r="D143" s="1" t="n">
        <f aca="false">+D142</f>
        <v>3.925</v>
      </c>
      <c r="E143" s="1"/>
      <c r="F143" s="6" t="n">
        <f aca="false">(-E143+D143)*C143</f>
        <v>0</v>
      </c>
      <c r="G143" s="31"/>
      <c r="H143" s="34"/>
    </row>
    <row r="144" customFormat="false" ht="12.75" hidden="false" customHeight="false" outlineLevel="0" collapsed="false">
      <c r="B144" s="4"/>
      <c r="C144" s="5"/>
      <c r="D144" s="1" t="n">
        <f aca="false">+D143</f>
        <v>3.925</v>
      </c>
      <c r="E144" s="1"/>
      <c r="F144" s="6" t="n">
        <f aca="false">(-E144+D144)*C144</f>
        <v>0</v>
      </c>
      <c r="G144" s="31"/>
    </row>
    <row r="145" customFormat="false" ht="12.75" hidden="false" customHeight="false" outlineLevel="0" collapsed="false">
      <c r="B145" s="4"/>
      <c r="C145" s="5"/>
      <c r="D145" s="1" t="n">
        <f aca="false">+D144</f>
        <v>3.925</v>
      </c>
      <c r="E145" s="1"/>
      <c r="F145" s="6" t="n">
        <f aca="false">(-E145+D145)*C145</f>
        <v>0</v>
      </c>
      <c r="G145" s="31"/>
    </row>
    <row r="146" customFormat="false" ht="12.75" hidden="false" customHeight="false" outlineLevel="0" collapsed="false">
      <c r="B146" s="4"/>
      <c r="C146" s="5"/>
      <c r="D146" s="1" t="n">
        <f aca="false">+D145</f>
        <v>3.925</v>
      </c>
      <c r="E146" s="1"/>
      <c r="F146" s="6" t="n">
        <f aca="false">(-E146+D146)*C146</f>
        <v>0</v>
      </c>
      <c r="G146" s="31"/>
    </row>
    <row r="147" customFormat="false" ht="12.75" hidden="false" customHeight="false" outlineLevel="0" collapsed="false">
      <c r="B147" s="4"/>
      <c r="C147" s="5"/>
      <c r="D147" s="1" t="n">
        <f aca="false">+D146</f>
        <v>3.925</v>
      </c>
      <c r="E147" s="1"/>
      <c r="F147" s="6" t="n">
        <f aca="false">(-E147+D147)*C147</f>
        <v>0</v>
      </c>
      <c r="G147" s="31"/>
    </row>
    <row r="148" customFormat="false" ht="12.75" hidden="false" customHeight="false" outlineLevel="0" collapsed="false">
      <c r="B148" s="4"/>
      <c r="C148" s="5"/>
      <c r="D148" s="1" t="n">
        <f aca="false">+D147</f>
        <v>3.925</v>
      </c>
      <c r="E148" s="1"/>
      <c r="F148" s="6" t="n">
        <f aca="false">(-E148+D148)*C148</f>
        <v>0</v>
      </c>
      <c r="G148" s="31"/>
    </row>
    <row r="149" customFormat="false" ht="12.75" hidden="false" customHeight="false" outlineLevel="0" collapsed="false">
      <c r="B149" s="4"/>
      <c r="C149" s="5"/>
      <c r="D149" s="1" t="n">
        <f aca="false">+D148</f>
        <v>3.925</v>
      </c>
      <c r="E149" s="1"/>
      <c r="F149" s="6" t="n">
        <f aca="false">(-E149+D149)*C149</f>
        <v>0</v>
      </c>
      <c r="G149" s="31"/>
    </row>
    <row r="150" customFormat="false" ht="12.75" hidden="false" customHeight="false" outlineLevel="0" collapsed="false">
      <c r="B150" s="4"/>
      <c r="C150" s="5"/>
      <c r="D150" s="1" t="n">
        <f aca="false">+D149</f>
        <v>3.925</v>
      </c>
      <c r="E150" s="1"/>
      <c r="F150" s="6" t="n">
        <f aca="false">(-E150+D150)*C150</f>
        <v>0</v>
      </c>
      <c r="G150" s="31"/>
    </row>
    <row r="151" customFormat="false" ht="12.75" hidden="false" customHeight="false" outlineLevel="0" collapsed="false">
      <c r="B151" s="4"/>
      <c r="C151" s="5"/>
      <c r="D151" s="1" t="n">
        <f aca="false">+D150</f>
        <v>3.925</v>
      </c>
      <c r="E151" s="1"/>
      <c r="F151" s="6" t="n">
        <f aca="false">(-E151+D151)*C151</f>
        <v>0</v>
      </c>
      <c r="G151" s="31"/>
    </row>
    <row r="152" customFormat="false" ht="13.5" hidden="false" customHeight="false" outlineLevel="0" collapsed="false">
      <c r="C152" s="7" t="n">
        <f aca="false">SUM(C136:C151)</f>
        <v>-1240000</v>
      </c>
      <c r="D152" s="1"/>
      <c r="E152" s="1"/>
      <c r="F152" s="8" t="n">
        <f aca="false">SUM(F136:F151)</f>
        <v>-130200</v>
      </c>
    </row>
    <row r="153" customFormat="false" ht="13.5" hidden="false" customHeight="false" outlineLevel="0" collapsed="false"/>
    <row r="155" customFormat="false" ht="12.75" hidden="false" customHeight="false" outlineLevel="0" collapsed="false">
      <c r="C155" s="28" t="n">
        <f aca="false">+C152/31</f>
        <v>-40000</v>
      </c>
      <c r="F155" s="13" t="n">
        <f aca="false">SUM(F22,F35,F78,F113,F133,F152)</f>
        <v>242195</v>
      </c>
    </row>
    <row r="234" customFormat="false" ht="12.75" hidden="false" customHeight="false" outlineLevel="0" collapsed="false">
      <c r="D234" s="0" t="n">
        <v>5.275</v>
      </c>
    </row>
    <row r="273" customFormat="false" ht="12.75" hidden="false" customHeight="false" outlineLevel="0" collapsed="false">
      <c r="F273" s="0" t="n">
        <v>-31700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2000-05-04T19:26:29Z</dcterms:created>
  <dc:creator>cgerman</dc:creator>
  <dc:description/>
  <dc:language>en-US</dc:language>
  <cp:lastModifiedBy>cgerman</cp:lastModifiedBy>
  <cp:lastPrinted>2001-05-08T17:28:16Z</cp:lastPrinted>
  <dcterms:modified xsi:type="dcterms:W3CDTF">2001-06-01T18:23:13Z</dcterms:modified>
  <cp:revision>0</cp:revision>
  <dc:subject/>
  <dc:title/>
</cp:coreProperties>
</file>