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<sst xmlns="http://schemas.openxmlformats.org/spreadsheetml/2006/main" count="938" uniqueCount="179">
  <si>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</si>
  <si>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</si>
  <si>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</si>
  <si>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</si>
  <si>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</si>
  <si>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</si>
  <si>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</si>
  <si>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</si>
  <si>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</si>
  <si>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</si>
  <si>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</si>
  <si>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</si>
  <si>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</si>
  <si>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</si>
  <si>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</si>
  <si>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</si>
  <si>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</si>
  <si>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</si>
  <si>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</si>
  <si>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</si>
  <si>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</si>
  <si>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</si>
  <si>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</si>
  <si>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</si>
  <si>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</si>
  <si>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</si>
  <si>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</si>
  <si>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</si>
  <si>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</si>
  <si>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</si>
  <si>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</si>
  <si>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</si>
  <si>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</si>
  <si>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</si>
  <si>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</si>
  <si>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</si>
  <si>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</si>
  <si>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</si>
  <si>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</si>
  <si>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</si>
  <si>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</si>
  <si>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</si>
  <si>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</si>
  <si>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</si>
  <si>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</si>
  <si>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</si>
  <si>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</si>
  <si>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</si>
  <si>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</si>
  <si>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</si>
  <si>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</si>
  <si>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</si>
  <si>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</si>
  <si>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</si>
  <si>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</si>
  <si>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</si>
  <si>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</si>
  <si>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</si>
  <si>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</si>
  <si>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</si>
  <si>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</si>
  <si>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</si>
  <si>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</si>
  <si>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</si>
  <si>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</si>
  <si>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</si>
  <si>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</si>
  <si>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</si>
  <si>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</si>
  <si>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</si>
  <si>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</si>
  <si>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</si>
  <si>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</si>
  <si>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</si>
  <si>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</si>
  <si>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</si>
  <si>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</si>
  <si>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</si>
  <si>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</si>
  <si>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Paine Webber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</si>
  <si>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</si>
  <si>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</si>
  <si>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</si>
  <si>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</si>
  <si>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</si>
  <si>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</si>
  <si>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</si>
  <si>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</si>
  <si>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</si>
  <si>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</si>
  <si>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Bonus Receivable</t>
  </si>
  <si>
    <t xml:space="preserve">ENE 1/4/02</t>
  </si>
  <si>
    <t xml:space="preserve">ENE 2/5/02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</si>
  <si>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</si>
  <si>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</si>
  <si>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</si>
  <si>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</si>
  <si>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</si>
  <si>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</si>
  <si>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</si>
  <si>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</si>
  <si>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</si>
  <si>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</si>
  <si>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</si>
  <si>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</si>
  <si>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</si>
  <si>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</si>
  <si>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</si>
  <si>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</si>
  <si>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</si>
  <si>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</si>
  <si>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</si>
  <si>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</si>
  <si>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</si>
  <si>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</si>
  <si>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</si>
  <si>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</si>
  <si>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</si>
  <si>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</si>
  <si>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</si>
  <si>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</si>
  <si>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</si>
  <si>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</si>
  <si>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</si>
  <si>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</si>
  <si>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</si>
  <si>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</si>
  <si>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</si>
  <si>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</si>
  <si>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</si>
  <si>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def. taxes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</si>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</sst>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.0000"/>
    <numFmt numFmtId="177" formatCode="[$-409]#,##0.00_);\(#,##0.00\)"/>
    <numFmt numFmtId="178" formatCode="0.0000"/>
    <numFmt numFmtId="179" formatCode="[$-409]d\-mmm"/>
    <numFmt numFmtId="180" formatCode="#,##0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37222</v>
      </c>
      <c r="F3" s="12" t="n">
        <v>37221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2307855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2307855</v>
      </c>
      <c r="K5" s="4" t="n">
        <f aca="false">J5</f>
        <v>2307855</v>
      </c>
      <c r="L5" s="5" t="n">
        <v>1</v>
      </c>
    </row>
    <row r="6" customFormat="false" ht="13.2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99.8</v>
      </c>
      <c r="F8" s="14" t="n">
        <v>99.8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3.2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115.93</v>
      </c>
      <c r="F9" s="14" t="n">
        <v>115.93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40.25</v>
      </c>
      <c r="F10" s="14" t="n">
        <v>40.25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39.25</v>
      </c>
      <c r="F11" s="14" t="n">
        <v>39.25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3.2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3.2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3.2" hidden="false" customHeight="false" outlineLevel="0" collapsed="false">
      <c r="A15" s="15"/>
      <c r="E15" s="14"/>
      <c r="F15" s="14"/>
    </row>
    <row r="16" customFormat="false" ht="13.2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2307855</v>
      </c>
      <c r="N16" s="6" t="n">
        <v>2307855</v>
      </c>
      <c r="O16" s="13" t="n">
        <f aca="false">M16-N16</f>
        <v>0</v>
      </c>
    </row>
    <row r="17" customFormat="false" ht="13.2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3.2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8" t="s">
        <v>26</v>
      </c>
      <c r="B19" s="1" t="s">
        <v>27</v>
      </c>
      <c r="C19" s="2" t="n">
        <v>4061.61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4061.61</v>
      </c>
      <c r="K19" s="4" t="n">
        <f aca="false">J19</f>
        <v>4061.61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3.2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3.2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14.74</v>
      </c>
      <c r="F22" s="14" t="n">
        <v>14.74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13266</v>
      </c>
      <c r="K22" s="4" t="n">
        <f aca="false">J22</f>
        <v>13266</v>
      </c>
      <c r="L22" s="5" t="n">
        <v>2</v>
      </c>
      <c r="M22" s="6" t="s">
        <v>0</v>
      </c>
    </row>
    <row r="23" customFormat="false" ht="13.2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16.89</v>
      </c>
      <c r="F23" s="14" t="n">
        <v>16.89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1689</v>
      </c>
      <c r="K23" s="4" t="n">
        <f aca="false">J23</f>
        <v>1689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45.1</v>
      </c>
      <c r="F24" s="14" t="n">
        <v>45.1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3743.3</v>
      </c>
      <c r="K24" s="4" t="n">
        <f aca="false">J24</f>
        <v>3743.3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169</v>
      </c>
      <c r="E25" s="14" t="n">
        <v>12.25</v>
      </c>
      <c r="F25" s="14" t="n">
        <v>12.25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2070.25</v>
      </c>
      <c r="K25" s="4" t="n">
        <f aca="false">J25</f>
        <v>2070.25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3.2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3.2" hidden="false" customHeight="false" outlineLevel="0" collapsed="false">
      <c r="A29" s="8" t="s">
        <v>36</v>
      </c>
      <c r="B29" s="2" t="s">
        <v>15</v>
      </c>
      <c r="D29" s="2" t="s">
        <v>0</v>
      </c>
      <c r="E29" s="14" t="s">
        <v>0</v>
      </c>
      <c r="F29" s="14" t="s">
        <v>0</v>
      </c>
      <c r="I29" s="5"/>
      <c r="K29" s="4" t="s">
        <v>0</v>
      </c>
      <c r="M29" s="6" t="s">
        <v>0</v>
      </c>
    </row>
    <row r="30" customFormat="false" ht="13.2" hidden="false" customHeight="false" outlineLevel="0" collapsed="false">
      <c r="A30" s="21" t="s">
        <v>0</v>
      </c>
      <c r="B30" s="17" t="s">
        <v>37</v>
      </c>
      <c r="C30" s="2" t="n">
        <v>275.069</v>
      </c>
      <c r="D30" s="2" t="n">
        <f aca="false">C30*1</f>
        <v>275.069</v>
      </c>
      <c r="E30" s="22" t="n">
        <v>4.01</v>
      </c>
      <c r="F30" s="22" t="n">
        <v>4.01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1103.02669</v>
      </c>
      <c r="K30" s="4" t="n">
        <f aca="false">J30</f>
        <v>1103.02669</v>
      </c>
      <c r="L30" s="5" t="n">
        <v>2</v>
      </c>
      <c r="M30" s="6" t="s">
        <v>0</v>
      </c>
    </row>
    <row r="31" customFormat="false" ht="13.2" hidden="false" customHeight="false" outlineLevel="0" collapsed="false">
      <c r="A31" s="8" t="s">
        <v>0</v>
      </c>
      <c r="B31" s="1" t="s">
        <v>38</v>
      </c>
      <c r="C31" s="2" t="n">
        <v>134916.69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134916.69</v>
      </c>
      <c r="K31" s="4" t="n">
        <f aca="false">J31</f>
        <v>134916.69</v>
      </c>
      <c r="L31" s="5" t="n">
        <v>1</v>
      </c>
      <c r="M31" s="6" t="s">
        <v>0</v>
      </c>
    </row>
    <row r="32" customFormat="false" ht="13.2" hidden="false" customHeight="false" outlineLevel="0" collapsed="false">
      <c r="A32" s="21" t="s">
        <v>0</v>
      </c>
      <c r="B32" s="1" t="s">
        <v>0</v>
      </c>
      <c r="C32" s="23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3.2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3.2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3.2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3.2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4.01</v>
      </c>
      <c r="F36" s="14" t="n">
        <f aca="false">F$30</f>
        <v>4.01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388.13993</v>
      </c>
      <c r="K36" s="4" t="n">
        <f aca="false">J36</f>
        <v>388.13993</v>
      </c>
      <c r="L36" s="5" t="n">
        <v>2</v>
      </c>
      <c r="M36" s="6" t="s">
        <v>0</v>
      </c>
    </row>
    <row r="37" customFormat="false" ht="13.2" hidden="false" customHeight="false" outlineLevel="0" collapsed="false">
      <c r="A37" s="8"/>
      <c r="C37" s="2" t="s">
        <v>0</v>
      </c>
      <c r="E37" s="14" t="s">
        <v>0</v>
      </c>
      <c r="F37" s="14" t="s">
        <v>0</v>
      </c>
      <c r="H37" s="4" t="s">
        <v>0</v>
      </c>
      <c r="I37" s="24" t="s">
        <v>0</v>
      </c>
      <c r="M37" s="6" t="s">
        <v>0</v>
      </c>
    </row>
    <row r="38" customFormat="false" ht="13.2" hidden="false" customHeight="false" outlineLevel="0" collapsed="false">
      <c r="A38" s="8" t="s">
        <v>43</v>
      </c>
      <c r="B38" s="3" t="s">
        <v>15</v>
      </c>
      <c r="D38" s="2" t="s">
        <v>0</v>
      </c>
      <c r="E38" s="14" t="s">
        <v>0</v>
      </c>
      <c r="F38" s="14" t="s">
        <v>0</v>
      </c>
      <c r="H38" s="4" t="s">
        <v>0</v>
      </c>
      <c r="I38" s="24" t="s">
        <v>0</v>
      </c>
      <c r="M38" s="6" t="s">
        <v>0</v>
      </c>
    </row>
    <row r="39" customFormat="false" ht="13.2" hidden="false" customHeight="false" outlineLevel="0" collapsed="false">
      <c r="A39" s="25" t="s">
        <v>0</v>
      </c>
      <c r="B39" s="26" t="s">
        <v>37</v>
      </c>
      <c r="C39" s="27" t="n">
        <v>8267</v>
      </c>
      <c r="D39" s="27" t="n">
        <v>8267</v>
      </c>
      <c r="E39" s="14" t="n">
        <f aca="false">E$30</f>
        <v>4.01</v>
      </c>
      <c r="F39" s="14" t="n">
        <f aca="false">F$30</f>
        <v>4.01</v>
      </c>
      <c r="G39" s="28" t="n">
        <f aca="false">C39*(E39-F39)</f>
        <v>0</v>
      </c>
      <c r="H39" s="28" t="n">
        <f aca="false">C39*(E39-F39)*0.5895</f>
        <v>0</v>
      </c>
      <c r="I39" s="29" t="s">
        <v>0</v>
      </c>
      <c r="J39" s="28" t="n">
        <f aca="false">C39*E39*0.9</f>
        <v>29835.603</v>
      </c>
      <c r="K39" s="28" t="n">
        <f aca="false">J39*0.614</f>
        <v>18319.060242</v>
      </c>
      <c r="L39" s="30" t="n">
        <v>2</v>
      </c>
      <c r="M39" s="31" t="s">
        <v>0</v>
      </c>
      <c r="N39" s="31" t="s">
        <v>0</v>
      </c>
      <c r="O39" s="3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3.2" hidden="false" customHeight="false" outlineLevel="0" collapsed="false">
      <c r="A40" s="21"/>
      <c r="E40" s="14" t="s">
        <v>0</v>
      </c>
      <c r="F40" s="14" t="s">
        <v>0</v>
      </c>
      <c r="H40" s="4" t="s">
        <v>0</v>
      </c>
      <c r="I40" s="24"/>
      <c r="J40" s="24"/>
      <c r="M40" s="6" t="s">
        <v>0</v>
      </c>
    </row>
    <row r="41" customFormat="false" ht="13.2" hidden="false" customHeight="false" outlineLevel="0" collapsed="false">
      <c r="A41" s="8" t="s">
        <v>44</v>
      </c>
      <c r="B41" s="3" t="s">
        <v>15</v>
      </c>
      <c r="E41" s="14" t="s">
        <v>0</v>
      </c>
      <c r="F41" s="14" t="s">
        <v>0</v>
      </c>
      <c r="H41" s="4" t="s">
        <v>0</v>
      </c>
      <c r="I41" s="5"/>
      <c r="M41" s="6" t="s">
        <v>0</v>
      </c>
    </row>
    <row r="42" customFormat="false" ht="13.2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4.01</v>
      </c>
      <c r="F42" s="14" t="n">
        <f aca="false">F$30</f>
        <v>4.01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5243.420662</v>
      </c>
      <c r="K42" s="4" t="n">
        <f aca="false">J42</f>
        <v>5243.420662</v>
      </c>
      <c r="L42" s="5" t="n">
        <v>2</v>
      </c>
      <c r="M42" s="6" t="s">
        <v>0</v>
      </c>
    </row>
    <row r="43" customFormat="false" ht="13.2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4.01</v>
      </c>
      <c r="F43" s="14" t="n">
        <f aca="false">F$30</f>
        <v>4.01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713.913934</v>
      </c>
      <c r="K43" s="4" t="n">
        <f aca="false">J43</f>
        <v>713.913934</v>
      </c>
      <c r="L43" s="5" t="n">
        <v>2</v>
      </c>
      <c r="M43" s="6" t="s">
        <v>0</v>
      </c>
    </row>
    <row r="44" customFormat="false" ht="13.2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4.01</v>
      </c>
      <c r="F44" s="14" t="n">
        <f aca="false">F$30</f>
        <v>4.01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1615.444941</v>
      </c>
      <c r="K44" s="4" t="n">
        <f aca="false">J44</f>
        <v>1615.444941</v>
      </c>
      <c r="L44" s="5" t="n">
        <v>2</v>
      </c>
      <c r="M44" s="6" t="s">
        <v>0</v>
      </c>
    </row>
    <row r="45" customFormat="false" ht="13.2" hidden="false" customHeight="false" outlineLevel="0" collapsed="false">
      <c r="A45" s="8"/>
      <c r="C45" s="2" t="s">
        <v>0</v>
      </c>
      <c r="E45" s="14"/>
      <c r="F45" s="14"/>
      <c r="H45" s="4" t="s">
        <v>0</v>
      </c>
      <c r="I45" s="14"/>
      <c r="M45" s="6" t="s">
        <v>0</v>
      </c>
    </row>
    <row r="46" customFormat="false" ht="13.2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3.2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4.01</v>
      </c>
      <c r="F47" s="14" t="n">
        <f aca="false">F$30</f>
        <v>4.01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4.01</v>
      </c>
      <c r="F48" s="14" t="n">
        <f aca="false">F$30</f>
        <v>4.01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3.2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4.01</v>
      </c>
      <c r="F49" s="14" t="n">
        <f aca="false">F$30</f>
        <v>4.01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4.01</v>
      </c>
      <c r="F50" s="14" t="n">
        <f aca="false">F$30</f>
        <v>4.01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4.01</v>
      </c>
      <c r="F51" s="14" t="n">
        <f aca="false">F$30</f>
        <v>4.01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4.01</v>
      </c>
      <c r="F52" s="14" t="n">
        <f aca="false">F$30</f>
        <v>4.01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4.01</v>
      </c>
      <c r="F53" s="14" t="n">
        <f aca="false">F$30</f>
        <v>4.01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 t="s">
        <v>0</v>
      </c>
      <c r="B54" s="33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3.2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3.2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4.01</v>
      </c>
      <c r="F56" s="14" t="n">
        <f aca="false">F$30</f>
        <v>4.01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9291.17</v>
      </c>
      <c r="K56" s="4" t="n">
        <f aca="false">J56*0.614</f>
        <v>5704.77838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3.2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3.2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4.01</v>
      </c>
      <c r="F59" s="14" t="n">
        <f aca="false">F$30</f>
        <v>4.01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7715.24</v>
      </c>
      <c r="K59" s="4" t="n">
        <f aca="false">J59*0.614</f>
        <v>4737.15736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3.2" hidden="false" customHeight="false" outlineLevel="0" collapsed="false">
      <c r="A60" s="34" t="s">
        <v>0</v>
      </c>
      <c r="E60" s="14"/>
      <c r="F60" s="14"/>
      <c r="H60" s="4" t="s">
        <v>0</v>
      </c>
      <c r="I60" s="14"/>
    </row>
    <row r="61" customFormat="false" ht="13.2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5"/>
      <c r="F61" s="35"/>
      <c r="H61" s="4" t="s">
        <v>0</v>
      </c>
      <c r="I61" s="5"/>
      <c r="K61" s="4" t="s">
        <v>0</v>
      </c>
    </row>
    <row r="62" customFormat="false" ht="13.2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3.2" hidden="false" customHeight="false" outlineLevel="0" collapsed="false">
      <c r="A63" s="8" t="s">
        <v>0</v>
      </c>
      <c r="B63" s="1" t="s">
        <v>64</v>
      </c>
      <c r="C63" s="6" t="n">
        <v>2932920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2932920</v>
      </c>
      <c r="K63" s="4" t="n">
        <f aca="false">J63</f>
        <v>2932920</v>
      </c>
      <c r="L63" s="5" t="n">
        <v>1</v>
      </c>
    </row>
    <row r="64" customFormat="false" ht="13.2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3.2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3.2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3.2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0.25</v>
      </c>
      <c r="F67" s="14" t="n">
        <v>0.25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1250</v>
      </c>
    </row>
    <row r="68" customFormat="false" ht="13.2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3.2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0.05</v>
      </c>
      <c r="F69" s="14" t="n">
        <v>0.05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125</v>
      </c>
    </row>
    <row r="70" customFormat="false" ht="13.2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1250</v>
      </c>
    </row>
    <row r="71" customFormat="false" ht="13.2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3.2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0.25</v>
      </c>
      <c r="F72" s="14" t="n">
        <v>0.25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3750</v>
      </c>
      <c r="O72" s="3" t="s">
        <v>0</v>
      </c>
    </row>
    <row r="73" customFormat="false" ht="13.2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3.2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3.2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2500</v>
      </c>
      <c r="O75" s="4" t="s">
        <v>0</v>
      </c>
    </row>
    <row r="76" customFormat="false" ht="13.2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6" t="n">
        <f aca="false">C76*E76*-1</f>
        <v>2500</v>
      </c>
      <c r="O76" s="6" t="s">
        <v>0</v>
      </c>
    </row>
    <row r="77" customFormat="false" ht="13.8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7" t="n">
        <f aca="false">C77*E77*-1</f>
        <v>1250</v>
      </c>
      <c r="N77" s="6" t="s">
        <v>0</v>
      </c>
      <c r="O77" s="4" t="s">
        <v>0</v>
      </c>
    </row>
    <row r="78" customFormat="false" ht="13.2" hidden="false" customHeight="false" outlineLevel="0" collapsed="false">
      <c r="A78" s="8" t="s">
        <v>0</v>
      </c>
      <c r="C78" s="38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24000</v>
      </c>
      <c r="N78" s="6" t="n">
        <v>0</v>
      </c>
      <c r="O78" s="6" t="n">
        <v>2932920</v>
      </c>
      <c r="P78" s="1" t="s">
        <v>0</v>
      </c>
      <c r="R78" s="6" t="s">
        <v>0</v>
      </c>
    </row>
    <row r="79" customFormat="false" ht="13.2" hidden="false" customHeight="false" outlineLevel="0" collapsed="false">
      <c r="A79" s="8" t="s">
        <v>79</v>
      </c>
      <c r="B79" s="3" t="s">
        <v>15</v>
      </c>
      <c r="C79" s="2" t="s">
        <v>0</v>
      </c>
      <c r="D79" s="2" t="s">
        <v>0</v>
      </c>
      <c r="E79" s="35"/>
      <c r="F79" s="35"/>
      <c r="G79" s="35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2932920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2" t="n">
        <v>41.32</v>
      </c>
      <c r="F80" s="22" t="n">
        <v>41.32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15990.84</v>
      </c>
      <c r="K80" s="4" t="n">
        <f aca="false">J80</f>
        <v>15990.84</v>
      </c>
      <c r="L80" s="5" t="n">
        <v>2</v>
      </c>
      <c r="M80" s="6" t="s">
        <v>0</v>
      </c>
    </row>
    <row r="81" customFormat="false" ht="13.2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3.2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3.2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3.2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51.35</v>
      </c>
      <c r="F84" s="14" t="n">
        <v>51.35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12073.5147</v>
      </c>
      <c r="K84" s="4" t="n">
        <f aca="false">J84</f>
        <v>12073.5147</v>
      </c>
      <c r="L84" s="5" t="n">
        <v>1</v>
      </c>
    </row>
    <row r="85" customFormat="false" ht="13.2" hidden="false" customHeight="false" outlineLevel="0" collapsed="false">
      <c r="A85" s="8"/>
      <c r="B85" s="1" t="s">
        <v>84</v>
      </c>
      <c r="C85" s="2" t="n">
        <v>763.664</v>
      </c>
      <c r="D85" s="2" t="s">
        <v>0</v>
      </c>
      <c r="E85" s="14" t="n">
        <v>9.49</v>
      </c>
      <c r="F85" s="14" t="n">
        <v>9.49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7247.17136</v>
      </c>
      <c r="K85" s="4" t="n">
        <f aca="false">J85</f>
        <v>7247.17136</v>
      </c>
      <c r="L85" s="5" t="n">
        <v>1</v>
      </c>
    </row>
    <row r="86" customFormat="false" ht="13.2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20.84</v>
      </c>
      <c r="F86" s="14" t="n">
        <v>20.84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55742.74864</v>
      </c>
      <c r="K86" s="4" t="n">
        <f aca="false">J86</f>
        <v>55742.74864</v>
      </c>
      <c r="L86" s="5" t="n">
        <v>1</v>
      </c>
    </row>
    <row r="87" customFormat="false" ht="13.2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7.92</v>
      </c>
      <c r="F87" s="14" t="n">
        <v>7.92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9823.22352</v>
      </c>
      <c r="K87" s="4" t="n">
        <f aca="false">J87</f>
        <v>9823.22352</v>
      </c>
      <c r="L87" s="5" t="n">
        <v>1</v>
      </c>
    </row>
    <row r="88" customFormat="false" ht="13.2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37.5</v>
      </c>
      <c r="F88" s="14" t="n">
        <v>37.5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9789.15</v>
      </c>
      <c r="K88" s="4" t="n">
        <f aca="false">J88</f>
        <v>9789.15</v>
      </c>
      <c r="L88" s="5" t="n">
        <v>1</v>
      </c>
    </row>
    <row r="89" customFormat="false" ht="13.2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27.51</v>
      </c>
      <c r="F89" s="14" t="n">
        <v>27.51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10413.25026</v>
      </c>
      <c r="K89" s="4" t="n">
        <f aca="false">J89</f>
        <v>10413.25026</v>
      </c>
      <c r="L89" s="5" t="n">
        <v>1</v>
      </c>
      <c r="M89" s="6" t="s">
        <v>0</v>
      </c>
    </row>
    <row r="90" customFormat="false" ht="13.2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10.94</v>
      </c>
      <c r="F90" s="14" t="n">
        <v>10.94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15768.06268</v>
      </c>
      <c r="K90" s="4" t="n">
        <f aca="false">J90</f>
        <v>15768.06268</v>
      </c>
      <c r="L90" s="5" t="n">
        <v>1</v>
      </c>
    </row>
    <row r="91" customFormat="false" ht="13.2" hidden="false" customHeight="false" outlineLevel="0" collapsed="false">
      <c r="A91" s="8"/>
      <c r="E91" s="14"/>
      <c r="F91" s="14"/>
      <c r="I91" s="14"/>
    </row>
    <row r="92" customFormat="false" ht="13.2" hidden="false" customHeight="false" outlineLevel="0" collapsed="false">
      <c r="A92" s="8" t="s">
        <v>90</v>
      </c>
      <c r="B92" s="1" t="s">
        <v>91</v>
      </c>
      <c r="C92" s="2" t="n">
        <v>112500</v>
      </c>
      <c r="D92" s="2" t="s">
        <v>0</v>
      </c>
      <c r="E92" s="19" t="s">
        <v>0</v>
      </c>
      <c r="F92" s="19" t="s">
        <v>0</v>
      </c>
      <c r="G92" s="19" t="s">
        <v>0</v>
      </c>
      <c r="H92" s="19" t="s">
        <v>0</v>
      </c>
      <c r="J92" s="4" t="n">
        <f aca="false">+C92</f>
        <v>112500</v>
      </c>
      <c r="K92" s="4" t="n">
        <f aca="false">J92*0.54</f>
        <v>60750</v>
      </c>
      <c r="L92" s="5" t="n">
        <v>1</v>
      </c>
      <c r="M92" s="6" t="s">
        <v>0</v>
      </c>
      <c r="N92" s="39" t="s">
        <v>0</v>
      </c>
    </row>
    <row r="93" customFormat="false" ht="13.2" hidden="false" customHeight="false" outlineLevel="0" collapsed="false">
      <c r="A93" s="8"/>
      <c r="B93" s="1" t="s">
        <v>92</v>
      </c>
      <c r="C93" s="2" t="n">
        <v>112500</v>
      </c>
      <c r="E93" s="14"/>
      <c r="F93" s="14"/>
      <c r="I93" s="14"/>
      <c r="J93" s="4" t="n">
        <f aca="false">+C93</f>
        <v>112500</v>
      </c>
      <c r="K93" s="4" t="n">
        <f aca="false">J93*0.6</f>
        <v>67500</v>
      </c>
      <c r="L93" s="5" t="n">
        <v>1</v>
      </c>
    </row>
    <row r="94" customFormat="false" ht="13.2" hidden="false" customHeight="false" outlineLevel="0" collapsed="false">
      <c r="A94" s="8"/>
      <c r="E94" s="1"/>
      <c r="F94" s="1"/>
      <c r="G94" s="20"/>
      <c r="H94" s="4" t="s">
        <v>0</v>
      </c>
      <c r="I94" s="1" t="s">
        <v>0</v>
      </c>
      <c r="K94" s="4" t="s">
        <v>0</v>
      </c>
      <c r="M94" s="6" t="s">
        <v>0</v>
      </c>
    </row>
    <row r="95" customFormat="false" ht="13.2" hidden="false" customHeight="false" outlineLevel="0" collapsed="false">
      <c r="A95" s="8" t="s">
        <v>93</v>
      </c>
      <c r="B95" s="1" t="s">
        <v>94</v>
      </c>
      <c r="C95" s="2" t="n">
        <v>295000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295000</v>
      </c>
      <c r="K95" s="4" t="n">
        <f aca="false">J95</f>
        <v>295000</v>
      </c>
      <c r="L95" s="5" t="n">
        <v>1</v>
      </c>
    </row>
    <row r="96" customFormat="false" ht="13.2" hidden="false" customHeight="false" outlineLevel="0" collapsed="false">
      <c r="E96" s="1"/>
      <c r="F96" s="1"/>
      <c r="G96" s="20"/>
      <c r="H96" s="4" t="s">
        <v>0</v>
      </c>
      <c r="I96" s="1"/>
      <c r="J96" s="4" t="s">
        <v>0</v>
      </c>
    </row>
    <row r="97" customFormat="false" ht="13.2" hidden="false" customHeight="false" outlineLevel="0" collapsed="false">
      <c r="A97" s="8" t="s">
        <v>95</v>
      </c>
      <c r="B97" s="1" t="s">
        <v>96</v>
      </c>
      <c r="C97" s="2" t="n">
        <v>3829.12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3829.12</v>
      </c>
      <c r="K97" s="4" t="n">
        <f aca="false">J97</f>
        <v>3829.12</v>
      </c>
      <c r="L97" s="5" t="n">
        <v>1</v>
      </c>
    </row>
    <row r="98" customFormat="false" ht="13.2" hidden="false" customHeight="false" outlineLevel="0" collapsed="false">
      <c r="A98" s="8"/>
      <c r="B98" s="1" t="s">
        <v>97</v>
      </c>
      <c r="C98" s="2" t="n">
        <v>4769.42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4769.42</v>
      </c>
      <c r="K98" s="4" t="n">
        <f aca="false">J98</f>
        <v>4769.42</v>
      </c>
      <c r="L98" s="5" t="n">
        <v>1</v>
      </c>
    </row>
    <row r="99" customFormat="false" ht="13.2" hidden="false" customHeight="false" outlineLevel="0" collapsed="false">
      <c r="E99" s="1"/>
      <c r="F99" s="1"/>
      <c r="G99" s="20"/>
      <c r="H99" s="4" t="s">
        <v>0</v>
      </c>
      <c r="I99" s="1"/>
      <c r="K99" s="4" t="s">
        <v>0</v>
      </c>
    </row>
    <row r="100" customFormat="false" ht="13.2" hidden="false" customHeight="false" outlineLevel="0" collapsed="false">
      <c r="A100" s="8" t="s">
        <v>98</v>
      </c>
      <c r="B100" s="1" t="s">
        <v>99</v>
      </c>
      <c r="C100" s="2" t="n">
        <v>9759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9759</v>
      </c>
      <c r="K100" s="4" t="n">
        <f aca="false">J100</f>
        <v>9759</v>
      </c>
      <c r="L100" s="5" t="n">
        <v>1</v>
      </c>
      <c r="M100" s="6" t="s">
        <v>100</v>
      </c>
    </row>
    <row r="101" customFormat="false" ht="13.2" hidden="false" customHeight="false" outlineLevel="0" collapsed="false">
      <c r="A101" s="8"/>
      <c r="B101" s="1" t="s">
        <v>101</v>
      </c>
      <c r="C101" s="2" t="n">
        <v>3718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3718</v>
      </c>
      <c r="K101" s="4" t="n">
        <f aca="false">J101</f>
        <v>3718</v>
      </c>
      <c r="L101" s="5" t="n">
        <v>1</v>
      </c>
      <c r="M101" s="6" t="n">
        <f aca="false">(C8*E8)+(C9*E9)+(C10*E10)+(C11*E11)</f>
        <v>-3915350</v>
      </c>
      <c r="N101" s="39" t="n">
        <f aca="false">M101/M108</f>
        <v>-0.693434758384505</v>
      </c>
      <c r="O101" s="3" t="s">
        <v>18</v>
      </c>
    </row>
    <row r="102" customFormat="false" ht="13.2" hidden="false" customHeight="false" outlineLevel="0" collapsed="false">
      <c r="A102" s="8"/>
      <c r="B102" s="1" t="s">
        <v>102</v>
      </c>
      <c r="C102" s="2" t="n">
        <v>943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943</v>
      </c>
      <c r="K102" s="4" t="n">
        <f aca="false">J102</f>
        <v>943</v>
      </c>
      <c r="L102" s="5" t="n">
        <v>1</v>
      </c>
      <c r="M102" s="6" t="n">
        <f aca="false">SUMIF(L5:L109,2,K5:K109)</f>
        <v>78349.204565722</v>
      </c>
      <c r="N102" s="39" t="n">
        <f aca="false">M102/M108</f>
        <v>0.0138761698794871</v>
      </c>
      <c r="O102" s="3" t="s">
        <v>15</v>
      </c>
    </row>
    <row r="103" customFormat="false" ht="13.2" hidden="false" customHeight="false" outlineLevel="0" collapsed="false">
      <c r="A103" s="8"/>
      <c r="B103" s="1" t="s">
        <v>103</v>
      </c>
      <c r="C103" s="2" t="n">
        <v>1235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1235</v>
      </c>
      <c r="K103" s="4" t="n">
        <f aca="false">J103</f>
        <v>1235</v>
      </c>
      <c r="L103" s="5" t="n">
        <v>1</v>
      </c>
      <c r="M103" s="6" t="s">
        <v>104</v>
      </c>
      <c r="N103" s="39"/>
      <c r="O103" s="4" t="s">
        <v>0</v>
      </c>
    </row>
    <row r="104" customFormat="false" ht="13.2" hidden="false" customHeight="false" outlineLevel="0" collapsed="false">
      <c r="A104" s="8"/>
      <c r="B104" s="1" t="s">
        <v>105</v>
      </c>
      <c r="C104" s="2" t="n">
        <v>2234.782</v>
      </c>
      <c r="D104" s="2" t="s">
        <v>0</v>
      </c>
      <c r="E104" s="14" t="n">
        <v>1.684671</v>
      </c>
      <c r="F104" s="14" t="n">
        <v>1.684671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3764.872426722</v>
      </c>
      <c r="K104" s="4" t="n">
        <f aca="false">J104</f>
        <v>3764.872426722</v>
      </c>
      <c r="L104" s="5" t="n">
        <v>2</v>
      </c>
      <c r="M104" s="6" t="n">
        <f aca="false">SUMIF(L5:L109,1,K5:K109)</f>
        <v>6002964.24116</v>
      </c>
      <c r="N104" s="39" t="n">
        <f aca="false">M104/M108</f>
        <v>1.0631652491245</v>
      </c>
    </row>
    <row r="105" customFormat="false" ht="13.2" hidden="false" customHeight="false" outlineLevel="0" collapsed="false">
      <c r="A105" s="8"/>
      <c r="E105" s="14"/>
      <c r="F105" s="14"/>
      <c r="I105" s="14"/>
      <c r="N105" s="39"/>
    </row>
    <row r="106" customFormat="false" ht="13.2" hidden="false" customHeight="false" outlineLevel="0" collapsed="false">
      <c r="A106" s="8" t="s">
        <v>106</v>
      </c>
      <c r="B106" s="1" t="s">
        <v>107</v>
      </c>
      <c r="C106" s="2" t="n">
        <v>-90000</v>
      </c>
      <c r="D106" s="2" t="s">
        <v>0</v>
      </c>
      <c r="E106" s="19" t="s">
        <v>0</v>
      </c>
      <c r="F106" s="19" t="s">
        <v>0</v>
      </c>
      <c r="G106" s="19" t="s">
        <v>0</v>
      </c>
      <c r="H106" s="19" t="s">
        <v>0</v>
      </c>
      <c r="J106" s="4" t="n">
        <f aca="false">+C106</f>
        <v>-90000</v>
      </c>
      <c r="K106" s="4" t="n">
        <f aca="false">J106</f>
        <v>-90000</v>
      </c>
      <c r="L106" s="5" t="n">
        <v>0</v>
      </c>
      <c r="M106" s="6" t="n">
        <f aca="false">SUM(K106:K108)</f>
        <v>-435000</v>
      </c>
      <c r="N106" s="39" t="n">
        <f aca="false">+M106/M108</f>
        <v>-0.0770414190039868</v>
      </c>
    </row>
    <row r="107" customFormat="false" ht="13.2" hidden="false" customHeight="false" outlineLevel="0" collapsed="false">
      <c r="A107" s="8" t="s">
        <v>0</v>
      </c>
      <c r="B107" s="1" t="s">
        <v>108</v>
      </c>
      <c r="C107" s="2" t="n">
        <v>-120000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-120000</v>
      </c>
      <c r="K107" s="4" t="n">
        <f aca="false">J107</f>
        <v>-120000</v>
      </c>
      <c r="L107" s="5" t="n">
        <v>0</v>
      </c>
      <c r="M107" s="6" t="s">
        <v>109</v>
      </c>
      <c r="N107" s="39"/>
    </row>
    <row r="108" customFormat="false" ht="13.2" hidden="false" customHeight="false" outlineLevel="0" collapsed="false">
      <c r="A108" s="8" t="s">
        <v>0</v>
      </c>
      <c r="B108" s="1" t="s">
        <v>110</v>
      </c>
      <c r="C108" s="2" t="n">
        <v>-225000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-225000</v>
      </c>
      <c r="K108" s="4" t="n">
        <f aca="false">J108</f>
        <v>-225000</v>
      </c>
      <c r="L108" s="5" t="n">
        <v>0</v>
      </c>
      <c r="M108" s="6" t="n">
        <f aca="false">K111</f>
        <v>5646313.44572572</v>
      </c>
      <c r="N108" s="39" t="n">
        <f aca="false">+M108/K111</f>
        <v>1</v>
      </c>
    </row>
    <row r="109" customFormat="false" ht="13.8" hidden="false" customHeight="false" outlineLevel="0" collapsed="false">
      <c r="A109" s="8" t="s">
        <v>0</v>
      </c>
      <c r="B109" s="40" t="s">
        <v>0</v>
      </c>
      <c r="C109" s="41"/>
      <c r="D109" s="41" t="s">
        <v>0</v>
      </c>
      <c r="E109" s="42"/>
      <c r="F109" s="42"/>
      <c r="G109" s="43"/>
      <c r="H109" s="43"/>
      <c r="I109" s="42"/>
      <c r="J109" s="43"/>
      <c r="K109" s="43" t="s">
        <v>0</v>
      </c>
      <c r="L109" s="44"/>
      <c r="M109" s="37" t="s">
        <v>0</v>
      </c>
      <c r="N109" s="37"/>
    </row>
    <row r="110" customFormat="false" ht="13.2" hidden="false" customHeight="false" outlineLevel="0" collapsed="false">
      <c r="A110" s="8"/>
      <c r="M110" s="6" t="s">
        <v>111</v>
      </c>
    </row>
    <row r="111" customFormat="false" ht="13.2" hidden="false" customHeight="false" outlineLevel="0" collapsed="false">
      <c r="A111" s="8" t="s">
        <v>112</v>
      </c>
      <c r="C111" s="2" t="n">
        <f aca="false">SUM(C47:C59)+C30+C36+C39+C42+C43+C44</f>
        <v>21750.3357</v>
      </c>
      <c r="D111" s="2" t="n">
        <f aca="false">SUM(D5:D108)</f>
        <v>14768.3357</v>
      </c>
      <c r="G111" s="4" t="n">
        <f aca="false">SUM(G5:G109)</f>
        <v>0</v>
      </c>
      <c r="H111" s="4" t="n">
        <f aca="false">SUM(H5:H109)</f>
        <v>0</v>
      </c>
      <c r="J111" s="4" t="n">
        <f aca="false">SUM(J5:J109)</f>
        <v>5761144.46274372</v>
      </c>
      <c r="K111" s="4" t="n">
        <f aca="false">SUM(K5:K109)</f>
        <v>5646313.44572572</v>
      </c>
      <c r="M111" s="36" t="n">
        <f aca="false">SUM(K39:K59)+K30+K36</f>
        <v>37824.942139</v>
      </c>
      <c r="N111" s="45" t="n">
        <f aca="false">M111/K111</f>
        <v>0.00669905107156841</v>
      </c>
    </row>
    <row r="112" customFormat="false" ht="13.8" hidden="false" customHeight="false" outlineLevel="0" collapsed="false">
      <c r="A112" s="8"/>
      <c r="B112" s="46"/>
      <c r="C112" s="41"/>
      <c r="D112" s="41"/>
      <c r="E112" s="42"/>
      <c r="F112" s="42"/>
      <c r="G112" s="43"/>
      <c r="H112" s="43"/>
      <c r="I112" s="42"/>
      <c r="J112" s="43"/>
      <c r="K112" s="43"/>
      <c r="L112" s="44"/>
      <c r="M112" s="37"/>
      <c r="N112" s="37"/>
    </row>
    <row r="113" customFormat="false" ht="13.2" hidden="false" customHeight="false" outlineLevel="0" collapsed="false">
      <c r="A113" s="8"/>
    </row>
    <row r="114" customFormat="false" ht="13.2" hidden="false" customHeight="false" outlineLevel="0" collapsed="false">
      <c r="A114" s="8" t="s">
        <v>113</v>
      </c>
      <c r="B114" s="3" t="s">
        <v>15</v>
      </c>
      <c r="C114" s="2" t="s">
        <v>0</v>
      </c>
      <c r="D114" s="2" t="s">
        <v>0</v>
      </c>
      <c r="M114" s="6" t="s">
        <v>0</v>
      </c>
    </row>
    <row r="115" customFormat="false" ht="13.2" hidden="false" customHeight="false" outlineLevel="0" collapsed="false">
      <c r="A115" s="8" t="s">
        <v>114</v>
      </c>
      <c r="B115" s="1" t="s">
        <v>115</v>
      </c>
      <c r="C115" s="2" t="n">
        <v>1228.582</v>
      </c>
      <c r="D115" s="2" t="s">
        <v>0</v>
      </c>
      <c r="E115" s="14" t="n">
        <v>19.91</v>
      </c>
      <c r="F115" s="14" t="n">
        <v>19.91</v>
      </c>
      <c r="G115" s="4" t="n">
        <f aca="false">C115*(E115-F115)</f>
        <v>0</v>
      </c>
      <c r="H115" s="4" t="n">
        <f aca="false">C115*(E115-F115)</f>
        <v>0</v>
      </c>
      <c r="I115" s="14"/>
      <c r="J115" s="4" t="n">
        <f aca="false">C115*E115</f>
        <v>24461.06762</v>
      </c>
      <c r="K115" s="4" t="n">
        <f aca="false">J115</f>
        <v>24461.06762</v>
      </c>
      <c r="L115" s="5" t="n">
        <v>2</v>
      </c>
    </row>
    <row r="116" customFormat="false" ht="13.2" hidden="false" customHeight="false" outlineLevel="0" collapsed="false">
      <c r="A116" s="8" t="s">
        <v>0</v>
      </c>
      <c r="B116" s="1" t="s">
        <v>116</v>
      </c>
      <c r="C116" s="2" t="n">
        <v>387</v>
      </c>
      <c r="D116" s="2" t="s">
        <v>0</v>
      </c>
      <c r="E116" s="14" t="n">
        <f aca="false">+E80</f>
        <v>41.32</v>
      </c>
      <c r="F116" s="14" t="n">
        <f aca="false">+F80</f>
        <v>41.32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15990.84</v>
      </c>
      <c r="K116" s="4" t="n">
        <f aca="false">J116</f>
        <v>15990.84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41</v>
      </c>
      <c r="C117" s="2" t="n">
        <v>201.83</v>
      </c>
      <c r="D117" s="2" t="s">
        <v>0</v>
      </c>
      <c r="E117" s="14" t="n">
        <v>1</v>
      </c>
      <c r="F117" s="14" t="n">
        <v>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201.83</v>
      </c>
      <c r="K117" s="4" t="n">
        <f aca="false">J117</f>
        <v>201.83</v>
      </c>
      <c r="L117" s="5" t="n">
        <v>1</v>
      </c>
    </row>
    <row r="118" customFormat="false" ht="13.2" hidden="false" customHeight="false" outlineLevel="0" collapsed="false">
      <c r="A118" s="8"/>
      <c r="E118" s="5"/>
      <c r="F118" s="5"/>
      <c r="H118" s="4" t="s">
        <v>0</v>
      </c>
      <c r="I118" s="5"/>
    </row>
    <row r="119" customFormat="false" ht="13.2" hidden="false" customHeight="false" outlineLevel="0" collapsed="false">
      <c r="A119" s="8" t="s">
        <v>113</v>
      </c>
      <c r="B119" s="3" t="s">
        <v>15</v>
      </c>
      <c r="C119" s="2" t="s">
        <v>0</v>
      </c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117</v>
      </c>
      <c r="B120" s="1" t="s">
        <v>118</v>
      </c>
      <c r="C120" s="2" t="n">
        <v>2013.38</v>
      </c>
      <c r="D120" s="2" t="s">
        <v>0</v>
      </c>
      <c r="E120" s="14" t="n">
        <v>11.02</v>
      </c>
      <c r="F120" s="14" t="n">
        <v>11.02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22187.4476</v>
      </c>
      <c r="K120" s="4" t="n">
        <f aca="false">J120</f>
        <v>22187.4476</v>
      </c>
      <c r="L120" s="5" t="n">
        <v>2</v>
      </c>
    </row>
    <row r="121" customFormat="false" ht="13.2" hidden="false" customHeight="false" outlineLevel="0" collapsed="false">
      <c r="A121" s="8" t="s">
        <v>0</v>
      </c>
      <c r="B121" s="1" t="s">
        <v>116</v>
      </c>
      <c r="C121" s="2" t="n">
        <v>387</v>
      </c>
      <c r="D121" s="2" t="s">
        <v>0</v>
      </c>
      <c r="E121" s="14" t="n">
        <f aca="false">+E80</f>
        <v>41.32</v>
      </c>
      <c r="F121" s="14" t="n">
        <f aca="false">+F80</f>
        <v>41.32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15990.84</v>
      </c>
      <c r="K121" s="4" t="n">
        <f aca="false">J121</f>
        <v>15990.84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  <c r="M122" s="6" t="s">
        <v>0</v>
      </c>
    </row>
    <row r="123" customFormat="false" ht="13.2" hidden="false" customHeight="false" outlineLevel="0" collapsed="false">
      <c r="A123" s="8"/>
      <c r="E123" s="14"/>
      <c r="F123" s="14"/>
      <c r="H123" s="4" t="s">
        <v>0</v>
      </c>
      <c r="I123" s="14"/>
    </row>
    <row r="124" customFormat="false" ht="13.2" hidden="false" customHeight="false" outlineLevel="0" collapsed="false">
      <c r="A124" s="8" t="s">
        <v>119</v>
      </c>
      <c r="B124" s="1" t="s">
        <v>116</v>
      </c>
      <c r="C124" s="2" t="n">
        <v>387</v>
      </c>
      <c r="D124" s="2" t="s">
        <v>0</v>
      </c>
      <c r="E124" s="14" t="n">
        <f aca="false">+E80</f>
        <v>41.32</v>
      </c>
      <c r="F124" s="14" t="n">
        <f aca="false">+F80</f>
        <v>41.32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15990.84</v>
      </c>
      <c r="K124" s="4" t="n">
        <f aca="false">J124</f>
        <v>15990.84</v>
      </c>
      <c r="L124" s="5" t="n">
        <v>2</v>
      </c>
    </row>
    <row r="125" customFormat="false" ht="13.2" hidden="false" customHeight="false" outlineLevel="0" collapsed="false">
      <c r="A125" s="8" t="s">
        <v>0</v>
      </c>
      <c r="B125" s="1" t="s">
        <v>41</v>
      </c>
      <c r="C125" s="2" t="n">
        <v>201.83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201.83</v>
      </c>
      <c r="K125" s="4" t="n">
        <f aca="false">J125</f>
        <v>201.83</v>
      </c>
      <c r="L125" s="5" t="n">
        <v>1</v>
      </c>
    </row>
    <row r="126" customFormat="false" ht="13.2" hidden="false" customHeight="false" outlineLevel="0" collapsed="false">
      <c r="A126" s="8"/>
      <c r="C126" s="2" t="s">
        <v>0</v>
      </c>
      <c r="E126" s="47"/>
      <c r="F126" s="47"/>
      <c r="H126" s="4" t="s">
        <v>0</v>
      </c>
      <c r="I126" s="14"/>
    </row>
    <row r="127" customFormat="false" ht="13.2" hidden="false" customHeight="false" outlineLevel="0" collapsed="false">
      <c r="A127" s="8" t="s">
        <v>60</v>
      </c>
      <c r="B127" s="3" t="s">
        <v>15</v>
      </c>
      <c r="D127" s="2" t="s">
        <v>0</v>
      </c>
      <c r="E127" s="35"/>
      <c r="F127" s="35"/>
      <c r="H127" s="4" t="s">
        <v>0</v>
      </c>
      <c r="I127" s="5"/>
      <c r="K127" s="4" t="s">
        <v>0</v>
      </c>
    </row>
    <row r="128" customFormat="false" ht="13.2" hidden="false" customHeight="false" outlineLevel="0" collapsed="false">
      <c r="A128" s="8" t="s">
        <v>120</v>
      </c>
      <c r="B128" s="1" t="s">
        <v>121</v>
      </c>
      <c r="C128" s="2" t="n">
        <v>288</v>
      </c>
      <c r="D128" s="2" t="n">
        <v>0</v>
      </c>
      <c r="E128" s="14" t="n">
        <f aca="false">E$30</f>
        <v>4.01</v>
      </c>
      <c r="F128" s="14" t="n">
        <f aca="false">F$30</f>
        <v>4.01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n">
        <f aca="false">SUM(K111:K128)+K137</f>
        <v>5741539.97094572</v>
      </c>
      <c r="O128" s="4" t="s">
        <v>0</v>
      </c>
    </row>
    <row r="129" customFormat="false" ht="13.2" hidden="false" customHeight="false" outlineLevel="0" collapsed="false">
      <c r="A129" s="8"/>
      <c r="E129" s="14" t="s">
        <v>0</v>
      </c>
      <c r="F129" s="14" t="s">
        <v>0</v>
      </c>
      <c r="H129" s="4" t="s">
        <v>0</v>
      </c>
      <c r="I129" s="14"/>
      <c r="K129" s="4" t="s">
        <v>0</v>
      </c>
    </row>
    <row r="130" customFormat="false" ht="13.2" hidden="false" customHeight="false" outlineLevel="0" collapsed="false">
      <c r="A130" s="8" t="s">
        <v>122</v>
      </c>
      <c r="B130" s="3" t="s">
        <v>15</v>
      </c>
      <c r="C130" s="2" t="s">
        <v>0</v>
      </c>
      <c r="E130" s="14" t="s">
        <v>0</v>
      </c>
      <c r="F130" s="14" t="s">
        <v>0</v>
      </c>
      <c r="H130" s="4" t="s">
        <v>0</v>
      </c>
      <c r="I130" s="5"/>
      <c r="K130" s="4" t="s">
        <v>0</v>
      </c>
      <c r="M130" s="48" t="s">
        <v>0</v>
      </c>
    </row>
    <row r="131" customFormat="false" ht="13.2" hidden="false" customHeight="false" outlineLevel="0" collapsed="false">
      <c r="A131" s="8" t="s">
        <v>58</v>
      </c>
      <c r="B131" s="1" t="s">
        <v>123</v>
      </c>
      <c r="C131" s="2" t="n">
        <v>3331</v>
      </c>
      <c r="D131" s="2" t="n">
        <v>0</v>
      </c>
      <c r="E131" s="14" t="n">
        <f aca="false">E$30</f>
        <v>4.01</v>
      </c>
      <c r="F131" s="14" t="n">
        <f aca="false">F$30</f>
        <v>4.01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0</v>
      </c>
    </row>
    <row r="132" customFormat="false" ht="13.2" hidden="false" customHeight="false" outlineLevel="0" collapsed="false">
      <c r="A132" s="8" t="s">
        <v>0</v>
      </c>
      <c r="B132" s="1" t="s">
        <v>124</v>
      </c>
      <c r="C132" s="2" t="n">
        <v>668</v>
      </c>
      <c r="D132" s="2" t="n">
        <v>0</v>
      </c>
      <c r="E132" s="14" t="n">
        <f aca="false">E$30</f>
        <v>4.01</v>
      </c>
      <c r="F132" s="14" t="n">
        <f aca="false">F$30</f>
        <v>4.01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125</v>
      </c>
      <c r="C133" s="2" t="n">
        <v>786</v>
      </c>
      <c r="D133" s="2" t="n">
        <v>0</v>
      </c>
      <c r="E133" s="14" t="n">
        <f aca="false">E$30</f>
        <v>4.01</v>
      </c>
      <c r="F133" s="14" t="n">
        <f aca="false">F$30</f>
        <v>4.01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126</v>
      </c>
      <c r="C134" s="2" t="n">
        <v>863</v>
      </c>
      <c r="D134" s="2" t="n">
        <v>0</v>
      </c>
      <c r="E134" s="14" t="n">
        <f aca="false">E$30</f>
        <v>4.01</v>
      </c>
      <c r="F134" s="14" t="n">
        <f aca="false">F$30</f>
        <v>4.01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100</v>
      </c>
    </row>
    <row r="135" customFormat="false" ht="13.2" hidden="false" customHeight="false" outlineLevel="0" collapsed="false">
      <c r="A135" s="8"/>
      <c r="C135" s="2" t="s">
        <v>0</v>
      </c>
      <c r="E135" s="14" t="s">
        <v>0</v>
      </c>
      <c r="F135" s="14" t="s">
        <v>0</v>
      </c>
      <c r="I135" s="14"/>
      <c r="K135" s="4" t="s">
        <v>0</v>
      </c>
      <c r="M135" s="6" t="n">
        <f aca="false">M101</f>
        <v>-3915350</v>
      </c>
      <c r="N135" s="39" t="n">
        <f aca="false">M135/M142</f>
        <v>-0.681933770349609</v>
      </c>
      <c r="O135" s="3" t="s">
        <v>18</v>
      </c>
    </row>
    <row r="136" customFormat="false" ht="13.2" hidden="false" customHeight="false" outlineLevel="0" collapsed="false">
      <c r="A136" s="8" t="s">
        <v>48</v>
      </c>
      <c r="B136" s="3" t="s">
        <v>15</v>
      </c>
      <c r="C136" s="2" t="s">
        <v>0</v>
      </c>
      <c r="D136" s="2" t="s">
        <v>0</v>
      </c>
      <c r="E136" s="14" t="s">
        <v>0</v>
      </c>
      <c r="F136" s="14" t="s">
        <v>0</v>
      </c>
      <c r="G136" s="20"/>
      <c r="H136" s="20"/>
      <c r="I136" s="1"/>
      <c r="K136" s="4" t="s">
        <v>0</v>
      </c>
      <c r="M136" s="6" t="n">
        <f aca="false">SUMIF(L115:L146,2,K115:K146)+M102</f>
        <v>172970.239785722</v>
      </c>
      <c r="N136" s="39" t="n">
        <f aca="false">M136/M142</f>
        <v>0.0301261056547571</v>
      </c>
      <c r="O136" s="3" t="s">
        <v>15</v>
      </c>
    </row>
    <row r="137" customFormat="false" ht="13.2" hidden="false" customHeight="false" outlineLevel="0" collapsed="false">
      <c r="A137" s="8" t="s">
        <v>49</v>
      </c>
      <c r="B137" s="1" t="s">
        <v>127</v>
      </c>
      <c r="C137" s="2" t="n">
        <v>15280</v>
      </c>
      <c r="D137" s="2" t="n">
        <v>15280</v>
      </c>
      <c r="E137" s="14" t="n">
        <f aca="false">E$30</f>
        <v>4.01</v>
      </c>
      <c r="F137" s="14" t="n">
        <f aca="false">F$30</f>
        <v>4.01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18.375</v>
      </c>
      <c r="J137" s="4" t="n">
        <f aca="false">IF(C137*(E137-I137)&gt;0,C137*(E137-I137),0)</f>
        <v>0</v>
      </c>
      <c r="K137" s="4" t="n">
        <f aca="false">J137*0.5995</f>
        <v>0</v>
      </c>
      <c r="L137" s="5" t="n">
        <v>2</v>
      </c>
      <c r="M137" s="6" t="s">
        <v>104</v>
      </c>
      <c r="N137" s="39"/>
      <c r="O137" s="4" t="s">
        <v>0</v>
      </c>
      <c r="P137" s="20" t="s">
        <v>0</v>
      </c>
    </row>
    <row r="138" customFormat="false" ht="13.2" hidden="false" customHeight="false" outlineLevel="0" collapsed="false">
      <c r="A138" s="8" t="s">
        <v>0</v>
      </c>
      <c r="B138" s="1" t="s">
        <v>128</v>
      </c>
      <c r="C138" s="2" t="n">
        <v>5130</v>
      </c>
      <c r="D138" s="2" t="n">
        <v>0</v>
      </c>
      <c r="E138" s="14" t="n">
        <f aca="false">E$30</f>
        <v>4.01</v>
      </c>
      <c r="F138" s="14" t="n">
        <f aca="false">F$30</f>
        <v>4.01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55.5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SUMIF(L115:L146,1,K115:K146)+M104</f>
        <v>6003569.73116</v>
      </c>
      <c r="N138" s="39" t="n">
        <f aca="false">M138/M142</f>
        <v>1.04563754002241</v>
      </c>
      <c r="O138" s="4" t="s">
        <v>0</v>
      </c>
      <c r="P138" s="20" t="s">
        <v>0</v>
      </c>
    </row>
    <row r="139" customFormat="false" ht="13.2" hidden="false" customHeight="false" outlineLevel="0" collapsed="false">
      <c r="A139" s="8"/>
      <c r="B139" s="1" t="s">
        <v>129</v>
      </c>
      <c r="C139" s="2" t="n">
        <v>25</v>
      </c>
      <c r="D139" s="2" t="n">
        <v>0</v>
      </c>
      <c r="E139" s="14" t="n">
        <f aca="false">E$30</f>
        <v>4.01</v>
      </c>
      <c r="F139" s="14" t="n">
        <f aca="false">F$30</f>
        <v>4.01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130</v>
      </c>
      <c r="N139" s="39"/>
      <c r="P139" s="1" t="s">
        <v>0</v>
      </c>
    </row>
    <row r="140" customFormat="false" ht="13.2" hidden="false" customHeight="false" outlineLevel="0" collapsed="false">
      <c r="A140" s="8"/>
      <c r="B140" s="1" t="s">
        <v>131</v>
      </c>
      <c r="C140" s="2" t="n">
        <v>7608</v>
      </c>
      <c r="D140" s="2" t="n">
        <v>0</v>
      </c>
      <c r="E140" s="14" t="n">
        <f aca="false">E$30</f>
        <v>4.01</v>
      </c>
      <c r="F140" s="14" t="n">
        <f aca="false">F$30</f>
        <v>4.01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75.0625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+M106</f>
        <v>-435000</v>
      </c>
      <c r="N140" s="39" t="n">
        <f aca="false">+M140/M142</f>
        <v>-0.0757636456771629</v>
      </c>
      <c r="P140" s="20" t="s">
        <v>0</v>
      </c>
    </row>
    <row r="141" customFormat="false" ht="13.2" hidden="false" customHeight="false" outlineLevel="0" collapsed="false">
      <c r="A141" s="8"/>
      <c r="B141" s="1" t="s">
        <v>132</v>
      </c>
      <c r="C141" s="2" t="n">
        <v>2540</v>
      </c>
      <c r="D141" s="2" t="n">
        <v>0</v>
      </c>
      <c r="E141" s="14" t="n">
        <f aca="false">E$30</f>
        <v>4.01</v>
      </c>
      <c r="F141" s="14" t="n">
        <f aca="false">F$30</f>
        <v>4.01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76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109</v>
      </c>
      <c r="N141" s="39"/>
    </row>
    <row r="142" customFormat="false" ht="13.2" hidden="false" customHeight="false" outlineLevel="0" collapsed="false">
      <c r="A142" s="8"/>
      <c r="B142" s="1" t="s">
        <v>133</v>
      </c>
      <c r="C142" s="2" t="n">
        <v>1524</v>
      </c>
      <c r="D142" s="2" t="n">
        <v>0</v>
      </c>
      <c r="E142" s="14" t="n">
        <f aca="false">E$30</f>
        <v>4.01</v>
      </c>
      <c r="F142" s="14" t="n">
        <f aca="false">F$30</f>
        <v>4.01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83.125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SUM(K115:K137)+K111</f>
        <v>5741539.97094572</v>
      </c>
      <c r="N142" s="39" t="n">
        <f aca="false">+M142/K148</f>
        <v>1</v>
      </c>
    </row>
    <row r="143" customFormat="false" ht="13.2" hidden="false" customHeight="false" outlineLevel="0" collapsed="false">
      <c r="A143" s="8"/>
      <c r="B143" s="1" t="s">
        <v>134</v>
      </c>
      <c r="C143" s="2" t="n">
        <v>1968</v>
      </c>
      <c r="D143" s="2" t="n">
        <v>0</v>
      </c>
      <c r="E143" s="14" t="n">
        <f aca="false">E$30</f>
        <v>4.01</v>
      </c>
      <c r="F143" s="14" t="n">
        <f aca="false">F$30</f>
        <v>4.01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62.41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0</v>
      </c>
      <c r="N143" s="6" t="s">
        <v>0</v>
      </c>
    </row>
    <row r="144" customFormat="false" ht="13.2" hidden="false" customHeight="false" outlineLevel="0" collapsed="false">
      <c r="A144" s="8"/>
      <c r="B144" s="1" t="s">
        <v>135</v>
      </c>
      <c r="C144" s="2" t="n">
        <v>1967</v>
      </c>
      <c r="D144" s="2" t="n">
        <v>0</v>
      </c>
      <c r="E144" s="14" t="n">
        <f aca="false">E$30</f>
        <v>4.01</v>
      </c>
      <c r="F144" s="14" t="n">
        <f aca="false">F$30</f>
        <v>4.01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54.03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136</v>
      </c>
      <c r="C145" s="2" t="n">
        <f aca="false">2778-417</f>
        <v>2361</v>
      </c>
      <c r="D145" s="2" t="n">
        <v>0</v>
      </c>
      <c r="E145" s="14" t="n">
        <f aca="false">E$30</f>
        <v>4.01</v>
      </c>
      <c r="F145" s="14" t="n">
        <f aca="false">F$30</f>
        <v>4.01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48.3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8" hidden="false" customHeight="false" outlineLevel="0" collapsed="false">
      <c r="A146" s="8"/>
      <c r="B146" s="46"/>
      <c r="C146" s="41" t="s">
        <v>0</v>
      </c>
      <c r="D146" s="41"/>
      <c r="E146" s="42"/>
      <c r="F146" s="42"/>
      <c r="G146" s="43"/>
      <c r="H146" s="43"/>
      <c r="I146" s="42"/>
      <c r="J146" s="43"/>
      <c r="K146" s="49"/>
      <c r="L146" s="44"/>
      <c r="M146" s="37"/>
      <c r="N146" s="37"/>
    </row>
    <row r="147" customFormat="false" ht="13.2" hidden="false" customHeight="false" outlineLevel="0" collapsed="false">
      <c r="A147" s="8"/>
      <c r="C147" s="2" t="s">
        <v>0</v>
      </c>
      <c r="M147" s="6" t="s">
        <v>111</v>
      </c>
    </row>
    <row r="148" customFormat="false" ht="13.2" hidden="false" customHeight="false" outlineLevel="0" collapsed="false">
      <c r="A148" s="8" t="s">
        <v>112</v>
      </c>
      <c r="B148" s="38" t="s">
        <v>0</v>
      </c>
      <c r="C148" s="2" t="n">
        <f aca="false">SUM(C128:C145)+C111</f>
        <v>66089.3357</v>
      </c>
      <c r="D148" s="2" t="n">
        <f aca="false">SUM(D128:D145)+D111</f>
        <v>30048.3357</v>
      </c>
      <c r="G148" s="4" t="n">
        <f aca="false">SUM(G111:G146)</f>
        <v>0</v>
      </c>
      <c r="H148" s="4" t="n">
        <f aca="false">SUM(H111:H146)</f>
        <v>0</v>
      </c>
      <c r="J148" s="4" t="n">
        <f aca="false">SUM(J111:J146)</f>
        <v>5856370.98796372</v>
      </c>
      <c r="K148" s="4" t="n">
        <f aca="false">SUM(K111:K146)</f>
        <v>5741539.97094572</v>
      </c>
      <c r="M148" s="36" t="n">
        <f aca="false">SUM(K128:K145)+M111</f>
        <v>37824.942139</v>
      </c>
      <c r="N148" s="45" t="n">
        <f aca="false">M148/K148</f>
        <v>0.00658794371029514</v>
      </c>
    </row>
    <row r="149" customFormat="false" ht="13.8" hidden="false" customHeight="false" outlineLevel="0" collapsed="false">
      <c r="A149" s="8"/>
      <c r="B149" s="46"/>
      <c r="C149" s="41"/>
      <c r="D149" s="41"/>
      <c r="E149" s="42"/>
      <c r="F149" s="42"/>
      <c r="G149" s="43"/>
      <c r="H149" s="43"/>
      <c r="I149" s="42"/>
      <c r="J149" s="43"/>
      <c r="K149" s="43"/>
      <c r="L149" s="44"/>
      <c r="M149" s="37"/>
      <c r="N149" s="37"/>
    </row>
    <row r="150" customFormat="false" ht="13.2" hidden="false" customHeight="false" outlineLevel="0" collapsed="false">
      <c r="A150" s="8"/>
    </row>
    <row r="151" customFormat="false" ht="13.2" hidden="false" customHeight="false" outlineLevel="0" collapsed="false">
      <c r="A151" s="33" t="s">
        <v>0</v>
      </c>
      <c r="B151" s="50" t="s">
        <v>0</v>
      </c>
      <c r="E151" s="1" t="s">
        <v>0</v>
      </c>
      <c r="F151" s="1" t="s">
        <v>0</v>
      </c>
      <c r="G151" s="1"/>
      <c r="H151" s="1"/>
      <c r="I151" s="1"/>
      <c r="K151" s="51" t="n">
        <v>0.053</v>
      </c>
      <c r="L151" s="52"/>
      <c r="M151" s="53"/>
    </row>
    <row r="152" customFormat="false" ht="13.2" hidden="false" customHeight="false" outlineLevel="0" collapsed="false">
      <c r="A152" s="33" t="s">
        <v>0</v>
      </c>
      <c r="B152" s="50"/>
      <c r="D152" s="2" t="s">
        <v>0</v>
      </c>
      <c r="E152" s="54" t="s">
        <v>0</v>
      </c>
      <c r="F152" s="54" t="s">
        <v>0</v>
      </c>
      <c r="G152" s="1"/>
      <c r="H152" s="1"/>
      <c r="I152" s="1"/>
      <c r="K152" s="4" t="n">
        <f aca="false">K111*K151</f>
        <v>299254.612623463</v>
      </c>
      <c r="L152" s="52"/>
      <c r="M152" s="53" t="s">
        <v>0</v>
      </c>
    </row>
    <row r="153" customFormat="false" ht="13.2" hidden="false" customHeight="false" outlineLevel="0" collapsed="false">
      <c r="A153" s="1" t="s">
        <v>0</v>
      </c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n">
        <f aca="false">K148*K151</f>
        <v>304301.618460123</v>
      </c>
      <c r="L153" s="52"/>
      <c r="M153" s="53" t="s">
        <v>0</v>
      </c>
    </row>
    <row r="154" customFormat="false" ht="13.2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20"/>
      <c r="L154" s="52"/>
      <c r="M154" s="53" t="s">
        <v>0</v>
      </c>
    </row>
    <row r="155" customFormat="false" ht="13.2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 t="s">
        <v>0</v>
      </c>
      <c r="I155" s="1"/>
      <c r="K155" s="20"/>
      <c r="L155" s="52"/>
      <c r="M155" s="53"/>
    </row>
    <row r="156" customFormat="false" ht="13.2" hidden="false" customHeight="false" outlineLevel="0" collapsed="false">
      <c r="A156" s="8" t="s">
        <v>137</v>
      </c>
      <c r="B156" s="1" t="s">
        <v>138</v>
      </c>
      <c r="C156" s="2" t="n">
        <v>400000</v>
      </c>
      <c r="D156" s="2" t="s">
        <v>0</v>
      </c>
      <c r="E156" s="19" t="s">
        <v>0</v>
      </c>
      <c r="F156" s="19" t="s">
        <v>0</v>
      </c>
      <c r="G156" s="19" t="s">
        <v>0</v>
      </c>
      <c r="H156" s="19" t="s">
        <v>0</v>
      </c>
      <c r="J156" s="4" t="n">
        <f aca="false">+C156</f>
        <v>400000</v>
      </c>
      <c r="K156" s="4" t="n">
        <f aca="false">J156</f>
        <v>400000</v>
      </c>
      <c r="L156" s="5" t="s">
        <v>0</v>
      </c>
      <c r="M156" s="6" t="s">
        <v>0</v>
      </c>
      <c r="N156" s="39" t="s">
        <v>0</v>
      </c>
    </row>
    <row r="157" customFormat="false" ht="13.2" hidden="false" customHeight="false" outlineLevel="0" collapsed="false">
      <c r="A157" s="8" t="s">
        <v>0</v>
      </c>
      <c r="B157" s="1" t="s">
        <v>139</v>
      </c>
      <c r="C157" s="2" t="n">
        <v>15000</v>
      </c>
      <c r="D157" s="2" t="s">
        <v>0</v>
      </c>
      <c r="E157" s="19" t="s">
        <v>0</v>
      </c>
      <c r="F157" s="19" t="s">
        <v>0</v>
      </c>
      <c r="G157" s="19" t="s">
        <v>0</v>
      </c>
      <c r="H157" s="19" t="s">
        <v>0</v>
      </c>
      <c r="J157" s="4" t="n">
        <f aca="false">+C157</f>
        <v>15000</v>
      </c>
      <c r="K157" s="4" t="n">
        <f aca="false">J157</f>
        <v>15000</v>
      </c>
      <c r="L157" s="5" t="s">
        <v>0</v>
      </c>
      <c r="M157" s="6" t="s">
        <v>0</v>
      </c>
      <c r="N157" s="39"/>
    </row>
    <row r="158" customFormat="false" ht="13.8" hidden="false" customHeight="false" outlineLevel="0" collapsed="false">
      <c r="A158" s="8"/>
      <c r="B158" s="46"/>
      <c r="C158" s="41" t="s">
        <v>0</v>
      </c>
      <c r="D158" s="41"/>
      <c r="E158" s="42"/>
      <c r="F158" s="42"/>
      <c r="G158" s="43"/>
      <c r="H158" s="43"/>
      <c r="I158" s="42"/>
      <c r="J158" s="43"/>
      <c r="K158" s="49"/>
      <c r="L158" s="44"/>
      <c r="M158" s="37"/>
      <c r="N158" s="37"/>
    </row>
    <row r="159" customFormat="false" ht="13.2" hidden="false" customHeight="false" outlineLevel="0" collapsed="false">
      <c r="A159" s="8"/>
      <c r="C159" s="2" t="s">
        <v>0</v>
      </c>
      <c r="M159" s="6" t="s">
        <v>0</v>
      </c>
    </row>
    <row r="160" customFormat="false" ht="13.2" hidden="false" customHeight="false" outlineLevel="0" collapsed="false">
      <c r="A160" s="8" t="s">
        <v>112</v>
      </c>
      <c r="B160" s="38" t="s">
        <v>0</v>
      </c>
      <c r="C160" s="2" t="n">
        <f aca="false">SUM(C156:C159)</f>
        <v>415000</v>
      </c>
      <c r="D160" s="2" t="s">
        <v>0</v>
      </c>
      <c r="G160" s="4" t="s">
        <v>0</v>
      </c>
      <c r="H160" s="4" t="s">
        <v>0</v>
      </c>
      <c r="J160" s="2" t="n">
        <f aca="false">SUM(J156:J159)</f>
        <v>415000</v>
      </c>
      <c r="K160" s="2" t="n">
        <f aca="false">SUM(K156:K159)</f>
        <v>415000</v>
      </c>
      <c r="M160" s="36" t="s">
        <v>0</v>
      </c>
      <c r="N160" s="45" t="s">
        <v>0</v>
      </c>
    </row>
    <row r="161" customFormat="false" ht="13.8" hidden="false" customHeight="false" outlineLevel="0" collapsed="false">
      <c r="A161" s="8"/>
      <c r="B161" s="46"/>
      <c r="C161" s="41"/>
      <c r="D161" s="41"/>
      <c r="E161" s="42"/>
      <c r="F161" s="42"/>
      <c r="G161" s="43"/>
      <c r="H161" s="43"/>
      <c r="I161" s="42"/>
      <c r="J161" s="43"/>
      <c r="K161" s="43"/>
      <c r="L161" s="44"/>
      <c r="M161" s="37"/>
      <c r="N161" s="37"/>
    </row>
    <row r="162" customFormat="false" ht="13.2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3.2" hidden="false" customHeight="false" outlineLevel="0" collapsed="false">
      <c r="B163" s="50" t="s">
        <v>0</v>
      </c>
      <c r="C163" s="2" t="s">
        <v>0</v>
      </c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3.2" hidden="false" customHeight="false" outlineLevel="0" collapsed="false">
      <c r="B164" s="50" t="s">
        <v>0</v>
      </c>
      <c r="D164" s="2" t="s">
        <v>0</v>
      </c>
      <c r="E164" s="54" t="s">
        <v>0</v>
      </c>
      <c r="F164" s="54" t="s">
        <v>0</v>
      </c>
      <c r="G164" s="1" t="s">
        <v>0</v>
      </c>
      <c r="H164" s="1"/>
      <c r="I164" s="1"/>
      <c r="K164" s="20"/>
      <c r="L164" s="52"/>
      <c r="M164" s="53"/>
    </row>
    <row r="165" customFormat="false" ht="13.2" hidden="false" customHeight="false" outlineLevel="0" collapsed="false">
      <c r="A165" s="8" t="s">
        <v>140</v>
      </c>
      <c r="B165" s="50" t="s">
        <v>0</v>
      </c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 t="n">
        <f aca="false">K148+K160</f>
        <v>6156539.97094572</v>
      </c>
      <c r="L165" s="52"/>
      <c r="M165" s="53"/>
    </row>
    <row r="166" customFormat="false" ht="13.2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3.2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L167" s="52"/>
      <c r="M167" s="53"/>
    </row>
    <row r="168" customFormat="false" ht="13.2" hidden="false" customHeight="false" outlineLevel="0" collapsed="false">
      <c r="D168" s="2" t="s">
        <v>0</v>
      </c>
      <c r="E168" s="54" t="s">
        <v>0</v>
      </c>
      <c r="F168" s="54" t="s">
        <v>0</v>
      </c>
      <c r="G168" s="1"/>
      <c r="H168" s="1"/>
      <c r="I168" s="1"/>
      <c r="K168" s="20"/>
      <c r="L168" s="52"/>
      <c r="M168" s="53"/>
    </row>
    <row r="169" customFormat="false" ht="13.2" hidden="false" customHeight="false" outlineLevel="0" collapsed="false">
      <c r="D169" s="2" t="s">
        <v>0</v>
      </c>
      <c r="E169" s="54" t="s">
        <v>0</v>
      </c>
      <c r="F169" s="54" t="s">
        <v>0</v>
      </c>
      <c r="G169" s="1"/>
      <c r="H169" s="1"/>
      <c r="I169" s="1"/>
      <c r="K169" s="20"/>
      <c r="L169" s="52"/>
      <c r="M169" s="53"/>
    </row>
    <row r="170" customFormat="false" ht="13.2" hidden="false" customHeight="false" outlineLevel="0" collapsed="false">
      <c r="D170" s="2" t="s">
        <v>0</v>
      </c>
      <c r="E170" s="54" t="s">
        <v>0</v>
      </c>
      <c r="F170" s="54" t="s">
        <v>0</v>
      </c>
      <c r="G170" s="1"/>
      <c r="H170" s="1"/>
      <c r="I170" s="1"/>
      <c r="K170" s="20"/>
      <c r="L170" s="52"/>
      <c r="M170" s="53"/>
    </row>
    <row r="171" customFormat="false" ht="13.2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3.2" hidden="false" customHeight="false" outlineLevel="0" collapsed="false">
      <c r="E174" s="1"/>
      <c r="F174" s="1"/>
      <c r="G174" s="1" t="s">
        <v>0</v>
      </c>
      <c r="H174" s="1"/>
      <c r="I174" s="1"/>
      <c r="K174" s="20"/>
      <c r="L174" s="52"/>
      <c r="M174" s="53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3.2" hidden="false" customHeight="false" outlineLevel="0" collapsed="false">
      <c r="C186" s="2" t="s">
        <v>0</v>
      </c>
      <c r="E186" s="1"/>
      <c r="F186" s="1"/>
      <c r="G186" s="1"/>
      <c r="H186" s="1"/>
      <c r="I186" s="1"/>
      <c r="K186" s="20"/>
      <c r="L186" s="52"/>
      <c r="M186" s="53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3.2" hidden="false" customHeight="false" outlineLevel="0" collapsed="false">
      <c r="B192" s="1" t="s">
        <v>0</v>
      </c>
      <c r="E192" s="1"/>
      <c r="F192" s="1"/>
      <c r="G192" s="1"/>
      <c r="H192" s="1"/>
      <c r="I192" s="1"/>
      <c r="K192" s="20"/>
      <c r="L192" s="52"/>
      <c r="M192" s="53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52"/>
      <c r="M226" s="53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52"/>
      <c r="M227" s="53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52"/>
      <c r="M228" s="53"/>
    </row>
    <row r="229" customFormat="false" ht="13.2" hidden="false" customHeight="false" outlineLevel="0" collapsed="false">
      <c r="E229" s="1"/>
      <c r="F229" s="1"/>
      <c r="G229" s="1"/>
      <c r="H229" s="1"/>
      <c r="I229" s="1"/>
      <c r="L229" s="52"/>
      <c r="M229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5" width="13.87"/>
    <col collapsed="false" customWidth="true" hidden="false" outlineLevel="0" max="3" min="3" style="56" width="14.43"/>
    <col collapsed="false" customWidth="true" hidden="false" outlineLevel="0" max="4" min="4" style="57" width="12.32"/>
    <col collapsed="false" customWidth="true" hidden="false" outlineLevel="0" max="5" min="5" style="55" width="16.32"/>
    <col collapsed="false" customWidth="true" hidden="false" outlineLevel="0" max="6" min="6" style="55" width="10.66"/>
    <col collapsed="false" customWidth="true" hidden="false" outlineLevel="0" max="8" min="7" style="58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9" t="s">
        <v>0</v>
      </c>
    </row>
    <row r="2" customFormat="false" ht="13.8" hidden="false" customHeight="false" outlineLevel="0" collapsed="false">
      <c r="A2" s="10" t="s">
        <v>0</v>
      </c>
      <c r="B2" s="10" t="s">
        <v>141</v>
      </c>
      <c r="C2" s="59" t="s">
        <v>142</v>
      </c>
      <c r="D2" s="60" t="s">
        <v>0</v>
      </c>
      <c r="E2" s="61" t="s">
        <v>143</v>
      </c>
    </row>
    <row r="3" customFormat="false" ht="13.2" hidden="false" customHeight="false" outlineLevel="0" collapsed="false">
      <c r="A3" s="10" t="n">
        <v>2001</v>
      </c>
      <c r="B3" s="22" t="e">
        <f aca="false">+G14+G22+#REF!</f>
        <v>#REF!</v>
      </c>
      <c r="C3" s="22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2" t="n">
        <f aca="false">+G16+G19+G23+G27+G28</f>
        <v>0</v>
      </c>
      <c r="C4" s="22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2" t="e">
        <f aca="false">+G17+G20+#REF!+G25+G29+G30</f>
        <v>#REF!</v>
      </c>
      <c r="C5" s="22" t="e">
        <f aca="false">+H17+H20+#REF!+H25+H29+H30</f>
        <v>#REF!</v>
      </c>
      <c r="D5" s="66" t="s">
        <v>109</v>
      </c>
      <c r="E5" s="65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2" t="n">
        <f aca="false">G31</f>
        <v>0</v>
      </c>
      <c r="C6" s="22" t="n">
        <f aca="false">H31</f>
        <v>0</v>
      </c>
    </row>
    <row r="7" customFormat="false" ht="13.2" hidden="false" customHeight="false" outlineLevel="0" collapsed="false">
      <c r="A7" s="10" t="n">
        <v>2005</v>
      </c>
      <c r="B7" s="22" t="n">
        <f aca="false">G33</f>
        <v>13357.31</v>
      </c>
      <c r="C7" s="22" t="n">
        <f aca="false">H33</f>
        <v>8007.707345</v>
      </c>
    </row>
    <row r="8" customFormat="false" ht="13.2" hidden="false" customHeight="false" outlineLevel="0" collapsed="false">
      <c r="B8" s="22"/>
      <c r="C8" s="22"/>
    </row>
    <row r="9" customFormat="false" ht="13.2" hidden="false" customHeight="false" outlineLevel="0" collapsed="false">
      <c r="A9" s="10" t="s">
        <v>109</v>
      </c>
      <c r="B9" s="22" t="e">
        <f aca="false">SUM(B3:B8)</f>
        <v>#REF!</v>
      </c>
      <c r="C9" s="22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7"/>
      <c r="B11" s="68"/>
      <c r="C11" s="69"/>
      <c r="D11" s="70"/>
      <c r="E11" s="68"/>
      <c r="F11" s="68"/>
      <c r="G11" s="71" t="s">
        <v>144</v>
      </c>
      <c r="H11" s="72" t="s">
        <v>145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3.2" hidden="false" customHeight="false" outlineLevel="0" collapsed="false">
      <c r="A12" s="74" t="s">
        <v>146</v>
      </c>
      <c r="B12" s="75" t="s">
        <v>147</v>
      </c>
      <c r="C12" s="76" t="s">
        <v>148</v>
      </c>
      <c r="D12" s="77" t="s">
        <v>149</v>
      </c>
      <c r="E12" s="75" t="s">
        <v>150</v>
      </c>
      <c r="F12" s="75" t="s">
        <v>151</v>
      </c>
      <c r="G12" s="78" t="s">
        <v>152</v>
      </c>
      <c r="H12" s="79" t="s">
        <v>152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8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3.2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153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3.2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153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3.2" hidden="false" customHeight="false" outlineLevel="0" collapsed="false">
      <c r="C17" s="90" t="n">
        <v>2565</v>
      </c>
      <c r="D17" s="57" t="n">
        <v>55.5</v>
      </c>
      <c r="E17" s="55" t="s">
        <v>153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3.2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153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1" t="n">
        <v>12</v>
      </c>
      <c r="D20" s="57" t="n">
        <v>55.5</v>
      </c>
      <c r="E20" s="55" t="s">
        <v>153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153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153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154</v>
      </c>
      <c r="C25" s="2" t="n">
        <v>288</v>
      </c>
      <c r="D25" s="14" t="n">
        <f aca="false">D$86</f>
        <v>0</v>
      </c>
      <c r="E25" s="14" t="s">
        <v>153</v>
      </c>
      <c r="F25" s="89" t="n">
        <v>37645</v>
      </c>
      <c r="G25" s="14" t="n">
        <f aca="false">C25*(Sheet1!$E$30-D25)</f>
        <v>1154.88</v>
      </c>
      <c r="H25" s="7" t="n">
        <f aca="false">G25*0.5995</f>
        <v>692.35056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153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3.2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153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3.2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153</v>
      </c>
      <c r="F29" s="89" t="n">
        <v>37652</v>
      </c>
      <c r="G29" s="14" t="n">
        <v>0</v>
      </c>
      <c r="H29" s="7" t="n">
        <f aca="false">G29*0.5995</f>
        <v>0</v>
      </c>
      <c r="I29" s="75" t="s">
        <v>155</v>
      </c>
      <c r="J29" s="10" t="s">
        <v>0</v>
      </c>
    </row>
    <row r="30" customFormat="false" ht="13.2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153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3.2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153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3.2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3.2" hidden="false" customHeight="false" outlineLevel="0" collapsed="false">
      <c r="A33" s="10" t="n">
        <v>151699</v>
      </c>
      <c r="B33" s="3" t="s">
        <v>156</v>
      </c>
      <c r="C33" s="2" t="n">
        <v>3331</v>
      </c>
      <c r="D33" s="14" t="n">
        <f aca="false">D$86</f>
        <v>0</v>
      </c>
      <c r="E33" s="14" t="s">
        <v>153</v>
      </c>
      <c r="F33" s="93" t="s">
        <v>157</v>
      </c>
      <c r="G33" s="14" t="n">
        <f aca="false">C33*(Sheet1!$E$30-D33)</f>
        <v>13357.31</v>
      </c>
      <c r="H33" s="7" t="n">
        <f aca="false">G33*0.5995</f>
        <v>8007.707345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153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153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153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153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153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153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153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3.2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153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153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3.2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3.2" hidden="false" customHeight="false" outlineLevel="0" collapsed="false">
      <c r="A46" s="10" t="n">
        <v>170894</v>
      </c>
      <c r="B46" s="3" t="s">
        <v>156</v>
      </c>
      <c r="C46" s="2" t="n">
        <v>223</v>
      </c>
      <c r="D46" s="14" t="n">
        <f aca="false">D$86</f>
        <v>0</v>
      </c>
      <c r="E46" s="14" t="s">
        <v>153</v>
      </c>
      <c r="F46" s="89" t="n">
        <v>37377</v>
      </c>
      <c r="G46" s="14" t="n">
        <f aca="false">C46*(Sheet1!$E$30-D46)</f>
        <v>894.23</v>
      </c>
      <c r="H46" s="7" t="n">
        <f aca="false">G46*0.5995</f>
        <v>536.090885</v>
      </c>
      <c r="I46" s="10"/>
      <c r="J46" s="10"/>
      <c r="K46" s="3"/>
    </row>
    <row r="47" customFormat="false" ht="13.2" hidden="false" customHeight="false" outlineLevel="0" collapsed="false">
      <c r="A47" s="10" t="s">
        <v>0</v>
      </c>
      <c r="B47" s="3" t="s">
        <v>156</v>
      </c>
      <c r="C47" s="2" t="n">
        <v>223</v>
      </c>
      <c r="D47" s="14" t="n">
        <f aca="false">D$86</f>
        <v>0</v>
      </c>
      <c r="E47" s="14" t="s">
        <v>153</v>
      </c>
      <c r="F47" s="89" t="n">
        <v>37742</v>
      </c>
      <c r="G47" s="14" t="n">
        <f aca="false">C47*(Sheet1!$E$30-D47)</f>
        <v>894.23</v>
      </c>
      <c r="H47" s="7" t="n">
        <f aca="false">G47*0.5995</f>
        <v>536.090885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156</v>
      </c>
      <c r="C48" s="2" t="n">
        <v>222</v>
      </c>
      <c r="D48" s="14" t="n">
        <f aca="false">D$86</f>
        <v>0</v>
      </c>
      <c r="E48" s="14" t="s">
        <v>153</v>
      </c>
      <c r="F48" s="89" t="n">
        <v>38108</v>
      </c>
      <c r="G48" s="14" t="n">
        <f aca="false">C48*(Sheet1!$E$30-D48)</f>
        <v>890.22</v>
      </c>
      <c r="H48" s="7" t="n">
        <f aca="false">G48*0.5995</f>
        <v>533.68689</v>
      </c>
      <c r="I48" s="10"/>
      <c r="J48" s="10"/>
      <c r="K48" s="3"/>
    </row>
    <row r="49" customFormat="false" ht="13.2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3.2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153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3.2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153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153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153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153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153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3.2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3.2" hidden="false" customHeight="false" outlineLevel="0" collapsed="false">
      <c r="A57" s="10" t="n">
        <v>171088</v>
      </c>
      <c r="B57" s="3" t="s">
        <v>156</v>
      </c>
      <c r="C57" s="2" t="n">
        <v>262</v>
      </c>
      <c r="D57" s="14" t="n">
        <f aca="false">D$86</f>
        <v>0</v>
      </c>
      <c r="E57" s="14" t="s">
        <v>153</v>
      </c>
      <c r="F57" s="89" t="n">
        <v>37408</v>
      </c>
      <c r="G57" s="14" t="n">
        <f aca="false">C57*(Sheet1!$E$30-D57)</f>
        <v>1050.62</v>
      </c>
      <c r="H57" s="7" t="n">
        <f aca="false">G57*0.5995</f>
        <v>629.84669</v>
      </c>
      <c r="I57" s="10"/>
      <c r="J57" s="10"/>
      <c r="K57" s="3"/>
    </row>
    <row r="58" customFormat="false" ht="13.2" hidden="false" customHeight="false" outlineLevel="0" collapsed="false">
      <c r="A58" s="10" t="s">
        <v>0</v>
      </c>
      <c r="B58" s="3" t="s">
        <v>156</v>
      </c>
      <c r="C58" s="2" t="n">
        <v>262</v>
      </c>
      <c r="D58" s="14" t="n">
        <f aca="false">D$86</f>
        <v>0</v>
      </c>
      <c r="E58" s="14" t="s">
        <v>153</v>
      </c>
      <c r="F58" s="89" t="n">
        <v>37773</v>
      </c>
      <c r="G58" s="14" t="n">
        <f aca="false">C58*(Sheet1!$E$30-D58)</f>
        <v>1050.62</v>
      </c>
      <c r="H58" s="7" t="n">
        <f aca="false">G58*0.5995</f>
        <v>629.84669</v>
      </c>
      <c r="I58" s="10"/>
      <c r="J58" s="10"/>
      <c r="K58" s="3"/>
    </row>
    <row r="59" customFormat="false" ht="13.2" hidden="false" customHeight="false" outlineLevel="0" collapsed="false">
      <c r="A59" s="9" t="s">
        <v>0</v>
      </c>
      <c r="B59" s="3" t="s">
        <v>156</v>
      </c>
      <c r="C59" s="2" t="n">
        <v>262</v>
      </c>
      <c r="D59" s="14" t="n">
        <f aca="false">D$86</f>
        <v>0</v>
      </c>
      <c r="E59" s="14" t="s">
        <v>153</v>
      </c>
      <c r="F59" s="89" t="n">
        <v>38139</v>
      </c>
      <c r="G59" s="14" t="n">
        <f aca="false">C59*(Sheet1!$E$30-D59)</f>
        <v>1050.62</v>
      </c>
      <c r="H59" s="7" t="n">
        <f aca="false">G59*0.5995</f>
        <v>629.84669</v>
      </c>
      <c r="I59" s="10"/>
      <c r="J59" s="10"/>
      <c r="K59" s="3"/>
    </row>
    <row r="60" customFormat="false" ht="13.2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3.2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153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3.2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153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153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153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153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153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3.2" hidden="false" customHeight="false" outlineLevel="0" collapsed="false">
      <c r="A68" s="10" t="n">
        <v>171230</v>
      </c>
      <c r="B68" s="3" t="s">
        <v>156</v>
      </c>
      <c r="C68" s="2" t="n">
        <v>288</v>
      </c>
      <c r="D68" s="14" t="n">
        <v>0</v>
      </c>
      <c r="E68" s="14" t="s">
        <v>153</v>
      </c>
      <c r="F68" s="89" t="n">
        <v>37439</v>
      </c>
      <c r="G68" s="14" t="n">
        <f aca="false">C68*(Sheet1!$E$30-D68)</f>
        <v>1154.88</v>
      </c>
      <c r="H68" s="7" t="n">
        <f aca="false">G68*0.5995</f>
        <v>692.35056</v>
      </c>
      <c r="I68" s="10"/>
      <c r="J68" s="10"/>
      <c r="K68" s="3"/>
    </row>
    <row r="69" customFormat="false" ht="13.2" hidden="false" customHeight="false" outlineLevel="0" collapsed="false">
      <c r="A69" s="10" t="s">
        <v>0</v>
      </c>
      <c r="B69" s="3" t="s">
        <v>156</v>
      </c>
      <c r="C69" s="2" t="n">
        <v>288</v>
      </c>
      <c r="D69" s="14" t="n">
        <f aca="false">D$86</f>
        <v>0</v>
      </c>
      <c r="E69" s="14" t="s">
        <v>153</v>
      </c>
      <c r="F69" s="89" t="n">
        <v>37804</v>
      </c>
      <c r="G69" s="14" t="n">
        <f aca="false">C69*(Sheet1!$E$30-D69)</f>
        <v>1154.88</v>
      </c>
      <c r="H69" s="7" t="n">
        <f aca="false">G69*0.5995</f>
        <v>692.35056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156</v>
      </c>
      <c r="C70" s="2" t="n">
        <v>287</v>
      </c>
      <c r="D70" s="14" t="n">
        <f aca="false">D$86</f>
        <v>0</v>
      </c>
      <c r="E70" s="14" t="s">
        <v>153</v>
      </c>
      <c r="F70" s="89" t="n">
        <v>38170</v>
      </c>
      <c r="G70" s="14" t="n">
        <f aca="false">C70*(Sheet1!$E$30-D70)</f>
        <v>1150.87</v>
      </c>
      <c r="H70" s="7" t="n">
        <f aca="false">G70*0.5995</f>
        <v>689.946565</v>
      </c>
      <c r="I70" s="10"/>
      <c r="J70" s="10"/>
      <c r="K70" s="3"/>
    </row>
    <row r="71" customFormat="false" ht="13.2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3.2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8" hidden="false" customHeight="false" outlineLevel="0" collapsed="false">
      <c r="A73" s="81"/>
      <c r="B73" s="42"/>
      <c r="C73" s="41"/>
      <c r="D73" s="95"/>
      <c r="E73" s="95"/>
      <c r="F73" s="96"/>
      <c r="G73" s="49"/>
      <c r="H73" s="49"/>
      <c r="I73" s="10"/>
      <c r="J73" s="10"/>
      <c r="K73" s="3"/>
    </row>
    <row r="74" customFormat="false" ht="13.2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3.2" hidden="false" customHeight="false" outlineLevel="0" collapsed="false">
      <c r="C75" s="55" t="s">
        <v>0</v>
      </c>
      <c r="E75" s="14"/>
      <c r="G75" s="20" t="n">
        <f aca="false">SUM(G14:G73)</f>
        <v>23803.36</v>
      </c>
      <c r="H75" s="20" t="n">
        <f aca="false">SUM(H14:H73)</f>
        <v>14270.11432</v>
      </c>
      <c r="I75" s="10"/>
      <c r="J75" s="59" t="s">
        <v>0</v>
      </c>
    </row>
    <row r="76" customFormat="false" ht="13.8" hidden="false" customHeight="false" outlineLevel="0" collapsed="false">
      <c r="C76" s="55" t="s">
        <v>158</v>
      </c>
      <c r="G76" s="49"/>
      <c r="H76" s="49"/>
    </row>
    <row r="77" customFormat="false" ht="13.2" hidden="false" customHeight="false" outlineLevel="0" collapsed="false">
      <c r="C77" s="55" t="s">
        <v>0</v>
      </c>
      <c r="G77" s="20"/>
      <c r="H77" s="20"/>
    </row>
    <row r="78" customFormat="false" ht="13.2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3.2" hidden="false" customHeight="false" outlineLevel="0" collapsed="false">
      <c r="C79" s="55" t="s">
        <v>0</v>
      </c>
      <c r="G79" s="20"/>
      <c r="H79" s="20"/>
    </row>
    <row r="80" customFormat="false" ht="13.2" hidden="false" customHeight="false" outlineLevel="0" collapsed="false">
      <c r="C80" s="55" t="s">
        <v>0</v>
      </c>
      <c r="G80" s="20"/>
      <c r="H80" s="20"/>
    </row>
    <row r="81" customFormat="false" ht="13.2" hidden="false" customHeight="false" outlineLevel="0" collapsed="false">
      <c r="C81" s="55" t="s">
        <v>0</v>
      </c>
      <c r="G81" s="20"/>
      <c r="H81" s="20"/>
    </row>
    <row r="82" customFormat="false" ht="13.2" hidden="false" customHeight="false" outlineLevel="0" collapsed="false">
      <c r="C82" s="55" t="s">
        <v>0</v>
      </c>
      <c r="G82" s="20"/>
      <c r="H82" s="20"/>
    </row>
    <row r="83" customFormat="false" ht="13.2" hidden="false" customHeight="false" outlineLevel="0" collapsed="false">
      <c r="B83" s="100" t="s">
        <v>159</v>
      </c>
      <c r="C83" s="55" t="s">
        <v>0</v>
      </c>
      <c r="G83" s="20"/>
      <c r="H83" s="20"/>
    </row>
    <row r="84" customFormat="false" ht="13.2" hidden="false" customHeight="false" outlineLevel="0" collapsed="false">
      <c r="B84" s="101" t="n">
        <v>1703520.19</v>
      </c>
      <c r="C84" s="55" t="s">
        <v>160</v>
      </c>
      <c r="G84" s="20"/>
      <c r="H84" s="20"/>
    </row>
    <row r="85" customFormat="false" ht="13.2" hidden="false" customHeight="false" outlineLevel="0" collapsed="false">
      <c r="B85" s="101" t="n">
        <f aca="false">8102.62*11</f>
        <v>89128.82</v>
      </c>
      <c r="C85" s="55" t="s">
        <v>161</v>
      </c>
      <c r="G85" s="20"/>
      <c r="H85" s="20"/>
    </row>
    <row r="86" customFormat="false" ht="13.2" hidden="false" customHeight="false" outlineLevel="0" collapsed="false">
      <c r="B86" s="101" t="n">
        <v>333000</v>
      </c>
      <c r="C86" s="55" t="s">
        <v>162</v>
      </c>
      <c r="G86" s="20"/>
      <c r="H86" s="20"/>
    </row>
    <row r="87" customFormat="false" ht="13.2" hidden="false" customHeight="false" outlineLevel="0" collapsed="false">
      <c r="B87" s="101"/>
      <c r="C87" s="55" t="s">
        <v>0</v>
      </c>
      <c r="G87" s="20"/>
      <c r="H87" s="20"/>
    </row>
    <row r="88" customFormat="false" ht="13.2" hidden="false" customHeight="false" outlineLevel="0" collapsed="false">
      <c r="B88" s="101"/>
      <c r="C88" s="55" t="s">
        <v>0</v>
      </c>
      <c r="G88" s="20"/>
      <c r="H88" s="20"/>
    </row>
    <row r="89" customFormat="false" ht="13.2" hidden="false" customHeight="false" outlineLevel="0" collapsed="false">
      <c r="B89" s="101"/>
      <c r="C89" s="55" t="s">
        <v>0</v>
      </c>
      <c r="G89" s="20"/>
      <c r="H89" s="20"/>
    </row>
    <row r="90" customFormat="false" ht="13.8" hidden="false" customHeight="false" outlineLevel="0" collapsed="false">
      <c r="B90" s="102"/>
      <c r="C90" s="55" t="s">
        <v>0</v>
      </c>
      <c r="G90" s="20"/>
      <c r="H90" s="20"/>
    </row>
    <row r="91" customFormat="false" ht="13.2" hidden="false" customHeight="false" outlineLevel="0" collapsed="false">
      <c r="B91" s="101"/>
      <c r="C91" s="55" t="s">
        <v>0</v>
      </c>
      <c r="G91" s="20"/>
      <c r="H91" s="20"/>
    </row>
    <row r="92" customFormat="false" ht="13.2" hidden="false" customHeight="false" outlineLevel="0" collapsed="false">
      <c r="B92" s="101" t="n">
        <f aca="false">SUM(B84:B90)</f>
        <v>2125649.01</v>
      </c>
      <c r="C92" s="56" t="s">
        <v>163</v>
      </c>
      <c r="G92" s="20"/>
      <c r="H92" s="20"/>
    </row>
    <row r="93" customFormat="false" ht="13.8" hidden="false" customHeight="false" outlineLevel="0" collapsed="false">
      <c r="B93" s="102" t="n">
        <v>0.396</v>
      </c>
      <c r="C93" s="103" t="s">
        <v>164</v>
      </c>
      <c r="G93" s="20"/>
      <c r="H93" s="20"/>
    </row>
    <row r="94" customFormat="false" ht="13.2" hidden="false" customHeight="false" outlineLevel="0" collapsed="false">
      <c r="B94" s="101"/>
      <c r="C94" s="56" t="s">
        <v>165</v>
      </c>
      <c r="G94" s="20"/>
      <c r="H94" s="20"/>
    </row>
    <row r="95" customFormat="false" ht="13.2" hidden="false" customHeight="false" outlineLevel="0" collapsed="false">
      <c r="B95" s="101" t="n">
        <f aca="false">B92*B93</f>
        <v>841757.00796</v>
      </c>
      <c r="C95" s="56" t="s">
        <v>166</v>
      </c>
      <c r="G95" s="20"/>
      <c r="H95" s="20"/>
    </row>
    <row r="96" customFormat="false" ht="13.2" hidden="false" customHeight="false" outlineLevel="0" collapsed="false">
      <c r="B96" s="101"/>
      <c r="G96" s="20"/>
      <c r="H96" s="20"/>
    </row>
    <row r="97" customFormat="false" ht="13.2" hidden="false" customHeight="false" outlineLevel="0" collapsed="false">
      <c r="B97" s="101" t="n">
        <v>-475166.71</v>
      </c>
      <c r="C97" s="56" t="s">
        <v>167</v>
      </c>
      <c r="G97" s="20"/>
      <c r="H97" s="20"/>
    </row>
    <row r="98" customFormat="false" ht="13.2" hidden="false" customHeight="false" outlineLevel="0" collapsed="false">
      <c r="B98" s="101"/>
      <c r="G98" s="20"/>
      <c r="H98" s="20"/>
    </row>
    <row r="99" customFormat="false" ht="13.2" hidden="false" customHeight="false" outlineLevel="0" collapsed="false">
      <c r="B99" s="101" t="n">
        <f aca="false">-21*1677</f>
        <v>-35217</v>
      </c>
      <c r="C99" s="56" t="s">
        <v>168</v>
      </c>
      <c r="G99" s="20"/>
      <c r="H99" s="20"/>
    </row>
    <row r="100" customFormat="false" ht="13.2" hidden="false" customHeight="false" outlineLevel="0" collapsed="false">
      <c r="B100" s="101"/>
      <c r="C100" s="56" t="s">
        <v>169</v>
      </c>
      <c r="G100" s="20"/>
      <c r="H100" s="20"/>
    </row>
    <row r="101" customFormat="false" ht="13.2" hidden="false" customHeight="false" outlineLevel="0" collapsed="false">
      <c r="B101" s="101"/>
      <c r="G101" s="20"/>
      <c r="H101" s="20"/>
    </row>
    <row r="102" customFormat="false" ht="13.2" hidden="false" customHeight="false" outlineLevel="0" collapsed="false">
      <c r="B102" s="101" t="n">
        <f aca="false">-333000*0.28</f>
        <v>-93240</v>
      </c>
      <c r="C102" s="56" t="s">
        <v>170</v>
      </c>
      <c r="G102" s="20"/>
      <c r="H102" s="20"/>
    </row>
    <row r="103" customFormat="false" ht="13.8" hidden="false" customHeight="false" outlineLevel="0" collapsed="false">
      <c r="B103" s="102"/>
      <c r="C103" s="56" t="s">
        <v>171</v>
      </c>
      <c r="G103" s="20"/>
      <c r="H103" s="20"/>
    </row>
    <row r="104" customFormat="false" ht="13.2" hidden="false" customHeight="false" outlineLevel="0" collapsed="false">
      <c r="B104" s="101"/>
      <c r="G104" s="20"/>
      <c r="H104" s="20"/>
    </row>
    <row r="105" customFormat="false" ht="13.2" hidden="false" customHeight="false" outlineLevel="0" collapsed="false">
      <c r="B105" s="101" t="n">
        <f aca="false">SUM(B95:B102)</f>
        <v>238133.29796</v>
      </c>
      <c r="C105" s="56" t="s">
        <v>172</v>
      </c>
      <c r="G105" s="20"/>
      <c r="H105" s="20"/>
    </row>
    <row r="106" customFormat="false" ht="13.8" hidden="false" customHeight="false" outlineLevel="0" collapsed="false">
      <c r="B106" s="102"/>
      <c r="C106" s="56" t="s">
        <v>173</v>
      </c>
      <c r="G106" s="20"/>
      <c r="H106" s="20"/>
    </row>
    <row r="107" customFormat="false" ht="13.2" hidden="false" customHeight="false" outlineLevel="0" collapsed="false">
      <c r="B107" s="101"/>
      <c r="C107" s="56" t="s">
        <v>174</v>
      </c>
    </row>
    <row r="108" customFormat="false" ht="13.2" hidden="false" customHeight="false" outlineLevel="0" collapsed="false">
      <c r="B108" s="101"/>
    </row>
    <row r="109" customFormat="false" ht="13.2" hidden="false" customHeight="false" outlineLevel="0" collapsed="false">
      <c r="B109" s="101" t="n">
        <f aca="false">+B$105/4</f>
        <v>59533.32449</v>
      </c>
      <c r="C109" s="56" t="s">
        <v>175</v>
      </c>
    </row>
    <row r="110" customFormat="false" ht="13.2" hidden="false" customHeight="false" outlineLevel="0" collapsed="false">
      <c r="B110" s="101" t="n">
        <f aca="false">+B$105/4</f>
        <v>59533.32449</v>
      </c>
      <c r="C110" s="56" t="s">
        <v>176</v>
      </c>
    </row>
    <row r="111" customFormat="false" ht="13.2" hidden="false" customHeight="false" outlineLevel="0" collapsed="false">
      <c r="B111" s="101" t="n">
        <f aca="false">+B$105/4</f>
        <v>59533.32449</v>
      </c>
      <c r="C111" s="56" t="s">
        <v>177</v>
      </c>
    </row>
    <row r="112" customFormat="false" ht="13.2" hidden="false" customHeight="false" outlineLevel="0" collapsed="false">
      <c r="B112" s="101" t="n">
        <f aca="false">+B$105/4</f>
        <v>59533.32449</v>
      </c>
      <c r="C112" s="56" t="s">
        <v>178</v>
      </c>
    </row>
    <row r="113" customFormat="false" ht="13.2" hidden="false" customHeight="false" outlineLevel="0" collapsed="false">
      <c r="B113" s="101" t="s">
        <v>0</v>
      </c>
    </row>
    <row r="114" customFormat="false" ht="13.2" hidden="false" customHeight="false" outlineLevel="0" collapsed="false">
      <c r="B114" s="101"/>
    </row>
    <row r="118" customFormat="false" ht="13.2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3.2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2001-11-26T23:23:21Z</dcterms:modified>
  <cp:revision>0</cp:revision>
  <dc:subject/>
  <dc:title/>
</cp:coreProperties>
</file>