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<sst xmlns="http://schemas.openxmlformats.org/spreadsheetml/2006/main" count="913" uniqueCount="175">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</sst>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37216</v>
      </c>
      <c r="F3" s="12" t="n">
        <v>37215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2343177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2343177</v>
      </c>
      <c r="K5" s="4" t="n">
        <f aca="false">J5</f>
        <v>2343177</v>
      </c>
      <c r="L5" s="5" t="n">
        <v>1</v>
      </c>
    </row>
    <row r="6" customFormat="false" ht="13.2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99.13</v>
      </c>
      <c r="F8" s="14" t="n">
        <v>99.13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3.2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114.8</v>
      </c>
      <c r="F9" s="14" t="n">
        <v>114.8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38.62</v>
      </c>
      <c r="F10" s="14" t="n">
        <v>38.62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41.7</v>
      </c>
      <c r="F11" s="14" t="n">
        <v>41.7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3.2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3.2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3.2" hidden="false" customHeight="false" outlineLevel="0" collapsed="false">
      <c r="A15" s="15"/>
      <c r="E15" s="14"/>
      <c r="F15" s="14"/>
    </row>
    <row r="16" customFormat="false" ht="13.2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2343177</v>
      </c>
      <c r="N16" s="6" t="n">
        <v>2343177</v>
      </c>
      <c r="O16" s="13" t="n">
        <f aca="false">M16-N16</f>
        <v>0</v>
      </c>
    </row>
    <row r="17" customFormat="false" ht="13.2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3.2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3.2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3.2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14.56</v>
      </c>
      <c r="F22" s="14" t="n">
        <v>14.56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13104</v>
      </c>
      <c r="K22" s="4" t="n">
        <f aca="false">J22</f>
        <v>13104</v>
      </c>
      <c r="L22" s="5" t="n">
        <v>2</v>
      </c>
      <c r="M22" s="6" t="s">
        <v>0</v>
      </c>
    </row>
    <row r="23" customFormat="false" ht="13.2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16.85</v>
      </c>
      <c r="F23" s="14" t="n">
        <v>16.85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1685</v>
      </c>
      <c r="K23" s="4" t="n">
        <f aca="false">J23</f>
        <v>1685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43.7</v>
      </c>
      <c r="F24" s="14" t="n">
        <v>43.7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3627.1</v>
      </c>
      <c r="K24" s="4" t="n">
        <f aca="false">J24</f>
        <v>3627.1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169</v>
      </c>
      <c r="E25" s="14" t="n">
        <v>12.61</v>
      </c>
      <c r="F25" s="14" t="n">
        <v>12.61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2131.09</v>
      </c>
      <c r="K25" s="4" t="n">
        <f aca="false">J25</f>
        <v>2131.09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3.2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3.2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3.2" hidden="false" customHeight="false" outlineLevel="0" collapsed="false">
      <c r="A30" s="22" t="s">
        <v>0</v>
      </c>
      <c r="B30" s="17" t="s">
        <v>37</v>
      </c>
      <c r="C30" s="2" t="n">
        <v>270.674</v>
      </c>
      <c r="D30" s="2" t="n">
        <f aca="false">C30*1</f>
        <v>270.674</v>
      </c>
      <c r="E30" s="23" t="n">
        <v>6.99</v>
      </c>
      <c r="F30" s="23" t="n">
        <v>6.99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1892.01126</v>
      </c>
      <c r="K30" s="4" t="n">
        <f aca="false">J30</f>
        <v>1892.01126</v>
      </c>
      <c r="L30" s="5" t="n">
        <v>2</v>
      </c>
      <c r="M30" s="6" t="s">
        <v>0</v>
      </c>
    </row>
    <row r="31" customFormat="false" ht="13.2" hidden="false" customHeight="false" outlineLevel="0" collapsed="false">
      <c r="A31" s="8" t="s">
        <v>0</v>
      </c>
      <c r="B31" s="1" t="s">
        <v>38</v>
      </c>
      <c r="C31" s="2" t="n">
        <v>134757.65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134757.65</v>
      </c>
      <c r="K31" s="4" t="n">
        <f aca="false">J31</f>
        <v>134757.65</v>
      </c>
      <c r="L31" s="5" t="n">
        <v>1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3.2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3.2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3.2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3.2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6.99</v>
      </c>
      <c r="F36" s="14" t="n">
        <f aca="false">F$30</f>
        <v>6.99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676.58307</v>
      </c>
      <c r="K36" s="4" t="n">
        <f aca="false">J36</f>
        <v>676.58307</v>
      </c>
      <c r="L36" s="5" t="n">
        <v>2</v>
      </c>
      <c r="M36" s="6" t="s">
        <v>0</v>
      </c>
    </row>
    <row r="37" customFormat="false" ht="13.2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3.2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6.99</v>
      </c>
      <c r="F39" s="14" t="n">
        <f aca="false">F$30</f>
        <v>6.99</v>
      </c>
      <c r="G39" s="29" t="n">
        <f aca="false">C39*(E39-F39)</f>
        <v>0</v>
      </c>
      <c r="H39" s="29" t="n">
        <f aca="false">C39*(E39-F39)*0.5895</f>
        <v>0</v>
      </c>
      <c r="I39" s="30" t="s">
        <v>0</v>
      </c>
      <c r="J39" s="29" t="n">
        <f aca="false">C39*E39*0.9</f>
        <v>52007.697</v>
      </c>
      <c r="K39" s="29" t="n">
        <f aca="false">J39*0.614</f>
        <v>31932.725958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3.2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3.2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3.2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6.99</v>
      </c>
      <c r="F42" s="14" t="n">
        <f aca="false">F$30</f>
        <v>6.99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9140.027538</v>
      </c>
      <c r="K42" s="4" t="n">
        <f aca="false">J42</f>
        <v>9140.027538</v>
      </c>
      <c r="L42" s="5" t="n">
        <v>2</v>
      </c>
      <c r="M42" s="6" t="s">
        <v>0</v>
      </c>
    </row>
    <row r="43" customFormat="false" ht="13.2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6.99</v>
      </c>
      <c r="F43" s="14" t="n">
        <f aca="false">F$30</f>
        <v>6.99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1244.453466</v>
      </c>
      <c r="K43" s="4" t="n">
        <f aca="false">J43</f>
        <v>1244.453466</v>
      </c>
      <c r="L43" s="5" t="n">
        <v>2</v>
      </c>
      <c r="M43" s="6" t="s">
        <v>0</v>
      </c>
    </row>
    <row r="44" customFormat="false" ht="13.2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6.99</v>
      </c>
      <c r="F44" s="14" t="n">
        <f aca="false">F$30</f>
        <v>6.99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2815.950159</v>
      </c>
      <c r="K44" s="4" t="n">
        <f aca="false">J44</f>
        <v>2815.950159</v>
      </c>
      <c r="L44" s="5" t="n">
        <v>2</v>
      </c>
      <c r="M44" s="6" t="s">
        <v>0</v>
      </c>
    </row>
    <row r="45" customFormat="false" ht="13.2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3.2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3.2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6.99</v>
      </c>
      <c r="F47" s="14" t="n">
        <f aca="false">F$30</f>
        <v>6.99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6.99</v>
      </c>
      <c r="F48" s="14" t="n">
        <f aca="false">F$30</f>
        <v>6.99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3.2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6.99</v>
      </c>
      <c r="F49" s="14" t="n">
        <f aca="false">F$30</f>
        <v>6.99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6.99</v>
      </c>
      <c r="F50" s="14" t="n">
        <f aca="false">F$30</f>
        <v>6.99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6.99</v>
      </c>
      <c r="F51" s="14" t="n">
        <f aca="false">F$30</f>
        <v>6.99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6.99</v>
      </c>
      <c r="F52" s="14" t="n">
        <f aca="false">F$30</f>
        <v>6.99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6.99</v>
      </c>
      <c r="F53" s="14" t="n">
        <f aca="false">F$30</f>
        <v>6.99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3.2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3.2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6.99</v>
      </c>
      <c r="F56" s="14" t="n">
        <f aca="false">F$30</f>
        <v>6.99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16195.83</v>
      </c>
      <c r="K56" s="4" t="n">
        <f aca="false">J56*0.614</f>
        <v>9944.23962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3.2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3.2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6.99</v>
      </c>
      <c r="F59" s="14" t="n">
        <f aca="false">F$30</f>
        <v>6.99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13448.76</v>
      </c>
      <c r="K59" s="4" t="n">
        <f aca="false">J59*0.614</f>
        <v>8257.53864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3.2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3.2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3.2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3.2" hidden="false" customHeight="false" outlineLevel="0" collapsed="false">
      <c r="A63" s="8" t="s">
        <v>0</v>
      </c>
      <c r="B63" s="1" t="s">
        <v>64</v>
      </c>
      <c r="C63" s="6" t="n">
        <v>2961750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2961750</v>
      </c>
      <c r="K63" s="4" t="n">
        <f aca="false">J63</f>
        <v>2961750</v>
      </c>
      <c r="L63" s="5" t="n">
        <v>1</v>
      </c>
    </row>
    <row r="64" customFormat="false" ht="13.2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3.2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3.2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3.2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250</v>
      </c>
    </row>
    <row r="68" customFormat="false" ht="13.2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3.2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0.1</v>
      </c>
      <c r="F69" s="14" t="n">
        <v>0.1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250</v>
      </c>
    </row>
    <row r="70" customFormat="false" ht="13.2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3.2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3.2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O72" s="3" t="s">
        <v>0</v>
      </c>
    </row>
    <row r="73" customFormat="false" ht="13.2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1500</v>
      </c>
      <c r="O73" s="4" t="s">
        <v>0</v>
      </c>
    </row>
    <row r="74" customFormat="false" ht="13.2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0.1</v>
      </c>
      <c r="F74" s="14" t="n">
        <v>0.1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  <c r="O74" s="4" t="s">
        <v>0</v>
      </c>
    </row>
    <row r="75" customFormat="false" ht="13.2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0.1</v>
      </c>
      <c r="F75" s="14" t="n">
        <v>0.1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1000</v>
      </c>
      <c r="O75" s="4" t="s">
        <v>0</v>
      </c>
    </row>
    <row r="76" customFormat="false" ht="13.2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1000</v>
      </c>
      <c r="O76" s="6" t="s">
        <v>0</v>
      </c>
    </row>
    <row r="77" customFormat="false" ht="13.8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3.2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14375</v>
      </c>
      <c r="N78" s="6" t="n">
        <v>-125</v>
      </c>
      <c r="O78" s="6" t="n">
        <v>2961750</v>
      </c>
      <c r="P78" s="1" t="s">
        <v>0</v>
      </c>
    </row>
    <row r="79" customFormat="false" ht="13.2" hidden="false" customHeight="false" outlineLevel="0" collapsed="false">
      <c r="A79" s="8" t="s">
        <v>63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2961750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387</v>
      </c>
      <c r="D80" s="2" t="s">
        <v>0</v>
      </c>
      <c r="E80" s="23" t="n">
        <v>41.1</v>
      </c>
      <c r="F80" s="23" t="n">
        <v>41.1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15905.7</v>
      </c>
      <c r="K80" s="4" t="n">
        <f aca="false">J80</f>
        <v>15905.7</v>
      </c>
      <c r="L80" s="5" t="n">
        <v>2</v>
      </c>
      <c r="M80" s="6" t="s">
        <v>0</v>
      </c>
    </row>
    <row r="81" customFormat="false" ht="13.2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3.2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3.2" hidden="false" customHeight="false" outlineLevel="0" collapsed="false">
      <c r="A83" s="8" t="s">
        <v>80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3.2" hidden="false" customHeight="false" outlineLevel="0" collapsed="false">
      <c r="A84" s="8" t="s">
        <v>81</v>
      </c>
      <c r="B84" s="1" t="s">
        <v>82</v>
      </c>
      <c r="C84" s="2" t="n">
        <v>235.122</v>
      </c>
      <c r="D84" s="2" t="s">
        <v>0</v>
      </c>
      <c r="E84" s="14" t="n">
        <v>50.19</v>
      </c>
      <c r="F84" s="14" t="n">
        <v>50.19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11800.77318</v>
      </c>
      <c r="K84" s="4" t="n">
        <f aca="false">J84</f>
        <v>11800.77318</v>
      </c>
      <c r="L84" s="5" t="n">
        <v>2</v>
      </c>
    </row>
    <row r="85" customFormat="false" ht="13.2" hidden="false" customHeight="false" outlineLevel="0" collapsed="false">
      <c r="A85" s="8"/>
      <c r="B85" s="1" t="s">
        <v>83</v>
      </c>
      <c r="C85" s="2" t="n">
        <v>752.128</v>
      </c>
      <c r="D85" s="2" t="s">
        <v>0</v>
      </c>
      <c r="E85" s="14" t="n">
        <v>8.99</v>
      </c>
      <c r="F85" s="14" t="n">
        <v>8.99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6761.63072</v>
      </c>
      <c r="K85" s="4" t="n">
        <f aca="false">J85</f>
        <v>6761.63072</v>
      </c>
      <c r="L85" s="5" t="n">
        <v>2</v>
      </c>
    </row>
    <row r="86" customFormat="false" ht="13.2" hidden="false" customHeight="false" outlineLevel="0" collapsed="false">
      <c r="A86" s="8"/>
      <c r="B86" s="1" t="s">
        <v>84</v>
      </c>
      <c r="C86" s="2" t="n">
        <v>2674.796</v>
      </c>
      <c r="D86" s="2" t="s">
        <v>0</v>
      </c>
      <c r="E86" s="14" t="n">
        <v>20.38</v>
      </c>
      <c r="F86" s="14" t="n">
        <v>20.38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54512.34248</v>
      </c>
      <c r="K86" s="4" t="n">
        <f aca="false">J86</f>
        <v>54512.34248</v>
      </c>
      <c r="L86" s="5" t="n">
        <v>2</v>
      </c>
    </row>
    <row r="87" customFormat="false" ht="13.2" hidden="false" customHeight="false" outlineLevel="0" collapsed="false">
      <c r="A87" s="8"/>
      <c r="B87" s="1" t="s">
        <v>85</v>
      </c>
      <c r="C87" s="2" t="n">
        <v>1240.306</v>
      </c>
      <c r="D87" s="2" t="s">
        <v>0</v>
      </c>
      <c r="E87" s="14" t="n">
        <v>7.87</v>
      </c>
      <c r="F87" s="14" t="n">
        <v>7.87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9761.20822</v>
      </c>
      <c r="K87" s="4" t="n">
        <f aca="false">J87</f>
        <v>9761.20822</v>
      </c>
      <c r="L87" s="5" t="n">
        <v>2</v>
      </c>
    </row>
    <row r="88" customFormat="false" ht="13.2" hidden="false" customHeight="false" outlineLevel="0" collapsed="false">
      <c r="A88" s="8"/>
      <c r="B88" s="1" t="s">
        <v>86</v>
      </c>
      <c r="C88" s="2" t="n">
        <v>261.044</v>
      </c>
      <c r="D88" s="2" t="s">
        <v>0</v>
      </c>
      <c r="E88" s="14" t="n">
        <v>37.02</v>
      </c>
      <c r="F88" s="14" t="n">
        <v>37.02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9663.84888</v>
      </c>
      <c r="K88" s="4" t="n">
        <f aca="false">J88</f>
        <v>9663.84888</v>
      </c>
      <c r="L88" s="5" t="n">
        <v>2</v>
      </c>
    </row>
    <row r="89" customFormat="false" ht="13.2" hidden="false" customHeight="false" outlineLevel="0" collapsed="false">
      <c r="A89" s="8"/>
      <c r="B89" s="1" t="s">
        <v>87</v>
      </c>
      <c r="C89" s="2" t="n">
        <v>378.526</v>
      </c>
      <c r="D89" s="2" t="s">
        <v>0</v>
      </c>
      <c r="E89" s="14" t="n">
        <v>27.23</v>
      </c>
      <c r="F89" s="14" t="n">
        <v>27.23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10307.26298</v>
      </c>
      <c r="K89" s="4" t="n">
        <f aca="false">J89</f>
        <v>10307.26298</v>
      </c>
      <c r="L89" s="5" t="n">
        <v>2</v>
      </c>
    </row>
    <row r="90" customFormat="false" ht="13.2" hidden="false" customHeight="false" outlineLevel="0" collapsed="false">
      <c r="A90" s="8" t="s">
        <v>0</v>
      </c>
      <c r="B90" s="1" t="s">
        <v>88</v>
      </c>
      <c r="C90" s="2" t="n">
        <v>1441.322</v>
      </c>
      <c r="D90" s="2" t="s">
        <v>0</v>
      </c>
      <c r="E90" s="14" t="n">
        <v>10.95</v>
      </c>
      <c r="F90" s="14" t="n">
        <v>10.95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15782.4759</v>
      </c>
      <c r="K90" s="4" t="n">
        <f aca="false">J90</f>
        <v>15782.4759</v>
      </c>
      <c r="L90" s="5" t="n">
        <v>1</v>
      </c>
    </row>
    <row r="91" customFormat="false" ht="13.2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3.2" hidden="false" customHeight="false" outlineLevel="0" collapsed="false">
      <c r="A92" s="8" t="s">
        <v>89</v>
      </c>
      <c r="B92" s="1" t="s">
        <v>90</v>
      </c>
      <c r="C92" s="2" t="n">
        <v>460000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460000</v>
      </c>
      <c r="K92" s="4" t="n">
        <f aca="false">J92</f>
        <v>460000</v>
      </c>
      <c r="L92" s="5" t="n">
        <v>1</v>
      </c>
    </row>
    <row r="93" customFormat="false" ht="13.2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3.2" hidden="false" customHeight="false" outlineLevel="0" collapsed="false">
      <c r="A94" s="8" t="s">
        <v>91</v>
      </c>
      <c r="B94" s="1" t="s">
        <v>92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3.2" hidden="false" customHeight="false" outlineLevel="0" collapsed="false">
      <c r="A95" s="8"/>
      <c r="B95" s="1" t="s">
        <v>93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3.2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3.2" hidden="false" customHeight="false" outlineLevel="0" collapsed="false">
      <c r="A97" s="8" t="s">
        <v>94</v>
      </c>
      <c r="B97" s="1" t="s">
        <v>95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96</v>
      </c>
    </row>
    <row r="98" customFormat="false" ht="13.2" hidden="false" customHeight="false" outlineLevel="0" collapsed="false">
      <c r="A98" s="8"/>
      <c r="B98" s="1" t="s">
        <v>97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(C8*E8)+(C9*E9)+(C10*E10)+(C11*E11)</f>
        <v>-3882000</v>
      </c>
      <c r="N98" s="40" t="n">
        <f aca="false">M98/M105</f>
        <v>-0.680151113413133</v>
      </c>
      <c r="O98" s="3" t="s">
        <v>18</v>
      </c>
    </row>
    <row r="99" customFormat="false" ht="13.2" hidden="false" customHeight="false" outlineLevel="0" collapsed="false">
      <c r="A99" s="8"/>
      <c r="B99" s="1" t="s">
        <v>98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208928.358597722</v>
      </c>
      <c r="N99" s="40" t="n">
        <f aca="false">M99/M105</f>
        <v>0.0366055784966045</v>
      </c>
      <c r="O99" s="3" t="s">
        <v>15</v>
      </c>
    </row>
    <row r="100" customFormat="false" ht="13.2" hidden="false" customHeight="false" outlineLevel="0" collapsed="false">
      <c r="A100" s="8"/>
      <c r="B100" s="1" t="s">
        <v>99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100</v>
      </c>
      <c r="N100" s="40"/>
      <c r="O100" s="4" t="s">
        <v>0</v>
      </c>
    </row>
    <row r="101" customFormat="false" ht="13.2" hidden="false" customHeight="false" outlineLevel="0" collapsed="false">
      <c r="A101" s="8"/>
      <c r="B101" s="1" t="s">
        <v>101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5998626.8059</v>
      </c>
      <c r="N101" s="40" t="n">
        <f aca="false">M101/M105</f>
        <v>1.05099760458082</v>
      </c>
    </row>
    <row r="102" customFormat="false" ht="13.2" hidden="false" customHeight="false" outlineLevel="0" collapsed="false">
      <c r="A102" s="8"/>
      <c r="E102" s="14"/>
      <c r="F102" s="14"/>
      <c r="I102" s="14"/>
      <c r="M102" s="6" t="s">
        <v>102</v>
      </c>
      <c r="N102" s="40"/>
    </row>
    <row r="103" customFormat="false" ht="13.2" hidden="false" customHeight="false" outlineLevel="0" collapsed="false">
      <c r="A103" s="8" t="s">
        <v>103</v>
      </c>
      <c r="B103" s="1" t="s">
        <v>104</v>
      </c>
      <c r="C103" s="2" t="n">
        <v>-110000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-110000</v>
      </c>
      <c r="K103" s="4" t="n">
        <f aca="false">J103</f>
        <v>-110000</v>
      </c>
      <c r="L103" s="5" t="n">
        <v>0</v>
      </c>
      <c r="M103" s="6" t="n">
        <f aca="false">SUM(K103:K105)</f>
        <v>-500000</v>
      </c>
      <c r="N103" s="40" t="n">
        <f aca="false">+M103/M105</f>
        <v>-0.0876031830774256</v>
      </c>
    </row>
    <row r="104" customFormat="false" ht="13.2" hidden="false" customHeight="false" outlineLevel="0" collapsed="false">
      <c r="A104" s="8" t="s">
        <v>0</v>
      </c>
      <c r="B104" s="1" t="s">
        <v>105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106</v>
      </c>
      <c r="N104" s="40"/>
    </row>
    <row r="105" customFormat="false" ht="13.2" hidden="false" customHeight="false" outlineLevel="0" collapsed="false">
      <c r="A105" s="8" t="s">
        <v>0</v>
      </c>
      <c r="B105" s="1" t="s">
        <v>107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5707555.16449772</v>
      </c>
      <c r="N105" s="40" t="n">
        <f aca="false">+M105/K108</f>
        <v>1</v>
      </c>
    </row>
    <row r="106" customFormat="false" ht="13.8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3.2" hidden="false" customHeight="false" outlineLevel="0" collapsed="false">
      <c r="A107" s="8"/>
      <c r="M107" s="6" t="s">
        <v>108</v>
      </c>
    </row>
    <row r="108" customFormat="false" ht="13.2" hidden="false" customHeight="false" outlineLevel="0" collapsed="false">
      <c r="A108" s="8" t="s">
        <v>109</v>
      </c>
      <c r="C108" s="2" t="n">
        <f aca="false">SUM(C47:C59)+C30+C36+C39+C42+C43+C44</f>
        <v>21745.9407</v>
      </c>
      <c r="D108" s="2" t="n">
        <f aca="false">SUM(D5:D105)</f>
        <v>14763.9407</v>
      </c>
      <c r="G108" s="4" t="n">
        <f aca="false">SUM(G5:G106)</f>
        <v>0</v>
      </c>
      <c r="H108" s="4" t="n">
        <f aca="false">SUM(H5:H106)</f>
        <v>0</v>
      </c>
      <c r="J108" s="4" t="n">
        <f aca="false">SUM(J5:J106)</f>
        <v>5739072.94727972</v>
      </c>
      <c r="K108" s="4" t="n">
        <f aca="false">SUM(K5:K106)</f>
        <v>5707555.16449772</v>
      </c>
      <c r="M108" s="37" t="n">
        <f aca="false">SUM(K42:K59)+K30+K36</f>
        <v>33970.803753</v>
      </c>
      <c r="N108" s="46" t="n">
        <f aca="false">M108/K108</f>
        <v>0.00595190108092271</v>
      </c>
    </row>
    <row r="109" customFormat="false" ht="13.8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3.2" hidden="false" customHeight="false" outlineLevel="0" collapsed="false">
      <c r="A110" s="8"/>
    </row>
    <row r="111" customFormat="false" ht="13.2" hidden="false" customHeight="false" outlineLevel="0" collapsed="false">
      <c r="A111" s="8" t="s">
        <v>110</v>
      </c>
      <c r="B111" s="3" t="s">
        <v>15</v>
      </c>
      <c r="C111" s="2" t="s">
        <v>0</v>
      </c>
      <c r="M111" s="6" t="s">
        <v>0</v>
      </c>
    </row>
    <row r="112" customFormat="false" ht="13.2" hidden="false" customHeight="false" outlineLevel="0" collapsed="false">
      <c r="A112" s="8" t="s">
        <v>111</v>
      </c>
      <c r="B112" s="1" t="s">
        <v>112</v>
      </c>
      <c r="C112" s="2" t="n">
        <v>1228.582</v>
      </c>
      <c r="D112" s="2" t="s">
        <v>0</v>
      </c>
      <c r="E112" s="14" t="n">
        <v>19.5</v>
      </c>
      <c r="F112" s="14" t="n">
        <v>19.5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23957.349</v>
      </c>
      <c r="K112" s="4" t="n">
        <f aca="false">J112</f>
        <v>23957.349</v>
      </c>
      <c r="L112" s="5" t="n">
        <v>2</v>
      </c>
    </row>
    <row r="113" customFormat="false" ht="13.2" hidden="false" customHeight="false" outlineLevel="0" collapsed="false">
      <c r="A113" s="8" t="s">
        <v>0</v>
      </c>
      <c r="B113" s="1" t="s">
        <v>113</v>
      </c>
      <c r="C113" s="2" t="n">
        <v>387</v>
      </c>
      <c r="D113" s="2" t="s">
        <v>0</v>
      </c>
      <c r="E113" s="14" t="n">
        <f aca="false">+E80</f>
        <v>41.1</v>
      </c>
      <c r="F113" s="14" t="n">
        <f aca="false">+F80</f>
        <v>41.1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15905.7</v>
      </c>
      <c r="K113" s="4" t="n">
        <f aca="false">J113</f>
        <v>15905.7</v>
      </c>
      <c r="L113" s="5" t="n">
        <v>2</v>
      </c>
    </row>
    <row r="114" customFormat="false" ht="13.2" hidden="false" customHeight="false" outlineLevel="0" collapsed="false">
      <c r="A114" s="8" t="s">
        <v>0</v>
      </c>
      <c r="B114" s="1" t="s">
        <v>41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3.2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3.2" hidden="false" customHeight="false" outlineLevel="0" collapsed="false">
      <c r="A116" s="8" t="s">
        <v>110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3.2" hidden="false" customHeight="false" outlineLevel="0" collapsed="false">
      <c r="A117" s="8" t="s">
        <v>114</v>
      </c>
      <c r="B117" s="1" t="s">
        <v>115</v>
      </c>
      <c r="C117" s="2" t="n">
        <v>2013.38</v>
      </c>
      <c r="D117" s="2" t="s">
        <v>0</v>
      </c>
      <c r="E117" s="14" t="n">
        <v>10.95</v>
      </c>
      <c r="F117" s="14" t="n">
        <v>10.95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22046.511</v>
      </c>
      <c r="K117" s="4" t="n">
        <f aca="false">J117</f>
        <v>22046.511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113</v>
      </c>
      <c r="C118" s="2" t="n">
        <v>387</v>
      </c>
      <c r="D118" s="2" t="s">
        <v>0</v>
      </c>
      <c r="E118" s="14" t="n">
        <f aca="false">+E80</f>
        <v>41.1</v>
      </c>
      <c r="F118" s="14" t="n">
        <f aca="false">+F80</f>
        <v>41.1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15905.7</v>
      </c>
      <c r="K118" s="4" t="n">
        <f aca="false">J118</f>
        <v>15905.7</v>
      </c>
      <c r="L118" s="5" t="n">
        <v>2</v>
      </c>
    </row>
    <row r="119" customFormat="false" ht="13.2" hidden="false" customHeight="false" outlineLevel="0" collapsed="false">
      <c r="A119" s="8" t="s">
        <v>0</v>
      </c>
      <c r="B119" s="1" t="s">
        <v>41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3.2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3.2" hidden="false" customHeight="false" outlineLevel="0" collapsed="false">
      <c r="A121" s="8" t="s">
        <v>116</v>
      </c>
      <c r="B121" s="1" t="s">
        <v>113</v>
      </c>
      <c r="C121" s="2" t="n">
        <v>387</v>
      </c>
      <c r="D121" s="2" t="s">
        <v>0</v>
      </c>
      <c r="E121" s="14" t="n">
        <f aca="false">+E80</f>
        <v>41.1</v>
      </c>
      <c r="F121" s="14" t="n">
        <f aca="false">+F80</f>
        <v>41.1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15905.7</v>
      </c>
      <c r="K121" s="4" t="n">
        <f aca="false">J121</f>
        <v>15905.7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3.2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3.2" hidden="false" customHeight="false" outlineLevel="0" collapsed="false">
      <c r="A124" s="8" t="s">
        <v>60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3.2" hidden="false" customHeight="false" outlineLevel="0" collapsed="false">
      <c r="A125" s="8" t="s">
        <v>117</v>
      </c>
      <c r="B125" s="1" t="s">
        <v>118</v>
      </c>
      <c r="C125" s="2" t="n">
        <v>288</v>
      </c>
      <c r="D125" s="2" t="n">
        <v>0</v>
      </c>
      <c r="E125" s="14" t="n">
        <f aca="false">E$30</f>
        <v>6.99</v>
      </c>
      <c r="F125" s="14" t="n">
        <f aca="false">F$30</f>
        <v>6.99</v>
      </c>
      <c r="G125" s="4" t="n">
        <f aca="false">C125*(E125-F125)</f>
        <v>0</v>
      </c>
      <c r="H125" s="4" t="n">
        <f aca="false">C125*(E125-F125)*0.5895</f>
        <v>0</v>
      </c>
      <c r="I125" s="14"/>
      <c r="J125" s="4" t="n">
        <v>0</v>
      </c>
      <c r="K125" s="4" t="n">
        <v>0</v>
      </c>
      <c r="L125" s="5" t="n">
        <v>2</v>
      </c>
      <c r="M125" s="6" t="n">
        <f aca="false">SUM(K108:K125)+K134</f>
        <v>5801881.61449772</v>
      </c>
      <c r="O125" s="4" t="s">
        <v>0</v>
      </c>
    </row>
    <row r="126" customFormat="false" ht="13.2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3.2" hidden="false" customHeight="false" outlineLevel="0" collapsed="false">
      <c r="A127" s="8" t="s">
        <v>119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3.2" hidden="false" customHeight="false" outlineLevel="0" collapsed="false">
      <c r="A128" s="8" t="s">
        <v>58</v>
      </c>
      <c r="B128" s="1" t="s">
        <v>120</v>
      </c>
      <c r="C128" s="2" t="n">
        <v>3331</v>
      </c>
      <c r="D128" s="2" t="n">
        <v>0</v>
      </c>
      <c r="E128" s="14" t="n">
        <f aca="false">E$30</f>
        <v>6.99</v>
      </c>
      <c r="F128" s="14" t="n">
        <f aca="false">F$30</f>
        <v>6.99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3.2" hidden="false" customHeight="false" outlineLevel="0" collapsed="false">
      <c r="A129" s="8" t="s">
        <v>0</v>
      </c>
      <c r="B129" s="1" t="s">
        <v>121</v>
      </c>
      <c r="C129" s="2" t="n">
        <v>668</v>
      </c>
      <c r="D129" s="2" t="n">
        <v>0</v>
      </c>
      <c r="E129" s="14" t="n">
        <f aca="false">E$30</f>
        <v>6.99</v>
      </c>
      <c r="F129" s="14" t="n">
        <f aca="false">F$30</f>
        <v>6.99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3.2" hidden="false" customHeight="false" outlineLevel="0" collapsed="false">
      <c r="A130" s="8" t="s">
        <v>0</v>
      </c>
      <c r="B130" s="1" t="s">
        <v>122</v>
      </c>
      <c r="C130" s="2" t="n">
        <v>786</v>
      </c>
      <c r="D130" s="2" t="n">
        <v>0</v>
      </c>
      <c r="E130" s="14" t="n">
        <f aca="false">E$30</f>
        <v>6.99</v>
      </c>
      <c r="F130" s="14" t="n">
        <f aca="false">F$30</f>
        <v>6.99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3.2" hidden="false" customHeight="false" outlineLevel="0" collapsed="false">
      <c r="A131" s="8" t="s">
        <v>0</v>
      </c>
      <c r="B131" s="1" t="s">
        <v>123</v>
      </c>
      <c r="C131" s="2" t="n">
        <v>863</v>
      </c>
      <c r="D131" s="2" t="n">
        <v>0</v>
      </c>
      <c r="E131" s="14" t="n">
        <f aca="false">E$30</f>
        <v>6.99</v>
      </c>
      <c r="F131" s="14" t="n">
        <f aca="false">F$30</f>
        <v>6.99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96</v>
      </c>
    </row>
    <row r="132" customFormat="false" ht="13.2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-3882000</v>
      </c>
      <c r="N132" s="40" t="n">
        <f aca="false">M132/M139</f>
        <v>-0.66909328006619</v>
      </c>
      <c r="O132" s="3" t="s">
        <v>18</v>
      </c>
    </row>
    <row r="133" customFormat="false" ht="13.2" hidden="false" customHeight="false" outlineLevel="0" collapsed="false">
      <c r="A133" s="8" t="s">
        <v>48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302649.318597722</v>
      </c>
      <c r="N133" s="40" t="n">
        <f aca="false">M133/M139</f>
        <v>0.0521639941500121</v>
      </c>
      <c r="O133" s="3" t="s">
        <v>15</v>
      </c>
    </row>
    <row r="134" customFormat="false" ht="13.2" hidden="false" customHeight="false" outlineLevel="0" collapsed="false">
      <c r="A134" s="8" t="s">
        <v>49</v>
      </c>
      <c r="B134" s="1" t="s">
        <v>124</v>
      </c>
      <c r="C134" s="2" t="n">
        <v>15280</v>
      </c>
      <c r="D134" s="2" t="n">
        <v>15280</v>
      </c>
      <c r="E134" s="14" t="n">
        <f aca="false">E$30</f>
        <v>6.99</v>
      </c>
      <c r="F134" s="14" t="n">
        <f aca="false">F$30</f>
        <v>6.99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100</v>
      </c>
      <c r="N134" s="40"/>
      <c r="O134" s="4" t="s">
        <v>0</v>
      </c>
      <c r="P134" s="20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5130</v>
      </c>
      <c r="D135" s="2" t="n">
        <v>0</v>
      </c>
      <c r="E135" s="14" t="n">
        <f aca="false">E$30</f>
        <v>6.99</v>
      </c>
      <c r="F135" s="14" t="n">
        <f aca="false">F$30</f>
        <v>6.99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5999232.2959</v>
      </c>
      <c r="N135" s="40" t="n">
        <f aca="false">M135/M139</f>
        <v>1.03401494454991</v>
      </c>
      <c r="O135" s="4" t="s">
        <v>0</v>
      </c>
      <c r="P135" s="20" t="s">
        <v>0</v>
      </c>
    </row>
    <row r="136" customFormat="false" ht="13.2" hidden="false" customHeight="false" outlineLevel="0" collapsed="false">
      <c r="A136" s="8"/>
      <c r="B136" s="1" t="s">
        <v>126</v>
      </c>
      <c r="C136" s="2" t="n">
        <v>25</v>
      </c>
      <c r="D136" s="2" t="n">
        <v>0</v>
      </c>
      <c r="E136" s="14" t="n">
        <f aca="false">E$30</f>
        <v>6.99</v>
      </c>
      <c r="F136" s="14" t="n">
        <f aca="false">F$30</f>
        <v>6.99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102</v>
      </c>
      <c r="N136" s="40"/>
      <c r="P136" s="1" t="s">
        <v>0</v>
      </c>
    </row>
    <row r="137" customFormat="false" ht="13.2" hidden="false" customHeight="false" outlineLevel="0" collapsed="false">
      <c r="A137" s="8"/>
      <c r="B137" s="1" t="s">
        <v>127</v>
      </c>
      <c r="C137" s="2" t="n">
        <v>7608</v>
      </c>
      <c r="D137" s="2" t="n">
        <v>0</v>
      </c>
      <c r="E137" s="14" t="n">
        <f aca="false">E$30</f>
        <v>6.99</v>
      </c>
      <c r="F137" s="14" t="n">
        <f aca="false">F$30</f>
        <v>6.99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-500000</v>
      </c>
      <c r="N137" s="40" t="n">
        <f aca="false">+M137/M139</f>
        <v>-0.0861789386999214</v>
      </c>
      <c r="P137" s="20" t="s">
        <v>0</v>
      </c>
    </row>
    <row r="138" customFormat="false" ht="13.2" hidden="false" customHeight="false" outlineLevel="0" collapsed="false">
      <c r="A138" s="8"/>
      <c r="B138" s="1" t="s">
        <v>128</v>
      </c>
      <c r="C138" s="2" t="n">
        <v>2540</v>
      </c>
      <c r="D138" s="2" t="n">
        <v>0</v>
      </c>
      <c r="E138" s="14" t="n">
        <f aca="false">E$30</f>
        <v>6.99</v>
      </c>
      <c r="F138" s="14" t="n">
        <f aca="false">F$30</f>
        <v>6.99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106</v>
      </c>
      <c r="N138" s="40"/>
    </row>
    <row r="139" customFormat="false" ht="13.2" hidden="false" customHeight="false" outlineLevel="0" collapsed="false">
      <c r="A139" s="8"/>
      <c r="B139" s="1" t="s">
        <v>129</v>
      </c>
      <c r="C139" s="2" t="n">
        <v>1524</v>
      </c>
      <c r="D139" s="2" t="n">
        <v>0</v>
      </c>
      <c r="E139" s="14" t="n">
        <f aca="false">E$30</f>
        <v>6.99</v>
      </c>
      <c r="F139" s="14" t="n">
        <f aca="false">F$30</f>
        <v>6.99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5801881.61449772</v>
      </c>
      <c r="N139" s="40" t="n">
        <f aca="false">+M139/K145</f>
        <v>1</v>
      </c>
    </row>
    <row r="140" customFormat="false" ht="13.2" hidden="false" customHeight="false" outlineLevel="0" collapsed="false">
      <c r="A140" s="8"/>
      <c r="B140" s="1" t="s">
        <v>130</v>
      </c>
      <c r="C140" s="2" t="n">
        <v>1968</v>
      </c>
      <c r="D140" s="2" t="n">
        <v>0</v>
      </c>
      <c r="E140" s="14" t="n">
        <f aca="false">E$30</f>
        <v>6.99</v>
      </c>
      <c r="F140" s="14" t="n">
        <f aca="false">F$30</f>
        <v>6.99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3.2" hidden="false" customHeight="false" outlineLevel="0" collapsed="false">
      <c r="A141" s="8"/>
      <c r="B141" s="1" t="s">
        <v>131</v>
      </c>
      <c r="C141" s="2" t="n">
        <v>1967</v>
      </c>
      <c r="D141" s="2" t="n">
        <v>0</v>
      </c>
      <c r="E141" s="14" t="n">
        <f aca="false">E$30</f>
        <v>6.99</v>
      </c>
      <c r="F141" s="14" t="n">
        <f aca="false">F$30</f>
        <v>6.99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2" hidden="false" customHeight="false" outlineLevel="0" collapsed="false">
      <c r="A142" s="8"/>
      <c r="B142" s="1" t="s">
        <v>132</v>
      </c>
      <c r="C142" s="2" t="n">
        <f aca="false">2778-417</f>
        <v>2361</v>
      </c>
      <c r="D142" s="2" t="n">
        <v>0</v>
      </c>
      <c r="E142" s="14" t="n">
        <f aca="false">E$30</f>
        <v>6.99</v>
      </c>
      <c r="F142" s="14" t="n">
        <f aca="false">F$30</f>
        <v>6.99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8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3.2" hidden="false" customHeight="false" outlineLevel="0" collapsed="false">
      <c r="A144" s="8"/>
      <c r="C144" s="2" t="s">
        <v>0</v>
      </c>
      <c r="M144" s="6" t="s">
        <v>108</v>
      </c>
    </row>
    <row r="145" customFormat="false" ht="13.2" hidden="false" customHeight="false" outlineLevel="0" collapsed="false">
      <c r="A145" s="8" t="s">
        <v>109</v>
      </c>
      <c r="B145" s="39" t="s">
        <v>0</v>
      </c>
      <c r="C145" s="2" t="n">
        <f aca="false">SUM(C125:C142)+C108</f>
        <v>66084.9407</v>
      </c>
      <c r="D145" s="2" t="n">
        <f aca="false">SUM(D125:D142)+D108</f>
        <v>30043.9407</v>
      </c>
      <c r="G145" s="4" t="n">
        <f aca="false">SUM(G108:G143)</f>
        <v>0</v>
      </c>
      <c r="H145" s="4" t="n">
        <f aca="false">SUM(H108:H143)</f>
        <v>0</v>
      </c>
      <c r="J145" s="4" t="n">
        <f aca="false">SUM(J108:J143)</f>
        <v>5833399.39727972</v>
      </c>
      <c r="K145" s="4" t="n">
        <f aca="false">SUM(K108:K143)</f>
        <v>5801881.61449772</v>
      </c>
      <c r="M145" s="37" t="n">
        <f aca="false">SUM(K125:K142)+M108</f>
        <v>33970.803753</v>
      </c>
      <c r="N145" s="46" t="n">
        <f aca="false">M145/K145</f>
        <v>0.00585513562843369</v>
      </c>
    </row>
    <row r="146" customFormat="false" ht="13.8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3.2" hidden="false" customHeight="false" outlineLevel="0" collapsed="false">
      <c r="A147" s="8"/>
    </row>
    <row r="148" customFormat="false" ht="13.2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0.053</v>
      </c>
      <c r="L148" s="52"/>
      <c r="M148" s="53"/>
    </row>
    <row r="149" customFormat="false" ht="13.2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302500.423718379</v>
      </c>
      <c r="L149" s="52"/>
      <c r="M149" s="53" t="s">
        <v>0</v>
      </c>
    </row>
    <row r="150" customFormat="false" ht="13.2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307499.725568379</v>
      </c>
      <c r="L150" s="52"/>
      <c r="M150" s="53" t="s">
        <v>0</v>
      </c>
    </row>
    <row r="151" customFormat="false" ht="13.2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3.2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3.2" hidden="false" customHeight="false" outlineLevel="0" collapsed="false">
      <c r="A153" s="8" t="s">
        <v>133</v>
      </c>
      <c r="B153" s="1" t="s">
        <v>134</v>
      </c>
      <c r="C153" s="2" t="n">
        <v>400000</v>
      </c>
      <c r="D153" s="2" t="s">
        <v>0</v>
      </c>
      <c r="E153" s="19" t="s">
        <v>0</v>
      </c>
      <c r="F153" s="19" t="s">
        <v>0</v>
      </c>
      <c r="G153" s="19" t="s">
        <v>0</v>
      </c>
      <c r="H153" s="19" t="s">
        <v>0</v>
      </c>
      <c r="J153" s="4" t="n">
        <f aca="false">+C153</f>
        <v>400000</v>
      </c>
      <c r="K153" s="4" t="n">
        <f aca="false">J153</f>
        <v>400000</v>
      </c>
      <c r="L153" s="5" t="s">
        <v>0</v>
      </c>
      <c r="M153" s="6" t="s">
        <v>0</v>
      </c>
      <c r="N153" s="40" t="s">
        <v>0</v>
      </c>
    </row>
    <row r="154" customFormat="false" ht="13.2" hidden="false" customHeight="false" outlineLevel="0" collapsed="false">
      <c r="A154" s="8" t="s">
        <v>0</v>
      </c>
      <c r="B154" s="1" t="s">
        <v>135</v>
      </c>
      <c r="C154" s="2" t="n">
        <v>15000</v>
      </c>
      <c r="D154" s="2" t="s">
        <v>0</v>
      </c>
      <c r="E154" s="19" t="s">
        <v>0</v>
      </c>
      <c r="F154" s="19" t="s">
        <v>0</v>
      </c>
      <c r="G154" s="19" t="s">
        <v>0</v>
      </c>
      <c r="H154" s="19" t="s">
        <v>0</v>
      </c>
      <c r="J154" s="4" t="n">
        <f aca="false">+C154</f>
        <v>15000</v>
      </c>
      <c r="K154" s="4" t="n">
        <f aca="false">J154</f>
        <v>15000</v>
      </c>
      <c r="L154" s="5" t="s">
        <v>0</v>
      </c>
      <c r="M154" s="6" t="s">
        <v>0</v>
      </c>
      <c r="N154" s="40"/>
    </row>
    <row r="155" customFormat="false" ht="13.8" hidden="false" customHeight="false" outlineLevel="0" collapsed="false">
      <c r="A155" s="8"/>
      <c r="B155" s="47"/>
      <c r="C155" s="42" t="s">
        <v>0</v>
      </c>
      <c r="D155" s="42"/>
      <c r="E155" s="43"/>
      <c r="F155" s="43"/>
      <c r="G155" s="44"/>
      <c r="H155" s="44"/>
      <c r="I155" s="43"/>
      <c r="J155" s="44"/>
      <c r="K155" s="49"/>
      <c r="L155" s="45"/>
      <c r="M155" s="38"/>
      <c r="N155" s="38"/>
    </row>
    <row r="156" customFormat="false" ht="13.2" hidden="false" customHeight="false" outlineLevel="0" collapsed="false">
      <c r="A156" s="8"/>
      <c r="C156" s="2" t="s">
        <v>0</v>
      </c>
      <c r="M156" s="6" t="s">
        <v>108</v>
      </c>
    </row>
    <row r="157" customFormat="false" ht="13.2" hidden="false" customHeight="false" outlineLevel="0" collapsed="false">
      <c r="A157" s="8" t="s">
        <v>109</v>
      </c>
      <c r="B157" s="39" t="s">
        <v>0</v>
      </c>
      <c r="C157" s="2" t="n">
        <f aca="false">SUM(C153:C156)</f>
        <v>415000</v>
      </c>
      <c r="D157" s="2" t="s">
        <v>0</v>
      </c>
      <c r="G157" s="4" t="s">
        <v>0</v>
      </c>
      <c r="H157" s="4" t="s">
        <v>0</v>
      </c>
      <c r="J157" s="2" t="n">
        <f aca="false">SUM(J153:J156)</f>
        <v>415000</v>
      </c>
      <c r="K157" s="2" t="n">
        <f aca="false">SUM(K153:K156)</f>
        <v>415000</v>
      </c>
      <c r="M157" s="37" t="n">
        <f aca="false">SUM(K137:K154)+M120</f>
        <v>6826881.81678448</v>
      </c>
      <c r="N157" s="46" t="n">
        <f aca="false">M157/K157</f>
        <v>16.450317630806</v>
      </c>
    </row>
    <row r="158" customFormat="false" ht="13.8" hidden="false" customHeight="false" outlineLevel="0" collapsed="false">
      <c r="A158" s="8"/>
      <c r="B158" s="47"/>
      <c r="C158" s="42"/>
      <c r="D158" s="42"/>
      <c r="E158" s="43"/>
      <c r="F158" s="43"/>
      <c r="G158" s="44"/>
      <c r="H158" s="44"/>
      <c r="I158" s="43"/>
      <c r="J158" s="44"/>
      <c r="K158" s="44"/>
      <c r="L158" s="45"/>
      <c r="M158" s="38"/>
      <c r="N158" s="38"/>
    </row>
    <row r="159" customFormat="false" ht="13.2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3.2" hidden="false" customHeight="false" outlineLevel="0" collapsed="false">
      <c r="B160" s="50" t="s">
        <v>0</v>
      </c>
      <c r="C160" s="2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3.2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3.2" hidden="false" customHeight="false" outlineLevel="0" collapsed="false">
      <c r="A162" s="8" t="s">
        <v>136</v>
      </c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 t="n">
        <f aca="false">K145+K157</f>
        <v>6216881.61449772</v>
      </c>
      <c r="L162" s="52"/>
      <c r="M162" s="53"/>
    </row>
    <row r="163" customFormat="false" ht="13.2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3.2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3.2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3.2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3.2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3.2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3.2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3.2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3.2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3.2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3.2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3.2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5" width="13.87"/>
    <col collapsed="false" customWidth="true" hidden="false" outlineLevel="0" max="3" min="3" style="56" width="14.43"/>
    <col collapsed="false" customWidth="true" hidden="false" outlineLevel="0" max="4" min="4" style="57" width="12.32"/>
    <col collapsed="false" customWidth="true" hidden="false" outlineLevel="0" max="5" min="5" style="55" width="16.32"/>
    <col collapsed="false" customWidth="true" hidden="false" outlineLevel="0" max="6" min="6" style="55" width="10.66"/>
    <col collapsed="false" customWidth="true" hidden="false" outlineLevel="0" max="8" min="7" style="58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9" t="s">
        <v>0</v>
      </c>
    </row>
    <row r="2" customFormat="false" ht="13.8" hidden="false" customHeight="false" outlineLevel="0" collapsed="false">
      <c r="A2" s="10" t="s">
        <v>0</v>
      </c>
      <c r="B2" s="10" t="s">
        <v>137</v>
      </c>
      <c r="C2" s="59" t="s">
        <v>138</v>
      </c>
      <c r="D2" s="60" t="s">
        <v>0</v>
      </c>
      <c r="E2" s="61" t="s">
        <v>139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23283.69</v>
      </c>
      <c r="C7" s="23" t="n">
        <f aca="false">H33</f>
        <v>13958.572155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7"/>
      <c r="B11" s="68"/>
      <c r="C11" s="69"/>
      <c r="D11" s="70"/>
      <c r="E11" s="68"/>
      <c r="F11" s="68"/>
      <c r="G11" s="71" t="s">
        <v>140</v>
      </c>
      <c r="H11" s="72" t="s">
        <v>141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3.2" hidden="false" customHeight="false" outlineLevel="0" collapsed="false">
      <c r="A12" s="74" t="s">
        <v>142</v>
      </c>
      <c r="B12" s="75" t="s">
        <v>143</v>
      </c>
      <c r="C12" s="76" t="s">
        <v>144</v>
      </c>
      <c r="D12" s="77" t="s">
        <v>145</v>
      </c>
      <c r="E12" s="75" t="s">
        <v>146</v>
      </c>
      <c r="F12" s="75" t="s">
        <v>147</v>
      </c>
      <c r="G12" s="78" t="s">
        <v>148</v>
      </c>
      <c r="H12" s="79" t="s">
        <v>148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8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3.2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149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3.2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149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3.2" hidden="false" customHeight="false" outlineLevel="0" collapsed="false">
      <c r="C17" s="90" t="n">
        <v>2565</v>
      </c>
      <c r="D17" s="57" t="n">
        <v>55.5</v>
      </c>
      <c r="E17" s="55" t="s">
        <v>149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3.2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149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1" t="n">
        <v>12</v>
      </c>
      <c r="D20" s="57" t="n">
        <v>55.5</v>
      </c>
      <c r="E20" s="55" t="s">
        <v>149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149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149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150</v>
      </c>
      <c r="C25" s="2" t="n">
        <v>288</v>
      </c>
      <c r="D25" s="14" t="n">
        <f aca="false">D$86</f>
        <v>0</v>
      </c>
      <c r="E25" s="14" t="s">
        <v>149</v>
      </c>
      <c r="F25" s="89" t="n">
        <v>37645</v>
      </c>
      <c r="G25" s="14" t="n">
        <f aca="false">C25*(Sheet1!$E$30-D25)</f>
        <v>2013.12</v>
      </c>
      <c r="H25" s="7" t="n">
        <f aca="false">G25*0.5995</f>
        <v>1206.86544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149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3.2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149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3.2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149</v>
      </c>
      <c r="F29" s="89" t="n">
        <v>37652</v>
      </c>
      <c r="G29" s="14" t="n">
        <v>0</v>
      </c>
      <c r="H29" s="7" t="n">
        <f aca="false">G29*0.5995</f>
        <v>0</v>
      </c>
      <c r="I29" s="75" t="s">
        <v>151</v>
      </c>
      <c r="J29" s="10" t="s">
        <v>0</v>
      </c>
    </row>
    <row r="30" customFormat="false" ht="13.2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149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3.2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149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3.2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3.2" hidden="false" customHeight="false" outlineLevel="0" collapsed="false">
      <c r="A33" s="10" t="n">
        <v>151699</v>
      </c>
      <c r="B33" s="3" t="s">
        <v>152</v>
      </c>
      <c r="C33" s="2" t="n">
        <v>3331</v>
      </c>
      <c r="D33" s="14" t="n">
        <f aca="false">D$86</f>
        <v>0</v>
      </c>
      <c r="E33" s="14" t="s">
        <v>149</v>
      </c>
      <c r="F33" s="93" t="s">
        <v>153</v>
      </c>
      <c r="G33" s="14" t="n">
        <f aca="false">C33*(Sheet1!$E$30-D33)</f>
        <v>23283.69</v>
      </c>
      <c r="H33" s="7" t="n">
        <f aca="false">G33*0.5995</f>
        <v>13958.572155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149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149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149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149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149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149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149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3.2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149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149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3.2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3.2" hidden="false" customHeight="false" outlineLevel="0" collapsed="false">
      <c r="A46" s="10" t="n">
        <v>170894</v>
      </c>
      <c r="B46" s="3" t="s">
        <v>152</v>
      </c>
      <c r="C46" s="2" t="n">
        <v>223</v>
      </c>
      <c r="D46" s="14" t="n">
        <f aca="false">D$86</f>
        <v>0</v>
      </c>
      <c r="E46" s="14" t="s">
        <v>149</v>
      </c>
      <c r="F46" s="89" t="n">
        <v>37377</v>
      </c>
      <c r="G46" s="14" t="n">
        <f aca="false">C46*(Sheet1!$E$30-D46)</f>
        <v>1558.77</v>
      </c>
      <c r="H46" s="7" t="n">
        <f aca="false">G46*0.5995</f>
        <v>934.482615</v>
      </c>
      <c r="I46" s="10"/>
      <c r="J46" s="10"/>
      <c r="K46" s="3"/>
    </row>
    <row r="47" customFormat="false" ht="13.2" hidden="false" customHeight="false" outlineLevel="0" collapsed="false">
      <c r="A47" s="10" t="s">
        <v>0</v>
      </c>
      <c r="B47" s="3" t="s">
        <v>152</v>
      </c>
      <c r="C47" s="2" t="n">
        <v>223</v>
      </c>
      <c r="D47" s="14" t="n">
        <f aca="false">D$86</f>
        <v>0</v>
      </c>
      <c r="E47" s="14" t="s">
        <v>149</v>
      </c>
      <c r="F47" s="89" t="n">
        <v>37742</v>
      </c>
      <c r="G47" s="14" t="n">
        <f aca="false">C47*(Sheet1!$E$30-D47)</f>
        <v>1558.77</v>
      </c>
      <c r="H47" s="7" t="n">
        <f aca="false">G47*0.5995</f>
        <v>934.482615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152</v>
      </c>
      <c r="C48" s="2" t="n">
        <v>222</v>
      </c>
      <c r="D48" s="14" t="n">
        <f aca="false">D$86</f>
        <v>0</v>
      </c>
      <c r="E48" s="14" t="s">
        <v>149</v>
      </c>
      <c r="F48" s="89" t="n">
        <v>38108</v>
      </c>
      <c r="G48" s="14" t="n">
        <f aca="false">C48*(Sheet1!$E$30-D48)</f>
        <v>1551.78</v>
      </c>
      <c r="H48" s="7" t="n">
        <f aca="false">G48*0.5995</f>
        <v>930.29211</v>
      </c>
      <c r="I48" s="10"/>
      <c r="J48" s="10"/>
      <c r="K48" s="3"/>
    </row>
    <row r="49" customFormat="false" ht="13.2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3.2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149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3.2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149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149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149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149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149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3.2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3.2" hidden="false" customHeight="false" outlineLevel="0" collapsed="false">
      <c r="A57" s="10" t="n">
        <v>171088</v>
      </c>
      <c r="B57" s="3" t="s">
        <v>152</v>
      </c>
      <c r="C57" s="2" t="n">
        <v>262</v>
      </c>
      <c r="D57" s="14" t="n">
        <f aca="false">D$86</f>
        <v>0</v>
      </c>
      <c r="E57" s="14" t="s">
        <v>149</v>
      </c>
      <c r="F57" s="89" t="n">
        <v>37408</v>
      </c>
      <c r="G57" s="14" t="n">
        <f aca="false">C57*(Sheet1!$E$30-D57)</f>
        <v>1831.38</v>
      </c>
      <c r="H57" s="7" t="n">
        <f aca="false">G57*0.5995</f>
        <v>1097.91231</v>
      </c>
      <c r="I57" s="10"/>
      <c r="J57" s="10"/>
      <c r="K57" s="3"/>
    </row>
    <row r="58" customFormat="false" ht="13.2" hidden="false" customHeight="false" outlineLevel="0" collapsed="false">
      <c r="A58" s="10" t="s">
        <v>0</v>
      </c>
      <c r="B58" s="3" t="s">
        <v>152</v>
      </c>
      <c r="C58" s="2" t="n">
        <v>262</v>
      </c>
      <c r="D58" s="14" t="n">
        <f aca="false">D$86</f>
        <v>0</v>
      </c>
      <c r="E58" s="14" t="s">
        <v>149</v>
      </c>
      <c r="F58" s="89" t="n">
        <v>37773</v>
      </c>
      <c r="G58" s="14" t="n">
        <f aca="false">C58*(Sheet1!$E$30-D58)</f>
        <v>1831.38</v>
      </c>
      <c r="H58" s="7" t="n">
        <f aca="false">G58*0.5995</f>
        <v>1097.91231</v>
      </c>
      <c r="I58" s="10"/>
      <c r="J58" s="10"/>
      <c r="K58" s="3"/>
    </row>
    <row r="59" customFormat="false" ht="13.2" hidden="false" customHeight="false" outlineLevel="0" collapsed="false">
      <c r="A59" s="9" t="s">
        <v>0</v>
      </c>
      <c r="B59" s="3" t="s">
        <v>152</v>
      </c>
      <c r="C59" s="2" t="n">
        <v>262</v>
      </c>
      <c r="D59" s="14" t="n">
        <f aca="false">D$86</f>
        <v>0</v>
      </c>
      <c r="E59" s="14" t="s">
        <v>149</v>
      </c>
      <c r="F59" s="89" t="n">
        <v>38139</v>
      </c>
      <c r="G59" s="14" t="n">
        <f aca="false">C59*(Sheet1!$E$30-D59)</f>
        <v>1831.38</v>
      </c>
      <c r="H59" s="7" t="n">
        <f aca="false">G59*0.5995</f>
        <v>1097.91231</v>
      </c>
      <c r="I59" s="10"/>
      <c r="J59" s="10"/>
      <c r="K59" s="3"/>
    </row>
    <row r="60" customFormat="false" ht="13.2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3.2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149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3.2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149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149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149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149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149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3.2" hidden="false" customHeight="false" outlineLevel="0" collapsed="false">
      <c r="A68" s="10" t="n">
        <v>171230</v>
      </c>
      <c r="B68" s="3" t="s">
        <v>152</v>
      </c>
      <c r="C68" s="2" t="n">
        <v>288</v>
      </c>
      <c r="D68" s="14" t="n">
        <v>0</v>
      </c>
      <c r="E68" s="14" t="s">
        <v>149</v>
      </c>
      <c r="F68" s="89" t="n">
        <v>37439</v>
      </c>
      <c r="G68" s="14" t="n">
        <f aca="false">C68*(Sheet1!$E$30-D68)</f>
        <v>2013.12</v>
      </c>
      <c r="H68" s="7" t="n">
        <f aca="false">G68*0.5995</f>
        <v>1206.86544</v>
      </c>
      <c r="I68" s="10"/>
      <c r="J68" s="10"/>
      <c r="K68" s="3"/>
    </row>
    <row r="69" customFormat="false" ht="13.2" hidden="false" customHeight="false" outlineLevel="0" collapsed="false">
      <c r="A69" s="10" t="s">
        <v>0</v>
      </c>
      <c r="B69" s="3" t="s">
        <v>152</v>
      </c>
      <c r="C69" s="2" t="n">
        <v>288</v>
      </c>
      <c r="D69" s="14" t="n">
        <f aca="false">D$86</f>
        <v>0</v>
      </c>
      <c r="E69" s="14" t="s">
        <v>149</v>
      </c>
      <c r="F69" s="89" t="n">
        <v>37804</v>
      </c>
      <c r="G69" s="14" t="n">
        <f aca="false">C69*(Sheet1!$E$30-D69)</f>
        <v>2013.12</v>
      </c>
      <c r="H69" s="7" t="n">
        <f aca="false">G69*0.5995</f>
        <v>1206.86544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152</v>
      </c>
      <c r="C70" s="2" t="n">
        <v>287</v>
      </c>
      <c r="D70" s="14" t="n">
        <f aca="false">D$86</f>
        <v>0</v>
      </c>
      <c r="E70" s="14" t="s">
        <v>149</v>
      </c>
      <c r="F70" s="89" t="n">
        <v>38170</v>
      </c>
      <c r="G70" s="14" t="n">
        <f aca="false">C70*(Sheet1!$E$30-D70)</f>
        <v>2006.13</v>
      </c>
      <c r="H70" s="7" t="n">
        <f aca="false">G70*0.5995</f>
        <v>1202.674935</v>
      </c>
      <c r="I70" s="10"/>
      <c r="J70" s="10"/>
      <c r="K70" s="3"/>
    </row>
    <row r="71" customFormat="false" ht="13.2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3.2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8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3.2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3.2" hidden="false" customHeight="false" outlineLevel="0" collapsed="false">
      <c r="C75" s="55" t="s">
        <v>0</v>
      </c>
      <c r="E75" s="14"/>
      <c r="G75" s="20" t="n">
        <f aca="false">SUM(G14:G73)</f>
        <v>41492.64</v>
      </c>
      <c r="H75" s="20" t="n">
        <f aca="false">SUM(H14:H73)</f>
        <v>24874.83768</v>
      </c>
      <c r="I75" s="10"/>
      <c r="J75" s="59" t="s">
        <v>0</v>
      </c>
    </row>
    <row r="76" customFormat="false" ht="13.8" hidden="false" customHeight="false" outlineLevel="0" collapsed="false">
      <c r="C76" s="55" t="s">
        <v>154</v>
      </c>
      <c r="G76" s="49"/>
      <c r="H76" s="49"/>
    </row>
    <row r="77" customFormat="false" ht="13.2" hidden="false" customHeight="false" outlineLevel="0" collapsed="false">
      <c r="C77" s="55" t="s">
        <v>0</v>
      </c>
      <c r="G77" s="20"/>
      <c r="H77" s="20"/>
    </row>
    <row r="78" customFormat="false" ht="13.2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3.2" hidden="false" customHeight="false" outlineLevel="0" collapsed="false">
      <c r="C79" s="55" t="s">
        <v>0</v>
      </c>
      <c r="G79" s="20"/>
      <c r="H79" s="20"/>
    </row>
    <row r="80" customFormat="false" ht="13.2" hidden="false" customHeight="false" outlineLevel="0" collapsed="false">
      <c r="C80" s="55" t="s">
        <v>0</v>
      </c>
      <c r="G80" s="20"/>
      <c r="H80" s="20"/>
    </row>
    <row r="81" customFormat="false" ht="13.2" hidden="false" customHeight="false" outlineLevel="0" collapsed="false">
      <c r="C81" s="55" t="s">
        <v>0</v>
      </c>
      <c r="G81" s="20"/>
      <c r="H81" s="20"/>
    </row>
    <row r="82" customFormat="false" ht="13.2" hidden="false" customHeight="false" outlineLevel="0" collapsed="false">
      <c r="C82" s="55" t="s">
        <v>0</v>
      </c>
      <c r="G82" s="20"/>
      <c r="H82" s="20"/>
    </row>
    <row r="83" customFormat="false" ht="13.2" hidden="false" customHeight="false" outlineLevel="0" collapsed="false">
      <c r="B83" s="100" t="s">
        <v>155</v>
      </c>
      <c r="C83" s="55" t="s">
        <v>0</v>
      </c>
      <c r="G83" s="20"/>
      <c r="H83" s="20"/>
    </row>
    <row r="84" customFormat="false" ht="13.2" hidden="false" customHeight="false" outlineLevel="0" collapsed="false">
      <c r="B84" s="101" t="n">
        <v>1703520.19</v>
      </c>
      <c r="C84" s="55" t="s">
        <v>156</v>
      </c>
      <c r="G84" s="20"/>
      <c r="H84" s="20"/>
    </row>
    <row r="85" customFormat="false" ht="13.2" hidden="false" customHeight="false" outlineLevel="0" collapsed="false">
      <c r="B85" s="101" t="n">
        <f aca="false">8102.62*11</f>
        <v>89128.82</v>
      </c>
      <c r="C85" s="55" t="s">
        <v>157</v>
      </c>
      <c r="G85" s="20"/>
      <c r="H85" s="20"/>
    </row>
    <row r="86" customFormat="false" ht="13.2" hidden="false" customHeight="false" outlineLevel="0" collapsed="false">
      <c r="B86" s="101" t="n">
        <v>333000</v>
      </c>
      <c r="C86" s="55" t="s">
        <v>158</v>
      </c>
      <c r="G86" s="20"/>
      <c r="H86" s="20"/>
    </row>
    <row r="87" customFormat="false" ht="13.2" hidden="false" customHeight="false" outlineLevel="0" collapsed="false">
      <c r="B87" s="101"/>
      <c r="C87" s="55" t="s">
        <v>0</v>
      </c>
      <c r="G87" s="20"/>
      <c r="H87" s="20"/>
    </row>
    <row r="88" customFormat="false" ht="13.2" hidden="false" customHeight="false" outlineLevel="0" collapsed="false">
      <c r="B88" s="101"/>
      <c r="C88" s="55" t="s">
        <v>0</v>
      </c>
      <c r="G88" s="20"/>
      <c r="H88" s="20"/>
    </row>
    <row r="89" customFormat="false" ht="13.2" hidden="false" customHeight="false" outlineLevel="0" collapsed="false">
      <c r="B89" s="101"/>
      <c r="C89" s="55" t="s">
        <v>0</v>
      </c>
      <c r="G89" s="20"/>
      <c r="H89" s="20"/>
    </row>
    <row r="90" customFormat="false" ht="13.8" hidden="false" customHeight="false" outlineLevel="0" collapsed="false">
      <c r="B90" s="102"/>
      <c r="C90" s="55" t="s">
        <v>0</v>
      </c>
      <c r="G90" s="20"/>
      <c r="H90" s="20"/>
    </row>
    <row r="91" customFormat="false" ht="13.2" hidden="false" customHeight="false" outlineLevel="0" collapsed="false">
      <c r="B91" s="101"/>
      <c r="C91" s="55" t="s">
        <v>0</v>
      </c>
      <c r="G91" s="20"/>
      <c r="H91" s="20"/>
    </row>
    <row r="92" customFormat="false" ht="13.2" hidden="false" customHeight="false" outlineLevel="0" collapsed="false">
      <c r="B92" s="101" t="n">
        <f aca="false">SUM(B84:B90)</f>
        <v>2125649.01</v>
      </c>
      <c r="C92" s="56" t="s">
        <v>159</v>
      </c>
      <c r="G92" s="20"/>
      <c r="H92" s="20"/>
    </row>
    <row r="93" customFormat="false" ht="13.8" hidden="false" customHeight="false" outlineLevel="0" collapsed="false">
      <c r="B93" s="102" t="n">
        <v>0.396</v>
      </c>
      <c r="C93" s="103" t="s">
        <v>160</v>
      </c>
      <c r="G93" s="20"/>
      <c r="H93" s="20"/>
    </row>
    <row r="94" customFormat="false" ht="13.2" hidden="false" customHeight="false" outlineLevel="0" collapsed="false">
      <c r="B94" s="101"/>
      <c r="C94" s="56" t="s">
        <v>161</v>
      </c>
      <c r="G94" s="20"/>
      <c r="H94" s="20"/>
    </row>
    <row r="95" customFormat="false" ht="13.2" hidden="false" customHeight="false" outlineLevel="0" collapsed="false">
      <c r="B95" s="101" t="n">
        <f aca="false">B92*B93</f>
        <v>841757.00796</v>
      </c>
      <c r="C95" s="56" t="s">
        <v>162</v>
      </c>
      <c r="G95" s="20"/>
      <c r="H95" s="20"/>
    </row>
    <row r="96" customFormat="false" ht="13.2" hidden="false" customHeight="false" outlineLevel="0" collapsed="false">
      <c r="B96" s="101"/>
      <c r="G96" s="20"/>
      <c r="H96" s="20"/>
    </row>
    <row r="97" customFormat="false" ht="13.2" hidden="false" customHeight="false" outlineLevel="0" collapsed="false">
      <c r="B97" s="101" t="n">
        <v>-475166.71</v>
      </c>
      <c r="C97" s="56" t="s">
        <v>163</v>
      </c>
      <c r="G97" s="20"/>
      <c r="H97" s="20"/>
    </row>
    <row r="98" customFormat="false" ht="13.2" hidden="false" customHeight="false" outlineLevel="0" collapsed="false">
      <c r="B98" s="101"/>
      <c r="G98" s="20"/>
      <c r="H98" s="20"/>
    </row>
    <row r="99" customFormat="false" ht="13.2" hidden="false" customHeight="false" outlineLevel="0" collapsed="false">
      <c r="B99" s="101" t="n">
        <f aca="false">-21*1677</f>
        <v>-35217</v>
      </c>
      <c r="C99" s="56" t="s">
        <v>164</v>
      </c>
      <c r="G99" s="20"/>
      <c r="H99" s="20"/>
    </row>
    <row r="100" customFormat="false" ht="13.2" hidden="false" customHeight="false" outlineLevel="0" collapsed="false">
      <c r="B100" s="101"/>
      <c r="C100" s="56" t="s">
        <v>165</v>
      </c>
      <c r="G100" s="20"/>
      <c r="H100" s="20"/>
    </row>
    <row r="101" customFormat="false" ht="13.2" hidden="false" customHeight="false" outlineLevel="0" collapsed="false">
      <c r="B101" s="101"/>
      <c r="G101" s="20"/>
      <c r="H101" s="20"/>
    </row>
    <row r="102" customFormat="false" ht="13.2" hidden="false" customHeight="false" outlineLevel="0" collapsed="false">
      <c r="B102" s="101" t="n">
        <f aca="false">-333000*0.28</f>
        <v>-93240</v>
      </c>
      <c r="C102" s="56" t="s">
        <v>166</v>
      </c>
      <c r="G102" s="20"/>
      <c r="H102" s="20"/>
    </row>
    <row r="103" customFormat="false" ht="13.8" hidden="false" customHeight="false" outlineLevel="0" collapsed="false">
      <c r="B103" s="102"/>
      <c r="C103" s="56" t="s">
        <v>167</v>
      </c>
      <c r="G103" s="20"/>
      <c r="H103" s="20"/>
    </row>
    <row r="104" customFormat="false" ht="13.2" hidden="false" customHeight="false" outlineLevel="0" collapsed="false">
      <c r="B104" s="101"/>
      <c r="G104" s="20"/>
      <c r="H104" s="20"/>
    </row>
    <row r="105" customFormat="false" ht="13.2" hidden="false" customHeight="false" outlineLevel="0" collapsed="false">
      <c r="B105" s="101" t="n">
        <f aca="false">SUM(B95:B102)</f>
        <v>238133.29796</v>
      </c>
      <c r="C105" s="56" t="s">
        <v>168</v>
      </c>
      <c r="G105" s="20"/>
      <c r="H105" s="20"/>
    </row>
    <row r="106" customFormat="false" ht="13.8" hidden="false" customHeight="false" outlineLevel="0" collapsed="false">
      <c r="B106" s="102"/>
      <c r="C106" s="56" t="s">
        <v>169</v>
      </c>
      <c r="G106" s="20"/>
      <c r="H106" s="20"/>
    </row>
    <row r="107" customFormat="false" ht="13.2" hidden="false" customHeight="false" outlineLevel="0" collapsed="false">
      <c r="B107" s="101"/>
      <c r="C107" s="56" t="s">
        <v>170</v>
      </c>
    </row>
    <row r="108" customFormat="false" ht="13.2" hidden="false" customHeight="false" outlineLevel="0" collapsed="false">
      <c r="B108" s="101"/>
    </row>
    <row r="109" customFormat="false" ht="13.2" hidden="false" customHeight="false" outlineLevel="0" collapsed="false">
      <c r="B109" s="101" t="n">
        <f aca="false">+B$105/4</f>
        <v>59533.32449</v>
      </c>
      <c r="C109" s="56" t="s">
        <v>171</v>
      </c>
    </row>
    <row r="110" customFormat="false" ht="13.2" hidden="false" customHeight="false" outlineLevel="0" collapsed="false">
      <c r="B110" s="101" t="n">
        <f aca="false">+B$105/4</f>
        <v>59533.32449</v>
      </c>
      <c r="C110" s="56" t="s">
        <v>172</v>
      </c>
    </row>
    <row r="111" customFormat="false" ht="13.2" hidden="false" customHeight="false" outlineLevel="0" collapsed="false">
      <c r="B111" s="101" t="n">
        <f aca="false">+B$105/4</f>
        <v>59533.32449</v>
      </c>
      <c r="C111" s="56" t="s">
        <v>173</v>
      </c>
    </row>
    <row r="112" customFormat="false" ht="13.2" hidden="false" customHeight="false" outlineLevel="0" collapsed="false">
      <c r="B112" s="101" t="n">
        <f aca="false">+B$105/4</f>
        <v>59533.32449</v>
      </c>
      <c r="C112" s="56" t="s">
        <v>174</v>
      </c>
    </row>
    <row r="113" customFormat="false" ht="13.2" hidden="false" customHeight="false" outlineLevel="0" collapsed="false">
      <c r="B113" s="101" t="s">
        <v>0</v>
      </c>
    </row>
    <row r="114" customFormat="false" ht="13.2" hidden="false" customHeight="false" outlineLevel="0" collapsed="false">
      <c r="B114" s="101"/>
    </row>
    <row r="118" customFormat="false" ht="13.2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3.2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2001-11-21T02:15:19Z</dcterms:modified>
  <cp:revision>0</cp:revision>
  <dc:subject/>
  <dc:title/>
</cp:coreProperties>
</file>