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<sst xmlns="http://schemas.openxmlformats.org/spreadsheetml/2006/main" count="913" uniqueCount="172">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</sst>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37210</v>
      </c>
      <c r="F3" s="12" t="n">
        <v>37210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2318600-14010-90</f>
        <v>2304500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2304500</v>
      </c>
      <c r="K5" s="4" t="n">
        <f aca="false">J5</f>
        <v>2304500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13.94</v>
      </c>
      <c r="F6" s="14" t="n">
        <v>14.24</v>
      </c>
      <c r="G6" s="4" t="n">
        <f aca="false">C6*(E6-F6)</f>
        <v>-300.000000000001</v>
      </c>
      <c r="H6" s="4" t="n">
        <f aca="false">C6*(E6-F6)</f>
        <v>-300.000000000001</v>
      </c>
      <c r="J6" s="4" t="n">
        <f aca="false">C6*E6</f>
        <v>13940</v>
      </c>
      <c r="K6" s="4" t="n">
        <f aca="false">J6</f>
        <v>13940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 t="s">
        <v>0</v>
      </c>
      <c r="F7" s="2" t="s">
        <v>0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-10000</v>
      </c>
      <c r="D9" s="2" t="s">
        <v>0</v>
      </c>
      <c r="E9" s="14" t="n">
        <v>99</v>
      </c>
      <c r="F9" s="14" t="n">
        <v>98.55</v>
      </c>
      <c r="G9" s="4" t="n">
        <f aca="false">C9*(E9-F9)</f>
        <v>-4500.00000000003</v>
      </c>
      <c r="H9" s="4" t="n">
        <f aca="false">C9*(E9-F9)</f>
        <v>-4500.00000000003</v>
      </c>
      <c r="J9" s="4" t="n">
        <f aca="false">G9</f>
        <v>-4500.00000000003</v>
      </c>
      <c r="K9" s="4" t="n">
        <f aca="false">J9</f>
        <v>-4500.00000000003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-20000</v>
      </c>
      <c r="D10" s="2" t="s">
        <v>0</v>
      </c>
      <c r="E10" s="14" t="n">
        <v>114.87</v>
      </c>
      <c r="F10" s="14" t="n">
        <v>114.66</v>
      </c>
      <c r="G10" s="4" t="n">
        <f aca="false">C10*(E10-F10)</f>
        <v>-4200.00000000016</v>
      </c>
      <c r="H10" s="4" t="n">
        <f aca="false">C10*(E10-F10)</f>
        <v>-4200.00000000016</v>
      </c>
      <c r="J10" s="4" t="n">
        <f aca="false">G10</f>
        <v>-4200.00000000016</v>
      </c>
      <c r="K10" s="4" t="n">
        <f aca="false">J10</f>
        <v>-4200.00000000016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-10000</v>
      </c>
      <c r="D11" s="2" t="s">
        <v>0</v>
      </c>
      <c r="E11" s="14" t="n">
        <v>39.5</v>
      </c>
      <c r="F11" s="14" t="n">
        <v>39.64</v>
      </c>
      <c r="G11" s="4" t="n">
        <f aca="false">C11*(E11-F11)</f>
        <v>1400.00000000001</v>
      </c>
      <c r="H11" s="4" t="n">
        <f aca="false">C11*(E11-F11)</f>
        <v>1400.00000000001</v>
      </c>
      <c r="J11" s="4" t="n">
        <f aca="false">G11</f>
        <v>1400.00000000001</v>
      </c>
      <c r="K11" s="4" t="n">
        <f aca="false">J11</f>
        <v>1400.00000000001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44</v>
      </c>
      <c r="F12" s="14" t="n">
        <v>46.2</v>
      </c>
      <c r="G12" s="4" t="n">
        <f aca="false">C12*(E12-F12)</f>
        <v>11000</v>
      </c>
      <c r="H12" s="4" t="n">
        <f aca="false">C12*(E12-F12)</f>
        <v>11000</v>
      </c>
      <c r="J12" s="4" t="n">
        <f aca="false">G12</f>
        <v>11000</v>
      </c>
      <c r="K12" s="4" t="n">
        <f aca="false">J12</f>
        <v>11000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H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0.05</v>
      </c>
      <c r="F15" s="14" t="n">
        <v>0.05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950</v>
      </c>
      <c r="N15" s="6" t="s">
        <v>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2322140</v>
      </c>
      <c r="N17" s="6" t="n">
        <v>2318740</v>
      </c>
      <c r="O17" s="13" t="n">
        <f aca="false">M17-N17</f>
        <v>3400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14.79</v>
      </c>
      <c r="F23" s="14" t="n">
        <v>14.92</v>
      </c>
      <c r="G23" s="4" t="n">
        <f aca="false">C23*(E23-F23)</f>
        <v>-117.000000000001</v>
      </c>
      <c r="H23" s="4" t="n">
        <f aca="false">C23*(E23-F23)</f>
        <v>-117.000000000001</v>
      </c>
      <c r="I23" s="14"/>
      <c r="J23" s="4" t="n">
        <f aca="false">C23*E23</f>
        <v>13311</v>
      </c>
      <c r="K23" s="4" t="n">
        <f aca="false">J23</f>
        <v>13311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</v>
      </c>
      <c r="F24" s="14" t="n">
        <v>17.11</v>
      </c>
      <c r="G24" s="4" t="n">
        <f aca="false">C24*(E24-F24)</f>
        <v>-10.9999999999999</v>
      </c>
      <c r="H24" s="4" t="n">
        <f aca="false">C24*(E24-F24)</f>
        <v>-10.9999999999999</v>
      </c>
      <c r="I24" s="14"/>
      <c r="J24" s="4" t="n">
        <f aca="false">C24*E24</f>
        <v>1700</v>
      </c>
      <c r="K24" s="4" t="n">
        <f aca="false">J24</f>
        <v>1700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42.05</v>
      </c>
      <c r="F25" s="14" t="n">
        <v>40.1</v>
      </c>
      <c r="G25" s="4" t="n">
        <f aca="false">C25*(E25-F25)</f>
        <v>161.85</v>
      </c>
      <c r="H25" s="4" t="n">
        <f aca="false">C25*(E25-F25)</f>
        <v>161.85</v>
      </c>
      <c r="I25" s="14"/>
      <c r="J25" s="4" t="n">
        <f aca="false">C25*E25</f>
        <v>3490.15</v>
      </c>
      <c r="K25" s="4" t="n">
        <f aca="false">J25</f>
        <v>3490.15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11.5</v>
      </c>
      <c r="F26" s="14" t="n">
        <v>10.29</v>
      </c>
      <c r="G26" s="4" t="n">
        <f aca="false">C26*(E26-F26)</f>
        <v>204.49</v>
      </c>
      <c r="H26" s="4" t="n">
        <f aca="false">C26*(E26-F26)</f>
        <v>204.49</v>
      </c>
      <c r="I26" s="14"/>
      <c r="J26" s="4" t="n">
        <f aca="false">C26*E26</f>
        <v>1943.5</v>
      </c>
      <c r="K26" s="4" t="n">
        <f aca="false">J26</f>
        <v>1943.5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2197.53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2197.53</v>
      </c>
      <c r="K27" s="4" t="n">
        <f aca="false">J27</f>
        <v>2197.53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802.47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802.47</v>
      </c>
      <c r="K28" s="4" t="n">
        <f aca="false">J28</f>
        <v>802.47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267.9446</v>
      </c>
      <c r="D31" s="2" t="n">
        <f aca="false">C31*1</f>
        <v>267.9446</v>
      </c>
      <c r="E31" s="23" t="n">
        <v>9.48</v>
      </c>
      <c r="F31" s="23" t="n">
        <v>10</v>
      </c>
      <c r="G31" s="4" t="n">
        <f aca="false">C31*(E31-F31)</f>
        <v>-139.331192</v>
      </c>
      <c r="H31" s="4" t="n">
        <f aca="false">C31*(E31-F31)</f>
        <v>-139.331192</v>
      </c>
      <c r="I31" s="5"/>
      <c r="J31" s="4" t="n">
        <f aca="false">C31*E31</f>
        <v>2540.114808</v>
      </c>
      <c r="K31" s="4" t="n">
        <f aca="false">J31</f>
        <v>2540.114808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134178.76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134178.76</v>
      </c>
      <c r="K32" s="4" t="n">
        <f aca="false">J32</f>
        <v>134178.76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51648.45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9.48</v>
      </c>
      <c r="F37" s="14" t="n">
        <f aca="false">F$31</f>
        <v>10</v>
      </c>
      <c r="G37" s="4" t="n">
        <f aca="false">C37*(E37-F37)</f>
        <v>-50.33236</v>
      </c>
      <c r="H37" s="4" t="n">
        <f aca="false">C37*(E37-F37)</f>
        <v>-50.33236</v>
      </c>
      <c r="I37" s="14"/>
      <c r="J37" s="4" t="n">
        <f aca="false">C37*E37</f>
        <v>917.59764</v>
      </c>
      <c r="K37" s="4" t="n">
        <f aca="false">J37</f>
        <v>917.59764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26" t="s">
        <v>0</v>
      </c>
      <c r="B40" s="27" t="s">
        <v>38</v>
      </c>
      <c r="C40" s="28" t="n">
        <v>8267</v>
      </c>
      <c r="D40" s="28" t="n">
        <v>8267</v>
      </c>
      <c r="E40" s="14" t="n">
        <f aca="false">E$31</f>
        <v>9.48</v>
      </c>
      <c r="F40" s="14" t="n">
        <f aca="false">F$31</f>
        <v>10</v>
      </c>
      <c r="G40" s="29" t="n">
        <f aca="false">C40*(E40-F40)</f>
        <v>-4298.84</v>
      </c>
      <c r="H40" s="29" t="n">
        <f aca="false">C40*(E40-F40)*0.5895</f>
        <v>-2534.16618</v>
      </c>
      <c r="I40" s="30" t="s">
        <v>0</v>
      </c>
      <c r="J40" s="29" t="n">
        <f aca="false">C40*E40*0.9</f>
        <v>70534.044</v>
      </c>
      <c r="K40" s="29" t="n">
        <f aca="false">J40*0.614</f>
        <v>43307.903016</v>
      </c>
      <c r="L40" s="31" t="n">
        <v>2</v>
      </c>
      <c r="M40" s="32" t="s">
        <v>0</v>
      </c>
      <c r="N40" s="32" t="s">
        <v>0</v>
      </c>
      <c r="O40" s="33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J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E42" s="5"/>
      <c r="F42" s="5"/>
      <c r="H42" s="4" t="s">
        <v>0</v>
      </c>
      <c r="I42" s="5"/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1307.5862</v>
      </c>
      <c r="D43" s="2" t="n">
        <f aca="false">C43*1</f>
        <v>1307.5862</v>
      </c>
      <c r="E43" s="14" t="n">
        <f aca="false">E$31</f>
        <v>9.48</v>
      </c>
      <c r="F43" s="14" t="n">
        <f aca="false">F$31</f>
        <v>10</v>
      </c>
      <c r="G43" s="4" t="n">
        <f aca="false">C43*(E43-F43)</f>
        <v>-679.944824</v>
      </c>
      <c r="H43" s="4" t="n">
        <f aca="false">C43*(E43-F43)</f>
        <v>-679.944824</v>
      </c>
      <c r="I43" s="14"/>
      <c r="J43" s="4" t="n">
        <f aca="false">C43*E43</f>
        <v>12395.917176</v>
      </c>
      <c r="K43" s="4" t="n">
        <f aca="false">J43</f>
        <v>12395.917176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178.0334</v>
      </c>
      <c r="D44" s="2" t="n">
        <f aca="false">C44*1</f>
        <v>178.0334</v>
      </c>
      <c r="E44" s="14" t="n">
        <f aca="false">E$31</f>
        <v>9.48</v>
      </c>
      <c r="F44" s="14" t="n">
        <f aca="false">F$31</f>
        <v>10</v>
      </c>
      <c r="G44" s="4" t="n">
        <f aca="false">C44*(E44-F44)</f>
        <v>-92.5773679999999</v>
      </c>
      <c r="H44" s="4" t="n">
        <f aca="false">C44*(E44-F44)</f>
        <v>-92.5773679999999</v>
      </c>
      <c r="I44" s="14"/>
      <c r="J44" s="4" t="n">
        <f aca="false">C44*E44</f>
        <v>1687.756632</v>
      </c>
      <c r="K44" s="4" t="n">
        <f aca="false">J44</f>
        <v>1687.756632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B45" s="1" t="s">
        <v>48</v>
      </c>
      <c r="C45" s="2" t="n">
        <v>402.8541</v>
      </c>
      <c r="D45" s="2" t="n">
        <f aca="false">C45*1</f>
        <v>402.8541</v>
      </c>
      <c r="E45" s="14" t="n">
        <f aca="false">E$31</f>
        <v>9.48</v>
      </c>
      <c r="F45" s="14" t="n">
        <f aca="false">F$31</f>
        <v>10</v>
      </c>
      <c r="G45" s="4" t="n">
        <f aca="false">C45*(E45-F45)</f>
        <v>-209.484132</v>
      </c>
      <c r="H45" s="4" t="n">
        <f aca="false">C45*(E45-F45)</f>
        <v>-209.484132</v>
      </c>
      <c r="I45" s="14"/>
      <c r="J45" s="4" t="n">
        <f aca="false">C45*E45</f>
        <v>3819.056868</v>
      </c>
      <c r="K45" s="4" t="n">
        <f aca="false">J45</f>
        <v>3819.056868</v>
      </c>
      <c r="L45" s="5" t="n">
        <v>2</v>
      </c>
      <c r="M45" s="6" t="s">
        <v>0</v>
      </c>
    </row>
    <row r="46" customFormat="false" ht="12.75" hidden="false" customHeight="false" outlineLevel="0" collapsed="false">
      <c r="A46" s="8"/>
      <c r="E46" s="14"/>
      <c r="F46" s="14"/>
      <c r="H46" s="4" t="s">
        <v>0</v>
      </c>
      <c r="I46" s="14"/>
      <c r="M46" s="6" t="s">
        <v>0</v>
      </c>
    </row>
    <row r="47" customFormat="false" ht="12.75" hidden="false" customHeight="false" outlineLevel="0" collapsed="false">
      <c r="A47" s="8" t="s">
        <v>49</v>
      </c>
      <c r="B47" s="14" t="s">
        <v>15</v>
      </c>
      <c r="C47" s="2" t="s">
        <v>0</v>
      </c>
      <c r="E47" s="14" t="s">
        <v>0</v>
      </c>
      <c r="F47" s="14" t="s">
        <v>0</v>
      </c>
      <c r="G47" s="20"/>
      <c r="H47" s="4" t="s">
        <v>0</v>
      </c>
      <c r="I47" s="1"/>
      <c r="L47" s="3"/>
      <c r="M47" s="6" t="s">
        <v>0</v>
      </c>
    </row>
    <row r="48" customFormat="false" ht="12.75" hidden="false" customHeight="false" outlineLevel="0" collapsed="false">
      <c r="A48" s="8" t="s">
        <v>50</v>
      </c>
      <c r="B48" s="1" t="s">
        <v>51</v>
      </c>
      <c r="C48" s="2" t="n">
        <v>3262</v>
      </c>
      <c r="D48" s="2" t="s">
        <v>0</v>
      </c>
      <c r="E48" s="14" t="n">
        <f aca="false">E$31</f>
        <v>9.48</v>
      </c>
      <c r="F48" s="14" t="n">
        <f aca="false">F$31</f>
        <v>10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76.025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52</v>
      </c>
      <c r="C49" s="2" t="n">
        <v>1270</v>
      </c>
      <c r="D49" s="2" t="s">
        <v>0</v>
      </c>
      <c r="E49" s="14" t="n">
        <f aca="false">E$31</f>
        <v>9.48</v>
      </c>
      <c r="F49" s="14" t="n">
        <f aca="false">F$31</f>
        <v>10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76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  <c r="N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381</v>
      </c>
      <c r="D50" s="2" t="s">
        <v>0</v>
      </c>
      <c r="E50" s="14" t="n">
        <f aca="false">E$31</f>
        <v>9.48</v>
      </c>
      <c r="F50" s="14" t="n">
        <f aca="false">F$31</f>
        <v>10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83.125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694</v>
      </c>
      <c r="D51" s="2" t="s">
        <v>0</v>
      </c>
      <c r="E51" s="14" t="n">
        <f aca="false">E$31</f>
        <v>9.48</v>
      </c>
      <c r="F51" s="14" t="n">
        <f aca="false">F$31</f>
        <v>10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62.41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348</v>
      </c>
      <c r="D52" s="2" t="s">
        <v>0</v>
      </c>
      <c r="E52" s="14" t="n">
        <f aca="false">E$31</f>
        <v>9.48</v>
      </c>
      <c r="F52" s="14" t="n">
        <f aca="false">F$31</f>
        <v>10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53.04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417</v>
      </c>
      <c r="D53" s="2" t="s">
        <v>0</v>
      </c>
      <c r="E53" s="14" t="n">
        <f aca="false">E$31</f>
        <v>9.48</v>
      </c>
      <c r="F53" s="14" t="n">
        <f aca="false">F$31</f>
        <v>10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48.3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1" t="s">
        <v>57</v>
      </c>
      <c r="C54" s="2" t="n">
        <v>610</v>
      </c>
      <c r="D54" s="2" t="s">
        <v>0</v>
      </c>
      <c r="E54" s="14" t="n">
        <f aca="false">E$31</f>
        <v>9.48</v>
      </c>
      <c r="F54" s="14" t="n">
        <f aca="false">F$31</f>
        <v>10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36.88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34" t="s">
        <v>0</v>
      </c>
      <c r="C55" s="2" t="s">
        <v>0</v>
      </c>
      <c r="E55" s="14" t="s">
        <v>0</v>
      </c>
      <c r="F55" s="14" t="s">
        <v>0</v>
      </c>
      <c r="G55" s="20"/>
      <c r="H55" s="4" t="s">
        <v>0</v>
      </c>
      <c r="I55" s="1"/>
      <c r="M55" s="6" t="s">
        <v>0</v>
      </c>
    </row>
    <row r="56" customFormat="false" ht="12.75" hidden="false" customHeight="false" outlineLevel="0" collapsed="false">
      <c r="A56" s="8" t="s">
        <v>58</v>
      </c>
      <c r="B56" s="3" t="s">
        <v>15</v>
      </c>
      <c r="D56" s="2" t="s">
        <v>0</v>
      </c>
      <c r="E56" s="14" t="s">
        <v>0</v>
      </c>
      <c r="F56" s="14" t="s">
        <v>0</v>
      </c>
      <c r="H56" s="4" t="s">
        <v>0</v>
      </c>
      <c r="I56" s="5"/>
      <c r="K56" s="4" t="s">
        <v>0</v>
      </c>
      <c r="M56" s="6" t="s">
        <v>0</v>
      </c>
    </row>
    <row r="57" customFormat="false" ht="12.75" hidden="false" customHeight="false" outlineLevel="0" collapsed="false">
      <c r="A57" s="8" t="s">
        <v>59</v>
      </c>
      <c r="B57" s="1" t="s">
        <v>60</v>
      </c>
      <c r="C57" s="2" t="n">
        <v>2317</v>
      </c>
      <c r="D57" s="2" t="n">
        <f aca="false">C57*1</f>
        <v>2317</v>
      </c>
      <c r="E57" s="14" t="n">
        <f aca="false">E$31</f>
        <v>9.48</v>
      </c>
      <c r="F57" s="14" t="n">
        <f aca="false">F$31</f>
        <v>10</v>
      </c>
      <c r="G57" s="4" t="n">
        <f aca="false">C57*(E57-F57)</f>
        <v>-1204.84</v>
      </c>
      <c r="H57" s="4" t="n">
        <f aca="false">C57*(E57-F57)*0.5895</f>
        <v>-710.25318</v>
      </c>
      <c r="I57" s="14"/>
      <c r="J57" s="4" t="n">
        <f aca="false">C57*E57</f>
        <v>21965.16</v>
      </c>
      <c r="K57" s="4" t="n">
        <f aca="false">J57*0.614</f>
        <v>13486.60824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/>
      <c r="C58" s="2" t="s">
        <v>0</v>
      </c>
      <c r="D58" s="2" t="s">
        <v>0</v>
      </c>
      <c r="E58" s="14" t="s">
        <v>0</v>
      </c>
      <c r="F58" s="14" t="s">
        <v>0</v>
      </c>
      <c r="G58" s="1"/>
      <c r="H58" s="4" t="s">
        <v>0</v>
      </c>
      <c r="I58" s="1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3" t="s">
        <v>15</v>
      </c>
      <c r="D59" s="2" t="s">
        <v>0</v>
      </c>
      <c r="E59" s="14" t="s">
        <v>0</v>
      </c>
      <c r="F59" s="14" t="s">
        <v>0</v>
      </c>
      <c r="H59" s="4" t="s">
        <v>0</v>
      </c>
      <c r="I59" s="5"/>
      <c r="K59" s="4" t="s">
        <v>0</v>
      </c>
      <c r="M59" s="6" t="s">
        <v>0</v>
      </c>
    </row>
    <row r="60" customFormat="false" ht="12.75" hidden="false" customHeight="false" outlineLevel="0" collapsed="false">
      <c r="A60" s="8" t="s">
        <v>62</v>
      </c>
      <c r="B60" s="1" t="s">
        <v>63</v>
      </c>
      <c r="C60" s="2" t="n">
        <v>1924</v>
      </c>
      <c r="D60" s="2" t="n">
        <f aca="false">+C60*1</f>
        <v>1924</v>
      </c>
      <c r="E60" s="14" t="n">
        <f aca="false">E$31</f>
        <v>9.48</v>
      </c>
      <c r="F60" s="14" t="n">
        <f aca="false">F$31</f>
        <v>10</v>
      </c>
      <c r="G60" s="4" t="n">
        <f aca="false">C60*(E60-F60)</f>
        <v>-1000.48</v>
      </c>
      <c r="H60" s="4" t="n">
        <f aca="false">C60*(E60-F60)*0.5895</f>
        <v>-589.78296</v>
      </c>
      <c r="I60" s="14"/>
      <c r="J60" s="4" t="n">
        <f aca="false">C60*E60</f>
        <v>18239.52</v>
      </c>
      <c r="K60" s="4" t="n">
        <f aca="false">J60*0.614</f>
        <v>11199.06528</v>
      </c>
      <c r="L60" s="5" t="n">
        <v>2</v>
      </c>
      <c r="M60" s="6" t="s">
        <v>0</v>
      </c>
      <c r="O60" s="4" t="s">
        <v>0</v>
      </c>
      <c r="P60" s="20" t="s">
        <v>0</v>
      </c>
    </row>
    <row r="61" customFormat="false" ht="12.75" hidden="false" customHeight="false" outlineLevel="0" collapsed="false">
      <c r="A61" s="35" t="s">
        <v>0</v>
      </c>
      <c r="E61" s="14"/>
      <c r="F61" s="14"/>
      <c r="H61" s="4" t="s">
        <v>0</v>
      </c>
      <c r="I61" s="14"/>
    </row>
    <row r="62" customFormat="false" ht="12.75" hidden="false" customHeight="false" outlineLevel="0" collapsed="false">
      <c r="A62" s="8" t="s">
        <v>64</v>
      </c>
      <c r="B62" s="3" t="s">
        <v>15</v>
      </c>
      <c r="C62" s="2" t="s">
        <v>0</v>
      </c>
      <c r="D62" s="2" t="s">
        <v>0</v>
      </c>
      <c r="E62" s="36"/>
      <c r="F62" s="36"/>
      <c r="H62" s="4" t="s">
        <v>0</v>
      </c>
      <c r="I62" s="5"/>
      <c r="K62" s="4" t="s">
        <v>0</v>
      </c>
    </row>
    <row r="63" customFormat="false" ht="12.75" hidden="false" customHeight="false" outlineLevel="0" collapsed="false">
      <c r="A63" s="8" t="s">
        <v>0</v>
      </c>
      <c r="B63" s="1" t="s">
        <v>65</v>
      </c>
      <c r="C63" s="6" t="n">
        <v>2966165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2966165</v>
      </c>
      <c r="K63" s="4" t="n">
        <f aca="false">J63</f>
        <v>2966165</v>
      </c>
      <c r="L63" s="5" t="n">
        <v>1</v>
      </c>
    </row>
    <row r="64" customFormat="false" ht="12.75" hidden="false" customHeight="false" outlineLevel="0" collapsed="false">
      <c r="A64" s="15" t="s">
        <v>0</v>
      </c>
      <c r="B64" s="1" t="s">
        <v>66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2.75" hidden="false" customHeight="false" outlineLevel="0" collapsed="false">
      <c r="A65" s="15" t="s">
        <v>0</v>
      </c>
      <c r="B65" s="1" t="s">
        <v>67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2.75" hidden="false" customHeight="false" outlineLevel="0" collapsed="false">
      <c r="A66" s="15" t="s">
        <v>0</v>
      </c>
      <c r="B66" s="1" t="s">
        <v>68</v>
      </c>
      <c r="C66" s="2" t="n">
        <v>-7500</v>
      </c>
      <c r="D66" s="2" t="s">
        <v>0</v>
      </c>
      <c r="E66" s="14" t="n">
        <v>0.25</v>
      </c>
      <c r="F66" s="14" t="n">
        <v>0.25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1875</v>
      </c>
    </row>
    <row r="67" customFormat="false" ht="12.75" hidden="false" customHeight="false" outlineLevel="0" collapsed="false">
      <c r="A67" s="15" t="s">
        <v>0</v>
      </c>
      <c r="B67" s="1" t="s">
        <v>69</v>
      </c>
      <c r="C67" s="2" t="n">
        <v>-5000</v>
      </c>
      <c r="D67" s="2" t="s">
        <v>0</v>
      </c>
      <c r="E67" s="14" t="n">
        <v>0.1</v>
      </c>
      <c r="F67" s="14" t="n">
        <v>0.1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500</v>
      </c>
    </row>
    <row r="68" customFormat="false" ht="12.75" hidden="false" customHeight="false" outlineLevel="0" collapsed="false">
      <c r="A68" s="15" t="s">
        <v>0</v>
      </c>
      <c r="B68" s="1" t="s">
        <v>70</v>
      </c>
      <c r="C68" s="2" t="n">
        <v>-15000</v>
      </c>
      <c r="D68" s="2" t="s">
        <v>0</v>
      </c>
      <c r="E68" s="14" t="n">
        <v>0.1</v>
      </c>
      <c r="F68" s="14" t="n">
        <v>0.1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1500</v>
      </c>
      <c r="N68" s="6" t="s">
        <v>0</v>
      </c>
    </row>
    <row r="69" customFormat="false" ht="12.75" hidden="false" customHeight="false" outlineLevel="0" collapsed="false">
      <c r="A69" s="15" t="s">
        <v>0</v>
      </c>
      <c r="B69" s="1" t="s">
        <v>71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2.75" hidden="false" customHeight="false" outlineLevel="0" collapsed="false">
      <c r="A70" s="15" t="s">
        <v>0</v>
      </c>
      <c r="B70" s="1" t="s">
        <v>72</v>
      </c>
      <c r="C70" s="2" t="n">
        <v>-5000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1000</v>
      </c>
    </row>
    <row r="71" customFormat="false" ht="12.75" hidden="false" customHeight="false" outlineLevel="0" collapsed="false">
      <c r="A71" s="15" t="s">
        <v>0</v>
      </c>
      <c r="B71" s="1" t="s">
        <v>73</v>
      </c>
      <c r="C71" s="2" t="n">
        <v>-15000</v>
      </c>
      <c r="D71" s="2" t="s">
        <v>0</v>
      </c>
      <c r="E71" s="14" t="n">
        <v>0.2</v>
      </c>
      <c r="F71" s="14" t="n">
        <v>0.2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3000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74</v>
      </c>
      <c r="C72" s="2" t="n">
        <v>-15000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2250</v>
      </c>
      <c r="O72" s="3" t="s">
        <v>0</v>
      </c>
    </row>
    <row r="73" customFormat="false" ht="12.75" hidden="false" customHeight="false" outlineLevel="0" collapsed="false">
      <c r="A73" s="15" t="s">
        <v>0</v>
      </c>
      <c r="B73" s="1" t="s">
        <v>75</v>
      </c>
      <c r="C73" s="2" t="n">
        <v>-10000</v>
      </c>
      <c r="D73" s="2" t="s">
        <v>0</v>
      </c>
      <c r="E73" s="14" t="n">
        <v>0.15</v>
      </c>
      <c r="F73" s="14" t="n">
        <v>0.15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76</v>
      </c>
      <c r="C74" s="2" t="n">
        <v>-10000</v>
      </c>
      <c r="D74" s="2" t="s">
        <v>0</v>
      </c>
      <c r="E74" s="14" t="n">
        <v>0.15</v>
      </c>
      <c r="F74" s="14" t="n">
        <v>0.15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77</v>
      </c>
      <c r="C75" s="2" t="n">
        <v>-10000</v>
      </c>
      <c r="D75" s="2" t="s">
        <v>0</v>
      </c>
      <c r="E75" s="14" t="n">
        <v>0.15</v>
      </c>
      <c r="F75" s="14" t="n">
        <v>0.15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1500</v>
      </c>
      <c r="O75" s="4" t="s">
        <v>0</v>
      </c>
    </row>
    <row r="76" customFormat="false" ht="12.75" hidden="false" customHeight="false" outlineLevel="0" collapsed="false">
      <c r="A76" s="15" t="s">
        <v>0</v>
      </c>
      <c r="B76" s="1" t="s">
        <v>78</v>
      </c>
      <c r="C76" s="2" t="n">
        <v>-10000</v>
      </c>
      <c r="D76" s="2" t="s">
        <v>0</v>
      </c>
      <c r="E76" s="14" t="n">
        <v>0.15</v>
      </c>
      <c r="F76" s="14" t="n">
        <v>0.15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7" t="n">
        <f aca="false">C76*E76*-1</f>
        <v>1500</v>
      </c>
      <c r="O76" s="6" t="s">
        <v>0</v>
      </c>
    </row>
    <row r="77" customFormat="false" ht="13.5" hidden="false" customHeight="false" outlineLevel="0" collapsed="false">
      <c r="A77" s="15" t="s">
        <v>0</v>
      </c>
      <c r="B77" s="1" t="s">
        <v>79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8" t="n">
        <f aca="false">C77*E77*-1</f>
        <v>1250</v>
      </c>
      <c r="N77" s="6" t="s">
        <v>0</v>
      </c>
      <c r="O77" s="4" t="s">
        <v>0</v>
      </c>
    </row>
    <row r="78" customFormat="false" ht="12.75" hidden="false" customHeight="false" outlineLevel="0" collapsed="false">
      <c r="A78" s="8" t="s">
        <v>0</v>
      </c>
      <c r="C78" s="39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19500</v>
      </c>
      <c r="N78" s="6" t="n">
        <v>6375</v>
      </c>
      <c r="O78" s="6" t="n">
        <v>2966165</v>
      </c>
      <c r="P78" s="1" t="s">
        <v>0</v>
      </c>
    </row>
    <row r="79" customFormat="false" ht="12.75" hidden="false" customHeight="false" outlineLevel="0" collapsed="false">
      <c r="A79" s="8" t="s">
        <v>64</v>
      </c>
      <c r="B79" s="3" t="s">
        <v>15</v>
      </c>
      <c r="C79" s="2" t="s">
        <v>0</v>
      </c>
      <c r="D79" s="2" t="s">
        <v>0</v>
      </c>
      <c r="E79" s="36"/>
      <c r="F79" s="36"/>
      <c r="G79" s="36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SUM(H63:H77)</f>
        <v>0</v>
      </c>
      <c r="O79" s="6" t="n">
        <f aca="false">SUM(K63:K77)</f>
        <v>2966165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387</v>
      </c>
      <c r="D80" s="2" t="s">
        <v>0</v>
      </c>
      <c r="E80" s="23" t="n">
        <v>41.55</v>
      </c>
      <c r="F80" s="23" t="n">
        <v>40.88</v>
      </c>
      <c r="G80" s="4" t="n">
        <f aca="false">C80*(E80-F80)</f>
        <v>259.289999999998</v>
      </c>
      <c r="H80" s="4" t="n">
        <f aca="false">C80*(E80-F80)</f>
        <v>259.289999999998</v>
      </c>
      <c r="I80" s="14"/>
      <c r="J80" s="4" t="n">
        <f aca="false">C80*E80</f>
        <v>16079.85</v>
      </c>
      <c r="K80" s="4" t="n">
        <f aca="false">J80</f>
        <v>16079.85</v>
      </c>
      <c r="L80" s="5" t="n">
        <v>2</v>
      </c>
      <c r="M80" s="6" t="s">
        <v>0</v>
      </c>
    </row>
    <row r="81" customFormat="false" ht="12.75" hidden="false" customHeight="false" outlineLevel="0" collapsed="false">
      <c r="A81" s="8" t="s">
        <v>0</v>
      </c>
      <c r="B81" s="1" t="s">
        <v>42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2.75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2.75" hidden="false" customHeight="false" outlineLevel="0" collapsed="false">
      <c r="A83" s="8" t="s">
        <v>81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82</v>
      </c>
      <c r="B84" s="1" t="s">
        <v>83</v>
      </c>
      <c r="C84" s="2" t="n">
        <v>235.122</v>
      </c>
      <c r="D84" s="2" t="s">
        <v>0</v>
      </c>
      <c r="E84" s="14" t="n">
        <v>49.93</v>
      </c>
      <c r="F84" s="14" t="n">
        <v>49.93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11739.64146</v>
      </c>
      <c r="K84" s="4" t="n">
        <f aca="false">J84</f>
        <v>11739.64146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752.128</v>
      </c>
      <c r="D85" s="2" t="s">
        <v>0</v>
      </c>
      <c r="E85" s="14" t="n">
        <v>9.27</v>
      </c>
      <c r="F85" s="14" t="n">
        <v>9.29</v>
      </c>
      <c r="G85" s="4" t="n">
        <f aca="false">C85*(E85-F85)</f>
        <v>-15.0425599999997</v>
      </c>
      <c r="H85" s="4" t="n">
        <f aca="false">C85*(E85-F85)</f>
        <v>-15.0425599999997</v>
      </c>
      <c r="I85" s="14"/>
      <c r="J85" s="4" t="n">
        <f aca="false">C85*E85</f>
        <v>6972.22656</v>
      </c>
      <c r="K85" s="4" t="n">
        <f aca="false">J85</f>
        <v>6972.22656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2674.796</v>
      </c>
      <c r="D86" s="2" t="s">
        <v>0</v>
      </c>
      <c r="E86" s="14" t="n">
        <v>20.33</v>
      </c>
      <c r="F86" s="14" t="n">
        <v>20.43</v>
      </c>
      <c r="G86" s="4" t="n">
        <f aca="false">C86*(E86-F86)</f>
        <v>-267.479600000004</v>
      </c>
      <c r="H86" s="4" t="n">
        <f aca="false">C86*(E86-F86)</f>
        <v>-267.479600000004</v>
      </c>
      <c r="I86" s="14"/>
      <c r="J86" s="4" t="n">
        <f aca="false">C86*E86</f>
        <v>54378.60268</v>
      </c>
      <c r="K86" s="4" t="n">
        <f aca="false">J86</f>
        <v>54378.60268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1240.306</v>
      </c>
      <c r="D87" s="2" t="s">
        <v>0</v>
      </c>
      <c r="E87" s="14" t="n">
        <v>7.85</v>
      </c>
      <c r="F87" s="14" t="n">
        <v>7.84</v>
      </c>
      <c r="G87" s="4" t="n">
        <f aca="false">C87*(E87-F87)</f>
        <v>12.4030599999997</v>
      </c>
      <c r="H87" s="4" t="n">
        <f aca="false">C87*(E87-F87)</f>
        <v>12.4030599999997</v>
      </c>
      <c r="I87" s="14"/>
      <c r="J87" s="4" t="n">
        <f aca="false">C87*E87</f>
        <v>9736.4021</v>
      </c>
      <c r="K87" s="4" t="n">
        <f aca="false">J87</f>
        <v>9736.4021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261.044</v>
      </c>
      <c r="D88" s="2" t="s">
        <v>0</v>
      </c>
      <c r="E88" s="14" t="n">
        <v>37.15</v>
      </c>
      <c r="F88" s="14" t="n">
        <v>37.11</v>
      </c>
      <c r="G88" s="4" t="n">
        <f aca="false">C88*(E88-F88)</f>
        <v>10.4417599999998</v>
      </c>
      <c r="H88" s="4" t="n">
        <f aca="false">C88*(E88-F88)</f>
        <v>10.4417599999998</v>
      </c>
      <c r="I88" s="14"/>
      <c r="J88" s="4" t="n">
        <f aca="false">C88*E88</f>
        <v>9697.7846</v>
      </c>
      <c r="K88" s="4" t="n">
        <f aca="false">J88</f>
        <v>9697.7846</v>
      </c>
      <c r="L88" s="5" t="n">
        <v>2</v>
      </c>
    </row>
    <row r="89" customFormat="false" ht="12.75" hidden="false" customHeight="false" outlineLevel="0" collapsed="false">
      <c r="A89" s="8"/>
      <c r="B89" s="1" t="s">
        <v>88</v>
      </c>
      <c r="C89" s="2" t="n">
        <v>378.526</v>
      </c>
      <c r="D89" s="2" t="s">
        <v>0</v>
      </c>
      <c r="E89" s="14" t="n">
        <v>27.09</v>
      </c>
      <c r="F89" s="14" t="n">
        <v>27.06</v>
      </c>
      <c r="G89" s="4" t="n">
        <f aca="false">C89*(E89-F89)</f>
        <v>11.3557800000004</v>
      </c>
      <c r="H89" s="4" t="n">
        <f aca="false">C89*(E89-F89)</f>
        <v>11.3557800000004</v>
      </c>
      <c r="I89" s="14"/>
      <c r="J89" s="4" t="n">
        <f aca="false">C89*E89</f>
        <v>10254.26934</v>
      </c>
      <c r="K89" s="4" t="n">
        <f aca="false">J89</f>
        <v>10254.26934</v>
      </c>
      <c r="L89" s="5" t="n">
        <v>2</v>
      </c>
    </row>
    <row r="90" customFormat="false" ht="12.75" hidden="false" customHeight="false" outlineLevel="0" collapsed="false">
      <c r="A90" s="8" t="s">
        <v>0</v>
      </c>
      <c r="B90" s="1" t="s">
        <v>89</v>
      </c>
      <c r="C90" s="2" t="n">
        <v>1441.322</v>
      </c>
      <c r="D90" s="2" t="s">
        <v>0</v>
      </c>
      <c r="E90" s="14" t="n">
        <v>11</v>
      </c>
      <c r="F90" s="14" t="n">
        <v>11.01</v>
      </c>
      <c r="G90" s="4" t="n">
        <f aca="false">C90*(E90-F90)</f>
        <v>-14.4132199999997</v>
      </c>
      <c r="H90" s="4" t="n">
        <f aca="false">C90*(E90-F90)</f>
        <v>-14.4132199999997</v>
      </c>
      <c r="I90" s="14" t="s">
        <v>0</v>
      </c>
      <c r="J90" s="4" t="n">
        <f aca="false">C90*E90</f>
        <v>15854.542</v>
      </c>
      <c r="K90" s="4" t="n">
        <f aca="false">J90</f>
        <v>15854.542</v>
      </c>
      <c r="L90" s="5" t="n">
        <v>1</v>
      </c>
    </row>
    <row r="91" customFormat="false" ht="12.75" hidden="false" customHeight="false" outlineLevel="0" collapsed="false">
      <c r="A91" s="8"/>
      <c r="E91" s="1"/>
      <c r="F91" s="1"/>
      <c r="G91" s="20"/>
      <c r="H91" s="4" t="s">
        <v>0</v>
      </c>
      <c r="I91" s="1" t="s">
        <v>0</v>
      </c>
    </row>
    <row r="92" customFormat="false" ht="12.75" hidden="false" customHeight="false" outlineLevel="0" collapsed="false">
      <c r="A92" s="8" t="s">
        <v>90</v>
      </c>
      <c r="B92" s="1" t="s">
        <v>91</v>
      </c>
      <c r="C92" s="2" t="n">
        <v>485000</v>
      </c>
      <c r="E92" s="14" t="n">
        <v>1</v>
      </c>
      <c r="F92" s="14" t="n">
        <v>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485000</v>
      </c>
      <c r="K92" s="4" t="n">
        <f aca="false">J92</f>
        <v>485000</v>
      </c>
      <c r="L92" s="5" t="n">
        <v>1</v>
      </c>
    </row>
    <row r="93" customFormat="false" ht="12.75" hidden="false" customHeight="false" outlineLevel="0" collapsed="false">
      <c r="E93" s="1"/>
      <c r="F93" s="1"/>
      <c r="G93" s="20"/>
      <c r="H93" s="4" t="s">
        <v>0</v>
      </c>
      <c r="I93" s="1"/>
      <c r="J93" s="4" t="s">
        <v>0</v>
      </c>
    </row>
    <row r="94" customFormat="false" ht="12.75" hidden="false" customHeight="false" outlineLevel="0" collapsed="false">
      <c r="A94" s="8" t="s">
        <v>92</v>
      </c>
      <c r="B94" s="1" t="s">
        <v>93</v>
      </c>
      <c r="C94" s="2" t="n">
        <v>3829.12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3829.12</v>
      </c>
      <c r="K94" s="4" t="n">
        <f aca="false">J94</f>
        <v>3829.12</v>
      </c>
      <c r="L94" s="5" t="n">
        <v>1</v>
      </c>
    </row>
    <row r="95" customFormat="false" ht="12.75" hidden="false" customHeight="false" outlineLevel="0" collapsed="false">
      <c r="A95" s="8"/>
      <c r="B95" s="1" t="s">
        <v>94</v>
      </c>
      <c r="C95" s="2" t="n">
        <v>4769.42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4769.42</v>
      </c>
      <c r="K95" s="4" t="n">
        <f aca="false">J95</f>
        <v>4769.42</v>
      </c>
      <c r="L95" s="5" t="n">
        <v>1</v>
      </c>
    </row>
    <row r="96" customFormat="false" ht="12.75" hidden="false" customHeight="false" outlineLevel="0" collapsed="false">
      <c r="E96" s="1"/>
      <c r="F96" s="1"/>
      <c r="G96" s="20"/>
      <c r="H96" s="4" t="s">
        <v>0</v>
      </c>
      <c r="I96" s="1"/>
      <c r="K96" s="4" t="s">
        <v>0</v>
      </c>
    </row>
    <row r="97" customFormat="false" ht="12.75" hidden="false" customHeight="false" outlineLevel="0" collapsed="false">
      <c r="A97" s="8" t="s">
        <v>95</v>
      </c>
      <c r="B97" s="1" t="s">
        <v>96</v>
      </c>
      <c r="C97" s="2" t="n">
        <v>9759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9759</v>
      </c>
      <c r="K97" s="4" t="n">
        <f aca="false">J97</f>
        <v>9759</v>
      </c>
      <c r="L97" s="5" t="n">
        <v>1</v>
      </c>
      <c r="M97" s="6" t="s">
        <v>97</v>
      </c>
    </row>
    <row r="98" customFormat="false" ht="12.75" hidden="false" customHeight="false" outlineLevel="0" collapsed="false">
      <c r="A98" s="8"/>
      <c r="B98" s="1" t="s">
        <v>98</v>
      </c>
      <c r="C98" s="2" t="n">
        <v>3718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3718</v>
      </c>
      <c r="K98" s="4" t="n">
        <f aca="false">J98</f>
        <v>3718</v>
      </c>
      <c r="L98" s="5" t="n">
        <v>1</v>
      </c>
      <c r="M98" s="6" t="n">
        <f aca="false">(C9*E9)+(C10*E10)+(C11*E11)+(C12*E12)</f>
        <v>-3902400</v>
      </c>
      <c r="N98" s="40" t="n">
        <f aca="false">M98/M105</f>
        <v>-0.67821585909685</v>
      </c>
      <c r="O98" s="3" t="s">
        <v>19</v>
      </c>
    </row>
    <row r="99" customFormat="false" ht="12.75" hidden="false" customHeight="false" outlineLevel="0" collapsed="false">
      <c r="A99" s="8"/>
      <c r="B99" s="1" t="s">
        <v>99</v>
      </c>
      <c r="C99" s="2" t="n">
        <v>943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943</v>
      </c>
      <c r="K99" s="4" t="n">
        <f aca="false">J99</f>
        <v>943</v>
      </c>
      <c r="L99" s="5" t="n">
        <v>1</v>
      </c>
      <c r="M99" s="6" t="n">
        <f aca="false">SUMIF(L5:L106,2,K5:K106)</f>
        <v>246362.318826722</v>
      </c>
      <c r="N99" s="40" t="n">
        <f aca="false">M99/M105</f>
        <v>0.0428164287905282</v>
      </c>
      <c r="O99" s="3" t="s">
        <v>15</v>
      </c>
    </row>
    <row r="100" customFormat="false" ht="12.75" hidden="false" customHeight="false" outlineLevel="0" collapsed="false">
      <c r="A100" s="8"/>
      <c r="B100" s="1" t="s">
        <v>100</v>
      </c>
      <c r="C100" s="2" t="n">
        <v>1235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1235</v>
      </c>
      <c r="K100" s="4" t="n">
        <f aca="false">J100</f>
        <v>1235</v>
      </c>
      <c r="L100" s="5" t="n">
        <v>1</v>
      </c>
      <c r="M100" s="6" t="s">
        <v>101</v>
      </c>
      <c r="N100" s="40"/>
      <c r="O100" s="4" t="s">
        <v>0</v>
      </c>
    </row>
    <row r="101" customFormat="false" ht="12.75" hidden="false" customHeight="false" outlineLevel="0" collapsed="false">
      <c r="A101" s="8"/>
      <c r="B101" s="1" t="s">
        <v>102</v>
      </c>
      <c r="C101" s="2" t="n">
        <v>2234.782</v>
      </c>
      <c r="D101" s="2" t="s">
        <v>0</v>
      </c>
      <c r="E101" s="14" t="n">
        <v>1.684671</v>
      </c>
      <c r="F101" s="14" t="n">
        <v>1.684671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3764.872426722</v>
      </c>
      <c r="K101" s="4" t="n">
        <f aca="false">J101</f>
        <v>3764.872426722</v>
      </c>
      <c r="L101" s="5" t="n">
        <v>2</v>
      </c>
      <c r="M101" s="6" t="n">
        <f aca="false">SUMIF(L5:L106,1,K5:K106)</f>
        <v>5992557.982</v>
      </c>
      <c r="N101" s="40" t="n">
        <f aca="false">M101/M105</f>
        <v>1.04147392885143</v>
      </c>
    </row>
    <row r="102" customFormat="false" ht="12.75" hidden="false" customHeight="false" outlineLevel="0" collapsed="false">
      <c r="A102" s="8"/>
      <c r="E102" s="14"/>
      <c r="F102" s="14"/>
      <c r="I102" s="14"/>
      <c r="M102" s="6" t="s">
        <v>103</v>
      </c>
      <c r="N102" s="40"/>
    </row>
    <row r="103" customFormat="false" ht="12.75" hidden="false" customHeight="false" outlineLevel="0" collapsed="false">
      <c r="A103" s="8" t="s">
        <v>104</v>
      </c>
      <c r="B103" s="1" t="s">
        <v>105</v>
      </c>
      <c r="C103" s="2" t="n">
        <v>-95000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-95000</v>
      </c>
      <c r="K103" s="4" t="n">
        <f aca="false">J103</f>
        <v>-95000</v>
      </c>
      <c r="L103" s="5" t="n">
        <v>0</v>
      </c>
      <c r="M103" s="6" t="n">
        <f aca="false">SUM(K103:K105)</f>
        <v>-485000</v>
      </c>
      <c r="N103" s="40" t="n">
        <f aca="false">+M103/M105</f>
        <v>-0.0842903576419568</v>
      </c>
    </row>
    <row r="104" customFormat="false" ht="12.75" hidden="false" customHeight="false" outlineLevel="0" collapsed="false">
      <c r="A104" s="8" t="s">
        <v>0</v>
      </c>
      <c r="B104" s="1" t="s">
        <v>106</v>
      </c>
      <c r="C104" s="2" t="n">
        <v>-155000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-155000</v>
      </c>
      <c r="K104" s="4" t="n">
        <f aca="false">J104</f>
        <v>-155000</v>
      </c>
      <c r="L104" s="5" t="n">
        <v>0</v>
      </c>
      <c r="M104" s="6" t="s">
        <v>107</v>
      </c>
      <c r="N104" s="40"/>
    </row>
    <row r="105" customFormat="false" ht="12.75" hidden="false" customHeight="false" outlineLevel="0" collapsed="false">
      <c r="A105" s="8" t="s">
        <v>0</v>
      </c>
      <c r="B105" s="1" t="s">
        <v>108</v>
      </c>
      <c r="C105" s="2" t="n">
        <v>-235000</v>
      </c>
      <c r="D105" s="2" t="s">
        <v>0</v>
      </c>
      <c r="E105" s="19" t="s">
        <v>0</v>
      </c>
      <c r="F105" s="19" t="s">
        <v>0</v>
      </c>
      <c r="G105" s="19" t="s">
        <v>0</v>
      </c>
      <c r="H105" s="19" t="s">
        <v>0</v>
      </c>
      <c r="J105" s="4" t="n">
        <f aca="false">+C105</f>
        <v>-235000</v>
      </c>
      <c r="K105" s="4" t="n">
        <f aca="false">J105</f>
        <v>-235000</v>
      </c>
      <c r="L105" s="5" t="n">
        <v>0</v>
      </c>
      <c r="M105" s="6" t="n">
        <f aca="false">K108</f>
        <v>5753920.30082672</v>
      </c>
      <c r="N105" s="40" t="n">
        <f aca="false">+M105/K108</f>
        <v>1</v>
      </c>
    </row>
    <row r="106" customFormat="false" ht="13.5" hidden="false" customHeight="false" outlineLevel="0" collapsed="false">
      <c r="A106" s="8" t="s">
        <v>0</v>
      </c>
      <c r="B106" s="41" t="s">
        <v>0</v>
      </c>
      <c r="C106" s="42"/>
      <c r="D106" s="42" t="s">
        <v>0</v>
      </c>
      <c r="E106" s="43"/>
      <c r="F106" s="43"/>
      <c r="G106" s="44"/>
      <c r="H106" s="44"/>
      <c r="I106" s="43"/>
      <c r="J106" s="44"/>
      <c r="K106" s="44" t="s">
        <v>0</v>
      </c>
      <c r="L106" s="45"/>
      <c r="M106" s="38" t="s">
        <v>0</v>
      </c>
      <c r="N106" s="38"/>
    </row>
    <row r="107" customFormat="false" ht="12.75" hidden="false" customHeight="false" outlineLevel="0" collapsed="false">
      <c r="A107" s="8"/>
      <c r="M107" s="6" t="s">
        <v>109</v>
      </c>
    </row>
    <row r="108" customFormat="false" ht="12.75" hidden="false" customHeight="false" outlineLevel="0" collapsed="false">
      <c r="A108" s="8" t="s">
        <v>110</v>
      </c>
      <c r="C108" s="2" t="n">
        <f aca="false">SUM(C48:C60)+C31+C37+C40+C43+C44+C45</f>
        <v>21743.2113</v>
      </c>
      <c r="D108" s="2" t="n">
        <f aca="false">SUM(D5:D105)</f>
        <v>14761.2113</v>
      </c>
      <c r="G108" s="4" t="n">
        <f aca="false">SUM(G5:G106)</f>
        <v>-4040.93465600017</v>
      </c>
      <c r="H108" s="4" t="n">
        <f aca="false">SUM(H5:H106)</f>
        <v>-1370.97697600017</v>
      </c>
      <c r="J108" s="4" t="n">
        <f aca="false">SUM(J5:J106)</f>
        <v>5796665.44829072</v>
      </c>
      <c r="K108" s="4" t="n">
        <f aca="false">SUM(K5:K106)</f>
        <v>5753920.30082672</v>
      </c>
      <c r="M108" s="37" t="n">
        <f aca="false">SUM(K43:K60)+K31+K37</f>
        <v>46046.116644</v>
      </c>
      <c r="N108" s="46" t="n">
        <f aca="false">M108/K108</f>
        <v>0.00800256420607427</v>
      </c>
    </row>
    <row r="109" customFormat="false" ht="13.5" hidden="false" customHeight="false" outlineLevel="0" collapsed="false">
      <c r="A109" s="8"/>
      <c r="B109" s="47"/>
      <c r="C109" s="42"/>
      <c r="D109" s="42"/>
      <c r="E109" s="43"/>
      <c r="F109" s="43"/>
      <c r="G109" s="44"/>
      <c r="H109" s="44"/>
      <c r="I109" s="43"/>
      <c r="J109" s="44"/>
      <c r="K109" s="44"/>
      <c r="L109" s="45"/>
      <c r="M109" s="38"/>
      <c r="N109" s="38"/>
    </row>
    <row r="110" customFormat="false" ht="12.75" hidden="false" customHeight="false" outlineLevel="0" collapsed="false">
      <c r="A110" s="8"/>
    </row>
    <row r="111" customFormat="false" ht="12.75" hidden="false" customHeight="false" outlineLevel="0" collapsed="false">
      <c r="A111" s="8" t="s">
        <v>111</v>
      </c>
      <c r="B111" s="3" t="s">
        <v>15</v>
      </c>
      <c r="C111" s="2" t="s">
        <v>0</v>
      </c>
      <c r="M111" s="6" t="s">
        <v>0</v>
      </c>
    </row>
    <row r="112" customFormat="false" ht="12.75" hidden="false" customHeight="false" outlineLevel="0" collapsed="false">
      <c r="A112" s="8" t="s">
        <v>112</v>
      </c>
      <c r="B112" s="1" t="s">
        <v>113</v>
      </c>
      <c r="C112" s="2" t="n">
        <v>1228.582</v>
      </c>
      <c r="D112" s="2" t="s">
        <v>0</v>
      </c>
      <c r="E112" s="14" t="n">
        <v>19.66</v>
      </c>
      <c r="F112" s="14" t="n">
        <v>19.63</v>
      </c>
      <c r="G112" s="4" t="n">
        <f aca="false">C112*(E112-F112)</f>
        <v>36.8574600000014</v>
      </c>
      <c r="H112" s="4" t="n">
        <f aca="false">C112*(E112-F112)</f>
        <v>36.8574600000014</v>
      </c>
      <c r="I112" s="14"/>
      <c r="J112" s="4" t="n">
        <f aca="false">C112*E112</f>
        <v>24153.92212</v>
      </c>
      <c r="K112" s="4" t="n">
        <f aca="false">J112</f>
        <v>24153.92212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114</v>
      </c>
      <c r="C113" s="2" t="n">
        <v>387</v>
      </c>
      <c r="D113" s="2" t="s">
        <v>0</v>
      </c>
      <c r="E113" s="14" t="n">
        <f aca="false">+E80</f>
        <v>41.55</v>
      </c>
      <c r="F113" s="14" t="n">
        <f aca="false">+F80</f>
        <v>40.88</v>
      </c>
      <c r="G113" s="4" t="n">
        <f aca="false">C113*(E113-F113)</f>
        <v>259.289999999998</v>
      </c>
      <c r="H113" s="4" t="n">
        <f aca="false">C113*(E113-F113)</f>
        <v>259.289999999998</v>
      </c>
      <c r="I113" s="14"/>
      <c r="J113" s="4" t="n">
        <f aca="false">C113*E113</f>
        <v>16079.85</v>
      </c>
      <c r="K113" s="4" t="n">
        <f aca="false">J113</f>
        <v>16079.85</v>
      </c>
      <c r="L113" s="5" t="n">
        <v>2</v>
      </c>
    </row>
    <row r="114" customFormat="false" ht="12.75" hidden="false" customHeight="false" outlineLevel="0" collapsed="false">
      <c r="A114" s="8" t="s">
        <v>0</v>
      </c>
      <c r="B114" s="1" t="s">
        <v>42</v>
      </c>
      <c r="C114" s="2" t="n">
        <v>201.83</v>
      </c>
      <c r="D114" s="2" t="s">
        <v>0</v>
      </c>
      <c r="E114" s="14" t="n">
        <v>1</v>
      </c>
      <c r="F114" s="14" t="n">
        <v>1</v>
      </c>
      <c r="G114" s="4" t="n">
        <f aca="false">C114*(E114-F114)</f>
        <v>0</v>
      </c>
      <c r="H114" s="4" t="n">
        <f aca="false">C114*(E114-F114)</f>
        <v>0</v>
      </c>
      <c r="I114" s="14"/>
      <c r="J114" s="4" t="n">
        <f aca="false">C114*E114</f>
        <v>201.83</v>
      </c>
      <c r="K114" s="4" t="n">
        <f aca="false">J114</f>
        <v>201.83</v>
      </c>
      <c r="L114" s="5" t="n">
        <v>1</v>
      </c>
    </row>
    <row r="115" customFormat="false" ht="12.75" hidden="false" customHeight="false" outlineLevel="0" collapsed="false">
      <c r="A115" s="8"/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111</v>
      </c>
      <c r="B116" s="3" t="s">
        <v>15</v>
      </c>
      <c r="C116" s="2" t="s">
        <v>0</v>
      </c>
      <c r="E116" s="5"/>
      <c r="F116" s="5"/>
      <c r="H116" s="4" t="s">
        <v>0</v>
      </c>
      <c r="I116" s="5"/>
    </row>
    <row r="117" customFormat="false" ht="12.75" hidden="false" customHeight="false" outlineLevel="0" collapsed="false">
      <c r="A117" s="8" t="s">
        <v>115</v>
      </c>
      <c r="B117" s="1" t="s">
        <v>116</v>
      </c>
      <c r="C117" s="2" t="n">
        <v>2013.38</v>
      </c>
      <c r="D117" s="2" t="s">
        <v>0</v>
      </c>
      <c r="E117" s="14" t="n">
        <v>10.79</v>
      </c>
      <c r="F117" s="14" t="n">
        <v>10.79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21724.3702</v>
      </c>
      <c r="K117" s="4" t="n">
        <f aca="false">J117</f>
        <v>21724.3702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114</v>
      </c>
      <c r="C118" s="2" t="n">
        <v>387</v>
      </c>
      <c r="D118" s="2" t="s">
        <v>0</v>
      </c>
      <c r="E118" s="14" t="n">
        <f aca="false">+E80</f>
        <v>41.55</v>
      </c>
      <c r="F118" s="14" t="n">
        <f aca="false">+F80</f>
        <v>40.88</v>
      </c>
      <c r="G118" s="4" t="n">
        <f aca="false">C118*(E118-F118)</f>
        <v>259.289999999998</v>
      </c>
      <c r="H118" s="4" t="n">
        <f aca="false">C118*(E118-F118)</f>
        <v>259.289999999998</v>
      </c>
      <c r="I118" s="14"/>
      <c r="J118" s="4" t="n">
        <f aca="false">C118*E118</f>
        <v>16079.85</v>
      </c>
      <c r="K118" s="4" t="n">
        <f aca="false">J118</f>
        <v>16079.85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42</v>
      </c>
      <c r="C119" s="2" t="n">
        <v>201.83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201.83</v>
      </c>
      <c r="K119" s="4" t="n">
        <f aca="false">J119</f>
        <v>201.83</v>
      </c>
      <c r="L119" s="5" t="n">
        <v>1</v>
      </c>
      <c r="M119" s="6" t="s">
        <v>0</v>
      </c>
    </row>
    <row r="120" customFormat="false" ht="12.75" hidden="false" customHeight="false" outlineLevel="0" collapsed="false">
      <c r="A120" s="8"/>
      <c r="E120" s="14"/>
      <c r="F120" s="14"/>
      <c r="H120" s="4" t="s">
        <v>0</v>
      </c>
      <c r="I120" s="14"/>
    </row>
    <row r="121" customFormat="false" ht="12.75" hidden="false" customHeight="false" outlineLevel="0" collapsed="false">
      <c r="A121" s="8" t="s">
        <v>117</v>
      </c>
      <c r="B121" s="1" t="s">
        <v>114</v>
      </c>
      <c r="C121" s="2" t="n">
        <v>387</v>
      </c>
      <c r="D121" s="2" t="s">
        <v>0</v>
      </c>
      <c r="E121" s="14" t="n">
        <f aca="false">+E80</f>
        <v>41.55</v>
      </c>
      <c r="F121" s="14" t="n">
        <f aca="false">+F80</f>
        <v>40.88</v>
      </c>
      <c r="G121" s="4" t="n">
        <f aca="false">C121*(E121-F121)</f>
        <v>259.289999999998</v>
      </c>
      <c r="H121" s="4" t="n">
        <f aca="false">C121*(E121-F121)</f>
        <v>259.289999999998</v>
      </c>
      <c r="I121" s="14"/>
      <c r="J121" s="4" t="n">
        <f aca="false">C121*E121</f>
        <v>16079.85</v>
      </c>
      <c r="K121" s="4" t="n">
        <f aca="false">J121</f>
        <v>16079.85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42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</row>
    <row r="123" customFormat="false" ht="12.75" hidden="false" customHeight="false" outlineLevel="0" collapsed="false">
      <c r="A123" s="8"/>
      <c r="C123" s="2" t="s">
        <v>0</v>
      </c>
      <c r="E123" s="21"/>
      <c r="F123" s="21"/>
      <c r="H123" s="4" t="s">
        <v>0</v>
      </c>
      <c r="I123" s="14"/>
    </row>
    <row r="124" customFormat="false" ht="12.75" hidden="false" customHeight="false" outlineLevel="0" collapsed="false">
      <c r="A124" s="8" t="s">
        <v>61</v>
      </c>
      <c r="B124" s="3" t="s">
        <v>15</v>
      </c>
      <c r="D124" s="2" t="s">
        <v>0</v>
      </c>
      <c r="E124" s="36"/>
      <c r="F124" s="36"/>
      <c r="H124" s="4" t="s">
        <v>0</v>
      </c>
      <c r="I124" s="5"/>
      <c r="K124" s="4" t="s">
        <v>0</v>
      </c>
    </row>
    <row r="125" customFormat="false" ht="12.75" hidden="false" customHeight="false" outlineLevel="0" collapsed="false">
      <c r="A125" s="8" t="s">
        <v>118</v>
      </c>
      <c r="B125" s="1" t="s">
        <v>119</v>
      </c>
      <c r="C125" s="2" t="n">
        <v>288</v>
      </c>
      <c r="D125" s="2" t="n">
        <v>0</v>
      </c>
      <c r="E125" s="14" t="n">
        <f aca="false">E$31</f>
        <v>9.48</v>
      </c>
      <c r="F125" s="14" t="n">
        <f aca="false">F$31</f>
        <v>10</v>
      </c>
      <c r="G125" s="4" t="n">
        <f aca="false">C125*(E125-F125)</f>
        <v>-149.76</v>
      </c>
      <c r="H125" s="4" t="n">
        <f aca="false">C125*(E125-F125)*0.5895</f>
        <v>-88.2835199999999</v>
      </c>
      <c r="I125" s="14"/>
      <c r="J125" s="4" t="n">
        <f aca="false">C125*E125</f>
        <v>2730.24</v>
      </c>
      <c r="K125" s="4" t="n">
        <f aca="false">J125*0.5995</f>
        <v>1636.77888</v>
      </c>
      <c r="L125" s="5" t="n">
        <v>2</v>
      </c>
      <c r="M125" s="6" t="n">
        <f aca="false">SUM(K108:K125)+K134</f>
        <v>5850280.41202672</v>
      </c>
      <c r="O125" s="4" t="s">
        <v>0</v>
      </c>
    </row>
    <row r="126" customFormat="false" ht="12.75" hidden="false" customHeight="false" outlineLevel="0" collapsed="false">
      <c r="A126" s="8"/>
      <c r="E126" s="14" t="s">
        <v>0</v>
      </c>
      <c r="F126" s="14" t="s">
        <v>0</v>
      </c>
      <c r="H126" s="4" t="s">
        <v>0</v>
      </c>
      <c r="I126" s="14"/>
      <c r="K126" s="4" t="s">
        <v>0</v>
      </c>
    </row>
    <row r="127" customFormat="false" ht="12.75" hidden="false" customHeight="false" outlineLevel="0" collapsed="false">
      <c r="A127" s="8" t="s">
        <v>120</v>
      </c>
      <c r="B127" s="3" t="s">
        <v>15</v>
      </c>
      <c r="C127" s="2" t="s">
        <v>0</v>
      </c>
      <c r="E127" s="14" t="s">
        <v>0</v>
      </c>
      <c r="F127" s="14" t="s">
        <v>0</v>
      </c>
      <c r="H127" s="4" t="s">
        <v>0</v>
      </c>
      <c r="I127" s="5"/>
      <c r="K127" s="4" t="s">
        <v>0</v>
      </c>
      <c r="M127" s="48" t="s">
        <v>0</v>
      </c>
    </row>
    <row r="128" customFormat="false" ht="12.75" hidden="false" customHeight="false" outlineLevel="0" collapsed="false">
      <c r="A128" s="8" t="s">
        <v>59</v>
      </c>
      <c r="B128" s="1" t="s">
        <v>121</v>
      </c>
      <c r="C128" s="2" t="n">
        <v>3331</v>
      </c>
      <c r="D128" s="2" t="n">
        <v>0</v>
      </c>
      <c r="E128" s="14" t="n">
        <f aca="false">E$31</f>
        <v>9.48</v>
      </c>
      <c r="F128" s="14" t="n">
        <f aca="false">F$31</f>
        <v>10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122</v>
      </c>
      <c r="C129" s="2" t="n">
        <v>668</v>
      </c>
      <c r="D129" s="2" t="n">
        <v>0</v>
      </c>
      <c r="E129" s="14" t="n">
        <f aca="false">E$31</f>
        <v>9.48</v>
      </c>
      <c r="F129" s="14" t="n">
        <f aca="false">F$31</f>
        <v>10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123</v>
      </c>
      <c r="C130" s="2" t="n">
        <v>786</v>
      </c>
      <c r="D130" s="2" t="n">
        <v>0</v>
      </c>
      <c r="E130" s="14" t="n">
        <f aca="false">E$31</f>
        <v>9.48</v>
      </c>
      <c r="F130" s="14" t="n">
        <f aca="false">F$31</f>
        <v>10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0</v>
      </c>
    </row>
    <row r="131" customFormat="false" ht="12.75" hidden="false" customHeight="false" outlineLevel="0" collapsed="false">
      <c r="A131" s="8" t="s">
        <v>0</v>
      </c>
      <c r="B131" s="1" t="s">
        <v>124</v>
      </c>
      <c r="C131" s="2" t="n">
        <v>863</v>
      </c>
      <c r="D131" s="2" t="n">
        <v>0</v>
      </c>
      <c r="E131" s="14" t="n">
        <f aca="false">E$31</f>
        <v>9.48</v>
      </c>
      <c r="F131" s="14" t="n">
        <f aca="false">F$31</f>
        <v>10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97</v>
      </c>
    </row>
    <row r="132" customFormat="false" ht="12.75" hidden="false" customHeight="false" outlineLevel="0" collapsed="false">
      <c r="A132" s="8"/>
      <c r="C132" s="2" t="s">
        <v>0</v>
      </c>
      <c r="E132" s="14" t="s">
        <v>0</v>
      </c>
      <c r="F132" s="14" t="s">
        <v>0</v>
      </c>
      <c r="I132" s="14"/>
      <c r="K132" s="4" t="s">
        <v>0</v>
      </c>
      <c r="M132" s="6" t="n">
        <f aca="false">M98</f>
        <v>-3902400</v>
      </c>
      <c r="N132" s="40" t="n">
        <f aca="false">M132/M139</f>
        <v>-0.66704494915793</v>
      </c>
      <c r="O132" s="3" t="s">
        <v>19</v>
      </c>
    </row>
    <row r="133" customFormat="false" ht="12.75" hidden="false" customHeight="false" outlineLevel="0" collapsed="false">
      <c r="A133" s="8" t="s">
        <v>49</v>
      </c>
      <c r="B133" s="3" t="s">
        <v>15</v>
      </c>
      <c r="C133" s="2" t="s">
        <v>0</v>
      </c>
      <c r="D133" s="2" t="s">
        <v>0</v>
      </c>
      <c r="E133" s="14" t="s">
        <v>0</v>
      </c>
      <c r="F133" s="14" t="s">
        <v>0</v>
      </c>
      <c r="G133" s="20"/>
      <c r="H133" s="20"/>
      <c r="I133" s="1"/>
      <c r="K133" s="4" t="s">
        <v>0</v>
      </c>
      <c r="M133" s="6" t="n">
        <f aca="false">SUMIF(L112:L143,2,K112:K143)+M99</f>
        <v>342116.940026722</v>
      </c>
      <c r="N133" s="40" t="n">
        <f aca="false">M133/M139</f>
        <v>0.0584787251092127</v>
      </c>
      <c r="O133" s="3" t="s">
        <v>15</v>
      </c>
    </row>
    <row r="134" customFormat="false" ht="12.75" hidden="false" customHeight="false" outlineLevel="0" collapsed="false">
      <c r="A134" s="8" t="s">
        <v>50</v>
      </c>
      <c r="B134" s="1" t="s">
        <v>125</v>
      </c>
      <c r="C134" s="2" t="n">
        <v>15280</v>
      </c>
      <c r="D134" s="2" t="n">
        <v>15280</v>
      </c>
      <c r="E134" s="14" t="n">
        <f aca="false">E$31</f>
        <v>9.48</v>
      </c>
      <c r="F134" s="14" t="n">
        <f aca="false">F$31</f>
        <v>10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18.375</v>
      </c>
      <c r="J134" s="4" t="n">
        <f aca="false">IF(C134*(E134-I134)&gt;0,C134*(E134-I134),0)</f>
        <v>0</v>
      </c>
      <c r="K134" s="4" t="n">
        <f aca="false">J134*0.5995</f>
        <v>0</v>
      </c>
      <c r="L134" s="5" t="n">
        <v>2</v>
      </c>
      <c r="M134" s="6" t="s">
        <v>101</v>
      </c>
      <c r="N134" s="40"/>
      <c r="O134" s="4" t="s">
        <v>0</v>
      </c>
      <c r="P134" s="20" t="s">
        <v>0</v>
      </c>
    </row>
    <row r="135" customFormat="false" ht="12.75" hidden="false" customHeight="false" outlineLevel="0" collapsed="false">
      <c r="A135" s="8" t="s">
        <v>0</v>
      </c>
      <c r="B135" s="1" t="s">
        <v>126</v>
      </c>
      <c r="C135" s="2" t="n">
        <v>5130</v>
      </c>
      <c r="D135" s="2" t="n">
        <v>0</v>
      </c>
      <c r="E135" s="14" t="n">
        <f aca="false">E$31</f>
        <v>9.48</v>
      </c>
      <c r="F135" s="14" t="n">
        <f aca="false">F$31</f>
        <v>10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n">
        <f aca="false">SUMIF(L112:L143,1,K112:K143)+M101</f>
        <v>5993163.472</v>
      </c>
      <c r="N135" s="40" t="n">
        <f aca="false">M135/M139</f>
        <v>1.02442328399841</v>
      </c>
      <c r="O135" s="4" t="s">
        <v>0</v>
      </c>
      <c r="P135" s="20" t="s">
        <v>0</v>
      </c>
    </row>
    <row r="136" customFormat="false" ht="12.75" hidden="false" customHeight="false" outlineLevel="0" collapsed="false">
      <c r="A136" s="8"/>
      <c r="B136" s="1" t="s">
        <v>127</v>
      </c>
      <c r="C136" s="2" t="n">
        <v>25</v>
      </c>
      <c r="D136" s="2" t="n">
        <v>0</v>
      </c>
      <c r="E136" s="14" t="n">
        <f aca="false">E$31</f>
        <v>9.48</v>
      </c>
      <c r="F136" s="14" t="n">
        <f aca="false">F$31</f>
        <v>10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55.5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s">
        <v>103</v>
      </c>
      <c r="N136" s="40"/>
      <c r="P136" s="1" t="s">
        <v>0</v>
      </c>
    </row>
    <row r="137" customFormat="false" ht="12.75" hidden="false" customHeight="false" outlineLevel="0" collapsed="false">
      <c r="A137" s="8"/>
      <c r="B137" s="1" t="s">
        <v>128</v>
      </c>
      <c r="C137" s="2" t="n">
        <v>7608</v>
      </c>
      <c r="D137" s="2" t="n">
        <v>0</v>
      </c>
      <c r="E137" s="14" t="n">
        <f aca="false">E$31</f>
        <v>9.48</v>
      </c>
      <c r="F137" s="14" t="n">
        <f aca="false">F$31</f>
        <v>10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75.0625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n">
        <f aca="false">+M103</f>
        <v>-485000</v>
      </c>
      <c r="N137" s="40" t="n">
        <f aca="false">+M137/M139</f>
        <v>-0.0829020091076251</v>
      </c>
      <c r="P137" s="20" t="s">
        <v>0</v>
      </c>
    </row>
    <row r="138" customFormat="false" ht="12.75" hidden="false" customHeight="false" outlineLevel="0" collapsed="false">
      <c r="A138" s="8"/>
      <c r="B138" s="1" t="s">
        <v>129</v>
      </c>
      <c r="C138" s="2" t="n">
        <v>2540</v>
      </c>
      <c r="D138" s="2" t="n">
        <v>0</v>
      </c>
      <c r="E138" s="14" t="n">
        <f aca="false">E$31</f>
        <v>9.48</v>
      </c>
      <c r="F138" s="14" t="n">
        <f aca="false">F$31</f>
        <v>10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76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s">
        <v>107</v>
      </c>
      <c r="N138" s="40"/>
    </row>
    <row r="139" customFormat="false" ht="12.75" hidden="false" customHeight="false" outlineLevel="0" collapsed="false">
      <c r="A139" s="8"/>
      <c r="B139" s="1" t="s">
        <v>130</v>
      </c>
      <c r="C139" s="2" t="n">
        <v>1524</v>
      </c>
      <c r="D139" s="2" t="n">
        <v>0</v>
      </c>
      <c r="E139" s="14" t="n">
        <f aca="false">E$31</f>
        <v>9.48</v>
      </c>
      <c r="F139" s="14" t="n">
        <f aca="false">F$31</f>
        <v>10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83.125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SUM(K112:K134)+K108</f>
        <v>5850280.41202672</v>
      </c>
      <c r="N139" s="40" t="n">
        <f aca="false">+M139/K145</f>
        <v>1</v>
      </c>
    </row>
    <row r="140" customFormat="false" ht="12.75" hidden="false" customHeight="false" outlineLevel="0" collapsed="false">
      <c r="A140" s="8"/>
      <c r="B140" s="1" t="s">
        <v>131</v>
      </c>
      <c r="C140" s="2" t="n">
        <v>1968</v>
      </c>
      <c r="D140" s="2" t="n">
        <v>0</v>
      </c>
      <c r="E140" s="14" t="n">
        <f aca="false">E$31</f>
        <v>9.48</v>
      </c>
      <c r="F140" s="14" t="n">
        <f aca="false">F$31</f>
        <v>10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62.41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v>1967</v>
      </c>
      <c r="D141" s="2" t="n">
        <v>0</v>
      </c>
      <c r="E141" s="14" t="n">
        <f aca="false">E$31</f>
        <v>9.48</v>
      </c>
      <c r="F141" s="14" t="n">
        <f aca="false">F$31</f>
        <v>10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54.03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2.75" hidden="false" customHeight="false" outlineLevel="0" collapsed="false">
      <c r="A142" s="8"/>
      <c r="B142" s="1" t="s">
        <v>133</v>
      </c>
      <c r="C142" s="2" t="n">
        <f aca="false">2778-417</f>
        <v>2361</v>
      </c>
      <c r="D142" s="2" t="n">
        <v>0</v>
      </c>
      <c r="E142" s="14" t="n">
        <f aca="false">E$31</f>
        <v>9.48</v>
      </c>
      <c r="F142" s="14" t="n">
        <f aca="false">F$31</f>
        <v>10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48.3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0</v>
      </c>
      <c r="N142" s="6" t="s">
        <v>0</v>
      </c>
    </row>
    <row r="143" customFormat="false" ht="13.5" hidden="false" customHeight="false" outlineLevel="0" collapsed="false">
      <c r="A143" s="8"/>
      <c r="B143" s="47"/>
      <c r="C143" s="42" t="s">
        <v>0</v>
      </c>
      <c r="D143" s="42"/>
      <c r="E143" s="43"/>
      <c r="F143" s="43"/>
      <c r="G143" s="44"/>
      <c r="H143" s="44"/>
      <c r="I143" s="43"/>
      <c r="J143" s="44"/>
      <c r="K143" s="49"/>
      <c r="L143" s="45"/>
      <c r="M143" s="38"/>
      <c r="N143" s="38"/>
    </row>
    <row r="144" customFormat="false" ht="12.75" hidden="false" customHeight="false" outlineLevel="0" collapsed="false">
      <c r="A144" s="8"/>
      <c r="C144" s="2" t="s">
        <v>0</v>
      </c>
      <c r="M144" s="6" t="s">
        <v>109</v>
      </c>
    </row>
    <row r="145" customFormat="false" ht="12.75" hidden="false" customHeight="false" outlineLevel="0" collapsed="false">
      <c r="A145" s="8" t="s">
        <v>110</v>
      </c>
      <c r="B145" s="39" t="s">
        <v>0</v>
      </c>
      <c r="C145" s="2" t="n">
        <f aca="false">SUM(C125:C142)+C108</f>
        <v>66082.2113</v>
      </c>
      <c r="D145" s="2" t="n">
        <f aca="false">SUM(D125:D142)+D108</f>
        <v>30041.2113</v>
      </c>
      <c r="G145" s="4" t="n">
        <f aca="false">SUM(G108:G143)</f>
        <v>-3375.96719600017</v>
      </c>
      <c r="H145" s="4" t="n">
        <f aca="false">SUM(H108:H143)</f>
        <v>-644.533036000175</v>
      </c>
      <c r="J145" s="4" t="n">
        <f aca="false">SUM(J108:J143)</f>
        <v>5894119.02061072</v>
      </c>
      <c r="K145" s="4" t="n">
        <f aca="false">SUM(K108:K143)</f>
        <v>5850280.41202672</v>
      </c>
      <c r="M145" s="37" t="n">
        <f aca="false">SUM(K125:K142)+M108</f>
        <v>47682.895524</v>
      </c>
      <c r="N145" s="46" t="n">
        <f aca="false">M145/K145</f>
        <v>0.00815053162682182</v>
      </c>
    </row>
    <row r="146" customFormat="false" ht="13.5" hidden="false" customHeight="false" outlineLevel="0" collapsed="false">
      <c r="A146" s="8"/>
      <c r="B146" s="47"/>
      <c r="C146" s="42"/>
      <c r="D146" s="42"/>
      <c r="E146" s="43"/>
      <c r="F146" s="43"/>
      <c r="G146" s="44"/>
      <c r="H146" s="44"/>
      <c r="I146" s="43"/>
      <c r="J146" s="44"/>
      <c r="K146" s="44"/>
      <c r="L146" s="45"/>
      <c r="M146" s="38"/>
      <c r="N146" s="38"/>
    </row>
    <row r="147" customFormat="false" ht="12.75" hidden="false" customHeight="false" outlineLevel="0" collapsed="false">
      <c r="A147" s="8"/>
    </row>
    <row r="148" customFormat="false" ht="12.75" hidden="false" customHeight="false" outlineLevel="0" collapsed="false">
      <c r="A148" s="34" t="s">
        <v>0</v>
      </c>
      <c r="B148" s="50" t="s">
        <v>0</v>
      </c>
      <c r="E148" s="1" t="s">
        <v>0</v>
      </c>
      <c r="F148" s="1" t="s">
        <v>0</v>
      </c>
      <c r="G148" s="1"/>
      <c r="H148" s="1"/>
      <c r="I148" s="1"/>
      <c r="K148" s="51" t="n">
        <v>0.049</v>
      </c>
      <c r="L148" s="52"/>
      <c r="M148" s="53"/>
    </row>
    <row r="149" customFormat="false" ht="12.75" hidden="false" customHeight="false" outlineLevel="0" collapsed="false">
      <c r="A149" s="34" t="s">
        <v>0</v>
      </c>
      <c r="B149" s="50"/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K108*K148</f>
        <v>281942.094740509</v>
      </c>
      <c r="L149" s="52"/>
      <c r="M149" s="53" t="s">
        <v>0</v>
      </c>
    </row>
    <row r="150" customFormat="false" ht="12.75" hidden="false" customHeight="false" outlineLevel="0" collapsed="false">
      <c r="A150" s="1" t="s">
        <v>0</v>
      </c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4" t="n">
        <f aca="false">K145*K148</f>
        <v>286663.740189309</v>
      </c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/>
      <c r="I151" s="1"/>
      <c r="K151" s="20"/>
      <c r="L151" s="52"/>
      <c r="M151" s="53" t="s">
        <v>0</v>
      </c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20"/>
      <c r="L152" s="52"/>
      <c r="M152" s="53"/>
    </row>
    <row r="153" customFormat="false" ht="12.75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 t="s">
        <v>0</v>
      </c>
      <c r="I153" s="1"/>
      <c r="K153" s="4" t="s">
        <v>0</v>
      </c>
      <c r="L153" s="52"/>
      <c r="M153" s="53"/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2.75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4" t="s">
        <v>0</v>
      </c>
      <c r="L156" s="52"/>
      <c r="M156" s="53"/>
    </row>
    <row r="157" customFormat="false" ht="12.75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 t="s">
        <v>0</v>
      </c>
      <c r="L157" s="52"/>
      <c r="M157" s="53"/>
    </row>
    <row r="158" customFormat="false" ht="12.75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 t="s">
        <v>0</v>
      </c>
      <c r="H161" s="1"/>
      <c r="I161" s="1"/>
      <c r="K161" s="20"/>
      <c r="L161" s="52"/>
      <c r="M161" s="53"/>
    </row>
    <row r="162" customFormat="false" ht="12.75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/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 t="s">
        <v>0</v>
      </c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C183" s="2" t="s">
        <v>0</v>
      </c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B189" s="1" t="s">
        <v>0</v>
      </c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2.75" hidden="false" customHeight="false" outlineLevel="0" collapsed="false">
      <c r="E226" s="1"/>
      <c r="F226" s="1"/>
      <c r="G226" s="1"/>
      <c r="H226" s="1"/>
      <c r="I226" s="1"/>
      <c r="L226" s="52"/>
      <c r="M226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134</v>
      </c>
      <c r="C2" s="59" t="s">
        <v>135</v>
      </c>
      <c r="D2" s="60" t="s">
        <v>0</v>
      </c>
      <c r="E2" s="61" t="s">
        <v>136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50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59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107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31577.88</v>
      </c>
      <c r="C7" s="23" t="n">
        <f aca="false">H33</f>
        <v>18930.93906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107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137</v>
      </c>
      <c r="H11" s="72" t="s">
        <v>138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139</v>
      </c>
      <c r="B12" s="75" t="s">
        <v>140</v>
      </c>
      <c r="C12" s="76" t="s">
        <v>141</v>
      </c>
      <c r="D12" s="77" t="s">
        <v>142</v>
      </c>
      <c r="E12" s="75" t="s">
        <v>143</v>
      </c>
      <c r="F12" s="75" t="s">
        <v>144</v>
      </c>
      <c r="G12" s="78" t="s">
        <v>145</v>
      </c>
      <c r="H12" s="79" t="s">
        <v>145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86" t="n">
        <v>15280</v>
      </c>
      <c r="D14" s="87" t="n">
        <v>18.375</v>
      </c>
      <c r="E14" s="3" t="s">
        <v>146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56" t="n">
        <v>2565</v>
      </c>
      <c r="D16" s="57" t="n">
        <v>55.5</v>
      </c>
      <c r="E16" s="55" t="s">
        <v>146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146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57" t="n">
        <v>55.5</v>
      </c>
      <c r="E19" s="55" t="s">
        <v>146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146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24</v>
      </c>
      <c r="C22" s="2" t="n">
        <v>1270</v>
      </c>
      <c r="D22" s="57" t="n">
        <v>76</v>
      </c>
      <c r="E22" s="55" t="s">
        <v>146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146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147</v>
      </c>
      <c r="C25" s="2" t="n">
        <v>288</v>
      </c>
      <c r="D25" s="14" t="n">
        <f aca="false">D$86</f>
        <v>0</v>
      </c>
      <c r="E25" s="14" t="s">
        <v>146</v>
      </c>
      <c r="F25" s="89" t="n">
        <v>37645</v>
      </c>
      <c r="G25" s="14" t="n">
        <f aca="false">C25*(Sheet1!$E$31-D25)</f>
        <v>2730.24</v>
      </c>
      <c r="H25" s="7" t="n">
        <f aca="false">G25*0.5995</f>
        <v>1636.77888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56" t="n">
        <v>1631</v>
      </c>
      <c r="D27" s="57" t="n">
        <v>75.0625</v>
      </c>
      <c r="E27" s="55" t="s">
        <v>146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56" t="n">
        <v>1631</v>
      </c>
      <c r="D28" s="57" t="n">
        <v>75.0625</v>
      </c>
      <c r="E28" s="55" t="s">
        <v>146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24</v>
      </c>
      <c r="C29" s="56" t="n">
        <v>1631</v>
      </c>
      <c r="D29" s="57" t="n">
        <v>75.0625</v>
      </c>
      <c r="E29" s="55" t="s">
        <v>146</v>
      </c>
      <c r="F29" s="89" t="n">
        <v>37652</v>
      </c>
      <c r="G29" s="14" t="n">
        <v>0</v>
      </c>
      <c r="H29" s="7" t="n">
        <f aca="false">G29*0.5995</f>
        <v>0</v>
      </c>
      <c r="I29" s="75" t="s">
        <v>148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56" t="n">
        <v>1631</v>
      </c>
      <c r="D30" s="57" t="n">
        <v>75.0625</v>
      </c>
      <c r="E30" s="55" t="s">
        <v>146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24</v>
      </c>
      <c r="C31" s="56" t="n">
        <v>1084</v>
      </c>
      <c r="D31" s="57" t="n">
        <v>75.0625</v>
      </c>
      <c r="E31" s="55" t="s">
        <v>146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149</v>
      </c>
      <c r="C33" s="2" t="n">
        <v>3331</v>
      </c>
      <c r="D33" s="14" t="n">
        <f aca="false">D$86</f>
        <v>0</v>
      </c>
      <c r="E33" s="14" t="s">
        <v>146</v>
      </c>
      <c r="F33" s="93" t="s">
        <v>150</v>
      </c>
      <c r="G33" s="14" t="n">
        <f aca="false">C33*(Sheet1!$E$31-D33)</f>
        <v>31577.88</v>
      </c>
      <c r="H33" s="7" t="n">
        <f aca="false">G33*0.5995</f>
        <v>18930.93906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57" t="n">
        <v>83.125</v>
      </c>
      <c r="E35" s="55" t="s">
        <v>146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57" t="n">
        <v>83.125</v>
      </c>
      <c r="E36" s="55" t="s">
        <v>146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57" t="n">
        <v>83.125</v>
      </c>
      <c r="E37" s="55" t="s">
        <v>146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57" t="n">
        <v>83.125</v>
      </c>
      <c r="E38" s="55" t="s">
        <v>146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57" t="n">
        <v>62.41</v>
      </c>
      <c r="E40" s="55" t="s">
        <v>146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57" t="n">
        <v>62.41</v>
      </c>
      <c r="E41" s="55" t="s">
        <v>146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24</v>
      </c>
      <c r="C42" s="2" t="n">
        <v>347</v>
      </c>
      <c r="D42" s="57" t="n">
        <v>62.41</v>
      </c>
      <c r="E42" s="55" t="s">
        <v>146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57" t="n">
        <v>62.41</v>
      </c>
      <c r="E43" s="55" t="s">
        <v>146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24</v>
      </c>
      <c r="C44" s="2" t="n">
        <v>233</v>
      </c>
      <c r="D44" s="57" t="n">
        <v>62.41</v>
      </c>
      <c r="E44" s="55" t="s">
        <v>146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149</v>
      </c>
      <c r="C46" s="2" t="n">
        <v>223</v>
      </c>
      <c r="D46" s="14" t="n">
        <f aca="false">D$86</f>
        <v>0</v>
      </c>
      <c r="E46" s="14" t="s">
        <v>146</v>
      </c>
      <c r="F46" s="89" t="n">
        <v>37377</v>
      </c>
      <c r="G46" s="14" t="n">
        <f aca="false">C46*(Sheet1!$E$31-D46)</f>
        <v>2114.04</v>
      </c>
      <c r="H46" s="7" t="n">
        <f aca="false">G46*0.5995</f>
        <v>1267.36698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149</v>
      </c>
      <c r="C47" s="2" t="n">
        <v>223</v>
      </c>
      <c r="D47" s="14" t="n">
        <f aca="false">D$86</f>
        <v>0</v>
      </c>
      <c r="E47" s="14" t="s">
        <v>146</v>
      </c>
      <c r="F47" s="89" t="n">
        <v>37742</v>
      </c>
      <c r="G47" s="14" t="n">
        <f aca="false">C47*(Sheet1!$E$31-D47)</f>
        <v>2114.04</v>
      </c>
      <c r="H47" s="7" t="n">
        <f aca="false">G47*0.5995</f>
        <v>1267.36698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149</v>
      </c>
      <c r="C48" s="2" t="n">
        <v>222</v>
      </c>
      <c r="D48" s="14" t="n">
        <f aca="false">D$86</f>
        <v>0</v>
      </c>
      <c r="E48" s="14" t="s">
        <v>146</v>
      </c>
      <c r="F48" s="89" t="n">
        <v>38108</v>
      </c>
      <c r="G48" s="14" t="n">
        <f aca="false">C48*(Sheet1!$E$31-D48)</f>
        <v>2104.56</v>
      </c>
      <c r="H48" s="7" t="n">
        <f aca="false">G48*0.5995</f>
        <v>1261.68372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24</v>
      </c>
      <c r="C50" s="94" t="n">
        <v>348</v>
      </c>
      <c r="D50" s="57" t="n">
        <v>53.04</v>
      </c>
      <c r="E50" s="55" t="s">
        <v>146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24</v>
      </c>
      <c r="C51" s="2" t="n">
        <v>348</v>
      </c>
      <c r="D51" s="57" t="n">
        <v>53.04</v>
      </c>
      <c r="E51" s="55" t="s">
        <v>146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24</v>
      </c>
      <c r="C52" s="2" t="n">
        <v>348</v>
      </c>
      <c r="D52" s="57" t="n">
        <v>53.04</v>
      </c>
      <c r="E52" s="55" t="s">
        <v>146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24</v>
      </c>
      <c r="C53" s="2" t="n">
        <v>348</v>
      </c>
      <c r="D53" s="57" t="n">
        <v>53.04</v>
      </c>
      <c r="E53" s="55" t="s">
        <v>146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57" t="n">
        <v>53.04</v>
      </c>
      <c r="E54" s="55" t="s">
        <v>146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24</v>
      </c>
      <c r="C55" s="2" t="n">
        <v>227</v>
      </c>
      <c r="D55" s="57" t="n">
        <v>53.04</v>
      </c>
      <c r="E55" s="55" t="s">
        <v>146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149</v>
      </c>
      <c r="C57" s="2" t="n">
        <v>262</v>
      </c>
      <c r="D57" s="14" t="n">
        <f aca="false">D$86</f>
        <v>0</v>
      </c>
      <c r="E57" s="14" t="s">
        <v>146</v>
      </c>
      <c r="F57" s="89" t="n">
        <v>37408</v>
      </c>
      <c r="G57" s="14" t="n">
        <f aca="false">C57*(Sheet1!$E$31-D57)</f>
        <v>2483.76</v>
      </c>
      <c r="H57" s="7" t="n">
        <f aca="false">G57*0.5995</f>
        <v>1489.01412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149</v>
      </c>
      <c r="C58" s="2" t="n">
        <v>262</v>
      </c>
      <c r="D58" s="14" t="n">
        <f aca="false">D$86</f>
        <v>0</v>
      </c>
      <c r="E58" s="14" t="s">
        <v>146</v>
      </c>
      <c r="F58" s="89" t="n">
        <v>37773</v>
      </c>
      <c r="G58" s="14" t="n">
        <f aca="false">C58*(Sheet1!$E$31-D58)</f>
        <v>2483.76</v>
      </c>
      <c r="H58" s="7" t="n">
        <f aca="false">G58*0.5995</f>
        <v>1489.01412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149</v>
      </c>
      <c r="C59" s="2" t="n">
        <v>262</v>
      </c>
      <c r="D59" s="14" t="n">
        <f aca="false">D$86</f>
        <v>0</v>
      </c>
      <c r="E59" s="14" t="s">
        <v>146</v>
      </c>
      <c r="F59" s="89" t="n">
        <v>38139</v>
      </c>
      <c r="G59" s="14" t="n">
        <f aca="false">C59*(Sheet1!$E$31-D59)</f>
        <v>2483.76</v>
      </c>
      <c r="H59" s="7" t="n">
        <f aca="false">G59*0.5995</f>
        <v>1489.01412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24</v>
      </c>
      <c r="C61" s="2" t="n">
        <v>417</v>
      </c>
      <c r="D61" s="57" t="n">
        <v>48.3</v>
      </c>
      <c r="E61" s="55" t="s">
        <v>146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24</v>
      </c>
      <c r="C62" s="2" t="n">
        <v>417</v>
      </c>
      <c r="D62" s="57" t="n">
        <v>48.3</v>
      </c>
      <c r="E62" s="55" t="s">
        <v>146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57" t="n">
        <v>48.3</v>
      </c>
      <c r="E63" s="55" t="s">
        <v>146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24</v>
      </c>
      <c r="C64" s="2" t="n">
        <v>417</v>
      </c>
      <c r="D64" s="57" t="n">
        <v>48.3</v>
      </c>
      <c r="E64" s="55" t="s">
        <v>146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57" t="n">
        <v>48.3</v>
      </c>
      <c r="E65" s="55" t="s">
        <v>146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276</v>
      </c>
      <c r="D66" s="57" t="n">
        <v>48.3</v>
      </c>
      <c r="E66" s="55" t="s">
        <v>146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149</v>
      </c>
      <c r="C68" s="2" t="n">
        <v>288</v>
      </c>
      <c r="D68" s="14" t="n">
        <v>0</v>
      </c>
      <c r="E68" s="14" t="s">
        <v>146</v>
      </c>
      <c r="F68" s="89" t="n">
        <v>37439</v>
      </c>
      <c r="G68" s="14" t="n">
        <f aca="false">C68*(Sheet1!$E$31-D68)</f>
        <v>2730.24</v>
      </c>
      <c r="H68" s="7" t="n">
        <f aca="false">G68*0.5995</f>
        <v>1636.77888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149</v>
      </c>
      <c r="C69" s="2" t="n">
        <v>288</v>
      </c>
      <c r="D69" s="14" t="n">
        <f aca="false">D$86</f>
        <v>0</v>
      </c>
      <c r="E69" s="14" t="s">
        <v>146</v>
      </c>
      <c r="F69" s="89" t="n">
        <v>37804</v>
      </c>
      <c r="G69" s="14" t="n">
        <f aca="false">C69*(Sheet1!$E$31-D69)</f>
        <v>2730.24</v>
      </c>
      <c r="H69" s="7" t="n">
        <f aca="false">G69*0.5995</f>
        <v>1636.77888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149</v>
      </c>
      <c r="C70" s="2" t="n">
        <v>287</v>
      </c>
      <c r="D70" s="14" t="n">
        <f aca="false">D$86</f>
        <v>0</v>
      </c>
      <c r="E70" s="14" t="s">
        <v>146</v>
      </c>
      <c r="F70" s="89" t="n">
        <v>38170</v>
      </c>
      <c r="G70" s="14" t="n">
        <f aca="false">C70*(Sheet1!$E$31-D70)</f>
        <v>2720.76</v>
      </c>
      <c r="H70" s="7" t="n">
        <f aca="false">G70*0.5995</f>
        <v>1631.09562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56273.28</v>
      </c>
      <c r="H75" s="20" t="n">
        <f aca="false">SUM(H14:H73)</f>
        <v>33735.83136</v>
      </c>
      <c r="I75" s="10"/>
      <c r="J75" s="59" t="s">
        <v>0</v>
      </c>
    </row>
    <row r="76" customFormat="false" ht="13.5" hidden="false" customHeight="false" outlineLevel="0" collapsed="false">
      <c r="C76" s="55" t="s">
        <v>151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152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153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154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155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156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157</v>
      </c>
      <c r="G93" s="20"/>
      <c r="H93" s="20"/>
    </row>
    <row r="94" customFormat="false" ht="12.75" hidden="false" customHeight="false" outlineLevel="0" collapsed="false">
      <c r="B94" s="101"/>
      <c r="C94" s="56" t="s">
        <v>158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159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160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161</v>
      </c>
      <c r="G99" s="20"/>
      <c r="H99" s="20"/>
    </row>
    <row r="100" customFormat="false" ht="12.75" hidden="false" customHeight="false" outlineLevel="0" collapsed="false">
      <c r="B100" s="101"/>
      <c r="C100" s="56" t="s">
        <v>162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163</v>
      </c>
      <c r="G102" s="20"/>
      <c r="H102" s="20"/>
    </row>
    <row r="103" customFormat="false" ht="13.5" hidden="false" customHeight="false" outlineLevel="0" collapsed="false">
      <c r="B103" s="102"/>
      <c r="C103" s="56" t="s">
        <v>164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165</v>
      </c>
      <c r="G105" s="20"/>
      <c r="H105" s="20"/>
    </row>
    <row r="106" customFormat="false" ht="13.5" hidden="false" customHeight="false" outlineLevel="0" collapsed="false">
      <c r="B106" s="102"/>
      <c r="C106" s="56" t="s">
        <v>166</v>
      </c>
      <c r="G106" s="20"/>
      <c r="H106" s="20"/>
    </row>
    <row r="107" customFormat="false" ht="12.75" hidden="false" customHeight="false" outlineLevel="0" collapsed="false">
      <c r="B107" s="101"/>
      <c r="C107" s="56" t="s">
        <v>167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168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169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170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171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2001-11-15T20:10:26Z</dcterms:modified>
  <cp:revision>0</cp:revision>
  <dc:subject/>
  <dc:title/>
</cp:coreProperties>
</file>