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<sst xmlns="http://schemas.openxmlformats.org/spreadsheetml/2006/main" count="909" uniqueCount="171">
  <si>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</si>
  <si>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</si>
  <si>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</si>
  <si>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</si>
  <si>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</si>
  <si>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</si>
  <si>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</si>
  <si>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</si>
  <si>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</si>
  <si>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</si>
  <si>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</si>
  <si>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</si>
  <si>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</si>
  <si>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</si>
  <si>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</si>
  <si>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</si>
  <si>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</si>
  <si>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</si>
  <si>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</si>
  <si>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</si>
  <si>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DIA</t>
  </si>
  <si>
    <t xml:space="preserve">SPY</t>
  </si>
  <si>
    <t xml:space="preserve">QQQ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</si>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</sst>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color rgb="FF0000FF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84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37200</v>
      </c>
      <c r="F3" s="12" t="n">
        <v>37197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f aca="false">2587132-64400-31070-12157-13250+2727</f>
        <v>2468982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2468982</v>
      </c>
      <c r="K5" s="4" t="n">
        <f aca="false">J5</f>
        <v>2468982</v>
      </c>
      <c r="L5" s="5" t="n">
        <v>1</v>
      </c>
    </row>
    <row r="6" customFormat="false" ht="12.75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13.02</v>
      </c>
      <c r="F6" s="14" t="n">
        <v>13.28</v>
      </c>
      <c r="G6" s="4" t="n">
        <f aca="false">C6*(E6-F6)</f>
        <v>-260</v>
      </c>
      <c r="H6" s="4" t="n">
        <f aca="false">C6*(E6-F6)</f>
        <v>-260</v>
      </c>
      <c r="J6" s="4" t="n">
        <f aca="false">C6*E6</f>
        <v>13020</v>
      </c>
      <c r="K6" s="4" t="n">
        <f aca="false">J6</f>
        <v>13020</v>
      </c>
      <c r="L6" s="5" t="n">
        <v>2</v>
      </c>
    </row>
    <row r="7" customFormat="false" ht="12.75" hidden="false" customHeight="false" outlineLevel="0" collapsed="false">
      <c r="A7" s="15" t="s">
        <v>0</v>
      </c>
      <c r="E7" s="2" t="s">
        <v>0</v>
      </c>
      <c r="F7" s="2" t="s">
        <v>0</v>
      </c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2.75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2.75" hidden="false" customHeight="false" outlineLevel="0" collapsed="false">
      <c r="A9" s="15"/>
      <c r="B9" s="17" t="s">
        <v>20</v>
      </c>
      <c r="C9" s="2" t="n">
        <v>-5000</v>
      </c>
      <c r="D9" s="2" t="s">
        <v>0</v>
      </c>
      <c r="E9" s="14" t="n">
        <v>94.5</v>
      </c>
      <c r="F9" s="14" t="n">
        <v>93.41</v>
      </c>
      <c r="G9" s="4" t="n">
        <f aca="false">C9*(E9-F9)</f>
        <v>-5450.00000000002</v>
      </c>
      <c r="H9" s="4" t="n">
        <f aca="false">C9*(E9-F9)</f>
        <v>-5450.00000000002</v>
      </c>
      <c r="J9" s="4" t="n">
        <f aca="false">G9</f>
        <v>-5450.00000000002</v>
      </c>
      <c r="K9" s="4" t="n">
        <f aca="false">J9</f>
        <v>-5450.00000000002</v>
      </c>
      <c r="L9" s="5" t="n">
        <v>1</v>
      </c>
    </row>
    <row r="10" customFormat="false" ht="12.75" hidden="false" customHeight="false" outlineLevel="0" collapsed="false">
      <c r="A10" s="15"/>
      <c r="B10" s="17" t="s">
        <v>21</v>
      </c>
      <c r="C10" s="2" t="n">
        <v>-10000</v>
      </c>
      <c r="D10" s="2" t="s">
        <v>0</v>
      </c>
      <c r="E10" s="14" t="n">
        <v>110.68</v>
      </c>
      <c r="F10" s="14" t="n">
        <v>109.25</v>
      </c>
      <c r="G10" s="4" t="n">
        <f aca="false">C10*(E10-F10)</f>
        <v>-14300.0000000001</v>
      </c>
      <c r="H10" s="4" t="n">
        <f aca="false">C10*(E10-F10)</f>
        <v>-14300.0000000001</v>
      </c>
      <c r="J10" s="4" t="n">
        <f aca="false">G10</f>
        <v>-14300.0000000001</v>
      </c>
      <c r="K10" s="4" t="n">
        <f aca="false">J10</f>
        <v>-14300.0000000001</v>
      </c>
      <c r="L10" s="5" t="n">
        <v>1</v>
      </c>
    </row>
    <row r="11" customFormat="false" ht="12.75" hidden="false" customHeight="false" outlineLevel="0" collapsed="false">
      <c r="A11" s="15"/>
      <c r="B11" s="17" t="s">
        <v>22</v>
      </c>
      <c r="C11" s="2" t="n">
        <v>-5000</v>
      </c>
      <c r="D11" s="2" t="s">
        <v>0</v>
      </c>
      <c r="E11" s="14" t="n">
        <v>36.76</v>
      </c>
      <c r="F11" s="14" t="n">
        <v>35.6</v>
      </c>
      <c r="G11" s="4" t="n">
        <f aca="false">C11*(E11-F11)</f>
        <v>-5799.99999999998</v>
      </c>
      <c r="H11" s="4" t="n">
        <f aca="false">C11*(E11-F11)</f>
        <v>-5799.99999999998</v>
      </c>
      <c r="J11" s="4" t="n">
        <f aca="false">G11</f>
        <v>-5799.99999999998</v>
      </c>
      <c r="K11" s="4" t="n">
        <f aca="false">J11</f>
        <v>-5799.99999999998</v>
      </c>
      <c r="L11" s="5" t="n">
        <v>1</v>
      </c>
    </row>
    <row r="12" customFormat="false" ht="12.75" hidden="false" customHeight="false" outlineLevel="0" collapsed="false">
      <c r="A12" s="15"/>
      <c r="B12" s="17"/>
      <c r="E12" s="14"/>
      <c r="F12" s="14"/>
      <c r="G12" s="4" t="s">
        <v>0</v>
      </c>
      <c r="J12" s="4" t="str">
        <f aca="false">G12</f>
        <v> </v>
      </c>
      <c r="K12" s="4" t="str">
        <f aca="false">J12</f>
        <v> </v>
      </c>
    </row>
    <row r="13" customFormat="false" ht="12.75" hidden="false" customHeight="false" outlineLevel="0" collapsed="false">
      <c r="A13" s="15"/>
      <c r="B13" s="10" t="s">
        <v>23</v>
      </c>
      <c r="C13" s="2" t="s">
        <v>0</v>
      </c>
      <c r="E13" s="18" t="s">
        <v>0</v>
      </c>
      <c r="F13" s="18" t="s">
        <v>0</v>
      </c>
      <c r="G13" s="18" t="s">
        <v>0</v>
      </c>
      <c r="H13" s="4" t="s">
        <v>0</v>
      </c>
      <c r="J13" s="4" t="s">
        <v>0</v>
      </c>
      <c r="K13" s="4" t="str">
        <f aca="false">J13</f>
        <v> </v>
      </c>
    </row>
    <row r="14" customFormat="false" ht="12.75" hidden="false" customHeight="false" outlineLevel="0" collapsed="false">
      <c r="A14" s="15" t="s">
        <v>0</v>
      </c>
      <c r="B14" s="1" t="s">
        <v>24</v>
      </c>
      <c r="C14" s="2" t="n">
        <v>-19000</v>
      </c>
      <c r="E14" s="14" t="n">
        <v>0.15</v>
      </c>
      <c r="F14" s="14" t="n">
        <v>0.25</v>
      </c>
      <c r="G14" s="4" t="n">
        <f aca="false">(E14-F14)*C14</f>
        <v>1900</v>
      </c>
      <c r="H14" s="4" t="n">
        <f aca="false">C14*(E14-F14)</f>
        <v>1900</v>
      </c>
      <c r="J14" s="4" t="n">
        <f aca="false">G14</f>
        <v>1900</v>
      </c>
      <c r="K14" s="4" t="n">
        <f aca="false">J14</f>
        <v>1900</v>
      </c>
      <c r="L14" s="5" t="n">
        <v>1</v>
      </c>
      <c r="M14" s="6" t="n">
        <f aca="false">C14*E14*-1</f>
        <v>2850</v>
      </c>
      <c r="N14" s="6" t="s">
        <v>0</v>
      </c>
    </row>
    <row r="15" customFormat="false" ht="12.75" hidden="false" customHeight="false" outlineLevel="0" collapsed="false">
      <c r="A15" s="15"/>
      <c r="E15" s="14"/>
      <c r="F15" s="14"/>
    </row>
    <row r="16" customFormat="false" ht="12.75" hidden="false" customHeight="false" outlineLevel="0" collapsed="false">
      <c r="A16" s="8"/>
      <c r="B16" s="1" t="s">
        <v>25</v>
      </c>
      <c r="C16" s="2" t="n">
        <v>0</v>
      </c>
      <c r="D16" s="2" t="s">
        <v>0</v>
      </c>
      <c r="E16" s="19" t="s">
        <v>0</v>
      </c>
      <c r="F16" s="19" t="s">
        <v>0</v>
      </c>
      <c r="G16" s="4" t="s">
        <v>0</v>
      </c>
      <c r="J16" s="4" t="n">
        <f aca="false">+C16</f>
        <v>0</v>
      </c>
      <c r="K16" s="4" t="n">
        <f aca="false">J16</f>
        <v>0</v>
      </c>
      <c r="L16" s="5" t="n">
        <v>1</v>
      </c>
      <c r="M16" s="6" t="n">
        <f aca="false">SUM(K5:K16)</f>
        <v>2458352</v>
      </c>
      <c r="N16" s="6" t="n">
        <v>2458352</v>
      </c>
      <c r="O16" s="13" t="n">
        <f aca="false">M16-N16</f>
        <v>0</v>
      </c>
    </row>
    <row r="17" customFormat="false" ht="12.75" hidden="false" customHeight="false" outlineLevel="0" collapsed="false">
      <c r="A17" s="8"/>
      <c r="E17" s="19"/>
      <c r="F17" s="19"/>
      <c r="G17" s="20" t="s">
        <v>0</v>
      </c>
      <c r="H17" s="20" t="s">
        <v>0</v>
      </c>
      <c r="M17" s="6" t="s">
        <v>0</v>
      </c>
    </row>
    <row r="18" customFormat="false" ht="12.75" hidden="false" customHeight="false" outlineLevel="0" collapsed="false">
      <c r="A18" s="8" t="s">
        <v>14</v>
      </c>
      <c r="B18" s="3" t="s">
        <v>15</v>
      </c>
      <c r="D18" s="2" t="s">
        <v>0</v>
      </c>
      <c r="E18" s="3" t="s">
        <v>0</v>
      </c>
      <c r="F18" s="3" t="s">
        <v>0</v>
      </c>
      <c r="M18" s="6" t="s">
        <v>0</v>
      </c>
      <c r="N18" s="6" t="s">
        <v>0</v>
      </c>
    </row>
    <row r="19" customFormat="false" ht="12.75" hidden="false" customHeight="false" outlineLevel="0" collapsed="false">
      <c r="A19" s="8" t="s">
        <v>26</v>
      </c>
      <c r="B19" s="1" t="s">
        <v>27</v>
      </c>
      <c r="C19" s="2" t="n">
        <v>4055.86</v>
      </c>
      <c r="D19" s="2" t="s">
        <v>0</v>
      </c>
      <c r="E19" s="14" t="n">
        <v>1</v>
      </c>
      <c r="F19" s="14" t="n">
        <v>1</v>
      </c>
      <c r="G19" s="4" t="n">
        <f aca="false">C19*(E19-F19)</f>
        <v>0</v>
      </c>
      <c r="H19" s="4" t="n">
        <f aca="false">C19*(E19-F19)</f>
        <v>0</v>
      </c>
      <c r="J19" s="4" t="n">
        <f aca="false">C19*E19</f>
        <v>4055.86</v>
      </c>
      <c r="K19" s="4" t="n">
        <f aca="false">J19</f>
        <v>4055.86</v>
      </c>
      <c r="L19" s="5" t="n">
        <v>1</v>
      </c>
      <c r="M19" s="6" t="s">
        <v>0</v>
      </c>
      <c r="N19" s="6" t="s">
        <v>0</v>
      </c>
    </row>
    <row r="20" customFormat="false" ht="12.75" hidden="false" customHeight="false" outlineLevel="0" collapsed="false">
      <c r="A20" s="8"/>
      <c r="D20" s="2" t="s">
        <v>0</v>
      </c>
      <c r="E20" s="19"/>
      <c r="F20" s="19"/>
      <c r="G20" s="20" t="s">
        <v>0</v>
      </c>
      <c r="H20" s="20" t="s">
        <v>0</v>
      </c>
      <c r="N20" s="6" t="s">
        <v>0</v>
      </c>
    </row>
    <row r="21" customFormat="false" ht="12.75" hidden="false" customHeight="false" outlineLevel="0" collapsed="false">
      <c r="A21" s="8" t="s">
        <v>26</v>
      </c>
      <c r="B21" s="3" t="s">
        <v>15</v>
      </c>
      <c r="D21" s="2" t="s">
        <v>0</v>
      </c>
      <c r="E21" s="1"/>
      <c r="F21" s="1"/>
      <c r="G21" s="20"/>
      <c r="H21" s="20"/>
      <c r="I21" s="1"/>
      <c r="K21" s="4" t="s">
        <v>0</v>
      </c>
    </row>
    <row r="22" customFormat="false" ht="12.75" hidden="false" customHeight="false" outlineLevel="0" collapsed="false">
      <c r="A22" s="8" t="s">
        <v>28</v>
      </c>
      <c r="B22" s="17" t="s">
        <v>29</v>
      </c>
      <c r="C22" s="2" t="n">
        <v>900</v>
      </c>
      <c r="E22" s="14" t="n">
        <v>14.96</v>
      </c>
      <c r="F22" s="14" t="n">
        <v>14.45</v>
      </c>
      <c r="G22" s="4" t="n">
        <f aca="false">C22*(E22-F22)</f>
        <v>459.000000000001</v>
      </c>
      <c r="H22" s="4" t="n">
        <f aca="false">C22*(E22-F22)</f>
        <v>459.000000000001</v>
      </c>
      <c r="I22" s="14"/>
      <c r="J22" s="4" t="n">
        <f aca="false">C22*E22</f>
        <v>13464</v>
      </c>
      <c r="K22" s="4" t="n">
        <f aca="false">J22</f>
        <v>13464</v>
      </c>
      <c r="L22" s="5" t="n">
        <v>2</v>
      </c>
      <c r="M22" s="6" t="s">
        <v>0</v>
      </c>
    </row>
    <row r="23" customFormat="false" ht="12.75" hidden="false" customHeight="false" outlineLevel="0" collapsed="false">
      <c r="A23" s="8" t="s">
        <v>30</v>
      </c>
      <c r="B23" s="17" t="s">
        <v>31</v>
      </c>
      <c r="C23" s="2" t="n">
        <v>100</v>
      </c>
      <c r="E23" s="14" t="n">
        <v>17.09</v>
      </c>
      <c r="F23" s="14" t="n">
        <v>17</v>
      </c>
      <c r="G23" s="4" t="n">
        <f aca="false">C23*(E23-F23)</f>
        <v>8.99999999999999</v>
      </c>
      <c r="H23" s="4" t="n">
        <f aca="false">C23*(E23-F23)</f>
        <v>8.99999999999999</v>
      </c>
      <c r="I23" s="14"/>
      <c r="J23" s="4" t="n">
        <f aca="false">C23*E23</f>
        <v>1709</v>
      </c>
      <c r="K23" s="4" t="n">
        <f aca="false">J23</f>
        <v>1709</v>
      </c>
      <c r="L23" s="5" t="n">
        <v>2</v>
      </c>
      <c r="M23" s="6" t="s">
        <v>0</v>
      </c>
    </row>
    <row r="24" customFormat="false" ht="12.75" hidden="false" customHeight="false" outlineLevel="0" collapsed="false">
      <c r="A24" s="8"/>
      <c r="B24" s="17" t="s">
        <v>32</v>
      </c>
      <c r="C24" s="2" t="n">
        <v>83</v>
      </c>
      <c r="D24" s="2" t="s">
        <v>0</v>
      </c>
      <c r="E24" s="14" t="n">
        <v>46.34</v>
      </c>
      <c r="F24" s="14" t="n">
        <v>46.05</v>
      </c>
      <c r="G24" s="4" t="n">
        <f aca="false">C24*(E24-F24)</f>
        <v>24.0700000000005</v>
      </c>
      <c r="H24" s="4" t="n">
        <f aca="false">C24*(E24-F24)</f>
        <v>24.0700000000005</v>
      </c>
      <c r="I24" s="14"/>
      <c r="J24" s="4" t="n">
        <f aca="false">C24*E24</f>
        <v>3846.22</v>
      </c>
      <c r="K24" s="4" t="n">
        <f aca="false">J24</f>
        <v>3846.22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/>
      <c r="B25" s="17" t="s">
        <v>33</v>
      </c>
      <c r="C25" s="2" t="n">
        <v>169</v>
      </c>
      <c r="E25" s="14" t="n">
        <v>9.5</v>
      </c>
      <c r="F25" s="14" t="n">
        <v>9.38</v>
      </c>
      <c r="G25" s="4" t="n">
        <f aca="false">C25*(E25-F25)</f>
        <v>20.2799999999999</v>
      </c>
      <c r="H25" s="4" t="n">
        <f aca="false">C25*(E25-F25)</f>
        <v>20.2799999999999</v>
      </c>
      <c r="I25" s="14"/>
      <c r="J25" s="4" t="n">
        <f aca="false">C25*E25</f>
        <v>1605.5</v>
      </c>
      <c r="K25" s="4" t="n">
        <f aca="false">J25</f>
        <v>1605.5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7" t="s">
        <v>34</v>
      </c>
      <c r="C26" s="2" t="n">
        <v>2241.79</v>
      </c>
      <c r="D26" s="2" t="s">
        <v>0</v>
      </c>
      <c r="E26" s="14" t="n">
        <v>1</v>
      </c>
      <c r="F26" s="14" t="n">
        <v>1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2241.79</v>
      </c>
      <c r="K26" s="4" t="n">
        <f aca="false">J26</f>
        <v>2241.79</v>
      </c>
      <c r="L26" s="5" t="n">
        <v>1</v>
      </c>
      <c r="M26" s="6" t="s">
        <v>0</v>
      </c>
    </row>
    <row r="27" customFormat="false" ht="12.75" hidden="false" customHeight="false" outlineLevel="0" collapsed="false">
      <c r="A27" s="8"/>
      <c r="B27" s="17" t="s">
        <v>35</v>
      </c>
      <c r="C27" s="2" t="n">
        <v>605.54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605.54</v>
      </c>
      <c r="K27" s="4" t="n">
        <f aca="false">J27</f>
        <v>605.54</v>
      </c>
      <c r="L27" s="5" t="n">
        <v>1</v>
      </c>
      <c r="M27" s="6" t="s">
        <v>0</v>
      </c>
    </row>
    <row r="28" customFormat="false" ht="12.75" hidden="false" customHeight="false" outlineLevel="0" collapsed="false">
      <c r="B28" s="17" t="s">
        <v>0</v>
      </c>
      <c r="C28" s="2" t="s">
        <v>0</v>
      </c>
      <c r="D28" s="2" t="s">
        <v>0</v>
      </c>
      <c r="E28" s="1"/>
      <c r="F28" s="1"/>
      <c r="G28" s="20"/>
      <c r="H28" s="20"/>
      <c r="I28" s="1"/>
      <c r="K28" s="20"/>
      <c r="M28" s="6" t="s">
        <v>0</v>
      </c>
    </row>
    <row r="29" customFormat="false" ht="12.75" hidden="false" customHeight="false" outlineLevel="0" collapsed="false">
      <c r="A29" s="8" t="s">
        <v>36</v>
      </c>
      <c r="B29" s="2" t="s">
        <v>15</v>
      </c>
      <c r="D29" s="2" t="s">
        <v>0</v>
      </c>
      <c r="E29" s="21" t="s">
        <v>0</v>
      </c>
      <c r="F29" s="21" t="s">
        <v>0</v>
      </c>
      <c r="I29" s="5"/>
      <c r="K29" s="4" t="s">
        <v>0</v>
      </c>
      <c r="M29" s="6" t="s">
        <v>0</v>
      </c>
    </row>
    <row r="30" customFormat="false" ht="12.75" hidden="false" customHeight="false" outlineLevel="0" collapsed="false">
      <c r="A30" s="22" t="s">
        <v>0</v>
      </c>
      <c r="B30" s="17" t="s">
        <v>37</v>
      </c>
      <c r="C30" s="2" t="n">
        <v>267.9446</v>
      </c>
      <c r="D30" s="2" t="n">
        <f aca="false">C30*1</f>
        <v>267.9446</v>
      </c>
      <c r="E30" s="23" t="n">
        <v>11.17</v>
      </c>
      <c r="F30" s="23" t="n">
        <v>11.3</v>
      </c>
      <c r="G30" s="4" t="n">
        <f aca="false">C30*(E30-F30)</f>
        <v>-34.8327980000002</v>
      </c>
      <c r="H30" s="4" t="n">
        <f aca="false">C30*(E30-F30)</f>
        <v>-34.8327980000002</v>
      </c>
      <c r="I30" s="5"/>
      <c r="J30" s="4" t="n">
        <f aca="false">C30*E30</f>
        <v>2992.941182</v>
      </c>
      <c r="K30" s="4" t="n">
        <f aca="false">J30</f>
        <v>2992.941182</v>
      </c>
      <c r="L30" s="5" t="n">
        <v>2</v>
      </c>
      <c r="M30" s="6" t="s">
        <v>0</v>
      </c>
    </row>
    <row r="31" customFormat="false" ht="12.75" hidden="false" customHeight="false" outlineLevel="0" collapsed="false">
      <c r="A31" s="8" t="s">
        <v>0</v>
      </c>
      <c r="B31" s="1" t="s">
        <v>38</v>
      </c>
      <c r="C31" s="2" t="n">
        <v>134178.76</v>
      </c>
      <c r="E31" s="14" t="n">
        <v>1</v>
      </c>
      <c r="F31" s="14" t="n">
        <v>1</v>
      </c>
      <c r="G31" s="4" t="n">
        <f aca="false">C31*(E31-F31)</f>
        <v>0</v>
      </c>
      <c r="H31" s="4" t="n">
        <f aca="false">C31*(E31-F31)</f>
        <v>0</v>
      </c>
      <c r="I31" s="5"/>
      <c r="J31" s="4" t="n">
        <f aca="false">C31*E31</f>
        <v>134178.76</v>
      </c>
      <c r="K31" s="4" t="n">
        <f aca="false">J31</f>
        <v>134178.76</v>
      </c>
      <c r="L31" s="5" t="n">
        <v>1</v>
      </c>
      <c r="M31" s="6" t="s">
        <v>0</v>
      </c>
    </row>
    <row r="32" customFormat="false" ht="12.75" hidden="false" customHeight="false" outlineLevel="0" collapsed="false">
      <c r="A32" s="22" t="s">
        <v>0</v>
      </c>
      <c r="B32" s="1" t="s">
        <v>0</v>
      </c>
      <c r="C32" s="24" t="s">
        <v>0</v>
      </c>
      <c r="E32" s="14" t="s">
        <v>0</v>
      </c>
      <c r="F32" s="14" t="s">
        <v>0</v>
      </c>
      <c r="G32" s="1" t="s">
        <v>0</v>
      </c>
      <c r="H32" s="4" t="s">
        <v>0</v>
      </c>
      <c r="I32" s="5"/>
      <c r="J32" s="4" t="s">
        <v>0</v>
      </c>
      <c r="K32" s="20" t="s">
        <v>0</v>
      </c>
      <c r="M32" s="6" t="s">
        <v>0</v>
      </c>
    </row>
    <row r="33" customFormat="false" ht="12.75" hidden="false" customHeight="false" outlineLevel="0" collapsed="false">
      <c r="A33" s="8" t="s">
        <v>39</v>
      </c>
      <c r="B33" s="1" t="s">
        <v>0</v>
      </c>
      <c r="C33" s="2" t="s">
        <v>0</v>
      </c>
      <c r="E33" s="14" t="s">
        <v>0</v>
      </c>
      <c r="F33" s="14" t="s">
        <v>0</v>
      </c>
      <c r="G33" s="4" t="s">
        <v>0</v>
      </c>
      <c r="H33" s="4" t="s">
        <v>0</v>
      </c>
      <c r="I33" s="5"/>
      <c r="J33" s="4" t="s">
        <v>0</v>
      </c>
      <c r="K33" s="4" t="str">
        <f aca="false">J33</f>
        <v> </v>
      </c>
      <c r="M33" s="6" t="s">
        <v>0</v>
      </c>
      <c r="N33" s="6" t="s">
        <v>0</v>
      </c>
    </row>
    <row r="34" customFormat="false" ht="12.75" hidden="false" customHeight="false" outlineLevel="0" collapsed="false">
      <c r="A34" s="8" t="s">
        <v>40</v>
      </c>
      <c r="B34" s="1" t="s">
        <v>41</v>
      </c>
      <c r="C34" s="2" t="n">
        <v>51648.45</v>
      </c>
      <c r="E34" s="14" t="n">
        <v>1</v>
      </c>
      <c r="F34" s="14" t="n">
        <v>1</v>
      </c>
      <c r="G34" s="4" t="n">
        <f aca="false">C34*(E34-F34)</f>
        <v>0</v>
      </c>
      <c r="H34" s="4" t="n">
        <f aca="false">C34*(E34-F34)</f>
        <v>0</v>
      </c>
      <c r="I34" s="5"/>
      <c r="J34" s="4" t="n">
        <f aca="false">C34*E34</f>
        <v>51648.45</v>
      </c>
      <c r="K34" s="4" t="n">
        <f aca="false">J34</f>
        <v>51648.45</v>
      </c>
      <c r="L34" s="5" t="n">
        <v>1</v>
      </c>
      <c r="M34" s="6" t="s">
        <v>0</v>
      </c>
    </row>
    <row r="35" customFormat="false" ht="12.75" hidden="false" customHeight="false" outlineLevel="0" collapsed="false">
      <c r="A35" s="8"/>
      <c r="E35" s="14"/>
      <c r="F35" s="14"/>
      <c r="H35" s="4" t="s">
        <v>0</v>
      </c>
      <c r="I35" s="5"/>
      <c r="M35" s="6" t="s">
        <v>0</v>
      </c>
    </row>
    <row r="36" customFormat="false" ht="12.75" hidden="false" customHeight="false" outlineLevel="0" collapsed="false">
      <c r="A36" s="8" t="s">
        <v>42</v>
      </c>
      <c r="B36" s="1" t="s">
        <v>37</v>
      </c>
      <c r="C36" s="2" t="n">
        <v>96.793</v>
      </c>
      <c r="D36" s="2" t="n">
        <f aca="false">C36*1</f>
        <v>96.793</v>
      </c>
      <c r="E36" s="14" t="n">
        <f aca="false">E$30</f>
        <v>11.17</v>
      </c>
      <c r="F36" s="14" t="n">
        <f aca="false">F$30</f>
        <v>11.3</v>
      </c>
      <c r="G36" s="4" t="n">
        <f aca="false">C36*(E36-F36)</f>
        <v>-12.5830900000001</v>
      </c>
      <c r="H36" s="4" t="n">
        <f aca="false">C36*(E36-F36)</f>
        <v>-12.5830900000001</v>
      </c>
      <c r="I36" s="14"/>
      <c r="J36" s="4" t="n">
        <f aca="false">C36*E36</f>
        <v>1081.17781</v>
      </c>
      <c r="K36" s="4" t="n">
        <f aca="false">J36</f>
        <v>1081.17781</v>
      </c>
      <c r="L36" s="5" t="n">
        <v>2</v>
      </c>
      <c r="M36" s="6" t="s">
        <v>0</v>
      </c>
    </row>
    <row r="37" customFormat="false" ht="12.75" hidden="false" customHeight="false" outlineLevel="0" collapsed="false">
      <c r="A37" s="8"/>
      <c r="C37" s="2" t="s">
        <v>0</v>
      </c>
      <c r="E37" s="21"/>
      <c r="F37" s="21"/>
      <c r="H37" s="4" t="s">
        <v>0</v>
      </c>
      <c r="I37" s="25" t="s">
        <v>0</v>
      </c>
      <c r="M37" s="6" t="s">
        <v>0</v>
      </c>
    </row>
    <row r="38" customFormat="false" ht="12.75" hidden="false" customHeight="false" outlineLevel="0" collapsed="false">
      <c r="A38" s="8" t="s">
        <v>43</v>
      </c>
      <c r="B38" s="3" t="s">
        <v>15</v>
      </c>
      <c r="D38" s="2" t="s">
        <v>0</v>
      </c>
      <c r="E38" s="5"/>
      <c r="F38" s="5"/>
      <c r="H38" s="4" t="s">
        <v>0</v>
      </c>
      <c r="I38" s="25" t="s">
        <v>0</v>
      </c>
      <c r="M38" s="6" t="s">
        <v>0</v>
      </c>
    </row>
    <row r="39" customFormat="false" ht="12.75" hidden="false" customHeight="false" outlineLevel="0" collapsed="false">
      <c r="A39" s="26" t="s">
        <v>0</v>
      </c>
      <c r="B39" s="27" t="s">
        <v>37</v>
      </c>
      <c r="C39" s="28" t="n">
        <v>8267</v>
      </c>
      <c r="D39" s="28" t="n">
        <v>8267</v>
      </c>
      <c r="E39" s="14" t="n">
        <f aca="false">E$30</f>
        <v>11.17</v>
      </c>
      <c r="F39" s="14" t="n">
        <f aca="false">F$30</f>
        <v>11.3</v>
      </c>
      <c r="G39" s="29" t="n">
        <f aca="false">C39*(E39-F39)</f>
        <v>-1074.71000000001</v>
      </c>
      <c r="H39" s="29" t="n">
        <f aca="false">C39*(E39-F39)*0.5895</f>
        <v>-633.541545000004</v>
      </c>
      <c r="I39" s="30" t="s">
        <v>0</v>
      </c>
      <c r="J39" s="29" t="n">
        <f aca="false">C39*E39*0.9</f>
        <v>83108.151</v>
      </c>
      <c r="K39" s="29" t="n">
        <f aca="false">J39*0.614</f>
        <v>51028.404714</v>
      </c>
      <c r="L39" s="31" t="n">
        <v>2</v>
      </c>
      <c r="M39" s="32" t="s">
        <v>0</v>
      </c>
      <c r="N39" s="32" t="s">
        <v>0</v>
      </c>
      <c r="O39" s="33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</row>
    <row r="40" customFormat="false" ht="12.75" hidden="false" customHeight="false" outlineLevel="0" collapsed="false">
      <c r="A40" s="22"/>
      <c r="E40" s="14"/>
      <c r="F40" s="14"/>
      <c r="H40" s="4" t="s">
        <v>0</v>
      </c>
      <c r="I40" s="25"/>
      <c r="J40" s="25"/>
      <c r="M40" s="6" t="s">
        <v>0</v>
      </c>
    </row>
    <row r="41" customFormat="false" ht="12.75" hidden="false" customHeight="false" outlineLevel="0" collapsed="false">
      <c r="A41" s="8" t="s">
        <v>44</v>
      </c>
      <c r="B41" s="3" t="s">
        <v>15</v>
      </c>
      <c r="E41" s="5"/>
      <c r="F41" s="5"/>
      <c r="H41" s="4" t="s">
        <v>0</v>
      </c>
      <c r="I41" s="5"/>
      <c r="M41" s="6" t="s">
        <v>0</v>
      </c>
    </row>
    <row r="42" customFormat="false" ht="12.75" hidden="false" customHeight="false" outlineLevel="0" collapsed="false">
      <c r="A42" s="8"/>
      <c r="B42" s="1" t="s">
        <v>45</v>
      </c>
      <c r="C42" s="2" t="n">
        <v>1307.5862</v>
      </c>
      <c r="D42" s="2" t="n">
        <f aca="false">C42*1</f>
        <v>1307.5862</v>
      </c>
      <c r="E42" s="14" t="n">
        <f aca="false">E$30</f>
        <v>11.17</v>
      </c>
      <c r="F42" s="14" t="n">
        <f aca="false">F$30</f>
        <v>11.3</v>
      </c>
      <c r="G42" s="4" t="n">
        <f aca="false">C42*(E42-F42)</f>
        <v>-169.986206000001</v>
      </c>
      <c r="H42" s="4" t="n">
        <f aca="false">C42*(E42-F42)</f>
        <v>-169.986206000001</v>
      </c>
      <c r="I42" s="14"/>
      <c r="J42" s="4" t="n">
        <f aca="false">C42*E42</f>
        <v>14605.737854</v>
      </c>
      <c r="K42" s="4" t="n">
        <f aca="false">J42</f>
        <v>14605.737854</v>
      </c>
      <c r="L42" s="5" t="n">
        <v>2</v>
      </c>
      <c r="M42" s="6" t="s">
        <v>0</v>
      </c>
    </row>
    <row r="43" customFormat="false" ht="12.75" hidden="false" customHeight="false" outlineLevel="0" collapsed="false">
      <c r="A43" s="8"/>
      <c r="B43" s="1" t="s">
        <v>46</v>
      </c>
      <c r="C43" s="2" t="n">
        <v>178.0334</v>
      </c>
      <c r="D43" s="2" t="n">
        <f aca="false">C43*1</f>
        <v>178.0334</v>
      </c>
      <c r="E43" s="14" t="n">
        <f aca="false">E$30</f>
        <v>11.17</v>
      </c>
      <c r="F43" s="14" t="n">
        <f aca="false">F$30</f>
        <v>11.3</v>
      </c>
      <c r="G43" s="4" t="n">
        <f aca="false">C43*(E43-F43)</f>
        <v>-23.1443420000001</v>
      </c>
      <c r="H43" s="4" t="n">
        <f aca="false">C43*(E43-F43)</f>
        <v>-23.1443420000001</v>
      </c>
      <c r="I43" s="14"/>
      <c r="J43" s="4" t="n">
        <f aca="false">C43*E43</f>
        <v>1988.633078</v>
      </c>
      <c r="K43" s="4" t="n">
        <f aca="false">J43</f>
        <v>1988.633078</v>
      </c>
      <c r="L43" s="5" t="n">
        <v>2</v>
      </c>
      <c r="M43" s="6" t="s">
        <v>0</v>
      </c>
    </row>
    <row r="44" customFormat="false" ht="12.75" hidden="false" customHeight="false" outlineLevel="0" collapsed="false">
      <c r="A44" s="8"/>
      <c r="B44" s="1" t="s">
        <v>47</v>
      </c>
      <c r="C44" s="2" t="n">
        <v>402.8541</v>
      </c>
      <c r="D44" s="2" t="n">
        <f aca="false">C44*1</f>
        <v>402.8541</v>
      </c>
      <c r="E44" s="14" t="n">
        <f aca="false">E$30</f>
        <v>11.17</v>
      </c>
      <c r="F44" s="14" t="n">
        <f aca="false">F$30</f>
        <v>11.3</v>
      </c>
      <c r="G44" s="4" t="n">
        <f aca="false">C44*(E44-F44)</f>
        <v>-52.3710330000003</v>
      </c>
      <c r="H44" s="4" t="n">
        <f aca="false">C44*(E44-F44)</f>
        <v>-52.3710330000003</v>
      </c>
      <c r="I44" s="14"/>
      <c r="J44" s="4" t="n">
        <f aca="false">C44*E44</f>
        <v>4499.880297</v>
      </c>
      <c r="K44" s="4" t="n">
        <f aca="false">J44</f>
        <v>4499.880297</v>
      </c>
      <c r="L44" s="5" t="n">
        <v>2</v>
      </c>
      <c r="M44" s="6" t="s">
        <v>0</v>
      </c>
    </row>
    <row r="45" customFormat="false" ht="12.75" hidden="false" customHeight="false" outlineLevel="0" collapsed="false">
      <c r="A45" s="8"/>
      <c r="E45" s="14"/>
      <c r="F45" s="14"/>
      <c r="H45" s="4" t="s">
        <v>0</v>
      </c>
      <c r="I45" s="14"/>
      <c r="M45" s="6" t="s">
        <v>0</v>
      </c>
    </row>
    <row r="46" customFormat="false" ht="12.75" hidden="false" customHeight="false" outlineLevel="0" collapsed="false">
      <c r="A46" s="8" t="s">
        <v>48</v>
      </c>
      <c r="B46" s="14" t="s">
        <v>15</v>
      </c>
      <c r="C46" s="2" t="s">
        <v>0</v>
      </c>
      <c r="E46" s="14" t="s">
        <v>0</v>
      </c>
      <c r="F46" s="14" t="s">
        <v>0</v>
      </c>
      <c r="G46" s="20"/>
      <c r="H46" s="4" t="s">
        <v>0</v>
      </c>
      <c r="I46" s="1"/>
      <c r="L46" s="3"/>
      <c r="M46" s="6" t="s">
        <v>0</v>
      </c>
    </row>
    <row r="47" customFormat="false" ht="12.75" hidden="false" customHeight="false" outlineLevel="0" collapsed="false">
      <c r="A47" s="8" t="s">
        <v>49</v>
      </c>
      <c r="B47" s="1" t="s">
        <v>50</v>
      </c>
      <c r="C47" s="2" t="n">
        <v>3262</v>
      </c>
      <c r="D47" s="2" t="s">
        <v>0</v>
      </c>
      <c r="E47" s="14" t="n">
        <f aca="false">E$30</f>
        <v>11.17</v>
      </c>
      <c r="F47" s="14" t="n">
        <f aca="false">F$30</f>
        <v>11.3</v>
      </c>
      <c r="G47" s="4" t="n">
        <f aca="false">IF(E47&gt;I47,(E47-F47)*C47,0)</f>
        <v>0</v>
      </c>
      <c r="H47" s="4" t="n">
        <f aca="false">IF(E47&gt;I47,(E47-F47)*C47*0.5895,0)</f>
        <v>0</v>
      </c>
      <c r="I47" s="14" t="n">
        <v>76.025</v>
      </c>
      <c r="J47" s="4" t="n">
        <f aca="false">IF(C47*(E47-I47)&gt;0,C47*(E47-I47),0)</f>
        <v>0</v>
      </c>
      <c r="K47" s="4" t="n">
        <f aca="false">J47*0.5995</f>
        <v>0</v>
      </c>
      <c r="L47" s="5" t="n">
        <v>2</v>
      </c>
      <c r="M47" s="6" t="s">
        <v>0</v>
      </c>
    </row>
    <row r="48" customFormat="false" ht="12.75" hidden="false" customHeight="false" outlineLevel="0" collapsed="false">
      <c r="A48" s="8"/>
      <c r="B48" s="1" t="s">
        <v>51</v>
      </c>
      <c r="C48" s="2" t="n">
        <v>1270</v>
      </c>
      <c r="D48" s="2" t="s">
        <v>0</v>
      </c>
      <c r="E48" s="14" t="n">
        <f aca="false">E$30</f>
        <v>11.17</v>
      </c>
      <c r="F48" s="14" t="n">
        <f aca="false">F$30</f>
        <v>11.3</v>
      </c>
      <c r="G48" s="4" t="n">
        <f aca="false">IF(E48&gt;I48,(E48-F48)*C48,0)</f>
        <v>0</v>
      </c>
      <c r="H48" s="4" t="n">
        <f aca="false">IF(E48&gt;I48,(E48-F48)*C48*0.5895,0)</f>
        <v>0</v>
      </c>
      <c r="I48" s="14" t="n">
        <v>76</v>
      </c>
      <c r="J48" s="4" t="n">
        <f aca="false">IF(C48*(E48-I48)&gt;0,C48*(E48-I48),0)</f>
        <v>0</v>
      </c>
      <c r="K48" s="4" t="n">
        <f aca="false">J48*0.5995</f>
        <v>0</v>
      </c>
      <c r="L48" s="5" t="n">
        <v>2</v>
      </c>
      <c r="M48" s="6" t="s">
        <v>0</v>
      </c>
      <c r="N48" s="6" t="s">
        <v>0</v>
      </c>
    </row>
    <row r="49" customFormat="false" ht="12.75" hidden="false" customHeight="false" outlineLevel="0" collapsed="false">
      <c r="A49" s="8" t="s">
        <v>0</v>
      </c>
      <c r="B49" s="1" t="s">
        <v>52</v>
      </c>
      <c r="C49" s="2" t="n">
        <v>381</v>
      </c>
      <c r="D49" s="2" t="s">
        <v>0</v>
      </c>
      <c r="E49" s="14" t="n">
        <f aca="false">E$30</f>
        <v>11.17</v>
      </c>
      <c r="F49" s="14" t="n">
        <f aca="false">F$30</f>
        <v>11.3</v>
      </c>
      <c r="G49" s="4" t="n">
        <f aca="false">IF(E49&gt;I49,(E49-F49)*C49,0)</f>
        <v>0</v>
      </c>
      <c r="H49" s="4" t="n">
        <f aca="false">IF(E49&gt;I49,(E49-F49)*C49*0.5895,0)</f>
        <v>0</v>
      </c>
      <c r="I49" s="14" t="n">
        <v>83.125</v>
      </c>
      <c r="J49" s="4" t="n">
        <f aca="false">IF(C49*(E49-I49)&gt;0,C49*(E49-I49),0)</f>
        <v>0</v>
      </c>
      <c r="K49" s="4" t="n">
        <f aca="false">J49*0.5995</f>
        <v>0</v>
      </c>
      <c r="L49" s="5" t="n">
        <v>2</v>
      </c>
      <c r="M49" s="6" t="s">
        <v>0</v>
      </c>
    </row>
    <row r="50" customFormat="false" ht="12.75" hidden="false" customHeight="false" outlineLevel="0" collapsed="false">
      <c r="A50" s="8" t="s">
        <v>0</v>
      </c>
      <c r="B50" s="1" t="s">
        <v>53</v>
      </c>
      <c r="C50" s="2" t="n">
        <v>694</v>
      </c>
      <c r="D50" s="2" t="s">
        <v>0</v>
      </c>
      <c r="E50" s="14" t="n">
        <f aca="false">E$30</f>
        <v>11.17</v>
      </c>
      <c r="F50" s="14" t="n">
        <f aca="false">F$30</f>
        <v>11.3</v>
      </c>
      <c r="G50" s="4" t="n">
        <f aca="false">IF(E50&gt;I50,(E50-F50)*C50,0)</f>
        <v>0</v>
      </c>
      <c r="H50" s="4" t="n">
        <f aca="false">IF(E50&gt;I50,(E50-F50)*C50*0.5895,0)</f>
        <v>0</v>
      </c>
      <c r="I50" s="14" t="n">
        <v>62.41</v>
      </c>
      <c r="J50" s="4" t="n">
        <f aca="false">IF(C50*(E50-I50)&gt;0,C50*(E50-I50),0)</f>
        <v>0</v>
      </c>
      <c r="K50" s="4" t="n">
        <f aca="false">J50*0.5995</f>
        <v>0</v>
      </c>
      <c r="L50" s="5" t="n">
        <v>2</v>
      </c>
      <c r="M50" s="6" t="s">
        <v>0</v>
      </c>
    </row>
    <row r="51" customFormat="false" ht="12.75" hidden="false" customHeight="false" outlineLevel="0" collapsed="false">
      <c r="A51" s="8" t="s">
        <v>0</v>
      </c>
      <c r="B51" s="1" t="s">
        <v>54</v>
      </c>
      <c r="C51" s="2" t="n">
        <v>348</v>
      </c>
      <c r="D51" s="2" t="s">
        <v>0</v>
      </c>
      <c r="E51" s="14" t="n">
        <f aca="false">E$30</f>
        <v>11.17</v>
      </c>
      <c r="F51" s="14" t="n">
        <f aca="false">F$30</f>
        <v>11.3</v>
      </c>
      <c r="G51" s="4" t="n">
        <f aca="false">IF(E51&gt;I51,(E51-F51)*C51,0)</f>
        <v>0</v>
      </c>
      <c r="H51" s="4" t="n">
        <f aca="false">IF(E51&gt;I51,(E51-F51)*C51*0.5895,0)</f>
        <v>0</v>
      </c>
      <c r="I51" s="14" t="n">
        <v>53.04</v>
      </c>
      <c r="J51" s="4" t="n">
        <f aca="false">IF(C51*(E51-I51)&gt;0,C51*(E51-I51),0)</f>
        <v>0</v>
      </c>
      <c r="K51" s="4" t="n">
        <f aca="false">J51*0.5995</f>
        <v>0</v>
      </c>
      <c r="L51" s="5" t="n">
        <v>2</v>
      </c>
      <c r="M51" s="6" t="s">
        <v>0</v>
      </c>
    </row>
    <row r="52" customFormat="false" ht="12.75" hidden="false" customHeight="false" outlineLevel="0" collapsed="false">
      <c r="A52" s="8" t="s">
        <v>0</v>
      </c>
      <c r="B52" s="1" t="s">
        <v>55</v>
      </c>
      <c r="C52" s="2" t="n">
        <v>417</v>
      </c>
      <c r="D52" s="2" t="s">
        <v>0</v>
      </c>
      <c r="E52" s="14" t="n">
        <f aca="false">E$30</f>
        <v>11.17</v>
      </c>
      <c r="F52" s="14" t="n">
        <f aca="false">F$30</f>
        <v>11.3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48.3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</row>
    <row r="53" customFormat="false" ht="12.75" hidden="false" customHeight="false" outlineLevel="0" collapsed="false">
      <c r="A53" s="8" t="s">
        <v>0</v>
      </c>
      <c r="B53" s="1" t="s">
        <v>56</v>
      </c>
      <c r="C53" s="2" t="n">
        <v>610</v>
      </c>
      <c r="D53" s="2" t="s">
        <v>0</v>
      </c>
      <c r="E53" s="14" t="n">
        <f aca="false">E$30</f>
        <v>11.17</v>
      </c>
      <c r="F53" s="14" t="n">
        <f aca="false">F$30</f>
        <v>11.3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36.88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2.75" hidden="false" customHeight="false" outlineLevel="0" collapsed="false">
      <c r="A54" s="8" t="s">
        <v>0</v>
      </c>
      <c r="B54" s="34" t="s">
        <v>0</v>
      </c>
      <c r="C54" s="2" t="s">
        <v>0</v>
      </c>
      <c r="E54" s="14" t="s">
        <v>0</v>
      </c>
      <c r="F54" s="14" t="s">
        <v>0</v>
      </c>
      <c r="G54" s="20"/>
      <c r="H54" s="4" t="s">
        <v>0</v>
      </c>
      <c r="I54" s="1"/>
      <c r="M54" s="6" t="s">
        <v>0</v>
      </c>
    </row>
    <row r="55" customFormat="false" ht="12.75" hidden="false" customHeight="false" outlineLevel="0" collapsed="false">
      <c r="A55" s="8" t="s">
        <v>57</v>
      </c>
      <c r="B55" s="3" t="s">
        <v>15</v>
      </c>
      <c r="D55" s="2" t="s">
        <v>0</v>
      </c>
      <c r="E55" s="14" t="s">
        <v>0</v>
      </c>
      <c r="F55" s="14" t="s">
        <v>0</v>
      </c>
      <c r="H55" s="4" t="s">
        <v>0</v>
      </c>
      <c r="I55" s="5"/>
      <c r="K55" s="4" t="s">
        <v>0</v>
      </c>
      <c r="M55" s="6" t="s">
        <v>0</v>
      </c>
    </row>
    <row r="56" customFormat="false" ht="12.75" hidden="false" customHeight="false" outlineLevel="0" collapsed="false">
      <c r="A56" s="8" t="s">
        <v>58</v>
      </c>
      <c r="B56" s="1" t="s">
        <v>59</v>
      </c>
      <c r="C56" s="2" t="n">
        <v>2317</v>
      </c>
      <c r="D56" s="2" t="n">
        <f aca="false">C56*1</f>
        <v>2317</v>
      </c>
      <c r="E56" s="14" t="n">
        <f aca="false">E$30</f>
        <v>11.17</v>
      </c>
      <c r="F56" s="14" t="n">
        <f aca="false">F$30</f>
        <v>11.3</v>
      </c>
      <c r="G56" s="4" t="n">
        <f aca="false">C56*(E56-F56)</f>
        <v>-301.210000000002</v>
      </c>
      <c r="H56" s="4" t="n">
        <f aca="false">C56*(E56-F56)*0.5895</f>
        <v>-177.563295000001</v>
      </c>
      <c r="I56" s="14"/>
      <c r="J56" s="4" t="n">
        <f aca="false">C56*E56</f>
        <v>25880.89</v>
      </c>
      <c r="K56" s="4" t="n">
        <f aca="false">J56*0.614</f>
        <v>15890.86646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/>
      <c r="C57" s="2" t="s">
        <v>0</v>
      </c>
      <c r="D57" s="2" t="s">
        <v>0</v>
      </c>
      <c r="E57" s="14" t="s">
        <v>0</v>
      </c>
      <c r="F57" s="14" t="s">
        <v>0</v>
      </c>
      <c r="G57" s="1"/>
      <c r="H57" s="4" t="s">
        <v>0</v>
      </c>
      <c r="I57" s="1"/>
      <c r="K57" s="4" t="s">
        <v>0</v>
      </c>
      <c r="M57" s="6" t="s">
        <v>0</v>
      </c>
    </row>
    <row r="58" customFormat="false" ht="12.75" hidden="false" customHeight="false" outlineLevel="0" collapsed="false">
      <c r="A58" s="8" t="s">
        <v>60</v>
      </c>
      <c r="B58" s="3" t="s">
        <v>15</v>
      </c>
      <c r="D58" s="2" t="s">
        <v>0</v>
      </c>
      <c r="E58" s="14" t="s">
        <v>0</v>
      </c>
      <c r="F58" s="14" t="s">
        <v>0</v>
      </c>
      <c r="H58" s="4" t="s">
        <v>0</v>
      </c>
      <c r="I58" s="5"/>
      <c r="K58" s="4" t="s">
        <v>0</v>
      </c>
      <c r="M58" s="6" t="s">
        <v>0</v>
      </c>
    </row>
    <row r="59" customFormat="false" ht="12.75" hidden="false" customHeight="false" outlineLevel="0" collapsed="false">
      <c r="A59" s="8" t="s">
        <v>61</v>
      </c>
      <c r="B59" s="1" t="s">
        <v>62</v>
      </c>
      <c r="C59" s="2" t="n">
        <v>1924</v>
      </c>
      <c r="D59" s="2" t="n">
        <f aca="false">+C59*1</f>
        <v>1924</v>
      </c>
      <c r="E59" s="14" t="n">
        <f aca="false">E$30</f>
        <v>11.17</v>
      </c>
      <c r="F59" s="14" t="n">
        <f aca="false">F$30</f>
        <v>11.3</v>
      </c>
      <c r="G59" s="4" t="n">
        <f aca="false">C59*(E59-F59)</f>
        <v>-250.120000000002</v>
      </c>
      <c r="H59" s="4" t="n">
        <f aca="false">C59*(E59-F59)*0.5895</f>
        <v>-147.445740000001</v>
      </c>
      <c r="I59" s="14"/>
      <c r="J59" s="4" t="n">
        <f aca="false">C59*E59</f>
        <v>21491.08</v>
      </c>
      <c r="K59" s="4" t="n">
        <f aca="false">J59*0.614</f>
        <v>13195.52312</v>
      </c>
      <c r="L59" s="5" t="n">
        <v>2</v>
      </c>
      <c r="M59" s="6" t="s">
        <v>0</v>
      </c>
      <c r="O59" s="4" t="s">
        <v>0</v>
      </c>
      <c r="P59" s="20" t="s">
        <v>0</v>
      </c>
    </row>
    <row r="60" customFormat="false" ht="12.75" hidden="false" customHeight="false" outlineLevel="0" collapsed="false">
      <c r="A60" s="35" t="s">
        <v>0</v>
      </c>
      <c r="E60" s="14"/>
      <c r="F60" s="14"/>
      <c r="H60" s="4" t="s">
        <v>0</v>
      </c>
      <c r="I60" s="14"/>
    </row>
    <row r="61" customFormat="false" ht="12.75" hidden="false" customHeight="false" outlineLevel="0" collapsed="false">
      <c r="A61" s="8" t="s">
        <v>63</v>
      </c>
      <c r="B61" s="3" t="s">
        <v>15</v>
      </c>
      <c r="C61" s="2" t="s">
        <v>0</v>
      </c>
      <c r="D61" s="2" t="s">
        <v>0</v>
      </c>
      <c r="E61" s="36"/>
      <c r="F61" s="36"/>
      <c r="H61" s="4" t="s">
        <v>0</v>
      </c>
      <c r="I61" s="5"/>
      <c r="K61" s="4" t="s">
        <v>0</v>
      </c>
    </row>
    <row r="62" customFormat="false" ht="12.75" hidden="false" customHeight="false" outlineLevel="0" collapsed="false">
      <c r="A62" s="8" t="s">
        <v>0</v>
      </c>
      <c r="B62" s="1" t="s">
        <v>64</v>
      </c>
      <c r="C62" s="6" t="n">
        <v>3002360.39</v>
      </c>
      <c r="D62" s="2" t="s">
        <v>0</v>
      </c>
      <c r="E62" s="14" t="n">
        <v>1</v>
      </c>
      <c r="F62" s="14" t="n">
        <v>1</v>
      </c>
      <c r="G62" s="4" t="n">
        <f aca="false">C62*(E62-F62)</f>
        <v>0</v>
      </c>
      <c r="H62" s="4" t="n">
        <f aca="false">C62*(E62-F62)</f>
        <v>0</v>
      </c>
      <c r="I62" s="14"/>
      <c r="J62" s="4" t="n">
        <f aca="false">C62*E62</f>
        <v>3002360.39</v>
      </c>
      <c r="K62" s="4" t="n">
        <f aca="false">J62</f>
        <v>3002360.39</v>
      </c>
      <c r="L62" s="5" t="n">
        <v>1</v>
      </c>
    </row>
    <row r="63" customFormat="false" ht="12.75" hidden="false" customHeight="false" outlineLevel="0" collapsed="false">
      <c r="A63" s="15" t="s">
        <v>0</v>
      </c>
      <c r="B63" s="1" t="s">
        <v>65</v>
      </c>
      <c r="C63" s="2" t="n">
        <v>-5000</v>
      </c>
      <c r="D63" s="2" t="s">
        <v>0</v>
      </c>
      <c r="E63" s="14" t="n">
        <v>0.35</v>
      </c>
      <c r="F63" s="14" t="n">
        <v>0.425</v>
      </c>
      <c r="G63" s="4" t="n">
        <f aca="false">(E63-F63)*C63</f>
        <v>375</v>
      </c>
      <c r="H63" s="4" t="n">
        <f aca="false">C63*(E63-F63)</f>
        <v>375</v>
      </c>
      <c r="J63" s="4" t="n">
        <f aca="false">G63</f>
        <v>375</v>
      </c>
      <c r="K63" s="4" t="n">
        <f aca="false">J63</f>
        <v>375</v>
      </c>
      <c r="L63" s="5" t="n">
        <v>1</v>
      </c>
      <c r="M63" s="6" t="n">
        <f aca="false">C63*E63*-1</f>
        <v>1750</v>
      </c>
    </row>
    <row r="64" customFormat="false" ht="12.75" hidden="false" customHeight="false" outlineLevel="0" collapsed="false">
      <c r="A64" s="15" t="s">
        <v>0</v>
      </c>
      <c r="B64" s="1" t="s">
        <v>66</v>
      </c>
      <c r="C64" s="2" t="n">
        <v>-15000</v>
      </c>
      <c r="D64" s="2" t="s">
        <v>0</v>
      </c>
      <c r="E64" s="14" t="n">
        <v>0.15</v>
      </c>
      <c r="F64" s="14" t="n">
        <v>0.175</v>
      </c>
      <c r="G64" s="4" t="n">
        <f aca="false">(E64-F64)*C64</f>
        <v>375</v>
      </c>
      <c r="H64" s="4" t="n">
        <f aca="false">C64*(E64-F64)</f>
        <v>375</v>
      </c>
      <c r="J64" s="4" t="n">
        <f aca="false">G64</f>
        <v>375</v>
      </c>
      <c r="K64" s="4" t="n">
        <f aca="false">J64</f>
        <v>375</v>
      </c>
      <c r="L64" s="5" t="n">
        <v>1</v>
      </c>
      <c r="M64" s="6" t="n">
        <f aca="false">C64*E64*-1</f>
        <v>2250</v>
      </c>
    </row>
    <row r="65" customFormat="false" ht="12.75" hidden="false" customHeight="false" outlineLevel="0" collapsed="false">
      <c r="A65" s="15" t="s">
        <v>0</v>
      </c>
      <c r="B65" s="1" t="s">
        <v>67</v>
      </c>
      <c r="C65" s="2" t="n">
        <v>-7500</v>
      </c>
      <c r="D65" s="2" t="s">
        <v>0</v>
      </c>
      <c r="E65" s="14" t="n">
        <v>0.15</v>
      </c>
      <c r="F65" s="14" t="n">
        <v>0.15</v>
      </c>
      <c r="G65" s="4" t="n">
        <f aca="false">(E65-F65)*C65</f>
        <v>-0</v>
      </c>
      <c r="H65" s="4" t="n">
        <f aca="false">C65*(E65-F65)</f>
        <v>-0</v>
      </c>
      <c r="J65" s="4" t="n">
        <f aca="false">G65</f>
        <v>-0</v>
      </c>
      <c r="K65" s="4" t="n">
        <f aca="false">J65</f>
        <v>-0</v>
      </c>
      <c r="L65" s="5" t="n">
        <v>1</v>
      </c>
      <c r="M65" s="6" t="n">
        <f aca="false">C65*E65*-1</f>
        <v>1125</v>
      </c>
    </row>
    <row r="66" customFormat="false" ht="12.75" hidden="false" customHeight="false" outlineLevel="0" collapsed="false">
      <c r="A66" s="15" t="s">
        <v>0</v>
      </c>
      <c r="B66" s="1" t="s">
        <v>68</v>
      </c>
      <c r="C66" s="2" t="n">
        <v>-5000</v>
      </c>
      <c r="D66" s="2" t="s">
        <v>0</v>
      </c>
      <c r="E66" s="14" t="n">
        <v>0.1</v>
      </c>
      <c r="F66" s="14" t="n">
        <v>0.15</v>
      </c>
      <c r="G66" s="4" t="n">
        <f aca="false">(E66-F66)*C66</f>
        <v>250</v>
      </c>
      <c r="H66" s="4" t="n">
        <f aca="false">C66*(E66-F66)</f>
        <v>250</v>
      </c>
      <c r="J66" s="4" t="n">
        <f aca="false">G66</f>
        <v>250</v>
      </c>
      <c r="K66" s="4" t="n">
        <f aca="false">J66</f>
        <v>250</v>
      </c>
      <c r="L66" s="5" t="n">
        <v>1</v>
      </c>
      <c r="M66" s="6" t="n">
        <f aca="false">C66*E66*-1</f>
        <v>500</v>
      </c>
    </row>
    <row r="67" customFormat="false" ht="12.75" hidden="false" customHeight="false" outlineLevel="0" collapsed="false">
      <c r="A67" s="15" t="s">
        <v>0</v>
      </c>
      <c r="B67" s="1" t="s">
        <v>69</v>
      </c>
      <c r="C67" s="2" t="n">
        <v>-15000</v>
      </c>
      <c r="D67" s="2" t="s">
        <v>0</v>
      </c>
      <c r="E67" s="14" t="n">
        <v>0.05</v>
      </c>
      <c r="F67" s="14" t="n">
        <v>0.1</v>
      </c>
      <c r="G67" s="4" t="n">
        <f aca="false">(E67-F67)*C67</f>
        <v>750</v>
      </c>
      <c r="H67" s="4" t="n">
        <f aca="false">C67*(E67-F67)</f>
        <v>750</v>
      </c>
      <c r="J67" s="4" t="n">
        <f aca="false">G67</f>
        <v>750</v>
      </c>
      <c r="K67" s="4" t="n">
        <f aca="false">J67</f>
        <v>750</v>
      </c>
      <c r="L67" s="5" t="n">
        <v>1</v>
      </c>
      <c r="M67" s="6" t="n">
        <f aca="false">C67*E67*-1</f>
        <v>750</v>
      </c>
      <c r="N67" s="6" t="s">
        <v>0</v>
      </c>
    </row>
    <row r="68" customFormat="false" ht="12.75" hidden="false" customHeight="false" outlineLevel="0" collapsed="false">
      <c r="A68" s="15" t="s">
        <v>0</v>
      </c>
      <c r="B68" s="1" t="s">
        <v>70</v>
      </c>
      <c r="C68" s="2" t="n">
        <v>-2500</v>
      </c>
      <c r="D68" s="2" t="s">
        <v>0</v>
      </c>
      <c r="E68" s="14" t="n">
        <v>0.225</v>
      </c>
      <c r="F68" s="14" t="n">
        <v>0.225</v>
      </c>
      <c r="G68" s="4" t="n">
        <f aca="false">(E68-F68)*C68</f>
        <v>-0</v>
      </c>
      <c r="H68" s="4" t="n">
        <f aca="false">C68*(E68-F68)</f>
        <v>-0</v>
      </c>
      <c r="J68" s="4" t="n">
        <f aca="false">G68</f>
        <v>-0</v>
      </c>
      <c r="K68" s="4" t="n">
        <f aca="false">J68</f>
        <v>-0</v>
      </c>
      <c r="L68" s="5" t="n">
        <v>1</v>
      </c>
      <c r="M68" s="6" t="n">
        <f aca="false">C68*E68*-1</f>
        <v>562.5</v>
      </c>
    </row>
    <row r="69" customFormat="false" ht="12.75" hidden="false" customHeight="false" outlineLevel="0" collapsed="false">
      <c r="A69" s="15" t="s">
        <v>0</v>
      </c>
      <c r="B69" s="1" t="s">
        <v>71</v>
      </c>
      <c r="C69" s="2" t="n">
        <v>-5000</v>
      </c>
      <c r="D69" s="2" t="s">
        <v>0</v>
      </c>
      <c r="E69" s="14" t="n">
        <v>0.275</v>
      </c>
      <c r="F69" s="14" t="n">
        <v>0.275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1375</v>
      </c>
    </row>
    <row r="70" customFormat="false" ht="12.75" hidden="false" customHeight="false" outlineLevel="0" collapsed="false">
      <c r="A70" s="15" t="s">
        <v>0</v>
      </c>
      <c r="B70" s="1" t="s">
        <v>72</v>
      </c>
      <c r="C70" s="2" t="n">
        <v>-15000</v>
      </c>
      <c r="D70" s="2" t="s">
        <v>0</v>
      </c>
      <c r="E70" s="14" t="n">
        <v>0.225</v>
      </c>
      <c r="F70" s="14" t="n">
        <v>0.225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3375</v>
      </c>
      <c r="O70" s="3" t="s">
        <v>0</v>
      </c>
    </row>
    <row r="71" customFormat="false" ht="12.75" hidden="false" customHeight="false" outlineLevel="0" collapsed="false">
      <c r="A71" s="15" t="s">
        <v>0</v>
      </c>
      <c r="B71" s="1" t="s">
        <v>73</v>
      </c>
      <c r="C71" s="2" t="n">
        <v>-15000</v>
      </c>
      <c r="D71" s="2" t="s">
        <v>0</v>
      </c>
      <c r="E71" s="14" t="n">
        <v>0.175</v>
      </c>
      <c r="F71" s="14" t="n">
        <v>0.175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2625</v>
      </c>
      <c r="O71" s="3" t="s">
        <v>0</v>
      </c>
    </row>
    <row r="72" customFormat="false" ht="12.75" hidden="false" customHeight="false" outlineLevel="0" collapsed="false">
      <c r="A72" s="15" t="s">
        <v>0</v>
      </c>
      <c r="B72" s="1" t="s">
        <v>74</v>
      </c>
      <c r="C72" s="2" t="n">
        <v>-10000</v>
      </c>
      <c r="D72" s="2" t="s">
        <v>0</v>
      </c>
      <c r="E72" s="14" t="n">
        <v>0.15</v>
      </c>
      <c r="F72" s="14" t="n">
        <v>0.15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1500</v>
      </c>
      <c r="O72" s="4" t="s">
        <v>0</v>
      </c>
    </row>
    <row r="73" customFormat="false" ht="12.75" hidden="false" customHeight="false" outlineLevel="0" collapsed="false">
      <c r="A73" s="15" t="s">
        <v>0</v>
      </c>
      <c r="B73" s="1" t="s">
        <v>75</v>
      </c>
      <c r="C73" s="2" t="n">
        <v>-10000</v>
      </c>
      <c r="D73" s="2" t="s">
        <v>0</v>
      </c>
      <c r="E73" s="14" t="n">
        <v>0.25</v>
      </c>
      <c r="F73" s="14" t="n">
        <v>0.25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2500</v>
      </c>
      <c r="O73" s="4" t="s">
        <v>0</v>
      </c>
    </row>
    <row r="74" customFormat="false" ht="12.75" hidden="false" customHeight="false" outlineLevel="0" collapsed="false">
      <c r="A74" s="15" t="s">
        <v>0</v>
      </c>
      <c r="B74" s="1" t="s">
        <v>76</v>
      </c>
      <c r="C74" s="2" t="n">
        <v>-10000</v>
      </c>
      <c r="D74" s="2" t="s">
        <v>0</v>
      </c>
      <c r="E74" s="14" t="n">
        <v>0.25</v>
      </c>
      <c r="F74" s="14" t="n">
        <v>0.25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2500</v>
      </c>
      <c r="O74" s="4" t="s">
        <v>0</v>
      </c>
    </row>
    <row r="75" customFormat="false" ht="12.75" hidden="false" customHeight="false" outlineLevel="0" collapsed="false">
      <c r="A75" s="15" t="s">
        <v>0</v>
      </c>
      <c r="B75" s="1" t="s">
        <v>77</v>
      </c>
      <c r="C75" s="2" t="n">
        <v>-10000</v>
      </c>
      <c r="D75" s="2" t="s">
        <v>0</v>
      </c>
      <c r="E75" s="14" t="n">
        <v>0.25</v>
      </c>
      <c r="F75" s="14" t="n">
        <v>0.25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37" t="n">
        <f aca="false">C75*E75*-1</f>
        <v>2500</v>
      </c>
      <c r="O75" s="6" t="s">
        <v>0</v>
      </c>
    </row>
    <row r="76" customFormat="false" ht="13.5" hidden="false" customHeight="false" outlineLevel="0" collapsed="false">
      <c r="A76" s="15" t="s">
        <v>0</v>
      </c>
      <c r="B76" s="1" t="s">
        <v>78</v>
      </c>
      <c r="C76" s="2" t="n">
        <v>-5000</v>
      </c>
      <c r="D76" s="2" t="s">
        <v>0</v>
      </c>
      <c r="E76" s="14" t="n">
        <v>0.25</v>
      </c>
      <c r="F76" s="14" t="n">
        <v>0.25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38" t="n">
        <f aca="false">C76*E76*-1</f>
        <v>1250</v>
      </c>
      <c r="N76" s="6" t="s">
        <v>0</v>
      </c>
      <c r="O76" s="4" t="s">
        <v>0</v>
      </c>
    </row>
    <row r="77" customFormat="false" ht="12.75" hidden="false" customHeight="false" outlineLevel="0" collapsed="false">
      <c r="A77" s="8" t="s">
        <v>0</v>
      </c>
      <c r="C77" s="39" t="s">
        <v>0</v>
      </c>
      <c r="D77" s="2" t="s">
        <v>0</v>
      </c>
      <c r="E77" s="14"/>
      <c r="F77" s="14"/>
      <c r="G77" s="4" t="s">
        <v>0</v>
      </c>
      <c r="H77" s="4" t="s">
        <v>0</v>
      </c>
      <c r="I77" s="14"/>
      <c r="J77" s="4" t="str">
        <f aca="false">G77</f>
        <v> </v>
      </c>
      <c r="K77" s="4" t="str">
        <f aca="false">J77</f>
        <v> </v>
      </c>
      <c r="M77" s="6" t="n">
        <f aca="false">SUM(M63:M76)</f>
        <v>24562.5</v>
      </c>
      <c r="N77" s="6" t="n">
        <v>1750</v>
      </c>
      <c r="O77" s="6" t="n">
        <v>3004110</v>
      </c>
      <c r="P77" s="1" t="s">
        <v>0</v>
      </c>
    </row>
    <row r="78" customFormat="false" ht="12.75" hidden="false" customHeight="false" outlineLevel="0" collapsed="false">
      <c r="A78" s="8" t="s">
        <v>63</v>
      </c>
      <c r="B78" s="3" t="s">
        <v>15</v>
      </c>
      <c r="C78" s="2" t="s">
        <v>0</v>
      </c>
      <c r="D78" s="2" t="s">
        <v>0</v>
      </c>
      <c r="E78" s="36"/>
      <c r="F78" s="36"/>
      <c r="G78" s="36" t="s">
        <v>0</v>
      </c>
      <c r="H78" s="4" t="s">
        <v>0</v>
      </c>
      <c r="I78" s="5"/>
      <c r="K78" s="4" t="s">
        <v>0</v>
      </c>
      <c r="M78" s="6" t="s">
        <v>0</v>
      </c>
      <c r="N78" s="6" t="n">
        <f aca="false">SUM(H62:H76)</f>
        <v>1750</v>
      </c>
      <c r="O78" s="6" t="n">
        <f aca="false">SUM(K62:K76)</f>
        <v>3004110.39</v>
      </c>
    </row>
    <row r="79" customFormat="false" ht="12.75" hidden="false" customHeight="false" outlineLevel="0" collapsed="false">
      <c r="A79" s="15" t="s">
        <v>0</v>
      </c>
      <c r="B79" s="1" t="s">
        <v>79</v>
      </c>
      <c r="C79" s="2" t="n">
        <v>387</v>
      </c>
      <c r="D79" s="2" t="s">
        <v>0</v>
      </c>
      <c r="E79" s="23" t="n">
        <v>38.77</v>
      </c>
      <c r="F79" s="23" t="n">
        <v>37.96</v>
      </c>
      <c r="G79" s="4" t="n">
        <f aca="false">C79*(E79-F79)</f>
        <v>313.470000000001</v>
      </c>
      <c r="H79" s="4" t="n">
        <f aca="false">C79*(E79-F79)</f>
        <v>313.470000000001</v>
      </c>
      <c r="I79" s="14"/>
      <c r="J79" s="4" t="n">
        <f aca="false">C79*E79</f>
        <v>15003.99</v>
      </c>
      <c r="K79" s="4" t="n">
        <f aca="false">J79</f>
        <v>15003.99</v>
      </c>
      <c r="L79" s="5" t="n">
        <v>2</v>
      </c>
      <c r="M79" s="6" t="s">
        <v>0</v>
      </c>
    </row>
    <row r="80" customFormat="false" ht="12.75" hidden="false" customHeight="false" outlineLevel="0" collapsed="false">
      <c r="A80" s="8" t="s">
        <v>0</v>
      </c>
      <c r="B80" s="1" t="s">
        <v>41</v>
      </c>
      <c r="C80" s="2" t="n">
        <v>158.48</v>
      </c>
      <c r="D80" s="2" t="s">
        <v>0</v>
      </c>
      <c r="E80" s="14" t="n">
        <v>1</v>
      </c>
      <c r="F80" s="14" t="n">
        <v>1</v>
      </c>
      <c r="G80" s="4" t="n">
        <f aca="false">C80*(E80-F80)</f>
        <v>0</v>
      </c>
      <c r="H80" s="4" t="n">
        <f aca="false">C80*(E80-F80)</f>
        <v>0</v>
      </c>
      <c r="I80" s="14"/>
      <c r="J80" s="4" t="n">
        <f aca="false">C80*E80</f>
        <v>158.48</v>
      </c>
      <c r="K80" s="4" t="n">
        <f aca="false">J80</f>
        <v>158.48</v>
      </c>
      <c r="L80" s="5" t="n">
        <v>1</v>
      </c>
    </row>
    <row r="81" customFormat="false" ht="12.75" hidden="false" customHeight="false" outlineLevel="0" collapsed="false">
      <c r="A81" s="8" t="s">
        <v>0</v>
      </c>
      <c r="B81" s="3" t="s">
        <v>0</v>
      </c>
      <c r="D81" s="2" t="s">
        <v>0</v>
      </c>
      <c r="E81" s="14" t="s">
        <v>0</v>
      </c>
      <c r="F81" s="14" t="s">
        <v>0</v>
      </c>
      <c r="H81" s="4" t="s">
        <v>0</v>
      </c>
      <c r="I81" s="5"/>
      <c r="K81" s="20"/>
      <c r="O81" s="6" t="s">
        <v>0</v>
      </c>
    </row>
    <row r="82" customFormat="false" ht="12.75" hidden="false" customHeight="false" outlineLevel="0" collapsed="false">
      <c r="A82" s="8" t="s">
        <v>80</v>
      </c>
      <c r="B82" s="3" t="s">
        <v>15</v>
      </c>
      <c r="C82" s="2" t="s">
        <v>0</v>
      </c>
      <c r="D82" s="2" t="s">
        <v>0</v>
      </c>
      <c r="E82" s="5"/>
      <c r="F82" s="5"/>
      <c r="H82" s="4" t="s">
        <v>0</v>
      </c>
      <c r="I82" s="5"/>
    </row>
    <row r="83" customFormat="false" ht="12.75" hidden="false" customHeight="false" outlineLevel="0" collapsed="false">
      <c r="A83" s="8" t="s">
        <v>81</v>
      </c>
      <c r="B83" s="1" t="s">
        <v>82</v>
      </c>
      <c r="C83" s="2" t="n">
        <v>234.064</v>
      </c>
      <c r="D83" s="2" t="s">
        <v>0</v>
      </c>
      <c r="E83" s="14" t="n">
        <v>46.88</v>
      </c>
      <c r="F83" s="14" t="n">
        <v>46.01</v>
      </c>
      <c r="G83" s="4" t="n">
        <f aca="false">C83*(E83-F83)</f>
        <v>203.635680000001</v>
      </c>
      <c r="H83" s="4" t="n">
        <f aca="false">C83*(E83-F83)</f>
        <v>203.635680000001</v>
      </c>
      <c r="I83" s="14"/>
      <c r="J83" s="4" t="n">
        <f aca="false">C83*E83</f>
        <v>10972.92032</v>
      </c>
      <c r="K83" s="4" t="n">
        <f aca="false">J83</f>
        <v>10972.92032</v>
      </c>
      <c r="L83" s="5" t="n">
        <v>2</v>
      </c>
    </row>
    <row r="84" customFormat="false" ht="12.75" hidden="false" customHeight="false" outlineLevel="0" collapsed="false">
      <c r="A84" s="8"/>
      <c r="B84" s="1" t="s">
        <v>83</v>
      </c>
      <c r="C84" s="2" t="n">
        <v>752.128</v>
      </c>
      <c r="D84" s="2" t="s">
        <v>0</v>
      </c>
      <c r="E84" s="14" t="n">
        <v>8.67</v>
      </c>
      <c r="F84" s="14" t="n">
        <v>8.36</v>
      </c>
      <c r="G84" s="4" t="n">
        <f aca="false">C84*(E84-F84)</f>
        <v>233.15968</v>
      </c>
      <c r="H84" s="4" t="n">
        <f aca="false">C84*(E84-F84)</f>
        <v>233.15968</v>
      </c>
      <c r="I84" s="14"/>
      <c r="J84" s="4" t="n">
        <f aca="false">C84*E84</f>
        <v>6520.94976</v>
      </c>
      <c r="K84" s="4" t="n">
        <f aca="false">J84</f>
        <v>6520.94976</v>
      </c>
      <c r="L84" s="5" t="n">
        <v>2</v>
      </c>
    </row>
    <row r="85" customFormat="false" ht="12.75" hidden="false" customHeight="false" outlineLevel="0" collapsed="false">
      <c r="A85" s="8"/>
      <c r="B85" s="1" t="s">
        <v>84</v>
      </c>
      <c r="C85" s="2" t="n">
        <v>2674.796</v>
      </c>
      <c r="D85" s="2" t="s">
        <v>0</v>
      </c>
      <c r="E85" s="14" t="n">
        <v>19.73</v>
      </c>
      <c r="F85" s="14" t="n">
        <v>19.44</v>
      </c>
      <c r="G85" s="4" t="n">
        <f aca="false">C85*(E85-F85)</f>
        <v>775.690839999998</v>
      </c>
      <c r="H85" s="4" t="n">
        <f aca="false">C85*(E85-F85)</f>
        <v>775.690839999998</v>
      </c>
      <c r="I85" s="14"/>
      <c r="J85" s="4" t="n">
        <f aca="false">C85*E85</f>
        <v>52773.72508</v>
      </c>
      <c r="K85" s="4" t="n">
        <f aca="false">J85</f>
        <v>52773.72508</v>
      </c>
      <c r="L85" s="5" t="n">
        <v>2</v>
      </c>
    </row>
    <row r="86" customFormat="false" ht="12.75" hidden="false" customHeight="false" outlineLevel="0" collapsed="false">
      <c r="A86" s="8"/>
      <c r="B86" s="1" t="s">
        <v>85</v>
      </c>
      <c r="C86" s="2" t="n">
        <v>1240.306</v>
      </c>
      <c r="D86" s="2" t="s">
        <v>0</v>
      </c>
      <c r="E86" s="14" t="n">
        <v>7.87</v>
      </c>
      <c r="F86" s="14" t="n">
        <v>7.79</v>
      </c>
      <c r="G86" s="4" t="n">
        <f aca="false">C86*(E86-F86)</f>
        <v>99.2244800000001</v>
      </c>
      <c r="H86" s="4" t="n">
        <f aca="false">C86*(E86-F86)</f>
        <v>99.2244800000001</v>
      </c>
      <c r="I86" s="14"/>
      <c r="J86" s="4" t="n">
        <f aca="false">C86*E86</f>
        <v>9761.20822</v>
      </c>
      <c r="K86" s="4" t="n">
        <f aca="false">J86</f>
        <v>9761.20822</v>
      </c>
      <c r="L86" s="5" t="n">
        <v>2</v>
      </c>
    </row>
    <row r="87" customFormat="false" ht="12.75" hidden="false" customHeight="false" outlineLevel="0" collapsed="false">
      <c r="A87" s="8"/>
      <c r="B87" s="1" t="s">
        <v>86</v>
      </c>
      <c r="C87" s="2" t="n">
        <v>261.044</v>
      </c>
      <c r="D87" s="2" t="s">
        <v>0</v>
      </c>
      <c r="E87" s="14" t="n">
        <v>36.14</v>
      </c>
      <c r="F87" s="14" t="n">
        <v>35.81</v>
      </c>
      <c r="G87" s="4" t="n">
        <f aca="false">C87*(E87-F87)</f>
        <v>86.1445199999996</v>
      </c>
      <c r="H87" s="4" t="n">
        <f aca="false">C87*(E87-F87)</f>
        <v>86.1445199999996</v>
      </c>
      <c r="I87" s="14"/>
      <c r="J87" s="4" t="n">
        <f aca="false">C87*E87</f>
        <v>9434.13016</v>
      </c>
      <c r="K87" s="4" t="n">
        <f aca="false">J87</f>
        <v>9434.13016</v>
      </c>
      <c r="L87" s="5" t="n">
        <v>2</v>
      </c>
    </row>
    <row r="88" customFormat="false" ht="12.75" hidden="false" customHeight="false" outlineLevel="0" collapsed="false">
      <c r="A88" s="8"/>
      <c r="B88" s="1" t="s">
        <v>87</v>
      </c>
      <c r="C88" s="2" t="n">
        <v>378.526</v>
      </c>
      <c r="D88" s="2" t="s">
        <v>0</v>
      </c>
      <c r="E88" s="14" t="n">
        <v>26.13</v>
      </c>
      <c r="F88" s="14" t="n">
        <v>25.9</v>
      </c>
      <c r="G88" s="4" t="n">
        <f aca="false">C88*(E88-F88)</f>
        <v>87.0609800000002</v>
      </c>
      <c r="H88" s="4" t="n">
        <f aca="false">C88*(E88-F88)</f>
        <v>87.0609800000002</v>
      </c>
      <c r="I88" s="14"/>
      <c r="J88" s="4" t="n">
        <f aca="false">C88*E88</f>
        <v>9890.88438</v>
      </c>
      <c r="K88" s="4" t="n">
        <f aca="false">J88</f>
        <v>9890.88438</v>
      </c>
      <c r="L88" s="5" t="n">
        <v>2</v>
      </c>
    </row>
    <row r="89" customFormat="false" ht="12.75" hidden="false" customHeight="false" outlineLevel="0" collapsed="false">
      <c r="A89" s="8" t="s">
        <v>0</v>
      </c>
      <c r="B89" s="1" t="s">
        <v>88</v>
      </c>
      <c r="C89" s="2" t="n">
        <v>1422.958</v>
      </c>
      <c r="D89" s="2" t="s">
        <v>0</v>
      </c>
      <c r="E89" s="14" t="n">
        <v>11.01</v>
      </c>
      <c r="F89" s="14" t="n">
        <v>11.01</v>
      </c>
      <c r="G89" s="4" t="n">
        <f aca="false">C89*(E89-F89)</f>
        <v>0</v>
      </c>
      <c r="H89" s="4" t="n">
        <f aca="false">C89*(E89-F89)</f>
        <v>0</v>
      </c>
      <c r="I89" s="14" t="s">
        <v>0</v>
      </c>
      <c r="J89" s="4" t="n">
        <f aca="false">C89*E89</f>
        <v>15666.76758</v>
      </c>
      <c r="K89" s="4" t="n">
        <f aca="false">J89</f>
        <v>15666.76758</v>
      </c>
      <c r="L89" s="5" t="n">
        <v>1</v>
      </c>
    </row>
    <row r="90" customFormat="false" ht="12.75" hidden="false" customHeight="false" outlineLevel="0" collapsed="false">
      <c r="A90" s="8"/>
      <c r="E90" s="1"/>
      <c r="F90" s="1"/>
      <c r="G90" s="20"/>
      <c r="H90" s="4" t="s">
        <v>0</v>
      </c>
      <c r="I90" s="1" t="s">
        <v>0</v>
      </c>
    </row>
    <row r="91" customFormat="false" ht="12.75" hidden="false" customHeight="false" outlineLevel="0" collapsed="false">
      <c r="A91" s="8" t="s">
        <v>89</v>
      </c>
      <c r="B91" s="1" t="s">
        <v>90</v>
      </c>
      <c r="C91" s="2" t="n">
        <v>490000</v>
      </c>
      <c r="E91" s="14" t="n">
        <v>1</v>
      </c>
      <c r="F91" s="14" t="n">
        <v>1</v>
      </c>
      <c r="G91" s="4" t="n">
        <f aca="false">C91*(E91-F91)</f>
        <v>0</v>
      </c>
      <c r="H91" s="4" t="n">
        <f aca="false">C91*(E91-F91)</f>
        <v>0</v>
      </c>
      <c r="I91" s="14"/>
      <c r="J91" s="4" t="n">
        <f aca="false">C91*E91</f>
        <v>490000</v>
      </c>
      <c r="K91" s="4" t="n">
        <f aca="false">J91</f>
        <v>490000</v>
      </c>
      <c r="L91" s="5" t="n">
        <v>1</v>
      </c>
    </row>
    <row r="92" customFormat="false" ht="12.75" hidden="false" customHeight="false" outlineLevel="0" collapsed="false">
      <c r="E92" s="1"/>
      <c r="F92" s="1"/>
      <c r="G92" s="20"/>
      <c r="H92" s="4" t="s">
        <v>0</v>
      </c>
      <c r="I92" s="1"/>
    </row>
    <row r="93" customFormat="false" ht="12.75" hidden="false" customHeight="false" outlineLevel="0" collapsed="false">
      <c r="A93" s="8" t="s">
        <v>91</v>
      </c>
      <c r="B93" s="1" t="s">
        <v>92</v>
      </c>
      <c r="C93" s="2" t="n">
        <v>3829.12</v>
      </c>
      <c r="E93" s="14" t="n">
        <v>1</v>
      </c>
      <c r="F93" s="14" t="n">
        <v>1</v>
      </c>
      <c r="G93" s="4" t="n">
        <f aca="false">C93*(E93-F93)</f>
        <v>0</v>
      </c>
      <c r="H93" s="4" t="n">
        <f aca="false">C93*(E93-F93)</f>
        <v>0</v>
      </c>
      <c r="I93" s="14"/>
      <c r="J93" s="4" t="n">
        <f aca="false">C93*E93</f>
        <v>3829.12</v>
      </c>
      <c r="K93" s="4" t="n">
        <f aca="false">J93</f>
        <v>3829.12</v>
      </c>
      <c r="L93" s="5" t="n">
        <v>1</v>
      </c>
    </row>
    <row r="94" customFormat="false" ht="12.75" hidden="false" customHeight="false" outlineLevel="0" collapsed="false">
      <c r="A94" s="8"/>
      <c r="B94" s="1" t="s">
        <v>93</v>
      </c>
      <c r="C94" s="2" t="n">
        <v>4769.42</v>
      </c>
      <c r="E94" s="14" t="n">
        <v>1</v>
      </c>
      <c r="F94" s="14" t="n">
        <v>1</v>
      </c>
      <c r="G94" s="4" t="n">
        <f aca="false">C94*(E94-F94)</f>
        <v>0</v>
      </c>
      <c r="H94" s="4" t="n">
        <f aca="false">C94*(E94-F94)</f>
        <v>0</v>
      </c>
      <c r="I94" s="14"/>
      <c r="J94" s="4" t="n">
        <f aca="false">C94*E94</f>
        <v>4769.42</v>
      </c>
      <c r="K94" s="4" t="n">
        <f aca="false">J94</f>
        <v>4769.42</v>
      </c>
      <c r="L94" s="5" t="n">
        <v>1</v>
      </c>
    </row>
    <row r="95" customFormat="false" ht="12.75" hidden="false" customHeight="false" outlineLevel="0" collapsed="false">
      <c r="E95" s="1"/>
      <c r="F95" s="1"/>
      <c r="G95" s="20"/>
      <c r="H95" s="4" t="s">
        <v>0</v>
      </c>
      <c r="I95" s="1"/>
      <c r="K95" s="4" t="s">
        <v>0</v>
      </c>
    </row>
    <row r="96" customFormat="false" ht="12.75" hidden="false" customHeight="false" outlineLevel="0" collapsed="false">
      <c r="A96" s="8" t="s">
        <v>94</v>
      </c>
      <c r="B96" s="1" t="s">
        <v>95</v>
      </c>
      <c r="C96" s="2" t="n">
        <v>9759</v>
      </c>
      <c r="E96" s="14" t="n">
        <v>1</v>
      </c>
      <c r="F96" s="14" t="n">
        <v>1</v>
      </c>
      <c r="G96" s="4" t="n">
        <f aca="false">C96*(E96-F96)</f>
        <v>0</v>
      </c>
      <c r="H96" s="4" t="n">
        <f aca="false">C96*(E96-F96)</f>
        <v>0</v>
      </c>
      <c r="I96" s="14"/>
      <c r="J96" s="4" t="n">
        <f aca="false">C96*E96</f>
        <v>9759</v>
      </c>
      <c r="K96" s="4" t="n">
        <f aca="false">J96</f>
        <v>9759</v>
      </c>
      <c r="L96" s="5" t="n">
        <v>1</v>
      </c>
      <c r="M96" s="6" t="s">
        <v>96</v>
      </c>
    </row>
    <row r="97" customFormat="false" ht="12.75" hidden="false" customHeight="false" outlineLevel="0" collapsed="false">
      <c r="A97" s="8"/>
      <c r="B97" s="1" t="s">
        <v>97</v>
      </c>
      <c r="C97" s="2" t="n">
        <v>3718</v>
      </c>
      <c r="E97" s="14" t="n">
        <v>1</v>
      </c>
      <c r="F97" s="14" t="n">
        <v>1</v>
      </c>
      <c r="G97" s="4" t="n">
        <f aca="false">C97*(E97-F97)</f>
        <v>0</v>
      </c>
      <c r="H97" s="4" t="n">
        <f aca="false">C97*(E97-F97)</f>
        <v>0</v>
      </c>
      <c r="I97" s="14"/>
      <c r="J97" s="4" t="n">
        <f aca="false">C97*E97</f>
        <v>3718</v>
      </c>
      <c r="K97" s="4" t="n">
        <f aca="false">J97</f>
        <v>3718</v>
      </c>
      <c r="L97" s="5" t="n">
        <v>1</v>
      </c>
      <c r="M97" s="6" t="n">
        <f aca="false">(C9*E9)+(C10*E10)+(C11*E11)</f>
        <v>-1763100</v>
      </c>
      <c r="N97" s="40" t="n">
        <f aca="false">M97/M104</f>
        <v>-0.299627714097698</v>
      </c>
      <c r="O97" s="3" t="s">
        <v>19</v>
      </c>
    </row>
    <row r="98" customFormat="false" ht="12.75" hidden="false" customHeight="false" outlineLevel="0" collapsed="false">
      <c r="A98" s="8"/>
      <c r="B98" s="1" t="s">
        <v>98</v>
      </c>
      <c r="C98" s="2" t="n">
        <v>943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943</v>
      </c>
      <c r="K98" s="4" t="n">
        <f aca="false">J98</f>
        <v>943</v>
      </c>
      <c r="L98" s="5" t="n">
        <v>1</v>
      </c>
      <c r="M98" s="6" t="n">
        <f aca="false">SUMIF(L5:L105,2,K5:K105)</f>
        <v>257050.564861722</v>
      </c>
      <c r="N98" s="40" t="n">
        <f aca="false">M98/M104</f>
        <v>0.0436841206721342</v>
      </c>
      <c r="O98" s="3" t="s">
        <v>15</v>
      </c>
    </row>
    <row r="99" customFormat="false" ht="12.75" hidden="false" customHeight="false" outlineLevel="0" collapsed="false">
      <c r="A99" s="8"/>
      <c r="B99" s="1" t="s">
        <v>99</v>
      </c>
      <c r="C99" s="2" t="n">
        <v>1235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1235</v>
      </c>
      <c r="K99" s="4" t="n">
        <f aca="false">J99</f>
        <v>1235</v>
      </c>
      <c r="L99" s="5" t="n">
        <v>1</v>
      </c>
      <c r="M99" s="6" t="s">
        <v>100</v>
      </c>
      <c r="N99" s="40"/>
      <c r="O99" s="4" t="s">
        <v>0</v>
      </c>
    </row>
    <row r="100" customFormat="false" ht="12.75" hidden="false" customHeight="false" outlineLevel="0" collapsed="false">
      <c r="A100" s="8"/>
      <c r="B100" s="1" t="s">
        <v>101</v>
      </c>
      <c r="C100" s="2" t="n">
        <v>2234.782</v>
      </c>
      <c r="D100" s="2" t="s">
        <v>0</v>
      </c>
      <c r="E100" s="14" t="n">
        <v>1.684671</v>
      </c>
      <c r="F100" s="14" t="n">
        <v>1.684671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3764.872426722</v>
      </c>
      <c r="K100" s="4" t="n">
        <f aca="false">J100</f>
        <v>3764.872426722</v>
      </c>
      <c r="L100" s="5" t="n">
        <v>2</v>
      </c>
      <c r="M100" s="6" t="n">
        <f aca="false">SUMIF(L5:L105,1,K5:K105)</f>
        <v>6172251.57758</v>
      </c>
      <c r="N100" s="40" t="n">
        <f aca="false">M100/M104</f>
        <v>1.04893518860315</v>
      </c>
    </row>
    <row r="101" customFormat="false" ht="12.75" hidden="false" customHeight="false" outlineLevel="0" collapsed="false">
      <c r="A101" s="8"/>
      <c r="E101" s="14"/>
      <c r="F101" s="14"/>
      <c r="I101" s="14"/>
      <c r="M101" s="6" t="s">
        <v>102</v>
      </c>
      <c r="N101" s="40"/>
    </row>
    <row r="102" customFormat="false" ht="12.75" hidden="false" customHeight="false" outlineLevel="0" collapsed="false">
      <c r="A102" s="8" t="s">
        <v>103</v>
      </c>
      <c r="B102" s="1" t="s">
        <v>104</v>
      </c>
      <c r="C102" s="2" t="n">
        <v>-155000</v>
      </c>
      <c r="D102" s="2" t="s">
        <v>0</v>
      </c>
      <c r="E102" s="19" t="s">
        <v>0</v>
      </c>
      <c r="F102" s="19" t="s">
        <v>0</v>
      </c>
      <c r="G102" s="19" t="s">
        <v>0</v>
      </c>
      <c r="H102" s="19" t="s">
        <v>0</v>
      </c>
      <c r="J102" s="4" t="n">
        <f aca="false">+C102</f>
        <v>-155000</v>
      </c>
      <c r="K102" s="4" t="n">
        <f aca="false">J102</f>
        <v>-155000</v>
      </c>
      <c r="L102" s="5" t="n">
        <v>0</v>
      </c>
      <c r="M102" s="6" t="n">
        <f aca="false">SUM(K102:K104)</f>
        <v>-545000</v>
      </c>
      <c r="N102" s="40" t="n">
        <f aca="false">+M102/M104</f>
        <v>-0.0926193092752796</v>
      </c>
    </row>
    <row r="103" customFormat="false" ht="12.75" hidden="false" customHeight="false" outlineLevel="0" collapsed="false">
      <c r="A103" s="8" t="s">
        <v>0</v>
      </c>
      <c r="B103" s="1" t="s">
        <v>105</v>
      </c>
      <c r="C103" s="2" t="n">
        <v>-155000</v>
      </c>
      <c r="D103" s="2" t="s">
        <v>0</v>
      </c>
      <c r="E103" s="19" t="s">
        <v>0</v>
      </c>
      <c r="F103" s="19" t="s">
        <v>0</v>
      </c>
      <c r="G103" s="19" t="s">
        <v>0</v>
      </c>
      <c r="H103" s="19" t="s">
        <v>0</v>
      </c>
      <c r="J103" s="4" t="n">
        <f aca="false">+C103</f>
        <v>-155000</v>
      </c>
      <c r="K103" s="4" t="n">
        <f aca="false">J103</f>
        <v>-155000</v>
      </c>
      <c r="L103" s="5" t="n">
        <v>0</v>
      </c>
      <c r="M103" s="6" t="s">
        <v>106</v>
      </c>
      <c r="N103" s="40"/>
    </row>
    <row r="104" customFormat="false" ht="12.75" hidden="false" customHeight="false" outlineLevel="0" collapsed="false">
      <c r="A104" s="8" t="s">
        <v>0</v>
      </c>
      <c r="B104" s="1" t="s">
        <v>107</v>
      </c>
      <c r="C104" s="2" t="n">
        <v>-235000</v>
      </c>
      <c r="D104" s="2" t="s">
        <v>0</v>
      </c>
      <c r="E104" s="19" t="s">
        <v>0</v>
      </c>
      <c r="F104" s="19" t="s">
        <v>0</v>
      </c>
      <c r="G104" s="19" t="s">
        <v>0</v>
      </c>
      <c r="H104" s="19" t="s">
        <v>0</v>
      </c>
      <c r="J104" s="4" t="n">
        <f aca="false">+C104</f>
        <v>-235000</v>
      </c>
      <c r="K104" s="4" t="n">
        <f aca="false">J104</f>
        <v>-235000</v>
      </c>
      <c r="L104" s="5" t="n">
        <v>0</v>
      </c>
      <c r="M104" s="6" t="n">
        <f aca="false">K107</f>
        <v>5884302.14244172</v>
      </c>
      <c r="N104" s="40" t="n">
        <f aca="false">+M104/K107</f>
        <v>1</v>
      </c>
    </row>
    <row r="105" customFormat="false" ht="13.5" hidden="false" customHeight="false" outlineLevel="0" collapsed="false">
      <c r="A105" s="8" t="s">
        <v>0</v>
      </c>
      <c r="B105" s="41" t="s">
        <v>0</v>
      </c>
      <c r="C105" s="42"/>
      <c r="D105" s="42" t="s">
        <v>0</v>
      </c>
      <c r="E105" s="43"/>
      <c r="F105" s="43"/>
      <c r="G105" s="44"/>
      <c r="H105" s="44"/>
      <c r="I105" s="43"/>
      <c r="J105" s="44"/>
      <c r="K105" s="44" t="s">
        <v>0</v>
      </c>
      <c r="L105" s="45"/>
      <c r="M105" s="38" t="s">
        <v>0</v>
      </c>
      <c r="N105" s="38"/>
    </row>
    <row r="106" customFormat="false" ht="12.75" hidden="false" customHeight="false" outlineLevel="0" collapsed="false">
      <c r="A106" s="8"/>
      <c r="M106" s="6" t="s">
        <v>108</v>
      </c>
    </row>
    <row r="107" customFormat="false" ht="12.75" hidden="false" customHeight="false" outlineLevel="0" collapsed="false">
      <c r="A107" s="8" t="s">
        <v>109</v>
      </c>
      <c r="C107" s="2" t="n">
        <f aca="false">SUM(C47:C59)+C30+C36+C39+C42+C43+C44</f>
        <v>21743.2113</v>
      </c>
      <c r="D107" s="2" t="n">
        <f aca="false">SUM(D5:D104)</f>
        <v>14761.2113</v>
      </c>
      <c r="G107" s="4" t="n">
        <f aca="false">SUM(G5:G105)</f>
        <v>-21768.2212890001</v>
      </c>
      <c r="H107" s="4" t="n">
        <f aca="false">SUM(H5:H105)</f>
        <v>-21100.7318690001</v>
      </c>
      <c r="J107" s="4" t="n">
        <f aca="false">SUM(J5:J105)</f>
        <v>5934667.46914772</v>
      </c>
      <c r="K107" s="4" t="n">
        <f aca="false">SUM(K5:K105)</f>
        <v>5884302.14244172</v>
      </c>
      <c r="M107" s="37" t="n">
        <f aca="false">SUM(K42:K59)+K30+K36</f>
        <v>54254.759801</v>
      </c>
      <c r="N107" s="46" t="n">
        <f aca="false">M107/K107</f>
        <v>0.00922025390397216</v>
      </c>
    </row>
    <row r="108" customFormat="false" ht="13.5" hidden="false" customHeight="false" outlineLevel="0" collapsed="false">
      <c r="A108" s="8"/>
      <c r="B108" s="47"/>
      <c r="C108" s="42"/>
      <c r="D108" s="42"/>
      <c r="E108" s="43"/>
      <c r="F108" s="43"/>
      <c r="G108" s="44"/>
      <c r="H108" s="44"/>
      <c r="I108" s="43"/>
      <c r="J108" s="44"/>
      <c r="K108" s="44"/>
      <c r="L108" s="45"/>
      <c r="M108" s="38"/>
      <c r="N108" s="38"/>
    </row>
    <row r="109" customFormat="false" ht="12.75" hidden="false" customHeight="false" outlineLevel="0" collapsed="false">
      <c r="A109" s="8"/>
    </row>
    <row r="110" customFormat="false" ht="12.75" hidden="false" customHeight="false" outlineLevel="0" collapsed="false">
      <c r="A110" s="8" t="s">
        <v>110</v>
      </c>
      <c r="B110" s="3" t="s">
        <v>15</v>
      </c>
      <c r="C110" s="2" t="s">
        <v>0</v>
      </c>
      <c r="M110" s="6" t="s">
        <v>0</v>
      </c>
    </row>
    <row r="111" customFormat="false" ht="12.75" hidden="false" customHeight="false" outlineLevel="0" collapsed="false">
      <c r="A111" s="8" t="s">
        <v>111</v>
      </c>
      <c r="B111" s="1" t="s">
        <v>112</v>
      </c>
      <c r="C111" s="2" t="n">
        <v>1228.582</v>
      </c>
      <c r="D111" s="2" t="s">
        <v>0</v>
      </c>
      <c r="E111" s="14" t="n">
        <v>18.8</v>
      </c>
      <c r="F111" s="14" t="n">
        <v>18.45</v>
      </c>
      <c r="G111" s="4" t="n">
        <f aca="false">C111*(E111-F111)</f>
        <v>430.003700000002</v>
      </c>
      <c r="H111" s="4" t="n">
        <f aca="false">C111*(E111-F111)</f>
        <v>430.003700000002</v>
      </c>
      <c r="I111" s="14"/>
      <c r="J111" s="4" t="n">
        <f aca="false">C111*E111</f>
        <v>23097.3416</v>
      </c>
      <c r="K111" s="4" t="n">
        <f aca="false">J111</f>
        <v>23097.3416</v>
      </c>
      <c r="L111" s="5" t="n">
        <v>2</v>
      </c>
    </row>
    <row r="112" customFormat="false" ht="12.75" hidden="false" customHeight="false" outlineLevel="0" collapsed="false">
      <c r="A112" s="8" t="s">
        <v>0</v>
      </c>
      <c r="B112" s="1" t="s">
        <v>113</v>
      </c>
      <c r="C112" s="2" t="n">
        <v>387</v>
      </c>
      <c r="D112" s="2" t="s">
        <v>0</v>
      </c>
      <c r="E112" s="14" t="n">
        <f aca="false">+E79</f>
        <v>38.77</v>
      </c>
      <c r="F112" s="14" t="n">
        <f aca="false">+F79</f>
        <v>37.96</v>
      </c>
      <c r="G112" s="4" t="n">
        <f aca="false">C112*(E112-F112)</f>
        <v>313.470000000001</v>
      </c>
      <c r="H112" s="4" t="n">
        <f aca="false">C112*(E112-F112)</f>
        <v>313.470000000001</v>
      </c>
      <c r="I112" s="14"/>
      <c r="J112" s="4" t="n">
        <f aca="false">C112*E112</f>
        <v>15003.99</v>
      </c>
      <c r="K112" s="4" t="n">
        <f aca="false">J112</f>
        <v>15003.99</v>
      </c>
      <c r="L112" s="5" t="n">
        <v>2</v>
      </c>
    </row>
    <row r="113" customFormat="false" ht="12.75" hidden="false" customHeight="false" outlineLevel="0" collapsed="false">
      <c r="A113" s="8" t="s">
        <v>0</v>
      </c>
      <c r="B113" s="1" t="s">
        <v>41</v>
      </c>
      <c r="C113" s="2" t="n">
        <v>158.48</v>
      </c>
      <c r="D113" s="2" t="s">
        <v>0</v>
      </c>
      <c r="E113" s="14" t="n">
        <v>1</v>
      </c>
      <c r="F113" s="14" t="n">
        <v>1</v>
      </c>
      <c r="G113" s="4" t="n">
        <f aca="false">C113*(E113-F113)</f>
        <v>0</v>
      </c>
      <c r="H113" s="4" t="n">
        <f aca="false">C113*(E113-F113)</f>
        <v>0</v>
      </c>
      <c r="I113" s="14"/>
      <c r="J113" s="4" t="n">
        <f aca="false">C113*E113</f>
        <v>158.48</v>
      </c>
      <c r="K113" s="4" t="n">
        <f aca="false">J113</f>
        <v>158.48</v>
      </c>
      <c r="L113" s="5" t="n">
        <v>1</v>
      </c>
    </row>
    <row r="114" customFormat="false" ht="12.75" hidden="false" customHeight="false" outlineLevel="0" collapsed="false">
      <c r="A114" s="8"/>
      <c r="E114" s="5"/>
      <c r="F114" s="5"/>
      <c r="H114" s="4" t="s">
        <v>0</v>
      </c>
      <c r="I114" s="5"/>
    </row>
    <row r="115" customFormat="false" ht="12.75" hidden="false" customHeight="false" outlineLevel="0" collapsed="false">
      <c r="A115" s="8" t="s">
        <v>110</v>
      </c>
      <c r="B115" s="3" t="s">
        <v>15</v>
      </c>
      <c r="C115" s="2" t="s">
        <v>0</v>
      </c>
      <c r="E115" s="5"/>
      <c r="F115" s="5"/>
      <c r="H115" s="4" t="s">
        <v>0</v>
      </c>
      <c r="I115" s="5"/>
    </row>
    <row r="116" customFormat="false" ht="12.75" hidden="false" customHeight="false" outlineLevel="0" collapsed="false">
      <c r="A116" s="8" t="s">
        <v>114</v>
      </c>
      <c r="B116" s="1" t="s">
        <v>115</v>
      </c>
      <c r="C116" s="2" t="n">
        <v>2013.38</v>
      </c>
      <c r="D116" s="2" t="s">
        <v>0</v>
      </c>
      <c r="E116" s="14" t="n">
        <v>10.87</v>
      </c>
      <c r="F116" s="14" t="n">
        <v>10.82</v>
      </c>
      <c r="G116" s="4" t="n">
        <f aca="false">C116*(E116-F116)</f>
        <v>100.668999999998</v>
      </c>
      <c r="H116" s="4" t="n">
        <f aca="false">C116*(E116-F116)</f>
        <v>100.668999999998</v>
      </c>
      <c r="I116" s="14"/>
      <c r="J116" s="4" t="n">
        <f aca="false">C116*E116</f>
        <v>21885.4406</v>
      </c>
      <c r="K116" s="4" t="n">
        <f aca="false">J116</f>
        <v>21885.4406</v>
      </c>
      <c r="L116" s="5" t="n">
        <v>2</v>
      </c>
    </row>
    <row r="117" customFormat="false" ht="12.75" hidden="false" customHeight="false" outlineLevel="0" collapsed="false">
      <c r="A117" s="8" t="s">
        <v>0</v>
      </c>
      <c r="B117" s="1" t="s">
        <v>113</v>
      </c>
      <c r="C117" s="2" t="n">
        <v>387</v>
      </c>
      <c r="D117" s="2" t="s">
        <v>0</v>
      </c>
      <c r="E117" s="14" t="n">
        <f aca="false">+E79</f>
        <v>38.77</v>
      </c>
      <c r="F117" s="14" t="n">
        <f aca="false">+F79</f>
        <v>37.96</v>
      </c>
      <c r="G117" s="4" t="n">
        <f aca="false">C117*(E117-F117)</f>
        <v>313.470000000001</v>
      </c>
      <c r="H117" s="4" t="n">
        <f aca="false">C117*(E117-F117)</f>
        <v>313.470000000001</v>
      </c>
      <c r="I117" s="14"/>
      <c r="J117" s="4" t="n">
        <f aca="false">C117*E117</f>
        <v>15003.99</v>
      </c>
      <c r="K117" s="4" t="n">
        <f aca="false">J117</f>
        <v>15003.99</v>
      </c>
      <c r="L117" s="5" t="n">
        <v>2</v>
      </c>
    </row>
    <row r="118" customFormat="false" ht="12.75" hidden="false" customHeight="false" outlineLevel="0" collapsed="false">
      <c r="A118" s="8" t="s">
        <v>0</v>
      </c>
      <c r="B118" s="1" t="s">
        <v>41</v>
      </c>
      <c r="C118" s="2" t="n">
        <v>158.48</v>
      </c>
      <c r="D118" s="2" t="s">
        <v>0</v>
      </c>
      <c r="E118" s="14" t="n">
        <v>1</v>
      </c>
      <c r="F118" s="14" t="n">
        <v>1</v>
      </c>
      <c r="G118" s="4" t="n">
        <f aca="false">C118*(E118-F118)</f>
        <v>0</v>
      </c>
      <c r="H118" s="4" t="n">
        <f aca="false">C118*(E118-F118)</f>
        <v>0</v>
      </c>
      <c r="I118" s="14"/>
      <c r="J118" s="4" t="n">
        <f aca="false">C118*E118</f>
        <v>158.48</v>
      </c>
      <c r="K118" s="4" t="n">
        <f aca="false">J118</f>
        <v>158.48</v>
      </c>
      <c r="L118" s="5" t="n">
        <v>1</v>
      </c>
      <c r="M118" s="6" t="s">
        <v>0</v>
      </c>
    </row>
    <row r="119" customFormat="false" ht="12.75" hidden="false" customHeight="false" outlineLevel="0" collapsed="false">
      <c r="A119" s="8"/>
      <c r="E119" s="14"/>
      <c r="F119" s="14"/>
      <c r="H119" s="4" t="s">
        <v>0</v>
      </c>
      <c r="I119" s="14"/>
    </row>
    <row r="120" customFormat="false" ht="12.75" hidden="false" customHeight="false" outlineLevel="0" collapsed="false">
      <c r="A120" s="8" t="s">
        <v>116</v>
      </c>
      <c r="B120" s="1" t="s">
        <v>113</v>
      </c>
      <c r="C120" s="2" t="n">
        <v>387</v>
      </c>
      <c r="D120" s="2" t="s">
        <v>0</v>
      </c>
      <c r="E120" s="14" t="n">
        <f aca="false">+E79</f>
        <v>38.77</v>
      </c>
      <c r="F120" s="14" t="n">
        <f aca="false">+F79</f>
        <v>37.96</v>
      </c>
      <c r="G120" s="4" t="n">
        <f aca="false">C120*(E120-F120)</f>
        <v>313.470000000001</v>
      </c>
      <c r="H120" s="4" t="n">
        <f aca="false">C120*(E120-F120)</f>
        <v>313.470000000001</v>
      </c>
      <c r="I120" s="14"/>
      <c r="J120" s="4" t="n">
        <f aca="false">C120*E120</f>
        <v>15003.99</v>
      </c>
      <c r="K120" s="4" t="n">
        <f aca="false">J120</f>
        <v>15003.99</v>
      </c>
      <c r="L120" s="5" t="n">
        <v>2</v>
      </c>
    </row>
    <row r="121" customFormat="false" ht="12.75" hidden="false" customHeight="false" outlineLevel="0" collapsed="false">
      <c r="A121" s="8" t="s">
        <v>0</v>
      </c>
      <c r="B121" s="1" t="s">
        <v>41</v>
      </c>
      <c r="C121" s="2" t="n">
        <v>158.48</v>
      </c>
      <c r="D121" s="2" t="s">
        <v>0</v>
      </c>
      <c r="E121" s="14" t="n">
        <v>1</v>
      </c>
      <c r="F121" s="14" t="n">
        <v>1</v>
      </c>
      <c r="G121" s="4" t="n">
        <f aca="false">C121*(E121-F121)</f>
        <v>0</v>
      </c>
      <c r="H121" s="4" t="n">
        <f aca="false">C121*(E121-F121)</f>
        <v>0</v>
      </c>
      <c r="I121" s="14"/>
      <c r="J121" s="4" t="n">
        <f aca="false">C121*E121</f>
        <v>158.48</v>
      </c>
      <c r="K121" s="4" t="n">
        <f aca="false">J121</f>
        <v>158.48</v>
      </c>
      <c r="L121" s="5" t="n">
        <v>1</v>
      </c>
    </row>
    <row r="122" customFormat="false" ht="12.75" hidden="false" customHeight="false" outlineLevel="0" collapsed="false">
      <c r="A122" s="8"/>
      <c r="C122" s="2" t="s">
        <v>0</v>
      </c>
      <c r="E122" s="21"/>
      <c r="F122" s="21"/>
      <c r="H122" s="4" t="s">
        <v>0</v>
      </c>
      <c r="I122" s="14"/>
    </row>
    <row r="123" customFormat="false" ht="12.75" hidden="false" customHeight="false" outlineLevel="0" collapsed="false">
      <c r="A123" s="8" t="s">
        <v>60</v>
      </c>
      <c r="B123" s="3" t="s">
        <v>15</v>
      </c>
      <c r="D123" s="2" t="s">
        <v>0</v>
      </c>
      <c r="E123" s="36"/>
      <c r="F123" s="36"/>
      <c r="H123" s="4" t="s">
        <v>0</v>
      </c>
      <c r="I123" s="5"/>
      <c r="K123" s="4" t="s">
        <v>0</v>
      </c>
    </row>
    <row r="124" customFormat="false" ht="12.75" hidden="false" customHeight="false" outlineLevel="0" collapsed="false">
      <c r="A124" s="8" t="s">
        <v>117</v>
      </c>
      <c r="B124" s="1" t="s">
        <v>118</v>
      </c>
      <c r="C124" s="2" t="n">
        <v>288</v>
      </c>
      <c r="D124" s="2" t="n">
        <v>0</v>
      </c>
      <c r="E124" s="14" t="n">
        <f aca="false">E$30</f>
        <v>11.17</v>
      </c>
      <c r="F124" s="14" t="n">
        <f aca="false">F$30</f>
        <v>11.3</v>
      </c>
      <c r="G124" s="4" t="n">
        <f aca="false">C124*(E124-F124)</f>
        <v>-37.4400000000002</v>
      </c>
      <c r="H124" s="4" t="n">
        <f aca="false">C124*(E124-F124)*0.5895</f>
        <v>-22.0708800000001</v>
      </c>
      <c r="I124" s="14"/>
      <c r="J124" s="4" t="n">
        <f aca="false">C124*E124</f>
        <v>3216.96</v>
      </c>
      <c r="K124" s="4" t="n">
        <f aca="false">J124*0.5995</f>
        <v>1928.56752</v>
      </c>
      <c r="L124" s="5" t="n">
        <v>2</v>
      </c>
      <c r="M124" s="6" t="n">
        <f aca="false">SUM(K107:K124)+K133</f>
        <v>5976700.90216172</v>
      </c>
      <c r="O124" s="4" t="s">
        <v>0</v>
      </c>
    </row>
    <row r="125" customFormat="false" ht="12.75" hidden="false" customHeight="false" outlineLevel="0" collapsed="false">
      <c r="A125" s="8"/>
      <c r="E125" s="14" t="s">
        <v>0</v>
      </c>
      <c r="F125" s="14" t="s">
        <v>0</v>
      </c>
      <c r="H125" s="4" t="s">
        <v>0</v>
      </c>
      <c r="I125" s="14"/>
      <c r="K125" s="4" t="s">
        <v>0</v>
      </c>
    </row>
    <row r="126" customFormat="false" ht="12.75" hidden="false" customHeight="false" outlineLevel="0" collapsed="false">
      <c r="A126" s="8" t="s">
        <v>119</v>
      </c>
      <c r="B126" s="3" t="s">
        <v>15</v>
      </c>
      <c r="C126" s="2" t="s">
        <v>0</v>
      </c>
      <c r="E126" s="14" t="s">
        <v>0</v>
      </c>
      <c r="F126" s="14" t="s">
        <v>0</v>
      </c>
      <c r="H126" s="4" t="s">
        <v>0</v>
      </c>
      <c r="I126" s="5"/>
      <c r="K126" s="4" t="s">
        <v>0</v>
      </c>
      <c r="M126" s="48" t="s">
        <v>0</v>
      </c>
    </row>
    <row r="127" customFormat="false" ht="12.75" hidden="false" customHeight="false" outlineLevel="0" collapsed="false">
      <c r="A127" s="8" t="s">
        <v>58</v>
      </c>
      <c r="B127" s="1" t="s">
        <v>120</v>
      </c>
      <c r="C127" s="2" t="n">
        <v>3331</v>
      </c>
      <c r="D127" s="2" t="n">
        <v>0</v>
      </c>
      <c r="E127" s="14" t="n">
        <f aca="false">E$30</f>
        <v>11.17</v>
      </c>
      <c r="F127" s="14" t="n">
        <f aca="false">F$30</f>
        <v>11.3</v>
      </c>
      <c r="G127" s="4" t="n">
        <v>0</v>
      </c>
      <c r="H127" s="4" t="n">
        <v>0</v>
      </c>
      <c r="I127" s="14"/>
      <c r="J127" s="4" t="n">
        <v>0</v>
      </c>
      <c r="K127" s="4" t="n">
        <v>0</v>
      </c>
      <c r="L127" s="5" t="n">
        <v>2</v>
      </c>
      <c r="M127" s="6" t="s">
        <v>0</v>
      </c>
    </row>
    <row r="128" customFormat="false" ht="12.75" hidden="false" customHeight="false" outlineLevel="0" collapsed="false">
      <c r="A128" s="8" t="s">
        <v>0</v>
      </c>
      <c r="B128" s="1" t="s">
        <v>121</v>
      </c>
      <c r="C128" s="2" t="n">
        <v>668</v>
      </c>
      <c r="D128" s="2" t="n">
        <v>0</v>
      </c>
      <c r="E128" s="14" t="n">
        <f aca="false">E$30</f>
        <v>11.17</v>
      </c>
      <c r="F128" s="14" t="n">
        <f aca="false">F$30</f>
        <v>11.3</v>
      </c>
      <c r="G128" s="4" t="n">
        <v>0</v>
      </c>
      <c r="H128" s="4" t="n">
        <v>0</v>
      </c>
      <c r="I128" s="14"/>
      <c r="J128" s="4" t="n">
        <v>0</v>
      </c>
      <c r="K128" s="4" t="n">
        <v>0</v>
      </c>
      <c r="L128" s="5" t="n">
        <v>2</v>
      </c>
      <c r="M128" s="6" t="s">
        <v>0</v>
      </c>
    </row>
    <row r="129" customFormat="false" ht="12.75" hidden="false" customHeight="false" outlineLevel="0" collapsed="false">
      <c r="A129" s="8" t="s">
        <v>0</v>
      </c>
      <c r="B129" s="1" t="s">
        <v>122</v>
      </c>
      <c r="C129" s="2" t="n">
        <v>786</v>
      </c>
      <c r="D129" s="2" t="n">
        <v>0</v>
      </c>
      <c r="E129" s="14" t="n">
        <f aca="false">E$30</f>
        <v>11.17</v>
      </c>
      <c r="F129" s="14" t="n">
        <f aca="false">F$30</f>
        <v>11.3</v>
      </c>
      <c r="G129" s="4" t="n">
        <v>0</v>
      </c>
      <c r="H129" s="4" t="n">
        <v>0</v>
      </c>
      <c r="I129" s="14"/>
      <c r="J129" s="4" t="n">
        <v>0</v>
      </c>
      <c r="K129" s="4" t="n">
        <v>0</v>
      </c>
      <c r="L129" s="5" t="n">
        <v>2</v>
      </c>
      <c r="M129" s="6" t="s">
        <v>0</v>
      </c>
    </row>
    <row r="130" customFormat="false" ht="12.75" hidden="false" customHeight="false" outlineLevel="0" collapsed="false">
      <c r="A130" s="8" t="s">
        <v>0</v>
      </c>
      <c r="B130" s="1" t="s">
        <v>123</v>
      </c>
      <c r="C130" s="2" t="n">
        <v>863</v>
      </c>
      <c r="D130" s="2" t="n">
        <v>0</v>
      </c>
      <c r="E130" s="14" t="n">
        <f aca="false">E$30</f>
        <v>11.17</v>
      </c>
      <c r="F130" s="14" t="n">
        <f aca="false">F$30</f>
        <v>11.3</v>
      </c>
      <c r="G130" s="4" t="n">
        <v>0</v>
      </c>
      <c r="H130" s="4" t="n">
        <v>0</v>
      </c>
      <c r="I130" s="14"/>
      <c r="J130" s="4" t="n">
        <v>0</v>
      </c>
      <c r="K130" s="4" t="n">
        <v>0</v>
      </c>
      <c r="L130" s="5" t="n">
        <v>2</v>
      </c>
      <c r="M130" s="6" t="s">
        <v>96</v>
      </c>
    </row>
    <row r="131" customFormat="false" ht="12.75" hidden="false" customHeight="false" outlineLevel="0" collapsed="false">
      <c r="A131" s="8"/>
      <c r="C131" s="2" t="s">
        <v>0</v>
      </c>
      <c r="E131" s="14" t="s">
        <v>0</v>
      </c>
      <c r="F131" s="14" t="s">
        <v>0</v>
      </c>
      <c r="I131" s="14"/>
      <c r="K131" s="4" t="s">
        <v>0</v>
      </c>
      <c r="M131" s="6" t="n">
        <f aca="false">M97</f>
        <v>-1763100</v>
      </c>
      <c r="N131" s="40" t="n">
        <f aca="false">M131/M138</f>
        <v>-0.29499552158655</v>
      </c>
      <c r="O131" s="3" t="s">
        <v>19</v>
      </c>
    </row>
    <row r="132" customFormat="false" ht="12.75" hidden="false" customHeight="false" outlineLevel="0" collapsed="false">
      <c r="A132" s="8" t="s">
        <v>48</v>
      </c>
      <c r="B132" s="3" t="s">
        <v>15</v>
      </c>
      <c r="C132" s="2" t="s">
        <v>0</v>
      </c>
      <c r="D132" s="2" t="s">
        <v>0</v>
      </c>
      <c r="E132" s="14" t="s">
        <v>0</v>
      </c>
      <c r="F132" s="14" t="s">
        <v>0</v>
      </c>
      <c r="G132" s="20"/>
      <c r="H132" s="20"/>
      <c r="I132" s="1"/>
      <c r="K132" s="4" t="s">
        <v>0</v>
      </c>
      <c r="M132" s="6" t="n">
        <f aca="false">SUMIF(L111:L142,2,K111:K142)+M98</f>
        <v>348973.884581722</v>
      </c>
      <c r="N132" s="40" t="n">
        <f aca="false">M132/M138</f>
        <v>0.0583890494596277</v>
      </c>
      <c r="O132" s="3" t="s">
        <v>15</v>
      </c>
    </row>
    <row r="133" customFormat="false" ht="12.75" hidden="false" customHeight="false" outlineLevel="0" collapsed="false">
      <c r="A133" s="8" t="s">
        <v>49</v>
      </c>
      <c r="B133" s="1" t="s">
        <v>124</v>
      </c>
      <c r="C133" s="2" t="n">
        <v>15280</v>
      </c>
      <c r="D133" s="2" t="n">
        <v>15280</v>
      </c>
      <c r="E133" s="14" t="n">
        <f aca="false">E$30</f>
        <v>11.17</v>
      </c>
      <c r="F133" s="14" t="n">
        <f aca="false">F$30</f>
        <v>11.3</v>
      </c>
      <c r="G133" s="4" t="n">
        <f aca="false">IF(E133&gt;I133,(E133-F133)*C133,0)</f>
        <v>0</v>
      </c>
      <c r="H133" s="4" t="n">
        <f aca="false">IF(E133&gt;I133,(E133-F133)*C133*0.5895,0)</f>
        <v>0</v>
      </c>
      <c r="I133" s="14" t="n">
        <v>18.375</v>
      </c>
      <c r="J133" s="4" t="n">
        <f aca="false">IF(C133*(E133-I133)&gt;0,C133*(E133-I133),0)</f>
        <v>0</v>
      </c>
      <c r="K133" s="4" t="n">
        <f aca="false">J133*0.5995</f>
        <v>0</v>
      </c>
      <c r="L133" s="5" t="n">
        <v>2</v>
      </c>
      <c r="M133" s="6" t="s">
        <v>100</v>
      </c>
      <c r="N133" s="40"/>
      <c r="O133" s="4" t="s">
        <v>0</v>
      </c>
      <c r="P133" s="20" t="s">
        <v>0</v>
      </c>
    </row>
    <row r="134" customFormat="false" ht="12.75" hidden="false" customHeight="false" outlineLevel="0" collapsed="false">
      <c r="A134" s="8" t="s">
        <v>0</v>
      </c>
      <c r="B134" s="1" t="s">
        <v>125</v>
      </c>
      <c r="C134" s="2" t="n">
        <v>5130</v>
      </c>
      <c r="D134" s="2" t="n">
        <v>0</v>
      </c>
      <c r="E134" s="14" t="n">
        <f aca="false">E$30</f>
        <v>11.17</v>
      </c>
      <c r="F134" s="14" t="n">
        <f aca="false">F$30</f>
        <v>11.3</v>
      </c>
      <c r="G134" s="4" t="n">
        <f aca="false">IF(E134&gt;I134,(E134-F134)*C134,0)</f>
        <v>0</v>
      </c>
      <c r="H134" s="4" t="n">
        <f aca="false">IF(E134&gt;I134,(E134-F134)*C134*0.5895,0)</f>
        <v>0</v>
      </c>
      <c r="I134" s="14" t="n">
        <v>55.5</v>
      </c>
      <c r="J134" s="4" t="n">
        <f aca="false">IF(C134*(E134-I134)&gt;0,C134*(E134-I134),0)</f>
        <v>0</v>
      </c>
      <c r="K134" s="4" t="n">
        <f aca="false">J134*0.5895</f>
        <v>0</v>
      </c>
      <c r="L134" s="5" t="n">
        <v>2</v>
      </c>
      <c r="M134" s="6" t="n">
        <f aca="false">SUMIF(L111:L142,1,K111:K142)+M100</f>
        <v>6172727.01758</v>
      </c>
      <c r="N134" s="40" t="n">
        <f aca="false">M134/M138</f>
        <v>1.03279838135239</v>
      </c>
      <c r="O134" s="4" t="s">
        <v>0</v>
      </c>
      <c r="P134" s="20" t="s">
        <v>0</v>
      </c>
    </row>
    <row r="135" customFormat="false" ht="12.75" hidden="false" customHeight="false" outlineLevel="0" collapsed="false">
      <c r="A135" s="8"/>
      <c r="B135" s="1" t="s">
        <v>126</v>
      </c>
      <c r="C135" s="2" t="n">
        <v>25</v>
      </c>
      <c r="D135" s="2" t="n">
        <v>0</v>
      </c>
      <c r="E135" s="14" t="n">
        <f aca="false">E$30</f>
        <v>11.17</v>
      </c>
      <c r="F135" s="14" t="n">
        <f aca="false">F$30</f>
        <v>11.3</v>
      </c>
      <c r="G135" s="4" t="n">
        <f aca="false">IF(E135&gt;I135,(E135-F135)*C135,0)</f>
        <v>0</v>
      </c>
      <c r="H135" s="4" t="n">
        <f aca="false">IF(E135&gt;I135,(E135-F135)*C135*0.5895,0)</f>
        <v>0</v>
      </c>
      <c r="I135" s="14" t="n">
        <v>55.5</v>
      </c>
      <c r="J135" s="4" t="n">
        <f aca="false">IF(C135*(E135-I135)&gt;0,C135*(E135-I135),0)</f>
        <v>0</v>
      </c>
      <c r="K135" s="4" t="n">
        <f aca="false">J135*0.5895</f>
        <v>0</v>
      </c>
      <c r="L135" s="5" t="n">
        <v>2</v>
      </c>
      <c r="M135" s="6" t="s">
        <v>102</v>
      </c>
      <c r="N135" s="40"/>
      <c r="P135" s="1" t="s">
        <v>0</v>
      </c>
    </row>
    <row r="136" customFormat="false" ht="12.75" hidden="false" customHeight="false" outlineLevel="0" collapsed="false">
      <c r="A136" s="8"/>
      <c r="B136" s="1" t="s">
        <v>127</v>
      </c>
      <c r="C136" s="2" t="n">
        <v>7608</v>
      </c>
      <c r="D136" s="2" t="n">
        <v>0</v>
      </c>
      <c r="E136" s="14" t="n">
        <f aca="false">E$30</f>
        <v>11.17</v>
      </c>
      <c r="F136" s="14" t="n">
        <f aca="false">F$30</f>
        <v>11.3</v>
      </c>
      <c r="G136" s="4" t="n">
        <f aca="false">IF(E136&gt;I136,(E136-F136)*C136,0)</f>
        <v>0</v>
      </c>
      <c r="H136" s="4" t="n">
        <f aca="false">IF(E136&gt;I136,(E136-F136)*C136*0.5895,0)</f>
        <v>0</v>
      </c>
      <c r="I136" s="14" t="n">
        <v>75.0625</v>
      </c>
      <c r="J136" s="4" t="n">
        <f aca="false">IF(C136*(E136-I136)&gt;0,C136*(E136-I136),0)</f>
        <v>0</v>
      </c>
      <c r="K136" s="4" t="n">
        <f aca="false">J136*0.5895</f>
        <v>0</v>
      </c>
      <c r="L136" s="5" t="n">
        <v>2</v>
      </c>
      <c r="M136" s="6" t="n">
        <f aca="false">+M102</f>
        <v>-545000</v>
      </c>
      <c r="N136" s="40" t="n">
        <f aca="false">+M136/M138</f>
        <v>-0.0911874308120184</v>
      </c>
      <c r="P136" s="20" t="s">
        <v>0</v>
      </c>
    </row>
    <row r="137" customFormat="false" ht="12.75" hidden="false" customHeight="false" outlineLevel="0" collapsed="false">
      <c r="A137" s="8"/>
      <c r="B137" s="1" t="s">
        <v>128</v>
      </c>
      <c r="C137" s="2" t="n">
        <v>2540</v>
      </c>
      <c r="D137" s="2" t="n">
        <v>0</v>
      </c>
      <c r="E137" s="14" t="n">
        <f aca="false">E$30</f>
        <v>11.17</v>
      </c>
      <c r="F137" s="14" t="n">
        <f aca="false">F$30</f>
        <v>11.3</v>
      </c>
      <c r="G137" s="4" t="n">
        <f aca="false">IF(E137&gt;I137,(E137-F137)*C137,0)</f>
        <v>0</v>
      </c>
      <c r="H137" s="4" t="n">
        <f aca="false">IF(E137&gt;I137,(E137-F137)*C137*0.5895,0)</f>
        <v>0</v>
      </c>
      <c r="I137" s="14" t="n">
        <v>76</v>
      </c>
      <c r="J137" s="4" t="n">
        <f aca="false">IF(C137*(E137-I137)&gt;0,C137*(E137-I137),0)</f>
        <v>0</v>
      </c>
      <c r="K137" s="4" t="n">
        <f aca="false">J137*0.5895</f>
        <v>0</v>
      </c>
      <c r="L137" s="5" t="n">
        <v>2</v>
      </c>
      <c r="M137" s="6" t="s">
        <v>106</v>
      </c>
      <c r="N137" s="40"/>
    </row>
    <row r="138" customFormat="false" ht="12.75" hidden="false" customHeight="false" outlineLevel="0" collapsed="false">
      <c r="A138" s="8"/>
      <c r="B138" s="1" t="s">
        <v>129</v>
      </c>
      <c r="C138" s="2" t="n">
        <v>1524</v>
      </c>
      <c r="D138" s="2" t="n">
        <v>0</v>
      </c>
      <c r="E138" s="14" t="n">
        <f aca="false">E$30</f>
        <v>11.17</v>
      </c>
      <c r="F138" s="14" t="n">
        <f aca="false">F$30</f>
        <v>11.3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83.125</v>
      </c>
      <c r="J138" s="4" t="n">
        <f aca="false">IF(C138*(E138-I138)&gt;0,C138*(E138-I138),0)</f>
        <v>0</v>
      </c>
      <c r="K138" s="4" t="n">
        <f aca="false">J138*0.5895</f>
        <v>0</v>
      </c>
      <c r="L138" s="5" t="n">
        <v>2</v>
      </c>
      <c r="M138" s="6" t="n">
        <f aca="false">SUM(K111:K133)+K107</f>
        <v>5976700.90216172</v>
      </c>
      <c r="N138" s="40" t="n">
        <f aca="false">+M138/K144</f>
        <v>1</v>
      </c>
    </row>
    <row r="139" customFormat="false" ht="12.75" hidden="false" customHeight="false" outlineLevel="0" collapsed="false">
      <c r="A139" s="8"/>
      <c r="B139" s="1" t="s">
        <v>130</v>
      </c>
      <c r="C139" s="2" t="n">
        <v>1968</v>
      </c>
      <c r="D139" s="2" t="n">
        <v>0</v>
      </c>
      <c r="E139" s="14" t="n">
        <f aca="false">E$30</f>
        <v>11.17</v>
      </c>
      <c r="F139" s="14" t="n">
        <f aca="false">F$30</f>
        <v>11.3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62.41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s">
        <v>0</v>
      </c>
      <c r="N139" s="6" t="s">
        <v>0</v>
      </c>
    </row>
    <row r="140" customFormat="false" ht="12.75" hidden="false" customHeight="false" outlineLevel="0" collapsed="false">
      <c r="A140" s="8"/>
      <c r="B140" s="1" t="s">
        <v>131</v>
      </c>
      <c r="C140" s="2" t="n">
        <v>1967</v>
      </c>
      <c r="D140" s="2" t="n">
        <v>0</v>
      </c>
      <c r="E140" s="14" t="n">
        <f aca="false">E$30</f>
        <v>11.17</v>
      </c>
      <c r="F140" s="14" t="n">
        <f aca="false">F$30</f>
        <v>11.3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54.03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s">
        <v>0</v>
      </c>
      <c r="N140" s="6" t="s">
        <v>0</v>
      </c>
    </row>
    <row r="141" customFormat="false" ht="12.75" hidden="false" customHeight="false" outlineLevel="0" collapsed="false">
      <c r="A141" s="8"/>
      <c r="B141" s="1" t="s">
        <v>132</v>
      </c>
      <c r="C141" s="2" t="n">
        <f aca="false">2778-417</f>
        <v>2361</v>
      </c>
      <c r="D141" s="2" t="n">
        <v>0</v>
      </c>
      <c r="E141" s="14" t="n">
        <f aca="false">E$30</f>
        <v>11.17</v>
      </c>
      <c r="F141" s="14" t="n">
        <f aca="false">F$30</f>
        <v>11.3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48.3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s">
        <v>0</v>
      </c>
      <c r="N141" s="6" t="s">
        <v>0</v>
      </c>
    </row>
    <row r="142" customFormat="false" ht="13.5" hidden="false" customHeight="false" outlineLevel="0" collapsed="false">
      <c r="A142" s="8"/>
      <c r="B142" s="47"/>
      <c r="C142" s="42" t="s">
        <v>0</v>
      </c>
      <c r="D142" s="42"/>
      <c r="E142" s="43"/>
      <c r="F142" s="43"/>
      <c r="G142" s="44"/>
      <c r="H142" s="44"/>
      <c r="I142" s="43"/>
      <c r="J142" s="44"/>
      <c r="K142" s="49"/>
      <c r="L142" s="45"/>
      <c r="M142" s="38"/>
      <c r="N142" s="38"/>
    </row>
    <row r="143" customFormat="false" ht="12.75" hidden="false" customHeight="false" outlineLevel="0" collapsed="false">
      <c r="A143" s="8"/>
      <c r="C143" s="2" t="s">
        <v>0</v>
      </c>
      <c r="M143" s="6" t="s">
        <v>108</v>
      </c>
    </row>
    <row r="144" customFormat="false" ht="12.75" hidden="false" customHeight="false" outlineLevel="0" collapsed="false">
      <c r="A144" s="8" t="s">
        <v>109</v>
      </c>
      <c r="B144" s="39" t="s">
        <v>0</v>
      </c>
      <c r="C144" s="2" t="n">
        <f aca="false">SUM(C124:C141)+C107</f>
        <v>66082.2113</v>
      </c>
      <c r="D144" s="2" t="n">
        <f aca="false">SUM(D124:D141)+D107</f>
        <v>30041.2113</v>
      </c>
      <c r="G144" s="4" t="n">
        <f aca="false">SUM(G107:G142)</f>
        <v>-20334.5785890001</v>
      </c>
      <c r="H144" s="4" t="n">
        <f aca="false">SUM(H107:H142)</f>
        <v>-19651.7200490001</v>
      </c>
      <c r="J144" s="4" t="n">
        <f aca="false">SUM(J107:J142)</f>
        <v>6028354.62134772</v>
      </c>
      <c r="K144" s="4" t="n">
        <f aca="false">SUM(K107:K142)</f>
        <v>5976700.90216172</v>
      </c>
      <c r="M144" s="37" t="n">
        <f aca="false">SUM(K124:K141)+M107</f>
        <v>56183.327321</v>
      </c>
      <c r="N144" s="46" t="n">
        <f aca="false">M144/K144</f>
        <v>0.00940039132637187</v>
      </c>
    </row>
    <row r="145" customFormat="false" ht="13.5" hidden="false" customHeight="false" outlineLevel="0" collapsed="false">
      <c r="A145" s="8"/>
      <c r="B145" s="47"/>
      <c r="C145" s="42"/>
      <c r="D145" s="42"/>
      <c r="E145" s="43"/>
      <c r="F145" s="43"/>
      <c r="G145" s="44"/>
      <c r="H145" s="44"/>
      <c r="I145" s="43"/>
      <c r="J145" s="44"/>
      <c r="K145" s="44"/>
      <c r="L145" s="45"/>
      <c r="M145" s="38"/>
      <c r="N145" s="38"/>
    </row>
    <row r="146" customFormat="false" ht="12.75" hidden="false" customHeight="false" outlineLevel="0" collapsed="false">
      <c r="A146" s="8"/>
    </row>
    <row r="147" customFormat="false" ht="12.75" hidden="false" customHeight="false" outlineLevel="0" collapsed="false">
      <c r="A147" s="34" t="s">
        <v>0</v>
      </c>
      <c r="B147" s="50" t="s">
        <v>0</v>
      </c>
      <c r="E147" s="1" t="s">
        <v>0</v>
      </c>
      <c r="F147" s="1" t="s">
        <v>0</v>
      </c>
      <c r="G147" s="1"/>
      <c r="H147" s="1"/>
      <c r="I147" s="1"/>
      <c r="K147" s="51" t="n">
        <v>0.0522</v>
      </c>
      <c r="L147" s="52"/>
      <c r="M147" s="53"/>
    </row>
    <row r="148" customFormat="false" ht="12.75" hidden="false" customHeight="false" outlineLevel="0" collapsed="false">
      <c r="A148" s="34" t="s">
        <v>0</v>
      </c>
      <c r="B148" s="50"/>
      <c r="D148" s="2" t="s">
        <v>0</v>
      </c>
      <c r="E148" s="54" t="s">
        <v>0</v>
      </c>
      <c r="F148" s="54" t="s">
        <v>0</v>
      </c>
      <c r="G148" s="1"/>
      <c r="H148" s="1"/>
      <c r="I148" s="1"/>
      <c r="K148" s="4" t="n">
        <f aca="false">K107*K147</f>
        <v>307160.571835458</v>
      </c>
      <c r="L148" s="52"/>
      <c r="M148" s="53" t="s">
        <v>0</v>
      </c>
    </row>
    <row r="149" customFormat="false" ht="12.75" hidden="false" customHeight="false" outlineLevel="0" collapsed="false">
      <c r="A149" s="1" t="s">
        <v>0</v>
      </c>
      <c r="B149" s="50" t="s">
        <v>0</v>
      </c>
      <c r="D149" s="2" t="s">
        <v>0</v>
      </c>
      <c r="E149" s="54" t="s">
        <v>0</v>
      </c>
      <c r="F149" s="54" t="s">
        <v>0</v>
      </c>
      <c r="G149" s="1"/>
      <c r="H149" s="1"/>
      <c r="I149" s="1"/>
      <c r="K149" s="4" t="n">
        <f aca="false">K144*K147</f>
        <v>311983.787092842</v>
      </c>
      <c r="L149" s="52"/>
      <c r="M149" s="53" t="s">
        <v>0</v>
      </c>
    </row>
    <row r="150" customFormat="false" ht="12.75" hidden="false" customHeight="false" outlineLevel="0" collapsed="false">
      <c r="B150" s="50" t="s">
        <v>0</v>
      </c>
      <c r="D150" s="2" t="s">
        <v>0</v>
      </c>
      <c r="E150" s="54" t="s">
        <v>0</v>
      </c>
      <c r="F150" s="54" t="s">
        <v>0</v>
      </c>
      <c r="G150" s="1"/>
      <c r="H150" s="1"/>
      <c r="I150" s="1"/>
      <c r="K150" s="20"/>
      <c r="L150" s="52"/>
      <c r="M150" s="53" t="s">
        <v>0</v>
      </c>
    </row>
    <row r="151" customFormat="false" ht="12.75" hidden="false" customHeight="false" outlineLevel="0" collapsed="false">
      <c r="B151" s="50" t="s">
        <v>0</v>
      </c>
      <c r="D151" s="2" t="s">
        <v>0</v>
      </c>
      <c r="E151" s="54" t="s">
        <v>0</v>
      </c>
      <c r="F151" s="54" t="s">
        <v>0</v>
      </c>
      <c r="G151" s="1"/>
      <c r="H151" s="1" t="s">
        <v>0</v>
      </c>
      <c r="I151" s="1"/>
      <c r="K151" s="20"/>
      <c r="L151" s="52"/>
      <c r="M151" s="53"/>
    </row>
    <row r="152" customFormat="false" ht="12.75" hidden="false" customHeight="false" outlineLevel="0" collapsed="false">
      <c r="B152" s="50" t="s">
        <v>0</v>
      </c>
      <c r="D152" s="2" t="s">
        <v>0</v>
      </c>
      <c r="E152" s="54" t="s">
        <v>0</v>
      </c>
      <c r="F152" s="54" t="s">
        <v>0</v>
      </c>
      <c r="G152" s="1"/>
      <c r="H152" s="1" t="s">
        <v>0</v>
      </c>
      <c r="I152" s="1"/>
      <c r="K152" s="4" t="s">
        <v>0</v>
      </c>
      <c r="L152" s="52"/>
      <c r="M152" s="53"/>
    </row>
    <row r="153" customFormat="false" ht="12.75" hidden="false" customHeight="false" outlineLevel="0" collapsed="false">
      <c r="B153" s="50" t="s">
        <v>0</v>
      </c>
      <c r="D153" s="2" t="s">
        <v>0</v>
      </c>
      <c r="E153" s="54" t="s">
        <v>0</v>
      </c>
      <c r="F153" s="54" t="s">
        <v>0</v>
      </c>
      <c r="G153" s="1"/>
      <c r="H153" s="1"/>
      <c r="I153" s="1"/>
      <c r="K153" s="4" t="s">
        <v>0</v>
      </c>
      <c r="L153" s="52"/>
      <c r="M153" s="53"/>
    </row>
    <row r="154" customFormat="false" ht="12.75" hidden="false" customHeight="false" outlineLevel="0" collapsed="false">
      <c r="B154" s="50" t="s">
        <v>0</v>
      </c>
      <c r="D154" s="2" t="s">
        <v>0</v>
      </c>
      <c r="E154" s="54" t="s">
        <v>0</v>
      </c>
      <c r="F154" s="54" t="s">
        <v>0</v>
      </c>
      <c r="G154" s="1"/>
      <c r="H154" s="1"/>
      <c r="I154" s="1"/>
      <c r="K154" s="4" t="s">
        <v>0</v>
      </c>
      <c r="L154" s="52"/>
      <c r="M154" s="53"/>
    </row>
    <row r="155" customFormat="false" ht="12.75" hidden="false" customHeight="false" outlineLevel="0" collapsed="false">
      <c r="B155" s="50" t="s">
        <v>0</v>
      </c>
      <c r="D155" s="2" t="s">
        <v>0</v>
      </c>
      <c r="E155" s="54" t="s">
        <v>0</v>
      </c>
      <c r="F155" s="54" t="s">
        <v>0</v>
      </c>
      <c r="G155" s="1"/>
      <c r="H155" s="1"/>
      <c r="I155" s="1"/>
      <c r="K155" s="4" t="s">
        <v>0</v>
      </c>
      <c r="L155" s="52"/>
      <c r="M155" s="53"/>
    </row>
    <row r="156" customFormat="false" ht="12.75" hidden="false" customHeight="false" outlineLevel="0" collapsed="false">
      <c r="B156" s="50" t="s">
        <v>0</v>
      </c>
      <c r="D156" s="2" t="s">
        <v>0</v>
      </c>
      <c r="E156" s="54" t="s">
        <v>0</v>
      </c>
      <c r="F156" s="54" t="s">
        <v>0</v>
      </c>
      <c r="G156" s="1"/>
      <c r="H156" s="1"/>
      <c r="I156" s="1"/>
      <c r="K156" s="20" t="s">
        <v>0</v>
      </c>
      <c r="L156" s="52"/>
      <c r="M156" s="53"/>
    </row>
    <row r="157" customFormat="false" ht="12.75" hidden="false" customHeight="false" outlineLevel="0" collapsed="false">
      <c r="B157" s="50" t="s">
        <v>0</v>
      </c>
      <c r="D157" s="2" t="s">
        <v>0</v>
      </c>
      <c r="E157" s="54" t="s">
        <v>0</v>
      </c>
      <c r="F157" s="54" t="s">
        <v>0</v>
      </c>
      <c r="G157" s="1"/>
      <c r="H157" s="1"/>
      <c r="I157" s="1"/>
      <c r="K157" s="20"/>
      <c r="L157" s="52"/>
      <c r="M157" s="53"/>
    </row>
    <row r="158" customFormat="false" ht="12.75" hidden="false" customHeight="false" outlineLevel="0" collapsed="false">
      <c r="B158" s="50" t="s">
        <v>0</v>
      </c>
      <c r="D158" s="2" t="s">
        <v>0</v>
      </c>
      <c r="E158" s="54" t="s">
        <v>0</v>
      </c>
      <c r="F158" s="54" t="s">
        <v>0</v>
      </c>
      <c r="G158" s="1"/>
      <c r="H158" s="1"/>
      <c r="I158" s="1"/>
      <c r="K158" s="20"/>
      <c r="L158" s="52"/>
      <c r="M158" s="53"/>
    </row>
    <row r="159" customFormat="false" ht="12.75" hidden="false" customHeight="false" outlineLevel="0" collapsed="false">
      <c r="B159" s="50" t="s">
        <v>0</v>
      </c>
      <c r="D159" s="2" t="s">
        <v>0</v>
      </c>
      <c r="E159" s="54" t="s">
        <v>0</v>
      </c>
      <c r="F159" s="54" t="s">
        <v>0</v>
      </c>
      <c r="G159" s="1"/>
      <c r="H159" s="1"/>
      <c r="I159" s="1"/>
      <c r="K159" s="20"/>
      <c r="L159" s="52"/>
      <c r="M159" s="53"/>
    </row>
    <row r="160" customFormat="false" ht="12.75" hidden="false" customHeight="false" outlineLevel="0" collapsed="false">
      <c r="B160" s="50" t="s">
        <v>0</v>
      </c>
      <c r="D160" s="2" t="s">
        <v>0</v>
      </c>
      <c r="E160" s="54" t="s">
        <v>0</v>
      </c>
      <c r="F160" s="54" t="s">
        <v>0</v>
      </c>
      <c r="G160" s="1" t="s">
        <v>0</v>
      </c>
      <c r="H160" s="1"/>
      <c r="I160" s="1"/>
      <c r="K160" s="20"/>
      <c r="L160" s="52"/>
      <c r="M160" s="53"/>
    </row>
    <row r="161" customFormat="false" ht="12.75" hidden="false" customHeight="false" outlineLevel="0" collapsed="false">
      <c r="B161" s="50" t="s">
        <v>0</v>
      </c>
      <c r="D161" s="2" t="s">
        <v>0</v>
      </c>
      <c r="E161" s="54" t="s">
        <v>0</v>
      </c>
      <c r="F161" s="54" t="s">
        <v>0</v>
      </c>
      <c r="G161" s="1"/>
      <c r="H161" s="1"/>
      <c r="I161" s="1"/>
      <c r="K161" s="20"/>
      <c r="L161" s="52"/>
      <c r="M161" s="53"/>
    </row>
    <row r="162" customFormat="false" ht="12.75" hidden="false" customHeight="false" outlineLevel="0" collapsed="false">
      <c r="D162" s="2" t="s">
        <v>0</v>
      </c>
      <c r="E162" s="54" t="s">
        <v>0</v>
      </c>
      <c r="F162" s="54" t="s">
        <v>0</v>
      </c>
      <c r="G162" s="1"/>
      <c r="H162" s="1"/>
      <c r="I162" s="1"/>
      <c r="K162" s="20"/>
      <c r="L162" s="52"/>
      <c r="M162" s="53"/>
    </row>
    <row r="163" customFormat="false" ht="12.75" hidden="false" customHeight="false" outlineLevel="0" collapsed="false">
      <c r="D163" s="2" t="s">
        <v>0</v>
      </c>
      <c r="E163" s="54" t="s">
        <v>0</v>
      </c>
      <c r="F163" s="54" t="s">
        <v>0</v>
      </c>
      <c r="G163" s="1"/>
      <c r="H163" s="1"/>
      <c r="I163" s="1"/>
      <c r="L163" s="52"/>
      <c r="M163" s="53"/>
    </row>
    <row r="164" customFormat="false" ht="12.75" hidden="false" customHeight="false" outlineLevel="0" collapsed="false">
      <c r="D164" s="2" t="s">
        <v>0</v>
      </c>
      <c r="E164" s="54" t="s">
        <v>0</v>
      </c>
      <c r="F164" s="54" t="s">
        <v>0</v>
      </c>
      <c r="G164" s="1"/>
      <c r="H164" s="1"/>
      <c r="I164" s="1"/>
      <c r="K164" s="20"/>
      <c r="L164" s="52"/>
      <c r="M164" s="53"/>
    </row>
    <row r="165" customFormat="false" ht="12.75" hidden="false" customHeight="false" outlineLevel="0" collapsed="false">
      <c r="D165" s="2" t="s">
        <v>0</v>
      </c>
      <c r="E165" s="54" t="s">
        <v>0</v>
      </c>
      <c r="F165" s="54" t="s">
        <v>0</v>
      </c>
      <c r="G165" s="1"/>
      <c r="H165" s="1"/>
      <c r="I165" s="1"/>
      <c r="K165" s="20"/>
      <c r="L165" s="52"/>
      <c r="M165" s="53"/>
    </row>
    <row r="166" customFormat="false" ht="12.75" hidden="false" customHeight="false" outlineLevel="0" collapsed="false">
      <c r="D166" s="2" t="s">
        <v>0</v>
      </c>
      <c r="E166" s="54" t="s">
        <v>0</v>
      </c>
      <c r="F166" s="54" t="s">
        <v>0</v>
      </c>
      <c r="G166" s="1"/>
      <c r="H166" s="1"/>
      <c r="I166" s="1"/>
      <c r="K166" s="20"/>
      <c r="L166" s="52"/>
      <c r="M166" s="53"/>
    </row>
    <row r="167" customFormat="false" ht="12.75" hidden="false" customHeight="false" outlineLevel="0" collapsed="false">
      <c r="E167" s="1"/>
      <c r="F167" s="1"/>
      <c r="G167" s="1"/>
      <c r="H167" s="1"/>
      <c r="I167" s="1"/>
      <c r="K167" s="20"/>
      <c r="L167" s="52"/>
      <c r="M167" s="53"/>
    </row>
    <row r="168" customFormat="false" ht="12.75" hidden="false" customHeight="false" outlineLevel="0" collapsed="false">
      <c r="E168" s="1"/>
      <c r="F168" s="1"/>
      <c r="G168" s="1"/>
      <c r="H168" s="1"/>
      <c r="I168" s="1"/>
      <c r="K168" s="20"/>
      <c r="L168" s="52"/>
      <c r="M168" s="53"/>
    </row>
    <row r="169" customFormat="false" ht="12.75" hidden="false" customHeight="false" outlineLevel="0" collapsed="false">
      <c r="E169" s="1"/>
      <c r="F169" s="1"/>
      <c r="G169" s="1"/>
      <c r="H169" s="1"/>
      <c r="I169" s="1"/>
      <c r="K169" s="20"/>
      <c r="L169" s="52"/>
      <c r="M169" s="53"/>
    </row>
    <row r="170" customFormat="false" ht="12.75" hidden="false" customHeight="false" outlineLevel="0" collapsed="false">
      <c r="E170" s="1"/>
      <c r="F170" s="1"/>
      <c r="G170" s="1" t="s">
        <v>0</v>
      </c>
      <c r="H170" s="1"/>
      <c r="I170" s="1"/>
      <c r="K170" s="20"/>
      <c r="L170" s="52"/>
      <c r="M170" s="53"/>
    </row>
    <row r="171" customFormat="false" ht="12.75" hidden="false" customHeight="false" outlineLevel="0" collapsed="false">
      <c r="E171" s="1"/>
      <c r="F171" s="1"/>
      <c r="G171" s="1"/>
      <c r="H171" s="1"/>
      <c r="I171" s="1"/>
      <c r="K171" s="20"/>
      <c r="L171" s="52"/>
      <c r="M171" s="53"/>
    </row>
    <row r="172" customFormat="false" ht="12.75" hidden="false" customHeight="false" outlineLevel="0" collapsed="false">
      <c r="E172" s="1"/>
      <c r="F172" s="1"/>
      <c r="G172" s="1"/>
      <c r="H172" s="1"/>
      <c r="I172" s="1"/>
      <c r="K172" s="20"/>
      <c r="L172" s="52"/>
      <c r="M172" s="53"/>
    </row>
    <row r="173" customFormat="false" ht="12.75" hidden="false" customHeight="false" outlineLevel="0" collapsed="false">
      <c r="E173" s="1"/>
      <c r="F173" s="1"/>
      <c r="G173" s="1"/>
      <c r="H173" s="1"/>
      <c r="I173" s="1"/>
      <c r="K173" s="20"/>
      <c r="L173" s="52"/>
      <c r="M173" s="53"/>
    </row>
    <row r="174" customFormat="false" ht="12.75" hidden="false" customHeight="false" outlineLevel="0" collapsed="false">
      <c r="E174" s="1"/>
      <c r="F174" s="1"/>
      <c r="G174" s="1"/>
      <c r="H174" s="1"/>
      <c r="I174" s="1"/>
      <c r="K174" s="20"/>
      <c r="L174" s="52"/>
      <c r="M174" s="53"/>
    </row>
    <row r="175" customFormat="false" ht="12.75" hidden="false" customHeight="false" outlineLevel="0" collapsed="false">
      <c r="E175" s="1"/>
      <c r="F175" s="1"/>
      <c r="G175" s="1"/>
      <c r="H175" s="1"/>
      <c r="I175" s="1"/>
      <c r="K175" s="20"/>
      <c r="L175" s="52"/>
      <c r="M175" s="53"/>
    </row>
    <row r="176" customFormat="false" ht="12.75" hidden="false" customHeight="false" outlineLevel="0" collapsed="false">
      <c r="E176" s="1"/>
      <c r="F176" s="1"/>
      <c r="G176" s="1"/>
      <c r="H176" s="1"/>
      <c r="I176" s="1"/>
      <c r="K176" s="20"/>
      <c r="L176" s="52"/>
      <c r="M176" s="53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0"/>
      <c r="L177" s="52"/>
      <c r="M177" s="53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0"/>
      <c r="L178" s="52"/>
      <c r="M178" s="53"/>
    </row>
    <row r="179" customFormat="false" ht="12.75" hidden="false" customHeight="false" outlineLevel="0" collapsed="false">
      <c r="E179" s="1"/>
      <c r="F179" s="1"/>
      <c r="G179" s="1"/>
      <c r="H179" s="1"/>
      <c r="I179" s="1"/>
      <c r="K179" s="20"/>
      <c r="L179" s="52"/>
      <c r="M179" s="53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0"/>
      <c r="L180" s="52"/>
      <c r="M180" s="53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0"/>
      <c r="L181" s="52"/>
      <c r="M181" s="53"/>
    </row>
    <row r="182" customFormat="false" ht="12.75" hidden="false" customHeight="false" outlineLevel="0" collapsed="false">
      <c r="C182" s="2" t="s">
        <v>0</v>
      </c>
      <c r="E182" s="1"/>
      <c r="F182" s="1"/>
      <c r="G182" s="1"/>
      <c r="H182" s="1"/>
      <c r="I182" s="1"/>
      <c r="K182" s="20"/>
      <c r="L182" s="52"/>
      <c r="M182" s="53"/>
    </row>
    <row r="183" customFormat="false" ht="12.75" hidden="false" customHeight="false" outlineLevel="0" collapsed="false">
      <c r="E183" s="1"/>
      <c r="F183" s="1"/>
      <c r="G183" s="1"/>
      <c r="H183" s="1"/>
      <c r="I183" s="1"/>
      <c r="K183" s="20"/>
      <c r="L183" s="52"/>
      <c r="M183" s="53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0"/>
      <c r="L184" s="52"/>
      <c r="M184" s="53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0"/>
      <c r="L185" s="52"/>
      <c r="M185" s="53"/>
    </row>
    <row r="186" customFormat="false" ht="12.75" hidden="false" customHeight="false" outlineLevel="0" collapsed="false">
      <c r="E186" s="1"/>
      <c r="F186" s="1"/>
      <c r="G186" s="1"/>
      <c r="H186" s="1"/>
      <c r="I186" s="1"/>
      <c r="K186" s="20"/>
      <c r="L186" s="52"/>
      <c r="M186" s="53"/>
    </row>
    <row r="187" customFormat="false" ht="12.75" hidden="false" customHeight="false" outlineLevel="0" collapsed="false">
      <c r="E187" s="1"/>
      <c r="F187" s="1"/>
      <c r="G187" s="1"/>
      <c r="H187" s="1"/>
      <c r="I187" s="1"/>
      <c r="K187" s="20"/>
      <c r="L187" s="52"/>
      <c r="M187" s="53"/>
    </row>
    <row r="188" customFormat="false" ht="12.75" hidden="false" customHeight="false" outlineLevel="0" collapsed="false">
      <c r="B188" s="1" t="s">
        <v>0</v>
      </c>
      <c r="E188" s="1"/>
      <c r="F188" s="1"/>
      <c r="G188" s="1"/>
      <c r="H188" s="1"/>
      <c r="I188" s="1"/>
      <c r="K188" s="20"/>
      <c r="L188" s="52"/>
      <c r="M188" s="53"/>
    </row>
    <row r="189" customFormat="false" ht="12.75" hidden="false" customHeight="false" outlineLevel="0" collapsed="false">
      <c r="E189" s="1"/>
      <c r="F189" s="1"/>
      <c r="G189" s="1"/>
      <c r="H189" s="1"/>
      <c r="I189" s="1"/>
      <c r="K189" s="20"/>
      <c r="L189" s="52"/>
      <c r="M189" s="53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0"/>
      <c r="L190" s="52"/>
      <c r="M190" s="53"/>
    </row>
    <row r="191" customFormat="false" ht="12.75" hidden="false" customHeight="false" outlineLevel="0" collapsed="false">
      <c r="E191" s="1"/>
      <c r="F191" s="1"/>
      <c r="G191" s="1"/>
      <c r="H191" s="1"/>
      <c r="I191" s="1"/>
      <c r="K191" s="20"/>
      <c r="L191" s="52"/>
      <c r="M191" s="53"/>
    </row>
    <row r="192" customFormat="false" ht="12.75" hidden="false" customHeight="false" outlineLevel="0" collapsed="false">
      <c r="E192" s="1"/>
      <c r="F192" s="1"/>
      <c r="G192" s="1"/>
      <c r="H192" s="1"/>
      <c r="I192" s="1"/>
      <c r="K192" s="20"/>
      <c r="L192" s="52"/>
      <c r="M192" s="53"/>
    </row>
    <row r="193" customFormat="false" ht="12.75" hidden="false" customHeight="false" outlineLevel="0" collapsed="false">
      <c r="E193" s="1"/>
      <c r="F193" s="1"/>
      <c r="G193" s="1"/>
      <c r="H193" s="1"/>
      <c r="I193" s="1"/>
      <c r="K193" s="20"/>
      <c r="L193" s="52"/>
      <c r="M193" s="53"/>
    </row>
    <row r="194" customFormat="false" ht="12.75" hidden="false" customHeight="false" outlineLevel="0" collapsed="false">
      <c r="E194" s="1"/>
      <c r="F194" s="1"/>
      <c r="G194" s="1"/>
      <c r="H194" s="1"/>
      <c r="I194" s="1"/>
      <c r="K194" s="20"/>
      <c r="L194" s="52"/>
      <c r="M194" s="53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0"/>
      <c r="L195" s="52"/>
      <c r="M195" s="53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0"/>
      <c r="L196" s="52"/>
      <c r="M196" s="53"/>
    </row>
    <row r="197" customFormat="false" ht="12.75" hidden="false" customHeight="false" outlineLevel="0" collapsed="false">
      <c r="E197" s="1"/>
      <c r="F197" s="1"/>
      <c r="G197" s="1"/>
      <c r="H197" s="1"/>
      <c r="I197" s="1"/>
      <c r="K197" s="20"/>
      <c r="L197" s="52"/>
      <c r="M197" s="53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0"/>
      <c r="L198" s="52"/>
      <c r="M198" s="53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0"/>
      <c r="L199" s="52"/>
      <c r="M199" s="53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0"/>
      <c r="L200" s="52"/>
      <c r="M200" s="53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0"/>
      <c r="L201" s="52"/>
      <c r="M201" s="53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0"/>
      <c r="L202" s="52"/>
      <c r="M202" s="53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0"/>
      <c r="L203" s="52"/>
      <c r="M203" s="53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0"/>
      <c r="L204" s="52"/>
      <c r="M204" s="53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0"/>
      <c r="L205" s="52"/>
      <c r="M205" s="53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0"/>
      <c r="L206" s="52"/>
      <c r="M206" s="53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0"/>
      <c r="L207" s="52"/>
      <c r="M207" s="53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0"/>
      <c r="L208" s="52"/>
      <c r="M208" s="53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0"/>
      <c r="L209" s="52"/>
      <c r="M209" s="53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0"/>
      <c r="L210" s="52"/>
      <c r="M210" s="53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0"/>
      <c r="L211" s="52"/>
      <c r="M211" s="53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0"/>
      <c r="L212" s="52"/>
      <c r="M212" s="53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0"/>
      <c r="L213" s="52"/>
      <c r="M213" s="53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0"/>
      <c r="L214" s="52"/>
      <c r="M214" s="53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0"/>
      <c r="L215" s="52"/>
      <c r="M215" s="53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0"/>
      <c r="L216" s="52"/>
      <c r="M216" s="53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0"/>
      <c r="L217" s="52"/>
      <c r="M217" s="53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0"/>
      <c r="L218" s="52"/>
      <c r="M218" s="53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0"/>
      <c r="L219" s="52"/>
      <c r="M219" s="53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0"/>
      <c r="L220" s="52"/>
      <c r="M220" s="53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0"/>
      <c r="L221" s="52"/>
      <c r="M221" s="53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0"/>
      <c r="L222" s="52"/>
      <c r="M222" s="53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0"/>
      <c r="L223" s="52"/>
      <c r="M223" s="53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0"/>
      <c r="L224" s="52"/>
      <c r="M224" s="53"/>
    </row>
    <row r="225" customFormat="false" ht="12.75" hidden="false" customHeight="false" outlineLevel="0" collapsed="false">
      <c r="E225" s="1"/>
      <c r="F225" s="1"/>
      <c r="G225" s="1"/>
      <c r="H225" s="1"/>
      <c r="I225" s="1"/>
      <c r="L225" s="52"/>
      <c r="M225" s="53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4" activePane="bottomRight" state="frozen"/>
      <selection pane="topLeft" activeCell="A1" activeCellId="0" sqref="A1"/>
      <selection pane="topRight" activeCell="B1" activeCellId="0" sqref="B1"/>
      <selection pane="bottomLeft" activeCell="A14" activeCellId="0" sqref="A14"/>
      <selection pane="bottomRight" activeCell="B45" activeCellId="0" sqref="B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55" width="13.85"/>
    <col collapsed="false" customWidth="true" hidden="false" outlineLevel="0" max="3" min="3" style="56" width="14.41"/>
    <col collapsed="false" customWidth="true" hidden="false" outlineLevel="0" max="4" min="4" style="57" width="12.28"/>
    <col collapsed="false" customWidth="true" hidden="false" outlineLevel="0" max="5" min="5" style="55" width="16.28"/>
    <col collapsed="false" customWidth="true" hidden="false" outlineLevel="0" max="6" min="6" style="55" width="10.71"/>
    <col collapsed="false" customWidth="true" hidden="false" outlineLevel="0" max="8" min="7" style="58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59" t="s">
        <v>0</v>
      </c>
    </row>
    <row r="2" customFormat="false" ht="13.5" hidden="false" customHeight="false" outlineLevel="0" collapsed="false">
      <c r="A2" s="10" t="s">
        <v>0</v>
      </c>
      <c r="B2" s="10" t="s">
        <v>133</v>
      </c>
      <c r="C2" s="59" t="s">
        <v>134</v>
      </c>
      <c r="D2" s="60" t="s">
        <v>0</v>
      </c>
      <c r="E2" s="61" t="s">
        <v>135</v>
      </c>
    </row>
    <row r="3" customFormat="false" ht="12.75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62" t="s">
        <v>49</v>
      </c>
      <c r="E3" s="63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64" t="s">
        <v>58</v>
      </c>
      <c r="E4" s="65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66" t="s">
        <v>106</v>
      </c>
      <c r="E5" s="65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2.75" hidden="false" customHeight="false" outlineLevel="0" collapsed="false">
      <c r="A7" s="10" t="n">
        <v>2005</v>
      </c>
      <c r="B7" s="23" t="n">
        <f aca="false">G33</f>
        <v>37207.27</v>
      </c>
      <c r="C7" s="23" t="n">
        <f aca="false">H33</f>
        <v>22305.758365</v>
      </c>
    </row>
    <row r="8" customFormat="false" ht="12.75" hidden="false" customHeight="false" outlineLevel="0" collapsed="false">
      <c r="B8" s="23"/>
      <c r="C8" s="23"/>
    </row>
    <row r="9" customFormat="false" ht="12.75" hidden="false" customHeight="false" outlineLevel="0" collapsed="false">
      <c r="A9" s="10" t="s">
        <v>106</v>
      </c>
      <c r="B9" s="23" t="e">
        <f aca="false">SUM(B3:B8)</f>
        <v>#REF!</v>
      </c>
      <c r="C9" s="23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67"/>
      <c r="B11" s="68"/>
      <c r="C11" s="69"/>
      <c r="D11" s="70"/>
      <c r="E11" s="68"/>
      <c r="F11" s="68"/>
      <c r="G11" s="71" t="s">
        <v>136</v>
      </c>
      <c r="H11" s="72" t="s">
        <v>137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</row>
    <row r="12" customFormat="false" ht="12.75" hidden="false" customHeight="false" outlineLevel="0" collapsed="false">
      <c r="A12" s="74" t="s">
        <v>138</v>
      </c>
      <c r="B12" s="75" t="s">
        <v>139</v>
      </c>
      <c r="C12" s="76" t="s">
        <v>140</v>
      </c>
      <c r="D12" s="77" t="s">
        <v>141</v>
      </c>
      <c r="E12" s="75" t="s">
        <v>142</v>
      </c>
      <c r="F12" s="75" t="s">
        <v>143</v>
      </c>
      <c r="G12" s="78" t="s">
        <v>144</v>
      </c>
      <c r="H12" s="79" t="s">
        <v>144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customFormat="false" ht="13.5" hidden="false" customHeight="false" outlineLevel="0" collapsed="false">
      <c r="A13" s="80"/>
      <c r="B13" s="81"/>
      <c r="C13" s="82"/>
      <c r="D13" s="83"/>
      <c r="E13" s="81"/>
      <c r="F13" s="81"/>
      <c r="G13" s="84"/>
      <c r="H13" s="85"/>
      <c r="I13" s="75"/>
      <c r="J13" s="10"/>
    </row>
    <row r="14" customFormat="false" ht="12.75" hidden="false" customHeight="false" outlineLevel="0" collapsed="false">
      <c r="A14" s="10" t="n">
        <v>106892</v>
      </c>
      <c r="B14" s="3" t="s">
        <v>23</v>
      </c>
      <c r="C14" s="86" t="n">
        <v>15280</v>
      </c>
      <c r="D14" s="87" t="n">
        <v>18.375</v>
      </c>
      <c r="E14" s="3" t="s">
        <v>145</v>
      </c>
      <c r="F14" s="88" t="n">
        <v>37256</v>
      </c>
      <c r="G14" s="14" t="n">
        <v>0</v>
      </c>
      <c r="H14" s="7" t="n">
        <f aca="false">G14*0.5995</f>
        <v>0</v>
      </c>
      <c r="I14" s="75" t="s">
        <v>0</v>
      </c>
      <c r="J14" s="10"/>
    </row>
    <row r="15" customFormat="false" ht="12.75" hidden="false" customHeight="false" outlineLevel="0" collapsed="false">
      <c r="C15" s="55"/>
      <c r="F15" s="89"/>
      <c r="G15" s="14" t="s">
        <v>0</v>
      </c>
      <c r="H15" s="7" t="s">
        <v>0</v>
      </c>
      <c r="I15" s="75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23</v>
      </c>
      <c r="C16" s="56" t="n">
        <v>2565</v>
      </c>
      <c r="D16" s="57" t="n">
        <v>55.5</v>
      </c>
      <c r="E16" s="55" t="s">
        <v>145</v>
      </c>
      <c r="F16" s="89" t="n">
        <v>37274</v>
      </c>
      <c r="G16" s="14" t="n">
        <v>0</v>
      </c>
      <c r="H16" s="7" t="n">
        <f aca="false">G16*0.5995</f>
        <v>0</v>
      </c>
      <c r="I16" s="75" t="s">
        <v>0</v>
      </c>
      <c r="J16" s="10"/>
    </row>
    <row r="17" customFormat="false" ht="12.75" hidden="false" customHeight="false" outlineLevel="0" collapsed="false">
      <c r="C17" s="90" t="n">
        <v>2565</v>
      </c>
      <c r="D17" s="57" t="n">
        <v>55.5</v>
      </c>
      <c r="E17" s="55" t="s">
        <v>145</v>
      </c>
      <c r="F17" s="89" t="n">
        <v>37639</v>
      </c>
      <c r="G17" s="14" t="n">
        <v>0</v>
      </c>
      <c r="H17" s="7" t="n">
        <f aca="false">G17*0.5995</f>
        <v>0</v>
      </c>
      <c r="I17" s="75" t="s">
        <v>0</v>
      </c>
      <c r="J17" s="10"/>
    </row>
    <row r="18" customFormat="false" ht="12.75" hidden="false" customHeight="false" outlineLevel="0" collapsed="false">
      <c r="C18" s="55"/>
      <c r="E18" s="55" t="s">
        <v>0</v>
      </c>
      <c r="F18" s="89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23</v>
      </c>
      <c r="C19" s="2" t="n">
        <v>12</v>
      </c>
      <c r="D19" s="57" t="n">
        <v>55.5</v>
      </c>
      <c r="E19" s="55" t="s">
        <v>145</v>
      </c>
      <c r="F19" s="89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91" t="n">
        <v>12</v>
      </c>
      <c r="D20" s="57" t="n">
        <v>55.5</v>
      </c>
      <c r="E20" s="55" t="s">
        <v>145</v>
      </c>
      <c r="F20" s="89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91"/>
      <c r="F21" s="89"/>
      <c r="G21" s="89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55" t="s">
        <v>23</v>
      </c>
      <c r="C22" s="2" t="n">
        <v>1270</v>
      </c>
      <c r="D22" s="57" t="n">
        <v>76</v>
      </c>
      <c r="E22" s="55" t="s">
        <v>145</v>
      </c>
      <c r="F22" s="89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55" t="s">
        <v>0</v>
      </c>
      <c r="C23" s="2" t="n">
        <v>1270</v>
      </c>
      <c r="D23" s="57" t="n">
        <v>76</v>
      </c>
      <c r="E23" s="55" t="s">
        <v>145</v>
      </c>
      <c r="F23" s="89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55"/>
      <c r="D24" s="2" t="s">
        <v>0</v>
      </c>
      <c r="E24" s="2" t="s">
        <v>0</v>
      </c>
      <c r="F24" s="89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146</v>
      </c>
      <c r="C25" s="2" t="n">
        <v>288</v>
      </c>
      <c r="D25" s="14" t="n">
        <f aca="false">D$86</f>
        <v>0</v>
      </c>
      <c r="E25" s="14" t="s">
        <v>145</v>
      </c>
      <c r="F25" s="89" t="n">
        <v>37645</v>
      </c>
      <c r="G25" s="14" t="n">
        <f aca="false">C25*(Sheet1!$E$30-D25)</f>
        <v>3216.96</v>
      </c>
      <c r="H25" s="7" t="n">
        <f aca="false">G25*0.5995</f>
        <v>1928.56752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89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23</v>
      </c>
      <c r="C27" s="56" t="n">
        <v>1631</v>
      </c>
      <c r="D27" s="57" t="n">
        <v>75.0625</v>
      </c>
      <c r="E27" s="55" t="s">
        <v>145</v>
      </c>
      <c r="F27" s="89" t="n">
        <v>37287</v>
      </c>
      <c r="G27" s="14" t="n">
        <v>0</v>
      </c>
      <c r="H27" s="7" t="n">
        <f aca="false">G27*0.5995</f>
        <v>0</v>
      </c>
      <c r="I27" s="75" t="s">
        <v>0</v>
      </c>
      <c r="J27" s="10" t="s">
        <v>0</v>
      </c>
    </row>
    <row r="28" customFormat="false" ht="12.75" hidden="false" customHeight="false" outlineLevel="0" collapsed="false">
      <c r="B28" s="3" t="s">
        <v>23</v>
      </c>
      <c r="C28" s="56" t="n">
        <v>1631</v>
      </c>
      <c r="D28" s="57" t="n">
        <v>75.0625</v>
      </c>
      <c r="E28" s="55" t="s">
        <v>145</v>
      </c>
      <c r="F28" s="89" t="n">
        <v>37468</v>
      </c>
      <c r="G28" s="14" t="n">
        <v>0</v>
      </c>
      <c r="H28" s="7" t="n">
        <f aca="false">G28*0.5995</f>
        <v>0</v>
      </c>
      <c r="I28" s="75" t="s">
        <v>0</v>
      </c>
      <c r="J28" s="10"/>
    </row>
    <row r="29" customFormat="false" ht="12.75" hidden="false" customHeight="false" outlineLevel="0" collapsed="false">
      <c r="B29" s="3" t="s">
        <v>23</v>
      </c>
      <c r="C29" s="56" t="n">
        <v>1631</v>
      </c>
      <c r="D29" s="57" t="n">
        <v>75.0625</v>
      </c>
      <c r="E29" s="55" t="s">
        <v>145</v>
      </c>
      <c r="F29" s="89" t="n">
        <v>37652</v>
      </c>
      <c r="G29" s="14" t="n">
        <v>0</v>
      </c>
      <c r="H29" s="7" t="n">
        <f aca="false">G29*0.5995</f>
        <v>0</v>
      </c>
      <c r="I29" s="75" t="s">
        <v>147</v>
      </c>
      <c r="J29" s="10" t="s">
        <v>0</v>
      </c>
    </row>
    <row r="30" customFormat="false" ht="12.75" hidden="false" customHeight="false" outlineLevel="0" collapsed="false">
      <c r="B30" s="3" t="s">
        <v>23</v>
      </c>
      <c r="C30" s="56" t="n">
        <v>1631</v>
      </c>
      <c r="D30" s="57" t="n">
        <v>75.0625</v>
      </c>
      <c r="E30" s="55" t="s">
        <v>145</v>
      </c>
      <c r="F30" s="89" t="n">
        <v>37833</v>
      </c>
      <c r="G30" s="14" t="n">
        <v>0</v>
      </c>
      <c r="H30" s="7" t="n">
        <f aca="false">G30*0.5995</f>
        <v>0</v>
      </c>
      <c r="I30" s="75" t="s">
        <v>0</v>
      </c>
      <c r="J30" s="59" t="s">
        <v>0</v>
      </c>
      <c r="K30" s="92" t="s">
        <v>0</v>
      </c>
    </row>
    <row r="31" customFormat="false" ht="12.75" hidden="false" customHeight="false" outlineLevel="0" collapsed="false">
      <c r="B31" s="3" t="s">
        <v>23</v>
      </c>
      <c r="C31" s="56" t="n">
        <v>1084</v>
      </c>
      <c r="D31" s="57" t="n">
        <v>75.0625</v>
      </c>
      <c r="E31" s="55" t="s">
        <v>145</v>
      </c>
      <c r="F31" s="89" t="n">
        <v>38017</v>
      </c>
      <c r="G31" s="14" t="n">
        <v>0</v>
      </c>
      <c r="H31" s="7" t="n">
        <f aca="false">G31*0.5995</f>
        <v>0</v>
      </c>
      <c r="I31" s="76" t="s">
        <v>0</v>
      </c>
      <c r="J31" s="59" t="s">
        <v>0</v>
      </c>
    </row>
    <row r="32" customFormat="false" ht="12.75" hidden="false" customHeight="false" outlineLevel="0" collapsed="false">
      <c r="B32" s="3"/>
      <c r="F32" s="89"/>
      <c r="G32" s="14"/>
      <c r="H32" s="7"/>
      <c r="I32" s="76"/>
      <c r="J32" s="59"/>
    </row>
    <row r="33" customFormat="false" ht="12.75" hidden="false" customHeight="false" outlineLevel="0" collapsed="false">
      <c r="A33" s="10" t="n">
        <v>151699</v>
      </c>
      <c r="B33" s="3" t="s">
        <v>148</v>
      </c>
      <c r="C33" s="2" t="n">
        <v>3331</v>
      </c>
      <c r="D33" s="14" t="n">
        <f aca="false">D$86</f>
        <v>0</v>
      </c>
      <c r="E33" s="14" t="s">
        <v>145</v>
      </c>
      <c r="F33" s="93" t="s">
        <v>149</v>
      </c>
      <c r="G33" s="14" t="n">
        <f aca="false">C33*(Sheet1!$E$30-D33)</f>
        <v>37207.27</v>
      </c>
      <c r="H33" s="7" t="n">
        <f aca="false">G33*0.5995</f>
        <v>22305.758365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93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23</v>
      </c>
      <c r="C35" s="2" t="n">
        <v>381</v>
      </c>
      <c r="D35" s="57" t="n">
        <v>83.125</v>
      </c>
      <c r="E35" s="55" t="s">
        <v>145</v>
      </c>
      <c r="F35" s="89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23</v>
      </c>
      <c r="C36" s="2" t="n">
        <v>381</v>
      </c>
      <c r="D36" s="57" t="n">
        <v>83.125</v>
      </c>
      <c r="E36" s="55" t="s">
        <v>145</v>
      </c>
      <c r="F36" s="89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23</v>
      </c>
      <c r="C37" s="2" t="n">
        <v>381</v>
      </c>
      <c r="D37" s="57" t="n">
        <v>83.125</v>
      </c>
      <c r="E37" s="55" t="s">
        <v>145</v>
      </c>
      <c r="F37" s="89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23</v>
      </c>
      <c r="C38" s="2" t="n">
        <v>381</v>
      </c>
      <c r="D38" s="57" t="n">
        <v>83.125</v>
      </c>
      <c r="E38" s="55" t="s">
        <v>145</v>
      </c>
      <c r="F38" s="89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89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23</v>
      </c>
      <c r="C40" s="2" t="n">
        <v>347</v>
      </c>
      <c r="D40" s="57" t="n">
        <v>62.41</v>
      </c>
      <c r="E40" s="55" t="s">
        <v>145</v>
      </c>
      <c r="F40" s="89" t="n">
        <v>37377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23</v>
      </c>
      <c r="C41" s="2" t="n">
        <v>347</v>
      </c>
      <c r="D41" s="57" t="n">
        <v>62.41</v>
      </c>
      <c r="E41" s="55" t="s">
        <v>145</v>
      </c>
      <c r="F41" s="89" t="n">
        <v>37561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A42" s="10" t="s">
        <v>0</v>
      </c>
      <c r="B42" s="3" t="s">
        <v>23</v>
      </c>
      <c r="C42" s="2" t="n">
        <v>347</v>
      </c>
      <c r="D42" s="57" t="n">
        <v>62.41</v>
      </c>
      <c r="E42" s="55" t="s">
        <v>145</v>
      </c>
      <c r="F42" s="89" t="n">
        <v>37742</v>
      </c>
      <c r="G42" s="14" t="n">
        <v>0</v>
      </c>
      <c r="H42" s="7" t="n">
        <f aca="false">G42*0.5995</f>
        <v>0</v>
      </c>
      <c r="I42" s="10" t="s">
        <v>0</v>
      </c>
      <c r="J42" s="10"/>
    </row>
    <row r="43" customFormat="false" ht="12.75" hidden="false" customHeight="false" outlineLevel="0" collapsed="false">
      <c r="A43" s="10" t="s">
        <v>0</v>
      </c>
      <c r="B43" s="3" t="s">
        <v>23</v>
      </c>
      <c r="C43" s="2" t="n">
        <v>347</v>
      </c>
      <c r="D43" s="57" t="n">
        <v>62.41</v>
      </c>
      <c r="E43" s="55" t="s">
        <v>145</v>
      </c>
      <c r="F43" s="89" t="n">
        <v>37926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9" t="s">
        <v>0</v>
      </c>
      <c r="B44" s="3" t="s">
        <v>23</v>
      </c>
      <c r="C44" s="2" t="n">
        <v>233</v>
      </c>
      <c r="D44" s="57" t="n">
        <v>62.41</v>
      </c>
      <c r="E44" s="55" t="s">
        <v>145</v>
      </c>
      <c r="F44" s="89" t="n">
        <v>38108</v>
      </c>
      <c r="G44" s="14" t="n">
        <v>0</v>
      </c>
      <c r="H44" s="7" t="n">
        <f aca="false">G44*0.5995</f>
        <v>0</v>
      </c>
      <c r="I44" s="9" t="s">
        <v>0</v>
      </c>
      <c r="J44" s="10"/>
    </row>
    <row r="45" customFormat="false" ht="12.75" hidden="false" customHeight="false" outlineLevel="0" collapsed="false">
      <c r="B45" s="3"/>
      <c r="C45" s="2"/>
      <c r="F45" s="89"/>
      <c r="G45" s="14"/>
      <c r="H45" s="7"/>
      <c r="I45" s="9"/>
      <c r="J45" s="10"/>
    </row>
    <row r="46" customFormat="false" ht="12.75" hidden="false" customHeight="false" outlineLevel="0" collapsed="false">
      <c r="A46" s="10" t="n">
        <v>170894</v>
      </c>
      <c r="B46" s="3" t="s">
        <v>148</v>
      </c>
      <c r="C46" s="2" t="n">
        <v>223</v>
      </c>
      <c r="D46" s="14" t="n">
        <f aca="false">D$86</f>
        <v>0</v>
      </c>
      <c r="E46" s="14" t="s">
        <v>145</v>
      </c>
      <c r="F46" s="89" t="n">
        <v>37377</v>
      </c>
      <c r="G46" s="14" t="n">
        <f aca="false">C46*(Sheet1!$E$30-D46)</f>
        <v>2490.91</v>
      </c>
      <c r="H46" s="7" t="n">
        <f aca="false">G46*0.5995</f>
        <v>1493.300545</v>
      </c>
      <c r="I46" s="10"/>
      <c r="J46" s="10"/>
      <c r="K46" s="3"/>
    </row>
    <row r="47" customFormat="false" ht="12.75" hidden="false" customHeight="false" outlineLevel="0" collapsed="false">
      <c r="A47" s="10" t="s">
        <v>0</v>
      </c>
      <c r="B47" s="3" t="s">
        <v>148</v>
      </c>
      <c r="C47" s="2" t="n">
        <v>223</v>
      </c>
      <c r="D47" s="14" t="n">
        <f aca="false">D$86</f>
        <v>0</v>
      </c>
      <c r="E47" s="14" t="s">
        <v>145</v>
      </c>
      <c r="F47" s="89" t="n">
        <v>37742</v>
      </c>
      <c r="G47" s="14" t="n">
        <f aca="false">C47*(Sheet1!$E$30-D47)</f>
        <v>2490.91</v>
      </c>
      <c r="H47" s="7" t="n">
        <f aca="false">G47*0.5995</f>
        <v>1493.300545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148</v>
      </c>
      <c r="C48" s="2" t="n">
        <v>222</v>
      </c>
      <c r="D48" s="14" t="n">
        <f aca="false">D$86</f>
        <v>0</v>
      </c>
      <c r="E48" s="14" t="s">
        <v>145</v>
      </c>
      <c r="F48" s="89" t="n">
        <v>38108</v>
      </c>
      <c r="G48" s="14" t="n">
        <f aca="false">C48*(Sheet1!$E$30-D48)</f>
        <v>2479.74</v>
      </c>
      <c r="H48" s="7" t="n">
        <f aca="false">G48*0.5995</f>
        <v>1486.60413</v>
      </c>
      <c r="I48" s="10"/>
      <c r="J48" s="10"/>
      <c r="K48" s="3"/>
    </row>
    <row r="49" customFormat="false" ht="12.75" hidden="false" customHeight="false" outlineLevel="0" collapsed="false">
      <c r="B49" s="3"/>
      <c r="C49" s="2"/>
      <c r="D49" s="14"/>
      <c r="E49" s="14"/>
      <c r="F49" s="89"/>
      <c r="G49" s="14"/>
      <c r="H49" s="7" t="s">
        <v>0</v>
      </c>
      <c r="I49" s="10"/>
      <c r="J49" s="10"/>
      <c r="K49" s="3"/>
    </row>
    <row r="50" customFormat="false" ht="12.75" hidden="false" customHeight="false" outlineLevel="0" collapsed="false">
      <c r="A50" s="10" t="n">
        <v>171029</v>
      </c>
      <c r="B50" s="3" t="s">
        <v>23</v>
      </c>
      <c r="C50" s="94" t="n">
        <v>348</v>
      </c>
      <c r="D50" s="57" t="n">
        <v>53.04</v>
      </c>
      <c r="E50" s="55" t="s">
        <v>145</v>
      </c>
      <c r="F50" s="88" t="n">
        <v>37226</v>
      </c>
      <c r="G50" s="14" t="n">
        <v>0</v>
      </c>
      <c r="H50" s="7" t="n">
        <f aca="false">G50*0.5995</f>
        <v>0</v>
      </c>
      <c r="I50" s="10"/>
      <c r="J50" s="10"/>
      <c r="K50" s="3"/>
    </row>
    <row r="51" customFormat="false" ht="12.75" hidden="false" customHeight="false" outlineLevel="0" collapsed="false">
      <c r="A51" s="10" t="s">
        <v>0</v>
      </c>
      <c r="B51" s="3" t="s">
        <v>23</v>
      </c>
      <c r="C51" s="2" t="n">
        <v>348</v>
      </c>
      <c r="D51" s="57" t="n">
        <v>53.04</v>
      </c>
      <c r="E51" s="55" t="s">
        <v>145</v>
      </c>
      <c r="F51" s="89" t="n">
        <v>37408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A52" s="9" t="s">
        <v>0</v>
      </c>
      <c r="B52" s="3" t="s">
        <v>23</v>
      </c>
      <c r="C52" s="2" t="n">
        <v>348</v>
      </c>
      <c r="D52" s="57" t="n">
        <v>53.04</v>
      </c>
      <c r="E52" s="55" t="s">
        <v>145</v>
      </c>
      <c r="F52" s="89" t="n">
        <v>37591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10" t="s">
        <v>0</v>
      </c>
      <c r="B53" s="3" t="s">
        <v>23</v>
      </c>
      <c r="C53" s="2" t="n">
        <v>348</v>
      </c>
      <c r="D53" s="57" t="n">
        <v>53.04</v>
      </c>
      <c r="E53" s="55" t="s">
        <v>145</v>
      </c>
      <c r="F53" s="89" t="n">
        <v>37773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23</v>
      </c>
      <c r="C54" s="2" t="n">
        <v>348</v>
      </c>
      <c r="D54" s="57" t="n">
        <v>53.04</v>
      </c>
      <c r="E54" s="55" t="s">
        <v>145</v>
      </c>
      <c r="F54" s="89" t="n">
        <v>37956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9" t="s">
        <v>0</v>
      </c>
      <c r="B55" s="3" t="s">
        <v>23</v>
      </c>
      <c r="C55" s="2" t="n">
        <v>227</v>
      </c>
      <c r="D55" s="57" t="n">
        <v>53.04</v>
      </c>
      <c r="E55" s="55" t="s">
        <v>145</v>
      </c>
      <c r="F55" s="89" t="n">
        <v>38139</v>
      </c>
      <c r="G55" s="14" t="n">
        <v>0</v>
      </c>
      <c r="H55" s="7" t="n">
        <f aca="false">G55*0.5995</f>
        <v>0</v>
      </c>
      <c r="I55" s="9" t="s">
        <v>0</v>
      </c>
      <c r="J55" s="10"/>
      <c r="K55" s="3"/>
    </row>
    <row r="56" customFormat="false" ht="12.75" hidden="false" customHeight="false" outlineLevel="0" collapsed="false">
      <c r="B56" s="3"/>
      <c r="C56" s="2"/>
      <c r="F56" s="89"/>
      <c r="G56" s="14"/>
      <c r="H56" s="7"/>
      <c r="I56" s="9"/>
      <c r="J56" s="10"/>
      <c r="K56" s="3"/>
    </row>
    <row r="57" customFormat="false" ht="12.75" hidden="false" customHeight="false" outlineLevel="0" collapsed="false">
      <c r="A57" s="10" t="n">
        <v>171088</v>
      </c>
      <c r="B57" s="3" t="s">
        <v>148</v>
      </c>
      <c r="C57" s="2" t="n">
        <v>262</v>
      </c>
      <c r="D57" s="14" t="n">
        <f aca="false">D$86</f>
        <v>0</v>
      </c>
      <c r="E57" s="14" t="s">
        <v>145</v>
      </c>
      <c r="F57" s="89" t="n">
        <v>37408</v>
      </c>
      <c r="G57" s="14" t="n">
        <f aca="false">C57*(Sheet1!$E$30-D57)</f>
        <v>2926.54</v>
      </c>
      <c r="H57" s="7" t="n">
        <f aca="false">G57*0.5995</f>
        <v>1754.46073</v>
      </c>
      <c r="I57" s="10"/>
      <c r="J57" s="10"/>
      <c r="K57" s="3"/>
    </row>
    <row r="58" customFormat="false" ht="12.75" hidden="false" customHeight="false" outlineLevel="0" collapsed="false">
      <c r="A58" s="10" t="s">
        <v>0</v>
      </c>
      <c r="B58" s="3" t="s">
        <v>148</v>
      </c>
      <c r="C58" s="2" t="n">
        <v>262</v>
      </c>
      <c r="D58" s="14" t="n">
        <f aca="false">D$86</f>
        <v>0</v>
      </c>
      <c r="E58" s="14" t="s">
        <v>145</v>
      </c>
      <c r="F58" s="89" t="n">
        <v>37773</v>
      </c>
      <c r="G58" s="14" t="n">
        <f aca="false">C58*(Sheet1!$E$30-D58)</f>
        <v>2926.54</v>
      </c>
      <c r="H58" s="7" t="n">
        <f aca="false">G58*0.5995</f>
        <v>1754.46073</v>
      </c>
      <c r="I58" s="10"/>
      <c r="J58" s="10"/>
      <c r="K58" s="3"/>
    </row>
    <row r="59" customFormat="false" ht="12.75" hidden="false" customHeight="false" outlineLevel="0" collapsed="false">
      <c r="A59" s="9" t="s">
        <v>0</v>
      </c>
      <c r="B59" s="3" t="s">
        <v>148</v>
      </c>
      <c r="C59" s="2" t="n">
        <v>262</v>
      </c>
      <c r="D59" s="14" t="n">
        <f aca="false">D$86</f>
        <v>0</v>
      </c>
      <c r="E59" s="14" t="s">
        <v>145</v>
      </c>
      <c r="F59" s="89" t="n">
        <v>38139</v>
      </c>
      <c r="G59" s="14" t="n">
        <f aca="false">C59*(Sheet1!$E$30-D59)</f>
        <v>2926.54</v>
      </c>
      <c r="H59" s="7" t="n">
        <f aca="false">G59*0.5995</f>
        <v>1754.46073</v>
      </c>
      <c r="I59" s="10"/>
      <c r="J59" s="10"/>
      <c r="K59" s="3"/>
    </row>
    <row r="60" customFormat="false" ht="12.75" hidden="false" customHeight="false" outlineLevel="0" collapsed="false">
      <c r="B60" s="3"/>
      <c r="C60" s="2"/>
      <c r="D60" s="14"/>
      <c r="E60" s="14"/>
      <c r="F60" s="89"/>
      <c r="G60" s="14"/>
      <c r="H60" s="7"/>
      <c r="I60" s="10"/>
      <c r="J60" s="10"/>
      <c r="K60" s="3"/>
    </row>
    <row r="61" customFormat="false" ht="12.75" hidden="false" customHeight="false" outlineLevel="0" collapsed="false">
      <c r="A61" s="10" t="n">
        <v>171153</v>
      </c>
      <c r="B61" s="3" t="s">
        <v>23</v>
      </c>
      <c r="C61" s="2" t="n">
        <v>417</v>
      </c>
      <c r="D61" s="57" t="n">
        <v>48.3</v>
      </c>
      <c r="E61" s="55" t="s">
        <v>145</v>
      </c>
      <c r="F61" s="89" t="n">
        <v>37258</v>
      </c>
      <c r="G61" s="14" t="n">
        <v>0</v>
      </c>
      <c r="H61" s="7" t="n">
        <f aca="false">G61*0.5995</f>
        <v>0</v>
      </c>
      <c r="I61" s="10"/>
      <c r="J61" s="10"/>
      <c r="K61" s="3"/>
    </row>
    <row r="62" customFormat="false" ht="12.75" hidden="false" customHeight="false" outlineLevel="0" collapsed="false">
      <c r="B62" s="3" t="s">
        <v>23</v>
      </c>
      <c r="C62" s="2" t="n">
        <v>417</v>
      </c>
      <c r="D62" s="57" t="n">
        <v>48.3</v>
      </c>
      <c r="E62" s="55" t="s">
        <v>145</v>
      </c>
      <c r="F62" s="89" t="n">
        <v>37439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23</v>
      </c>
      <c r="C63" s="2" t="n">
        <v>417</v>
      </c>
      <c r="D63" s="57" t="n">
        <v>48.3</v>
      </c>
      <c r="E63" s="55" t="s">
        <v>145</v>
      </c>
      <c r="F63" s="89" t="n">
        <v>37623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A64" s="10" t="s">
        <v>0</v>
      </c>
      <c r="B64" s="3" t="s">
        <v>23</v>
      </c>
      <c r="C64" s="2" t="n">
        <v>417</v>
      </c>
      <c r="D64" s="57" t="n">
        <v>48.3</v>
      </c>
      <c r="E64" s="55" t="s">
        <v>145</v>
      </c>
      <c r="F64" s="89" t="n">
        <v>37804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23</v>
      </c>
      <c r="C65" s="2" t="n">
        <v>417</v>
      </c>
      <c r="D65" s="57" t="n">
        <v>48.3</v>
      </c>
      <c r="E65" s="55" t="s">
        <v>145</v>
      </c>
      <c r="F65" s="89" t="n">
        <v>37988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23</v>
      </c>
      <c r="C66" s="2" t="n">
        <v>276</v>
      </c>
      <c r="D66" s="57" t="n">
        <v>48.3</v>
      </c>
      <c r="E66" s="55" t="s">
        <v>145</v>
      </c>
      <c r="F66" s="89" t="n">
        <v>38170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B67" s="3"/>
      <c r="C67" s="2"/>
      <c r="D67" s="14"/>
      <c r="E67" s="14"/>
      <c r="F67" s="89"/>
      <c r="G67" s="14"/>
      <c r="H67" s="7"/>
      <c r="I67" s="10"/>
      <c r="J67" s="10"/>
      <c r="K67" s="3"/>
    </row>
    <row r="68" customFormat="false" ht="12.75" hidden="false" customHeight="false" outlineLevel="0" collapsed="false">
      <c r="A68" s="10" t="n">
        <v>171230</v>
      </c>
      <c r="B68" s="3" t="s">
        <v>148</v>
      </c>
      <c r="C68" s="2" t="n">
        <v>288</v>
      </c>
      <c r="D68" s="14" t="n">
        <v>0</v>
      </c>
      <c r="E68" s="14" t="s">
        <v>145</v>
      </c>
      <c r="F68" s="89" t="n">
        <v>37439</v>
      </c>
      <c r="G68" s="14" t="n">
        <f aca="false">C68*(Sheet1!$E$30-D68)</f>
        <v>3216.96</v>
      </c>
      <c r="H68" s="7" t="n">
        <f aca="false">G68*0.5995</f>
        <v>1928.56752</v>
      </c>
      <c r="I68" s="10"/>
      <c r="J68" s="10"/>
      <c r="K68" s="3"/>
    </row>
    <row r="69" customFormat="false" ht="12.75" hidden="false" customHeight="false" outlineLevel="0" collapsed="false">
      <c r="A69" s="10" t="s">
        <v>0</v>
      </c>
      <c r="B69" s="3" t="s">
        <v>148</v>
      </c>
      <c r="C69" s="2" t="n">
        <v>288</v>
      </c>
      <c r="D69" s="14" t="n">
        <f aca="false">D$86</f>
        <v>0</v>
      </c>
      <c r="E69" s="14" t="s">
        <v>145</v>
      </c>
      <c r="F69" s="89" t="n">
        <v>37804</v>
      </c>
      <c r="G69" s="14" t="n">
        <f aca="false">C69*(Sheet1!$E$30-D69)</f>
        <v>3216.96</v>
      </c>
      <c r="H69" s="7" t="n">
        <f aca="false">G69*0.5995</f>
        <v>1928.56752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148</v>
      </c>
      <c r="C70" s="2" t="n">
        <v>287</v>
      </c>
      <c r="D70" s="14" t="n">
        <f aca="false">D$86</f>
        <v>0</v>
      </c>
      <c r="E70" s="14" t="s">
        <v>145</v>
      </c>
      <c r="F70" s="89" t="n">
        <v>38170</v>
      </c>
      <c r="G70" s="14" t="n">
        <f aca="false">C70*(Sheet1!$E$30-D70)</f>
        <v>3205.79</v>
      </c>
      <c r="H70" s="7" t="n">
        <f aca="false">G70*0.5995</f>
        <v>1921.871105</v>
      </c>
      <c r="I70" s="10"/>
      <c r="J70" s="10"/>
      <c r="K70" s="3"/>
    </row>
    <row r="71" customFormat="false" ht="12.75" hidden="false" customHeight="false" outlineLevel="0" collapsed="false">
      <c r="B71" s="3"/>
      <c r="C71" s="2"/>
      <c r="D71" s="14"/>
      <c r="E71" s="14"/>
      <c r="F71" s="89"/>
      <c r="G71" s="14"/>
      <c r="H71" s="4"/>
      <c r="I71" s="10"/>
      <c r="J71" s="10"/>
      <c r="K71" s="3"/>
    </row>
    <row r="72" customFormat="false" ht="12.75" hidden="false" customHeight="false" outlineLevel="0" collapsed="false">
      <c r="B72" s="3"/>
      <c r="C72" s="2"/>
      <c r="F72" s="89"/>
      <c r="G72" s="14"/>
      <c r="H72" s="4"/>
      <c r="I72" s="10"/>
      <c r="J72" s="10"/>
    </row>
    <row r="73" customFormat="false" ht="13.5" hidden="false" customHeight="false" outlineLevel="0" collapsed="false">
      <c r="A73" s="81"/>
      <c r="B73" s="43"/>
      <c r="C73" s="42"/>
      <c r="D73" s="95"/>
      <c r="E73" s="95"/>
      <c r="F73" s="96"/>
      <c r="G73" s="49"/>
      <c r="H73" s="49"/>
      <c r="I73" s="10"/>
      <c r="J73" s="10"/>
      <c r="K73" s="3"/>
    </row>
    <row r="74" customFormat="false" ht="12.75" hidden="false" customHeight="false" outlineLevel="0" collapsed="false">
      <c r="A74" s="75"/>
      <c r="B74" s="97"/>
      <c r="C74" s="90" t="s">
        <v>0</v>
      </c>
      <c r="D74" s="98"/>
      <c r="E74" s="99"/>
      <c r="F74" s="97"/>
      <c r="I74" s="10"/>
      <c r="J74" s="59" t="s">
        <v>0</v>
      </c>
    </row>
    <row r="75" customFormat="false" ht="12.75" hidden="false" customHeight="false" outlineLevel="0" collapsed="false">
      <c r="C75" s="55" t="s">
        <v>0</v>
      </c>
      <c r="E75" s="14"/>
      <c r="G75" s="20" t="n">
        <f aca="false">SUM(G14:G73)</f>
        <v>66305.12</v>
      </c>
      <c r="H75" s="20" t="n">
        <f aca="false">SUM(H14:H73)</f>
        <v>39749.91944</v>
      </c>
      <c r="I75" s="10"/>
      <c r="J75" s="59" t="s">
        <v>0</v>
      </c>
    </row>
    <row r="76" customFormat="false" ht="13.5" hidden="false" customHeight="false" outlineLevel="0" collapsed="false">
      <c r="C76" s="55" t="s">
        <v>150</v>
      </c>
      <c r="G76" s="49"/>
      <c r="H76" s="49"/>
    </row>
    <row r="77" customFormat="false" ht="12.75" hidden="false" customHeight="false" outlineLevel="0" collapsed="false">
      <c r="C77" s="55" t="s">
        <v>0</v>
      </c>
      <c r="G77" s="20"/>
      <c r="H77" s="20"/>
    </row>
    <row r="78" customFormat="false" ht="12.75" hidden="false" customHeight="false" outlineLevel="0" collapsed="false">
      <c r="A78" s="10" t="s">
        <v>0</v>
      </c>
      <c r="B78" s="55" t="s">
        <v>0</v>
      </c>
      <c r="C78" s="55" t="s">
        <v>0</v>
      </c>
      <c r="G78" s="20"/>
      <c r="H78" s="20"/>
    </row>
    <row r="79" customFormat="false" ht="12.75" hidden="false" customHeight="false" outlineLevel="0" collapsed="false">
      <c r="C79" s="55" t="s">
        <v>0</v>
      </c>
      <c r="G79" s="20"/>
      <c r="H79" s="20"/>
    </row>
    <row r="80" customFormat="false" ht="12.75" hidden="false" customHeight="false" outlineLevel="0" collapsed="false">
      <c r="C80" s="55" t="s">
        <v>0</v>
      </c>
      <c r="G80" s="20"/>
      <c r="H80" s="20"/>
    </row>
    <row r="81" customFormat="false" ht="12.75" hidden="false" customHeight="false" outlineLevel="0" collapsed="false">
      <c r="C81" s="55" t="s">
        <v>0</v>
      </c>
      <c r="G81" s="20"/>
      <c r="H81" s="20"/>
    </row>
    <row r="82" customFormat="false" ht="12.75" hidden="false" customHeight="false" outlineLevel="0" collapsed="false">
      <c r="C82" s="55" t="s">
        <v>0</v>
      </c>
      <c r="G82" s="20"/>
      <c r="H82" s="20"/>
    </row>
    <row r="83" customFormat="false" ht="12.75" hidden="false" customHeight="false" outlineLevel="0" collapsed="false">
      <c r="B83" s="100" t="s">
        <v>151</v>
      </c>
      <c r="C83" s="55" t="s">
        <v>0</v>
      </c>
      <c r="G83" s="20"/>
      <c r="H83" s="20"/>
    </row>
    <row r="84" customFormat="false" ht="12.75" hidden="false" customHeight="false" outlineLevel="0" collapsed="false">
      <c r="B84" s="101" t="n">
        <v>1703520.19</v>
      </c>
      <c r="C84" s="55" t="s">
        <v>152</v>
      </c>
      <c r="G84" s="20"/>
      <c r="H84" s="20"/>
    </row>
    <row r="85" customFormat="false" ht="12.75" hidden="false" customHeight="false" outlineLevel="0" collapsed="false">
      <c r="B85" s="101" t="n">
        <f aca="false">8102.62*11</f>
        <v>89128.82</v>
      </c>
      <c r="C85" s="55" t="s">
        <v>153</v>
      </c>
      <c r="G85" s="20"/>
      <c r="H85" s="20"/>
    </row>
    <row r="86" customFormat="false" ht="12.75" hidden="false" customHeight="false" outlineLevel="0" collapsed="false">
      <c r="B86" s="101" t="n">
        <v>333000</v>
      </c>
      <c r="C86" s="55" t="s">
        <v>154</v>
      </c>
      <c r="G86" s="20"/>
      <c r="H86" s="20"/>
    </row>
    <row r="87" customFormat="false" ht="12.75" hidden="false" customHeight="false" outlineLevel="0" collapsed="false">
      <c r="B87" s="101"/>
      <c r="C87" s="55" t="s">
        <v>0</v>
      </c>
      <c r="G87" s="20"/>
      <c r="H87" s="20"/>
    </row>
    <row r="88" customFormat="false" ht="12.75" hidden="false" customHeight="false" outlineLevel="0" collapsed="false">
      <c r="B88" s="101"/>
      <c r="C88" s="55" t="s">
        <v>0</v>
      </c>
      <c r="G88" s="20"/>
      <c r="H88" s="20"/>
    </row>
    <row r="89" customFormat="false" ht="12.75" hidden="false" customHeight="false" outlineLevel="0" collapsed="false">
      <c r="B89" s="101"/>
      <c r="C89" s="55" t="s">
        <v>0</v>
      </c>
      <c r="G89" s="20"/>
      <c r="H89" s="20"/>
    </row>
    <row r="90" customFormat="false" ht="13.5" hidden="false" customHeight="false" outlineLevel="0" collapsed="false">
      <c r="B90" s="102"/>
      <c r="C90" s="55" t="s">
        <v>0</v>
      </c>
      <c r="G90" s="20"/>
      <c r="H90" s="20"/>
    </row>
    <row r="91" customFormat="false" ht="12.75" hidden="false" customHeight="false" outlineLevel="0" collapsed="false">
      <c r="B91" s="101"/>
      <c r="C91" s="55" t="s">
        <v>0</v>
      </c>
      <c r="G91" s="20"/>
      <c r="H91" s="20"/>
    </row>
    <row r="92" customFormat="false" ht="12.75" hidden="false" customHeight="false" outlineLevel="0" collapsed="false">
      <c r="B92" s="101" t="n">
        <f aca="false">SUM(B84:B90)</f>
        <v>2125649.01</v>
      </c>
      <c r="C92" s="56" t="s">
        <v>155</v>
      </c>
      <c r="G92" s="20"/>
      <c r="H92" s="20"/>
    </row>
    <row r="93" customFormat="false" ht="13.5" hidden="false" customHeight="false" outlineLevel="0" collapsed="false">
      <c r="B93" s="102" t="n">
        <v>0.396</v>
      </c>
      <c r="C93" s="103" t="s">
        <v>156</v>
      </c>
      <c r="G93" s="20"/>
      <c r="H93" s="20"/>
    </row>
    <row r="94" customFormat="false" ht="12.75" hidden="false" customHeight="false" outlineLevel="0" collapsed="false">
      <c r="B94" s="101"/>
      <c r="C94" s="56" t="s">
        <v>157</v>
      </c>
      <c r="G94" s="20"/>
      <c r="H94" s="20"/>
    </row>
    <row r="95" customFormat="false" ht="12.75" hidden="false" customHeight="false" outlineLevel="0" collapsed="false">
      <c r="B95" s="101" t="n">
        <f aca="false">B92*B93</f>
        <v>841757.00796</v>
      </c>
      <c r="C95" s="56" t="s">
        <v>158</v>
      </c>
      <c r="G95" s="20"/>
      <c r="H95" s="20"/>
    </row>
    <row r="96" customFormat="false" ht="12.75" hidden="false" customHeight="false" outlineLevel="0" collapsed="false">
      <c r="B96" s="101"/>
      <c r="G96" s="20"/>
      <c r="H96" s="20"/>
    </row>
    <row r="97" customFormat="false" ht="12.75" hidden="false" customHeight="false" outlineLevel="0" collapsed="false">
      <c r="B97" s="101" t="n">
        <v>-475166.71</v>
      </c>
      <c r="C97" s="56" t="s">
        <v>159</v>
      </c>
      <c r="G97" s="20"/>
      <c r="H97" s="20"/>
    </row>
    <row r="98" customFormat="false" ht="12.75" hidden="false" customHeight="false" outlineLevel="0" collapsed="false">
      <c r="B98" s="101"/>
      <c r="G98" s="20"/>
      <c r="H98" s="20"/>
    </row>
    <row r="99" customFormat="false" ht="12.75" hidden="false" customHeight="false" outlineLevel="0" collapsed="false">
      <c r="B99" s="101" t="n">
        <f aca="false">-21*1677</f>
        <v>-35217</v>
      </c>
      <c r="C99" s="56" t="s">
        <v>160</v>
      </c>
      <c r="G99" s="20"/>
      <c r="H99" s="20"/>
    </row>
    <row r="100" customFormat="false" ht="12.75" hidden="false" customHeight="false" outlineLevel="0" collapsed="false">
      <c r="B100" s="101"/>
      <c r="C100" s="56" t="s">
        <v>161</v>
      </c>
      <c r="G100" s="20"/>
      <c r="H100" s="20"/>
    </row>
    <row r="101" customFormat="false" ht="12.75" hidden="false" customHeight="false" outlineLevel="0" collapsed="false">
      <c r="B101" s="101"/>
      <c r="G101" s="20"/>
      <c r="H101" s="20"/>
    </row>
    <row r="102" customFormat="false" ht="12.75" hidden="false" customHeight="false" outlineLevel="0" collapsed="false">
      <c r="B102" s="101" t="n">
        <f aca="false">-333000*0.28</f>
        <v>-93240</v>
      </c>
      <c r="C102" s="56" t="s">
        <v>162</v>
      </c>
      <c r="G102" s="20"/>
      <c r="H102" s="20"/>
    </row>
    <row r="103" customFormat="false" ht="13.5" hidden="false" customHeight="false" outlineLevel="0" collapsed="false">
      <c r="B103" s="102"/>
      <c r="C103" s="56" t="s">
        <v>163</v>
      </c>
      <c r="G103" s="20"/>
      <c r="H103" s="20"/>
    </row>
    <row r="104" customFormat="false" ht="12.75" hidden="false" customHeight="false" outlineLevel="0" collapsed="false">
      <c r="B104" s="101"/>
      <c r="G104" s="20"/>
      <c r="H104" s="20"/>
    </row>
    <row r="105" customFormat="false" ht="12.75" hidden="false" customHeight="false" outlineLevel="0" collapsed="false">
      <c r="B105" s="101" t="n">
        <f aca="false">SUM(B95:B102)</f>
        <v>238133.29796</v>
      </c>
      <c r="C105" s="56" t="s">
        <v>164</v>
      </c>
      <c r="G105" s="20"/>
      <c r="H105" s="20"/>
    </row>
    <row r="106" customFormat="false" ht="13.5" hidden="false" customHeight="false" outlineLevel="0" collapsed="false">
      <c r="B106" s="102"/>
      <c r="C106" s="56" t="s">
        <v>165</v>
      </c>
      <c r="G106" s="20"/>
      <c r="H106" s="20"/>
    </row>
    <row r="107" customFormat="false" ht="12.75" hidden="false" customHeight="false" outlineLevel="0" collapsed="false">
      <c r="B107" s="101"/>
      <c r="C107" s="56" t="s">
        <v>166</v>
      </c>
    </row>
    <row r="108" customFormat="false" ht="12.75" hidden="false" customHeight="false" outlineLevel="0" collapsed="false">
      <c r="B108" s="101"/>
    </row>
    <row r="109" customFormat="false" ht="12.75" hidden="false" customHeight="false" outlineLevel="0" collapsed="false">
      <c r="B109" s="101" t="n">
        <f aca="false">+B$105/4</f>
        <v>59533.32449</v>
      </c>
      <c r="C109" s="56" t="s">
        <v>167</v>
      </c>
    </row>
    <row r="110" customFormat="false" ht="12.75" hidden="false" customHeight="false" outlineLevel="0" collapsed="false">
      <c r="B110" s="101" t="n">
        <f aca="false">+B$105/4</f>
        <v>59533.32449</v>
      </c>
      <c r="C110" s="56" t="s">
        <v>168</v>
      </c>
    </row>
    <row r="111" customFormat="false" ht="12.75" hidden="false" customHeight="false" outlineLevel="0" collapsed="false">
      <c r="B111" s="101" t="n">
        <f aca="false">+B$105/4</f>
        <v>59533.32449</v>
      </c>
      <c r="C111" s="56" t="s">
        <v>169</v>
      </c>
    </row>
    <row r="112" customFormat="false" ht="12.75" hidden="false" customHeight="false" outlineLevel="0" collapsed="false">
      <c r="B112" s="101" t="n">
        <f aca="false">+B$105/4</f>
        <v>59533.32449</v>
      </c>
      <c r="C112" s="56" t="s">
        <v>170</v>
      </c>
    </row>
    <row r="113" customFormat="false" ht="12.75" hidden="false" customHeight="false" outlineLevel="0" collapsed="false">
      <c r="B113" s="101" t="s">
        <v>0</v>
      </c>
    </row>
    <row r="114" customFormat="false" ht="12.75" hidden="false" customHeight="false" outlineLevel="0" collapsed="false">
      <c r="B114" s="101"/>
    </row>
    <row r="118" customFormat="false" ht="12.75" hidden="false" customHeight="false" outlineLevel="0" collapsed="false">
      <c r="B118" s="1" t="s">
        <v>0</v>
      </c>
      <c r="C118" s="2" t="s">
        <v>0</v>
      </c>
      <c r="D118" s="2" t="s">
        <v>0</v>
      </c>
      <c r="E118" s="14" t="s">
        <v>0</v>
      </c>
      <c r="I118" s="14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/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3" t="s">
        <v>0</v>
      </c>
      <c r="C122" s="2" t="s">
        <v>0</v>
      </c>
      <c r="D122" s="2" t="s">
        <v>0</v>
      </c>
      <c r="E122" s="14" t="s">
        <v>0</v>
      </c>
      <c r="I122" s="1"/>
    </row>
    <row r="123" customFormat="false" ht="12.75" hidden="false" customHeight="false" outlineLevel="0" collapsed="false">
      <c r="B123" s="1" t="s">
        <v>0</v>
      </c>
      <c r="C123" s="2" t="s">
        <v>0</v>
      </c>
      <c r="D123" s="2" t="s">
        <v>0</v>
      </c>
      <c r="E123" s="14" t="s">
        <v>0</v>
      </c>
      <c r="F123" s="14" t="s">
        <v>0</v>
      </c>
      <c r="I123" s="14" t="s">
        <v>0</v>
      </c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2001-10-16T19:58:21Z</cp:lastPrinted>
  <dcterms:modified xsi:type="dcterms:W3CDTF">2001-11-05T21:52:00Z</dcterms:modified>
  <cp:revision>0</cp:revision>
  <dc:subject/>
  <dc:title/>
</cp:coreProperties>
</file>