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New Unit Financial Profile" sheetId="2" state="visible" r:id="rId4"/>
    <sheet name="Assumptions" sheetId="3" state="visible" r:id="rId5"/>
  </sheets>
  <definedNames>
    <definedName function="false" hidden="false" localSheetId="1" name="_xlnm.Print_Area" vbProcedure="false">'New Unit Financial Profile'!$B$1:$V$49</definedName>
    <definedName function="false" hidden="false" localSheetId="0" name="_xlnm.Print_Area" vbProcedure="false">Summary!$B$1:$W$42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<sst xmlns="http://schemas.openxmlformats.org/spreadsheetml/2006/main" count="81" uniqueCount="69">
  <si>
    <t xml:space="preserve">Newco</t>
  </si>
  <si>
    <t xml:space="preserve">Development - Financial Summary</t>
  </si>
  <si>
    <t xml:space="preserve">(All values in 000s)</t>
  </si>
  <si>
    <t xml:space="preserve">New Capacity - FPLE</t>
  </si>
  <si>
    <t xml:space="preserve">New Capacity - Enron</t>
  </si>
  <si>
    <t xml:space="preserve">Existing - Newco</t>
  </si>
  <si>
    <t xml:space="preserve">  Cumulative MW</t>
  </si>
  <si>
    <t xml:space="preserve">PP&amp;E</t>
  </si>
  <si>
    <t xml:space="preserve">Equity</t>
  </si>
  <si>
    <t xml:space="preserve">Debt</t>
  </si>
  <si>
    <t xml:space="preserve">Net Income</t>
  </si>
  <si>
    <t xml:space="preserve">2001 Projects</t>
  </si>
  <si>
    <t xml:space="preserve">2002 Projects</t>
  </si>
  <si>
    <t xml:space="preserve">2003 Projects</t>
  </si>
  <si>
    <t xml:space="preserve">2004 Projects</t>
  </si>
  <si>
    <t xml:space="preserve">2005 Projects</t>
  </si>
  <si>
    <t xml:space="preserve">   Total</t>
  </si>
  <si>
    <t xml:space="preserve">Aftertax Cash</t>
  </si>
  <si>
    <t xml:space="preserve">First year is half year.</t>
  </si>
  <si>
    <t xml:space="preserve">Construction loan is done off-balance sheet; convert to term at COD.</t>
  </si>
  <si>
    <t xml:space="preserve">Includes Rhode Island Project (2002 in-service); utilizes Reliant's CTs</t>
  </si>
  <si>
    <t xml:space="preserve">Includes all advanced stage development projects except wind.</t>
  </si>
  <si>
    <t xml:space="preserve">Utilizes generic combined cycle financial information - 2 x 1 configuration (500 MW), $550/kW capital cost, 20 yr 14% aftertax equity return, 60/40 debt to equity capital structure.</t>
  </si>
  <si>
    <t xml:space="preserve">Financial Profile</t>
  </si>
  <si>
    <t xml:space="preserve">500 MW Combined Cycle Facility - Generic</t>
  </si>
  <si>
    <t xml:space="preserve">Year</t>
  </si>
  <si>
    <t xml:space="preserve">Aftertax Cash Flow</t>
  </si>
  <si>
    <t xml:space="preserve">Beginning Balance</t>
  </si>
  <si>
    <t xml:space="preserve">Add: Net Income</t>
  </si>
  <si>
    <t xml:space="preserve">Less:  AT Cash Flow</t>
  </si>
  <si>
    <t xml:space="preserve">Ending Balance</t>
  </si>
  <si>
    <t xml:space="preserve">Less:  Principal</t>
  </si>
  <si>
    <t xml:space="preserve">Net Income - ROE %</t>
  </si>
  <si>
    <t xml:space="preserve">Cash Flow %</t>
  </si>
  <si>
    <t xml:space="preserve">Debt Amort %</t>
  </si>
  <si>
    <t xml:space="preserve">Return Summary</t>
  </si>
  <si>
    <t xml:space="preserve">NPV @ 14%</t>
  </si>
  <si>
    <t xml:space="preserve">IRR</t>
  </si>
  <si>
    <t xml:space="preserve">Implied Financials</t>
  </si>
  <si>
    <t xml:space="preserve">Add:  Taxes</t>
  </si>
  <si>
    <t xml:space="preserve">Add: Interest Expense</t>
  </si>
  <si>
    <t xml:space="preserve">Add:  Bk Depreciation</t>
  </si>
  <si>
    <t xml:space="preserve">Implied EBITDA</t>
  </si>
  <si>
    <t xml:space="preserve">Net Income per MW</t>
  </si>
  <si>
    <t xml:space="preserve">EBITDA per MW</t>
  </si>
  <si>
    <t xml:space="preserve">Net Income per MW Metrics</t>
  </si>
  <si>
    <t xml:space="preserve">MSDW</t>
  </si>
  <si>
    <t xml:space="preserve">ABN-AMRO</t>
  </si>
  <si>
    <t xml:space="preserve">DLJ</t>
  </si>
  <si>
    <t xml:space="preserve">Assume Year 1 is half-year</t>
  </si>
  <si>
    <t xml:space="preserve">Default Plant Plant</t>
  </si>
  <si>
    <t xml:space="preserve">MW</t>
  </si>
  <si>
    <t xml:space="preserve">Capital Cost</t>
  </si>
  <si>
    <t xml:space="preserve">$/kW</t>
  </si>
  <si>
    <t xml:space="preserve">Total Capital Cost</t>
  </si>
  <si>
    <t xml:space="preserve">Equity Percentage</t>
  </si>
  <si>
    <t xml:space="preserve">Interest Rate</t>
  </si>
  <si>
    <t xml:space="preserve">Aftertax Interest Rate</t>
  </si>
  <si>
    <t xml:space="preserve">CT Timeline</t>
  </si>
  <si>
    <t xml:space="preserve">Project Milestones</t>
  </si>
  <si>
    <t xml:space="preserve">Break Grd</t>
  </si>
  <si>
    <t xml:space="preserve">CT del</t>
  </si>
  <si>
    <t xml:space="preserve">COD</t>
  </si>
  <si>
    <t xml:space="preserve">Project Timeline</t>
  </si>
  <si>
    <t xml:space="preserve">EPC Payment %</t>
  </si>
  <si>
    <t xml:space="preserve">EPC Cash Flow</t>
  </si>
  <si>
    <t xml:space="preserve">Assumes IDC is included in the capital cost.</t>
  </si>
  <si>
    <t xml:space="preserve">Two month lag; delivery v. ship date</t>
  </si>
  <si>
    <t xml:space="preserve">Assumes no escalation on capital cost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</si>
</sst>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0%"/>
    <numFmt numFmtId="168" formatCode="0.0%"/>
    <numFmt numFmtId="169" formatCode="_(* #,##0.0000_);_(* \(#,##0.0000\);_(* \-??_);_(@_)"/>
    <numFmt numFmtId="170" formatCode="_(* #,##0.0_);_(* \(#,##0.0\);_(* \-??_);_(@_)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i val="true"/>
      <sz val="10"/>
      <name val="Arial"/>
      <family val="2"/>
    </font>
    <font>
      <b val="true"/>
      <u val="single"/>
      <sz val="1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sz val="10"/>
      <color rgb="FF99CCFF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W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7"/>
    <col collapsed="false" customWidth="true" hidden="false" outlineLevel="0" max="23" min="3" style="0" width="10.71"/>
  </cols>
  <sheetData>
    <row r="2" customFormat="false" ht="12.75" hidden="false" customHeight="false" outlineLevel="0" collapsed="false">
      <c r="B2" s="1" t="s">
        <v>0</v>
      </c>
    </row>
    <row r="3" customFormat="false" ht="12.75" hidden="false" customHeight="false" outlineLevel="0" collapsed="false">
      <c r="B3" s="1" t="s">
        <v>1</v>
      </c>
    </row>
    <row r="4" customFormat="false" ht="12.75" hidden="false" customHeight="false" outlineLevel="0" collapsed="false">
      <c r="B4" s="2" t="s">
        <v>2</v>
      </c>
    </row>
    <row r="7" customFormat="false" ht="12.75" hidden="false" customHeight="false" outlineLevel="0" collapsed="false">
      <c r="A7" s="3"/>
      <c r="B7" s="3"/>
      <c r="C7" s="3" t="n">
        <v>2000</v>
      </c>
      <c r="D7" s="3" t="n">
        <f aca="false">+C7+1</f>
        <v>2001</v>
      </c>
      <c r="E7" s="3" t="n">
        <f aca="false">+D7+1</f>
        <v>2002</v>
      </c>
      <c r="F7" s="3" t="n">
        <f aca="false">+E7+1</f>
        <v>2003</v>
      </c>
      <c r="G7" s="3" t="n">
        <f aca="false">+F7+1</f>
        <v>2004</v>
      </c>
      <c r="H7" s="3" t="n">
        <f aca="false">+G7+1</f>
        <v>2005</v>
      </c>
      <c r="I7" s="3" t="n">
        <f aca="false">+H7+1</f>
        <v>2006</v>
      </c>
      <c r="J7" s="3" t="n">
        <f aca="false">+I7+1</f>
        <v>2007</v>
      </c>
      <c r="K7" s="3" t="n">
        <f aca="false">+J7+1</f>
        <v>2008</v>
      </c>
      <c r="L7" s="3" t="n">
        <f aca="false">+K7+1</f>
        <v>2009</v>
      </c>
      <c r="M7" s="3" t="n">
        <f aca="false">+L7+1</f>
        <v>2010</v>
      </c>
      <c r="N7" s="3" t="n">
        <f aca="false">+M7+1</f>
        <v>2011</v>
      </c>
      <c r="O7" s="3" t="n">
        <f aca="false">+N7+1</f>
        <v>2012</v>
      </c>
      <c r="P7" s="3" t="n">
        <f aca="false">+O7+1</f>
        <v>2013</v>
      </c>
      <c r="Q7" s="3" t="n">
        <f aca="false">+P7+1</f>
        <v>2014</v>
      </c>
      <c r="R7" s="3" t="n">
        <f aca="false">+Q7+1</f>
        <v>2015</v>
      </c>
      <c r="S7" s="3" t="n">
        <f aca="false">+R7+1</f>
        <v>2016</v>
      </c>
      <c r="T7" s="3" t="n">
        <f aca="false">+S7+1</f>
        <v>2017</v>
      </c>
      <c r="U7" s="3" t="n">
        <f aca="false">+T7+1</f>
        <v>2018</v>
      </c>
      <c r="V7" s="3" t="n">
        <f aca="false">+U7+1</f>
        <v>2019</v>
      </c>
      <c r="W7" s="3" t="n">
        <f aca="false">+V7+1</f>
        <v>2020</v>
      </c>
    </row>
    <row r="9" customFormat="false" ht="12.75" hidden="false" customHeight="false" outlineLevel="0" collapsed="false">
      <c r="B9" s="0" t="s">
        <v>3</v>
      </c>
      <c r="D9" s="4" t="n">
        <v>170</v>
      </c>
      <c r="E9" s="4" t="n">
        <v>1500</v>
      </c>
      <c r="F9" s="4" t="n">
        <v>3000</v>
      </c>
      <c r="G9" s="4" t="n">
        <v>3000</v>
      </c>
      <c r="H9" s="4" t="n">
        <v>3000</v>
      </c>
    </row>
    <row r="10" customFormat="false" ht="12.75" hidden="false" customHeight="false" outlineLevel="0" collapsed="false">
      <c r="B10" s="0" t="s">
        <v>4</v>
      </c>
      <c r="D10" s="4"/>
      <c r="E10" s="4"/>
      <c r="F10" s="4"/>
      <c r="G10" s="4"/>
      <c r="H10" s="4"/>
    </row>
    <row r="11" customFormat="false" ht="12.75" hidden="false" customHeight="false" outlineLevel="0" collapsed="false">
      <c r="B11" s="0" t="s">
        <v>5</v>
      </c>
      <c r="C11" s="4" t="n">
        <f aca="false">3076+3771</f>
        <v>6847</v>
      </c>
      <c r="D11" s="5"/>
      <c r="E11" s="5"/>
      <c r="F11" s="5"/>
      <c r="G11" s="5"/>
      <c r="H11" s="5"/>
    </row>
    <row r="12" customFormat="false" ht="12.75" hidden="false" customHeight="false" outlineLevel="0" collapsed="false">
      <c r="B12" s="0" t="s">
        <v>6</v>
      </c>
      <c r="C12" s="6" t="n">
        <f aca="false">SUM(C9:C11)</f>
        <v>6847</v>
      </c>
      <c r="D12" s="6" t="n">
        <f aca="false">+C12+SUM(D9:D11)</f>
        <v>7017</v>
      </c>
      <c r="E12" s="6" t="n">
        <f aca="false">+D12+SUM(E9:E11)</f>
        <v>8517</v>
      </c>
      <c r="F12" s="6" t="n">
        <f aca="false">+E12+SUM(F9:F11)</f>
        <v>11517</v>
      </c>
      <c r="G12" s="6" t="n">
        <f aca="false">+F12+SUM(G9:G11)</f>
        <v>14517</v>
      </c>
      <c r="H12" s="6" t="n">
        <f aca="false">+G12+SUM(H9:H11)</f>
        <v>17517</v>
      </c>
    </row>
    <row r="13" customFormat="false" ht="12" hidden="false" customHeight="true" outlineLevel="0" collapsed="false"/>
    <row r="14" customFormat="false" ht="12" hidden="false" customHeight="true" outlineLevel="0" collapsed="false"/>
    <row r="15" customFormat="false" ht="12.75" hidden="false" customHeight="false" outlineLevel="0" collapsed="false">
      <c r="B15" s="7" t="s">
        <v>7</v>
      </c>
      <c r="C15" s="8" t="n">
        <f aca="false">SUM(D15:H15)</f>
        <v>5826000</v>
      </c>
      <c r="D15" s="9" t="n">
        <f aca="false">D9*300</f>
        <v>51000</v>
      </c>
      <c r="E15" s="10" t="n">
        <f aca="false">+E9*Assumptions!$D$6</f>
        <v>825000</v>
      </c>
      <c r="F15" s="10" t="n">
        <f aca="false">+F9*Assumptions!$D$6</f>
        <v>1650000</v>
      </c>
      <c r="G15" s="10" t="n">
        <f aca="false">+G9*Assumptions!$D$6</f>
        <v>1650000</v>
      </c>
      <c r="H15" s="10" t="n">
        <f aca="false">+H9*Assumptions!$D$6</f>
        <v>1650000</v>
      </c>
    </row>
    <row r="16" customFormat="false" ht="12.75" hidden="false" customHeight="false" outlineLevel="0" collapsed="false">
      <c r="B16" s="0" t="s">
        <v>8</v>
      </c>
      <c r="D16" s="5" t="n">
        <f aca="false">+D15*Assumptions!$D$8</f>
        <v>20400</v>
      </c>
      <c r="E16" s="5" t="n">
        <f aca="false">+E15*Assumptions!$D$8</f>
        <v>330000</v>
      </c>
      <c r="F16" s="5" t="n">
        <f aca="false">+F15*Assumptions!$D$8</f>
        <v>660000</v>
      </c>
      <c r="G16" s="5" t="n">
        <f aca="false">+G15*Assumptions!$D$8</f>
        <v>660000</v>
      </c>
      <c r="H16" s="5" t="n">
        <f aca="false">+H15*Assumptions!$D$8</f>
        <v>660000</v>
      </c>
    </row>
    <row r="17" customFormat="false" ht="12.75" hidden="false" customHeight="false" outlineLevel="0" collapsed="false">
      <c r="B17" s="0" t="s">
        <v>9</v>
      </c>
      <c r="D17" s="8" t="n">
        <f aca="false">+D15-D16</f>
        <v>30600</v>
      </c>
      <c r="E17" s="8" t="n">
        <f aca="false">+E15-E16</f>
        <v>495000</v>
      </c>
      <c r="F17" s="8" t="n">
        <f aca="false">+F15-F16</f>
        <v>990000</v>
      </c>
      <c r="G17" s="8" t="n">
        <f aca="false">+G15-G16</f>
        <v>990000</v>
      </c>
      <c r="H17" s="8" t="n">
        <f aca="false">+H15-H16</f>
        <v>990000</v>
      </c>
    </row>
    <row r="20" customFormat="false" ht="12.75" hidden="false" customHeight="false" outlineLevel="0" collapsed="false">
      <c r="B20" s="7" t="s">
        <v>10</v>
      </c>
      <c r="F20" s="5"/>
      <c r="G20" s="5"/>
      <c r="H20" s="5"/>
    </row>
    <row r="21" customFormat="false" ht="12.75" hidden="false" customHeight="false" outlineLevel="0" collapsed="false">
      <c r="A21" s="8"/>
      <c r="B21" s="8" t="s">
        <v>11</v>
      </c>
      <c r="C21" s="8"/>
      <c r="D21" s="5" t="n">
        <f aca="false">+'New Unit Financial Profile'!C9+$D$9/500</f>
        <v>6600.34</v>
      </c>
      <c r="E21" s="5" t="n">
        <f aca="false">+'New Unit Financial Profile'!D9+$D$9/500</f>
        <v>12342.34</v>
      </c>
      <c r="F21" s="5" t="n">
        <f aca="false">+'New Unit Financial Profile'!E9+$D$9/500</f>
        <v>14148.76</v>
      </c>
      <c r="G21" s="5" t="n">
        <f aca="false">+'New Unit Financial Profile'!F9+$D$9/500</f>
        <v>15084.7324</v>
      </c>
      <c r="H21" s="5" t="n">
        <f aca="false">+'New Unit Financial Profile'!G9+$D$9/500</f>
        <v>16162.189</v>
      </c>
      <c r="I21" s="5" t="n">
        <f aca="false">+'New Unit Financial Profile'!H9+$D$9/500</f>
        <v>18500.269822</v>
      </c>
      <c r="J21" s="5" t="n">
        <f aca="false">+'New Unit Financial Profile'!I9+$D$9/500</f>
        <v>21090.25999708</v>
      </c>
      <c r="K21" s="5" t="n">
        <f aca="false">+'New Unit Financial Profile'!J9+$D$9/500</f>
        <v>21933.8567969632</v>
      </c>
      <c r="L21" s="5" t="n">
        <f aca="false">+'New Unit Financial Profile'!K9+$D$9/500</f>
        <v>22811.1974688417</v>
      </c>
      <c r="M21" s="5" t="n">
        <f aca="false">+'New Unit Financial Profile'!L9+$D$9/500</f>
        <v>23723.6317675954</v>
      </c>
      <c r="N21" s="5" t="n">
        <f aca="false">+'New Unit Financial Profile'!M9+$D$9/500</f>
        <v>24672.5634382992</v>
      </c>
      <c r="O21" s="5" t="n">
        <f aca="false">+'New Unit Financial Profile'!N9+$D$9/500</f>
        <v>26893.0635477461</v>
      </c>
      <c r="P21" s="5" t="n">
        <f aca="false">+'New Unit Financial Profile'!O9+$D$9/500</f>
        <v>29313.4086670433</v>
      </c>
      <c r="Q21" s="5" t="n">
        <f aca="false">+'New Unit Financial Profile'!P9+$D$9/500</f>
        <v>31951.5848470772</v>
      </c>
      <c r="R21" s="5" t="n">
        <f aca="false">+'New Unit Financial Profile'!Q9+$D$9/500</f>
        <v>34827.1968833141</v>
      </c>
      <c r="S21" s="5" t="n">
        <f aca="false">+'New Unit Financial Profile'!R9+$D$9/500</f>
        <v>49949.3847405426</v>
      </c>
      <c r="T21" s="5" t="n">
        <f aca="false">+'New Unit Financial Profile'!S9+$D$9/500</f>
        <v>47451.9325035155</v>
      </c>
      <c r="U21" s="5" t="n">
        <f aca="false">+'New Unit Financial Profile'!T9+$D$9/500</f>
        <v>45079.3528783397</v>
      </c>
      <c r="V21" s="5" t="n">
        <f aca="false">+'New Unit Financial Profile'!U9+$D$9/500</f>
        <v>42825.4022344228</v>
      </c>
      <c r="W21" s="5" t="n">
        <f aca="false">+'New Unit Financial Profile'!V9+$D$9/500</f>
        <v>40684.1491227016</v>
      </c>
    </row>
    <row r="22" customFormat="false" ht="12.75" hidden="false" customHeight="false" outlineLevel="0" collapsed="false">
      <c r="A22" s="8"/>
      <c r="B22" s="8" t="s">
        <v>12</v>
      </c>
      <c r="C22" s="8"/>
      <c r="D22" s="8"/>
      <c r="E22" s="5" t="n">
        <f aca="false">+'New Unit Financial Profile'!C9*$E$9/500</f>
        <v>19800</v>
      </c>
      <c r="F22" s="5" t="n">
        <f aca="false">+'New Unit Financial Profile'!D9*$E$9/500</f>
        <v>37026</v>
      </c>
      <c r="G22" s="5" t="n">
        <f aca="false">+'New Unit Financial Profile'!E9*$E$9/500</f>
        <v>42445.26</v>
      </c>
      <c r="H22" s="5" t="n">
        <f aca="false">+'New Unit Financial Profile'!F9*$E$9/500</f>
        <v>45253.1772</v>
      </c>
      <c r="I22" s="5" t="n">
        <f aca="false">+'New Unit Financial Profile'!G9*$E$9/500</f>
        <v>48485.547</v>
      </c>
      <c r="J22" s="5" t="n">
        <f aca="false">+'New Unit Financial Profile'!H9*$E$9/500</f>
        <v>55499.789466</v>
      </c>
      <c r="K22" s="5" t="n">
        <f aca="false">+'New Unit Financial Profile'!I9*$E$9/500</f>
        <v>63269.75999124</v>
      </c>
      <c r="L22" s="5" t="n">
        <f aca="false">+'New Unit Financial Profile'!J9*$E$9/500</f>
        <v>65800.5503908896</v>
      </c>
      <c r="M22" s="5" t="n">
        <f aca="false">+'New Unit Financial Profile'!K9*$E$9/500</f>
        <v>68432.5724065252</v>
      </c>
      <c r="N22" s="5" t="n">
        <f aca="false">+'New Unit Financial Profile'!L9*$E$9/500</f>
        <v>71169.8753027862</v>
      </c>
      <c r="O22" s="5" t="n">
        <f aca="false">+'New Unit Financial Profile'!M9*$E$9/500</f>
        <v>74016.6703148977</v>
      </c>
      <c r="P22" s="5" t="n">
        <f aca="false">+'New Unit Financial Profile'!N9*$E$9/500</f>
        <v>80678.1706432384</v>
      </c>
      <c r="Q22" s="5" t="n">
        <f aca="false">+'New Unit Financial Profile'!O9*$E$9/500</f>
        <v>87939.2060011299</v>
      </c>
      <c r="R22" s="5" t="n">
        <f aca="false">+'New Unit Financial Profile'!P9*$E$9/500</f>
        <v>95853.7345412316</v>
      </c>
      <c r="S22" s="5" t="n">
        <f aca="false">+'New Unit Financial Profile'!Q9*$E$9/500</f>
        <v>104480.570649942</v>
      </c>
      <c r="T22" s="5" t="n">
        <f aca="false">+'New Unit Financial Profile'!R9*$E$9/500</f>
        <v>149847.134221628</v>
      </c>
      <c r="U22" s="5" t="n">
        <f aca="false">+'New Unit Financial Profile'!S9*$E$9/500</f>
        <v>142354.777510547</v>
      </c>
      <c r="V22" s="5" t="n">
        <f aca="false">+'New Unit Financial Profile'!T9*$E$9/500</f>
        <v>135237.038635019</v>
      </c>
      <c r="W22" s="5" t="n">
        <f aca="false">+'New Unit Financial Profile'!U9*$E$9/500</f>
        <v>128475.186703268</v>
      </c>
    </row>
    <row r="23" customFormat="false" ht="12.75" hidden="false" customHeight="false" outlineLevel="0" collapsed="false">
      <c r="A23" s="8"/>
      <c r="B23" s="8" t="s">
        <v>13</v>
      </c>
      <c r="C23" s="8"/>
      <c r="D23" s="8"/>
      <c r="E23" s="8"/>
      <c r="F23" s="5" t="n">
        <f aca="false">+'New Unit Financial Profile'!C9*6</f>
        <v>39600</v>
      </c>
      <c r="G23" s="5" t="n">
        <f aca="false">+'New Unit Financial Profile'!D9*6</f>
        <v>74052</v>
      </c>
      <c r="H23" s="5" t="n">
        <f aca="false">+'New Unit Financial Profile'!E9*6</f>
        <v>84890.52</v>
      </c>
      <c r="I23" s="5" t="n">
        <f aca="false">+'New Unit Financial Profile'!F9*6</f>
        <v>90506.3544</v>
      </c>
      <c r="J23" s="5" t="n">
        <f aca="false">+'New Unit Financial Profile'!G9*6</f>
        <v>96971.094</v>
      </c>
      <c r="K23" s="5" t="n">
        <f aca="false">+'New Unit Financial Profile'!H9*6</f>
        <v>110999.578932</v>
      </c>
      <c r="L23" s="5" t="n">
        <f aca="false">+'New Unit Financial Profile'!I9*6</f>
        <v>126539.51998248</v>
      </c>
      <c r="M23" s="5" t="n">
        <f aca="false">+'New Unit Financial Profile'!J9*6</f>
        <v>131601.100781779</v>
      </c>
      <c r="N23" s="5" t="n">
        <f aca="false">+'New Unit Financial Profile'!K9*6</f>
        <v>136865.14481305</v>
      </c>
      <c r="O23" s="5" t="n">
        <f aca="false">+'New Unit Financial Profile'!L9*6</f>
        <v>142339.750605572</v>
      </c>
      <c r="P23" s="5" t="n">
        <f aca="false">+'New Unit Financial Profile'!M9*6</f>
        <v>148033.340629795</v>
      </c>
      <c r="Q23" s="5" t="n">
        <f aca="false">+'New Unit Financial Profile'!N9*6</f>
        <v>161356.341286477</v>
      </c>
      <c r="R23" s="5" t="n">
        <f aca="false">+'New Unit Financial Profile'!O9*6</f>
        <v>175878.41200226</v>
      </c>
      <c r="S23" s="5" t="n">
        <f aca="false">+'New Unit Financial Profile'!P9*6</f>
        <v>191707.469082463</v>
      </c>
      <c r="T23" s="5" t="n">
        <f aca="false">+'New Unit Financial Profile'!Q9*6</f>
        <v>208961.141299885</v>
      </c>
      <c r="U23" s="5" t="n">
        <f aca="false">+'New Unit Financial Profile'!R9*6</f>
        <v>299694.268443256</v>
      </c>
      <c r="V23" s="5" t="n">
        <f aca="false">+'New Unit Financial Profile'!S9*6</f>
        <v>284709.555021093</v>
      </c>
      <c r="W23" s="5" t="n">
        <f aca="false">+'New Unit Financial Profile'!T9*6</f>
        <v>270474.077270038</v>
      </c>
    </row>
    <row r="24" customFormat="false" ht="12.75" hidden="false" customHeight="false" outlineLevel="0" collapsed="false">
      <c r="A24" s="8"/>
      <c r="B24" s="8" t="s">
        <v>14</v>
      </c>
      <c r="C24" s="8"/>
      <c r="D24" s="8"/>
      <c r="E24" s="8"/>
      <c r="F24" s="5"/>
      <c r="G24" s="5" t="n">
        <f aca="false">+'New Unit Financial Profile'!C9*6</f>
        <v>39600</v>
      </c>
      <c r="H24" s="5" t="n">
        <f aca="false">+'New Unit Financial Profile'!D9*6</f>
        <v>74052</v>
      </c>
      <c r="I24" s="5" t="n">
        <f aca="false">+'New Unit Financial Profile'!E9*6</f>
        <v>84890.52</v>
      </c>
      <c r="J24" s="5" t="n">
        <f aca="false">+'New Unit Financial Profile'!F9*6</f>
        <v>90506.3544</v>
      </c>
      <c r="K24" s="5" t="n">
        <f aca="false">+'New Unit Financial Profile'!G9*6</f>
        <v>96971.094</v>
      </c>
      <c r="L24" s="5" t="n">
        <f aca="false">+'New Unit Financial Profile'!H9*6</f>
        <v>110999.578932</v>
      </c>
      <c r="M24" s="5" t="n">
        <f aca="false">+'New Unit Financial Profile'!I9*6</f>
        <v>126539.51998248</v>
      </c>
      <c r="N24" s="5" t="n">
        <f aca="false">+'New Unit Financial Profile'!J9*6</f>
        <v>131601.100781779</v>
      </c>
      <c r="O24" s="5" t="n">
        <f aca="false">+'New Unit Financial Profile'!K9*6</f>
        <v>136865.14481305</v>
      </c>
      <c r="P24" s="5" t="n">
        <f aca="false">+'New Unit Financial Profile'!L9*6</f>
        <v>142339.750605572</v>
      </c>
      <c r="Q24" s="5" t="n">
        <f aca="false">+'New Unit Financial Profile'!M9*6</f>
        <v>148033.340629795</v>
      </c>
      <c r="R24" s="5" t="n">
        <f aca="false">+'New Unit Financial Profile'!N9*6</f>
        <v>161356.341286477</v>
      </c>
      <c r="S24" s="5" t="n">
        <f aca="false">+'New Unit Financial Profile'!O9*6</f>
        <v>175878.41200226</v>
      </c>
      <c r="T24" s="5" t="n">
        <f aca="false">+'New Unit Financial Profile'!P9*6</f>
        <v>191707.469082463</v>
      </c>
      <c r="U24" s="5" t="n">
        <f aca="false">+'New Unit Financial Profile'!Q9*6</f>
        <v>208961.141299885</v>
      </c>
      <c r="V24" s="5" t="n">
        <f aca="false">+'New Unit Financial Profile'!R9*6</f>
        <v>299694.268443256</v>
      </c>
      <c r="W24" s="5" t="n">
        <f aca="false">+'New Unit Financial Profile'!S9*6</f>
        <v>284709.555021093</v>
      </c>
    </row>
    <row r="25" customFormat="false" ht="12.75" hidden="false" customHeight="false" outlineLevel="0" collapsed="false">
      <c r="A25" s="8"/>
      <c r="B25" s="8" t="s">
        <v>15</v>
      </c>
      <c r="C25" s="8"/>
      <c r="D25" s="8"/>
      <c r="E25" s="8"/>
      <c r="F25" s="5"/>
      <c r="G25" s="5"/>
      <c r="H25" s="5" t="n">
        <f aca="false">+'New Unit Financial Profile'!C9*6</f>
        <v>39600</v>
      </c>
      <c r="I25" s="5" t="n">
        <f aca="false">+'New Unit Financial Profile'!D9*6</f>
        <v>74052</v>
      </c>
      <c r="J25" s="5" t="n">
        <f aca="false">+'New Unit Financial Profile'!E9*6</f>
        <v>84890.52</v>
      </c>
      <c r="K25" s="5" t="n">
        <f aca="false">+'New Unit Financial Profile'!F9*6</f>
        <v>90506.3544</v>
      </c>
      <c r="L25" s="5" t="n">
        <f aca="false">+'New Unit Financial Profile'!G9*6</f>
        <v>96971.094</v>
      </c>
      <c r="M25" s="5" t="n">
        <f aca="false">+'New Unit Financial Profile'!H9*6</f>
        <v>110999.578932</v>
      </c>
      <c r="N25" s="5" t="n">
        <f aca="false">+'New Unit Financial Profile'!I9*6</f>
        <v>126539.51998248</v>
      </c>
      <c r="O25" s="5" t="n">
        <f aca="false">+'New Unit Financial Profile'!J9*6</f>
        <v>131601.100781779</v>
      </c>
      <c r="P25" s="5" t="n">
        <f aca="false">+'New Unit Financial Profile'!K9*6</f>
        <v>136865.14481305</v>
      </c>
      <c r="Q25" s="5" t="n">
        <f aca="false">+'New Unit Financial Profile'!L9*6</f>
        <v>142339.750605572</v>
      </c>
      <c r="R25" s="5" t="n">
        <f aca="false">+'New Unit Financial Profile'!M9*6</f>
        <v>148033.340629795</v>
      </c>
      <c r="S25" s="5" t="n">
        <f aca="false">+'New Unit Financial Profile'!N9*6</f>
        <v>161356.341286477</v>
      </c>
      <c r="T25" s="5" t="n">
        <f aca="false">+'New Unit Financial Profile'!O9*6</f>
        <v>175878.41200226</v>
      </c>
      <c r="U25" s="5" t="n">
        <f aca="false">+'New Unit Financial Profile'!P9*6</f>
        <v>191707.469082463</v>
      </c>
      <c r="V25" s="5" t="n">
        <f aca="false">+'New Unit Financial Profile'!Q9*6</f>
        <v>208961.141299885</v>
      </c>
      <c r="W25" s="5" t="n">
        <f aca="false">+'New Unit Financial Profile'!R9*6</f>
        <v>299694.268443256</v>
      </c>
    </row>
    <row r="26" customFormat="false" ht="12.75" hidden="false" customHeight="false" outlineLevel="0" collapsed="false">
      <c r="A26" s="8"/>
      <c r="B26" s="11" t="s">
        <v>16</v>
      </c>
      <c r="C26" s="8"/>
      <c r="D26" s="6" t="n">
        <f aca="false">SUM(D21:D25)</f>
        <v>6600.34</v>
      </c>
      <c r="E26" s="6" t="n">
        <f aca="false">SUM(E21:E25)</f>
        <v>32142.34</v>
      </c>
      <c r="F26" s="6" t="n">
        <f aca="false">SUM(F21:F25)</f>
        <v>90774.76</v>
      </c>
      <c r="G26" s="6" t="n">
        <f aca="false">SUM(G21:G25)</f>
        <v>171181.9924</v>
      </c>
      <c r="H26" s="6" t="n">
        <f aca="false">SUM(H21:H25)</f>
        <v>259957.8862</v>
      </c>
      <c r="I26" s="6" t="n">
        <f aca="false">SUM(I21:I25)</f>
        <v>316434.691222</v>
      </c>
      <c r="J26" s="6" t="n">
        <f aca="false">SUM(J21:J25)</f>
        <v>348958.01786308</v>
      </c>
      <c r="K26" s="6" t="n">
        <f aca="false">SUM(K21:K25)</f>
        <v>383680.644120203</v>
      </c>
      <c r="L26" s="6" t="n">
        <f aca="false">SUM(L21:L25)</f>
        <v>423121.940774211</v>
      </c>
      <c r="M26" s="6" t="n">
        <f aca="false">SUM(M21:M25)</f>
        <v>461296.40387038</v>
      </c>
      <c r="N26" s="6" t="n">
        <f aca="false">SUM(N21:N25)</f>
        <v>490848.204318395</v>
      </c>
      <c r="O26" s="6" t="n">
        <f aca="false">SUM(O21:O25)</f>
        <v>511715.730063046</v>
      </c>
      <c r="P26" s="6" t="n">
        <f aca="false">SUM(P21:P25)</f>
        <v>537229.8153587</v>
      </c>
      <c r="Q26" s="6" t="n">
        <f aca="false">SUM(Q21:Q25)</f>
        <v>571620.223370052</v>
      </c>
      <c r="R26" s="6" t="n">
        <f aca="false">SUM(R21:R25)</f>
        <v>615949.025343078</v>
      </c>
      <c r="S26" s="6" t="n">
        <f aca="false">SUM(S21:S25)</f>
        <v>683372.177761685</v>
      </c>
      <c r="T26" s="6" t="n">
        <f aca="false">SUM(T21:T25)</f>
        <v>773846.089109751</v>
      </c>
      <c r="U26" s="6" t="n">
        <f aca="false">SUM(U21:U25)</f>
        <v>887797.00921449</v>
      </c>
      <c r="V26" s="6" t="n">
        <f aca="false">SUM(V21:V25)</f>
        <v>971427.405633676</v>
      </c>
      <c r="W26" s="6" t="n">
        <f aca="false">SUM(W21:W25)</f>
        <v>1024037.23656036</v>
      </c>
    </row>
    <row r="27" customFormat="false" ht="12.75" hidden="false" customHeight="false" outlineLevel="0" collapsed="false">
      <c r="F27" s="5"/>
      <c r="G27" s="5"/>
      <c r="H27" s="5"/>
    </row>
    <row r="28" customFormat="false" ht="12.75" hidden="false" customHeight="false" outlineLevel="0" collapsed="false">
      <c r="B28" s="7" t="s">
        <v>17</v>
      </c>
    </row>
    <row r="29" customFormat="false" ht="12.75" hidden="false" customHeight="false" outlineLevel="0" collapsed="false">
      <c r="A29" s="5"/>
      <c r="B29" s="5" t="s">
        <v>11</v>
      </c>
      <c r="C29" s="5"/>
      <c r="D29" s="5" t="n">
        <f aca="false">+'New Unit Financial Profile'!C10*170/500</f>
        <v>1496</v>
      </c>
      <c r="E29" s="5" t="n">
        <f aca="false">+'New Unit Financial Profile'!D10*170/500</f>
        <v>5340.72</v>
      </c>
      <c r="F29" s="5" t="n">
        <f aca="false">+'New Unit Financial Profile'!E10*170/500</f>
        <v>5180.4984</v>
      </c>
      <c r="G29" s="5" t="n">
        <f aca="false">+'New Unit Financial Profile'!F10*170/500</f>
        <v>5128.693416</v>
      </c>
      <c r="H29" s="5" t="n">
        <f aca="false">+'New Unit Financial Profile'!G10*170/500</f>
        <v>5128.693416</v>
      </c>
      <c r="I29" s="5" t="n">
        <f aca="false">+'New Unit Financial Profile'!H10*170/500</f>
        <v>5549.9789466</v>
      </c>
      <c r="J29" s="5" t="n">
        <f aca="false">+'New Unit Financial Profile'!I10*170/500</f>
        <v>5660.978525532</v>
      </c>
      <c r="K29" s="5" t="n">
        <f aca="false">+'New Unit Financial Profile'!J10*170/500</f>
        <v>5887.41766655328</v>
      </c>
      <c r="L29" s="5" t="n">
        <f aca="false">+'New Unit Financial Profile'!K10*170/500</f>
        <v>6122.91437321541</v>
      </c>
      <c r="M29" s="5" t="n">
        <f aca="false">+'New Unit Financial Profile'!L10*170/500</f>
        <v>6367.83094814403</v>
      </c>
      <c r="N29" s="5" t="n">
        <f aca="false">+'New Unit Financial Profile'!M10*170/500</f>
        <v>4415.02945737986</v>
      </c>
      <c r="O29" s="5" t="n">
        <f aca="false">+'New Unit Financial Profile'!N10*170/500</f>
        <v>4812.38210854405</v>
      </c>
      <c r="P29" s="5" t="n">
        <f aca="false">+'New Unit Financial Profile'!O10*170/500</f>
        <v>5245.49649831301</v>
      </c>
      <c r="Q29" s="5" t="n">
        <f aca="false">+'New Unit Financial Profile'!P10*170/500</f>
        <v>5717.59118316118</v>
      </c>
      <c r="R29" s="5" t="n">
        <f aca="false">+'New Unit Financial Profile'!Q10*170/500</f>
        <v>6232.17438964569</v>
      </c>
      <c r="S29" s="5" t="n">
        <f aca="false">+'New Unit Financial Profile'!R10*170/500</f>
        <v>20379.2102541414</v>
      </c>
      <c r="T29" s="5" t="n">
        <f aca="false">+'New Unit Financial Profile'!S10*170/500</f>
        <v>19360.2497414343</v>
      </c>
      <c r="U29" s="5" t="n">
        <f aca="false">+'New Unit Financial Profile'!T10*170/500</f>
        <v>18392.2372543626</v>
      </c>
      <c r="V29" s="5" t="n">
        <f aca="false">+'New Unit Financial Profile'!U10*170/500</f>
        <v>17472.6253916445</v>
      </c>
      <c r="W29" s="5" t="n">
        <f aca="false">+'New Unit Financial Profile'!V10*170/500</f>
        <v>16598.9941220623</v>
      </c>
    </row>
    <row r="30" customFormat="false" ht="12.75" hidden="false" customHeight="false" outlineLevel="0" collapsed="false">
      <c r="A30" s="5"/>
      <c r="B30" s="5" t="s">
        <v>12</v>
      </c>
      <c r="C30" s="5"/>
      <c r="D30" s="5"/>
      <c r="E30" s="5" t="n">
        <f aca="false">+'New Unit Financial Profile'!C10*$E$9/500</f>
        <v>13200</v>
      </c>
      <c r="F30" s="5" t="n">
        <f aca="false">+'New Unit Financial Profile'!D10*$E$9/500</f>
        <v>47124</v>
      </c>
      <c r="G30" s="5" t="n">
        <f aca="false">+'New Unit Financial Profile'!E10*$E$9/500</f>
        <v>45710.28</v>
      </c>
      <c r="H30" s="5" t="n">
        <f aca="false">+'New Unit Financial Profile'!F10*$E$9/500</f>
        <v>45253.1772</v>
      </c>
      <c r="I30" s="5" t="n">
        <f aca="false">+'New Unit Financial Profile'!G10*$E$9/500</f>
        <v>45253.1772</v>
      </c>
      <c r="J30" s="5" t="n">
        <f aca="false">+'New Unit Financial Profile'!H10*$E$9/500</f>
        <v>48970.40247</v>
      </c>
      <c r="K30" s="5" t="n">
        <f aca="false">+'New Unit Financial Profile'!I10*$E$9/500</f>
        <v>49949.8105194</v>
      </c>
      <c r="L30" s="5" t="n">
        <f aca="false">+'New Unit Financial Profile'!J10*$E$9/500</f>
        <v>51947.802940176</v>
      </c>
      <c r="M30" s="5" t="n">
        <f aca="false">+'New Unit Financial Profile'!K10*$E$9/500</f>
        <v>54025.7150577831</v>
      </c>
      <c r="N30" s="5" t="n">
        <f aca="false">+'New Unit Financial Profile'!L10*$E$9/500</f>
        <v>56186.7436600944</v>
      </c>
      <c r="O30" s="5" t="n">
        <f aca="false">+'New Unit Financial Profile'!M10*$E$9/500</f>
        <v>38956.1422709988</v>
      </c>
      <c r="P30" s="5" t="n">
        <f aca="false">+'New Unit Financial Profile'!N10*$E$9/500</f>
        <v>42462.1950753887</v>
      </c>
      <c r="Q30" s="5" t="n">
        <f aca="false">+'New Unit Financial Profile'!O10*$E$9/500</f>
        <v>46283.7926321736</v>
      </c>
      <c r="R30" s="5" t="n">
        <f aca="false">+'New Unit Financial Profile'!P10*$E$9/500</f>
        <v>50449.3339690692</v>
      </c>
      <c r="S30" s="5" t="n">
        <f aca="false">+'New Unit Financial Profile'!Q10*$E$9/500</f>
        <v>54989.7740262855</v>
      </c>
      <c r="T30" s="5" t="n">
        <f aca="false">+'New Unit Financial Profile'!R10*$E$9/500</f>
        <v>179816.561065954</v>
      </c>
      <c r="U30" s="5" t="n">
        <f aca="false">+'New Unit Financial Profile'!S10*$E$9/500</f>
        <v>170825.733012656</v>
      </c>
      <c r="V30" s="5" t="n">
        <f aca="false">+'New Unit Financial Profile'!T10*$E$9/500</f>
        <v>162284.446362023</v>
      </c>
      <c r="W30" s="5" t="n">
        <f aca="false">+'New Unit Financial Profile'!U10*$E$9/500</f>
        <v>154170.224043922</v>
      </c>
    </row>
    <row r="31" customFormat="false" ht="12.75" hidden="false" customHeight="false" outlineLevel="0" collapsed="false">
      <c r="A31" s="5"/>
      <c r="B31" s="5" t="s">
        <v>13</v>
      </c>
      <c r="C31" s="5"/>
      <c r="D31" s="5"/>
      <c r="E31" s="5"/>
      <c r="F31" s="5" t="n">
        <f aca="false">+'New Unit Financial Profile'!C10*6</f>
        <v>26400</v>
      </c>
      <c r="G31" s="5" t="n">
        <f aca="false">+'New Unit Financial Profile'!D10*6</f>
        <v>94248</v>
      </c>
      <c r="H31" s="5" t="n">
        <f aca="false">+'New Unit Financial Profile'!E10*6</f>
        <v>91420.56</v>
      </c>
      <c r="I31" s="5" t="n">
        <f aca="false">+'New Unit Financial Profile'!F10*6</f>
        <v>90506.3544</v>
      </c>
      <c r="J31" s="5" t="n">
        <f aca="false">+'New Unit Financial Profile'!G10*6</f>
        <v>90506.3544</v>
      </c>
      <c r="K31" s="5" t="n">
        <f aca="false">+'New Unit Financial Profile'!H10*6</f>
        <v>97940.80494</v>
      </c>
      <c r="L31" s="5" t="n">
        <f aca="false">+'New Unit Financial Profile'!I10*6</f>
        <v>99899.6210388</v>
      </c>
      <c r="M31" s="5" t="n">
        <f aca="false">+'New Unit Financial Profile'!J10*6</f>
        <v>103895.605880352</v>
      </c>
      <c r="N31" s="5" t="n">
        <f aca="false">+'New Unit Financial Profile'!K10*6</f>
        <v>108051.430115566</v>
      </c>
      <c r="O31" s="5" t="n">
        <f aca="false">+'New Unit Financial Profile'!L10*6</f>
        <v>112373.487320189</v>
      </c>
      <c r="P31" s="5" t="n">
        <f aca="false">+'New Unit Financial Profile'!M10*6</f>
        <v>77912.2845419975</v>
      </c>
      <c r="Q31" s="5" t="n">
        <f aca="false">+'New Unit Financial Profile'!N10*6</f>
        <v>84924.3901507773</v>
      </c>
      <c r="R31" s="5" t="n">
        <f aca="false">+'New Unit Financial Profile'!O10*6</f>
        <v>92567.5852643472</v>
      </c>
      <c r="S31" s="5" t="n">
        <f aca="false">+'New Unit Financial Profile'!P10*6</f>
        <v>100898.667938138</v>
      </c>
      <c r="T31" s="5" t="n">
        <f aca="false">+'New Unit Financial Profile'!Q10*6</f>
        <v>109979.548052571</v>
      </c>
      <c r="U31" s="5" t="n">
        <f aca="false">+'New Unit Financial Profile'!R10*6</f>
        <v>359633.122131907</v>
      </c>
      <c r="V31" s="5" t="n">
        <f aca="false">+'New Unit Financial Profile'!S10*6</f>
        <v>341651.466025312</v>
      </c>
      <c r="W31" s="5" t="n">
        <f aca="false">+'New Unit Financial Profile'!T10*6</f>
        <v>324568.892724046</v>
      </c>
    </row>
    <row r="32" customFormat="false" ht="12.75" hidden="false" customHeight="false" outlineLevel="0" collapsed="false">
      <c r="A32" s="5"/>
      <c r="B32" s="5" t="s">
        <v>14</v>
      </c>
      <c r="C32" s="5"/>
      <c r="D32" s="5"/>
      <c r="E32" s="5"/>
      <c r="F32" s="5"/>
      <c r="G32" s="5" t="n">
        <f aca="false">+'New Unit Financial Profile'!C10*6</f>
        <v>26400</v>
      </c>
      <c r="H32" s="5" t="n">
        <f aca="false">+'New Unit Financial Profile'!D10*6</f>
        <v>94248</v>
      </c>
      <c r="I32" s="5" t="n">
        <f aca="false">+'New Unit Financial Profile'!E10*6</f>
        <v>91420.56</v>
      </c>
      <c r="J32" s="5" t="n">
        <f aca="false">+'New Unit Financial Profile'!F10*6</f>
        <v>90506.3544</v>
      </c>
      <c r="K32" s="5" t="n">
        <f aca="false">+'New Unit Financial Profile'!G10*6</f>
        <v>90506.3544</v>
      </c>
      <c r="L32" s="5" t="n">
        <f aca="false">+'New Unit Financial Profile'!H10*6</f>
        <v>97940.80494</v>
      </c>
      <c r="M32" s="5" t="n">
        <f aca="false">+'New Unit Financial Profile'!I10*6</f>
        <v>99899.6210388</v>
      </c>
      <c r="N32" s="5" t="n">
        <f aca="false">+'New Unit Financial Profile'!J10*6</f>
        <v>103895.605880352</v>
      </c>
      <c r="O32" s="5" t="n">
        <f aca="false">+'New Unit Financial Profile'!K10*6</f>
        <v>108051.430115566</v>
      </c>
      <c r="P32" s="5" t="n">
        <f aca="false">+'New Unit Financial Profile'!L10*6</f>
        <v>112373.487320189</v>
      </c>
      <c r="Q32" s="5" t="n">
        <f aca="false">+'New Unit Financial Profile'!M10*6</f>
        <v>77912.2845419975</v>
      </c>
      <c r="R32" s="5" t="n">
        <f aca="false">+'New Unit Financial Profile'!N10*6</f>
        <v>84924.3901507773</v>
      </c>
      <c r="S32" s="5" t="n">
        <f aca="false">+'New Unit Financial Profile'!O10*6</f>
        <v>92567.5852643472</v>
      </c>
      <c r="T32" s="5" t="n">
        <f aca="false">+'New Unit Financial Profile'!P10*6</f>
        <v>100898.667938138</v>
      </c>
      <c r="U32" s="5" t="n">
        <f aca="false">+'New Unit Financial Profile'!Q10*6</f>
        <v>109979.548052571</v>
      </c>
      <c r="V32" s="5" t="n">
        <f aca="false">+'New Unit Financial Profile'!R10*6</f>
        <v>359633.122131907</v>
      </c>
      <c r="W32" s="5" t="n">
        <f aca="false">+'New Unit Financial Profile'!S10*6</f>
        <v>341651.466025312</v>
      </c>
    </row>
    <row r="33" customFormat="false" ht="12.75" hidden="false" customHeight="false" outlineLevel="0" collapsed="false">
      <c r="A33" s="5"/>
      <c r="B33" s="5" t="s">
        <v>15</v>
      </c>
      <c r="C33" s="5"/>
      <c r="D33" s="5"/>
      <c r="E33" s="5"/>
      <c r="F33" s="5"/>
      <c r="G33" s="5"/>
      <c r="H33" s="5" t="n">
        <f aca="false">+'New Unit Financial Profile'!C10*6</f>
        <v>26400</v>
      </c>
      <c r="I33" s="5" t="n">
        <f aca="false">+'New Unit Financial Profile'!D10*6</f>
        <v>94248</v>
      </c>
      <c r="J33" s="5" t="n">
        <f aca="false">+'New Unit Financial Profile'!E10*6</f>
        <v>91420.56</v>
      </c>
      <c r="K33" s="5" t="n">
        <f aca="false">+'New Unit Financial Profile'!F10*6</f>
        <v>90506.3544</v>
      </c>
      <c r="L33" s="5" t="n">
        <f aca="false">+'New Unit Financial Profile'!G10*6</f>
        <v>90506.3544</v>
      </c>
      <c r="M33" s="5" t="n">
        <f aca="false">+'New Unit Financial Profile'!H10*6</f>
        <v>97940.80494</v>
      </c>
      <c r="N33" s="5" t="n">
        <f aca="false">+'New Unit Financial Profile'!I10*6</f>
        <v>99899.6210388</v>
      </c>
      <c r="O33" s="5" t="n">
        <f aca="false">+'New Unit Financial Profile'!J10*6</f>
        <v>103895.605880352</v>
      </c>
      <c r="P33" s="5" t="n">
        <f aca="false">+'New Unit Financial Profile'!K10*6</f>
        <v>108051.430115566</v>
      </c>
      <c r="Q33" s="5" t="n">
        <f aca="false">+'New Unit Financial Profile'!L10*6</f>
        <v>112373.487320189</v>
      </c>
      <c r="R33" s="5" t="n">
        <f aca="false">+'New Unit Financial Profile'!M10*6</f>
        <v>77912.2845419975</v>
      </c>
      <c r="S33" s="5" t="n">
        <f aca="false">+'New Unit Financial Profile'!N10*6</f>
        <v>84924.3901507773</v>
      </c>
      <c r="T33" s="5" t="n">
        <f aca="false">+'New Unit Financial Profile'!O10*6</f>
        <v>92567.5852643472</v>
      </c>
      <c r="U33" s="5" t="n">
        <f aca="false">+'New Unit Financial Profile'!P10*6</f>
        <v>100898.667938138</v>
      </c>
      <c r="V33" s="5" t="n">
        <f aca="false">+'New Unit Financial Profile'!Q10*6</f>
        <v>109979.548052571</v>
      </c>
      <c r="W33" s="5" t="n">
        <f aca="false">+'New Unit Financial Profile'!R10*6</f>
        <v>359633.122131907</v>
      </c>
    </row>
    <row r="34" customFormat="false" ht="12.75" hidden="false" customHeight="false" outlineLevel="0" collapsed="false">
      <c r="A34" s="5"/>
      <c r="B34" s="12" t="s">
        <v>16</v>
      </c>
      <c r="C34" s="5"/>
      <c r="D34" s="13" t="n">
        <f aca="false">SUM(D29:D33)</f>
        <v>1496</v>
      </c>
      <c r="E34" s="13" t="n">
        <f aca="false">SUM(E29:E33)</f>
        <v>18540.72</v>
      </c>
      <c r="F34" s="13" t="n">
        <f aca="false">SUM(F29:F33)</f>
        <v>78704.4984</v>
      </c>
      <c r="G34" s="13" t="n">
        <f aca="false">SUM(G29:G33)</f>
        <v>171486.973416</v>
      </c>
      <c r="H34" s="13" t="n">
        <f aca="false">SUM(H29:H33)</f>
        <v>262450.430616</v>
      </c>
      <c r="I34" s="13" t="n">
        <f aca="false">SUM(I29:I33)</f>
        <v>326978.0705466</v>
      </c>
      <c r="J34" s="13" t="n">
        <f aca="false">SUM(J29:J33)</f>
        <v>327064.649795532</v>
      </c>
      <c r="K34" s="13" t="n">
        <f aca="false">SUM(K29:K33)</f>
        <v>334790.741925953</v>
      </c>
      <c r="L34" s="13" t="n">
        <f aca="false">SUM(L29:L33)</f>
        <v>346417.497692191</v>
      </c>
      <c r="M34" s="13" t="n">
        <f aca="false">SUM(M29:M33)</f>
        <v>362129.577865079</v>
      </c>
      <c r="N34" s="13" t="n">
        <f aca="false">SUM(N29:N33)</f>
        <v>372448.430152192</v>
      </c>
      <c r="O34" s="13" t="n">
        <f aca="false">SUM(O29:O33)</f>
        <v>368089.04769565</v>
      </c>
      <c r="P34" s="13" t="n">
        <f aca="false">SUM(P29:P33)</f>
        <v>346044.893551454</v>
      </c>
      <c r="Q34" s="13" t="n">
        <f aca="false">SUM(Q29:Q33)</f>
        <v>327211.545828298</v>
      </c>
      <c r="R34" s="13" t="n">
        <f aca="false">SUM(R29:R33)</f>
        <v>312085.768315837</v>
      </c>
      <c r="S34" s="13" t="n">
        <f aca="false">SUM(S29:S33)</f>
        <v>353759.62763369</v>
      </c>
      <c r="T34" s="13" t="n">
        <f aca="false">SUM(T29:T33)</f>
        <v>502622.612062444</v>
      </c>
      <c r="U34" s="13" t="n">
        <f aca="false">SUM(U29:U33)</f>
        <v>759729.308389635</v>
      </c>
      <c r="V34" s="13" t="n">
        <f aca="false">SUM(V29:V33)</f>
        <v>991021.207963457</v>
      </c>
      <c r="W34" s="13" t="n">
        <f aca="false">SUM(W29:W33)</f>
        <v>1196622.69904725</v>
      </c>
    </row>
    <row r="37" customFormat="false" ht="12.75" hidden="false" customHeight="false" outlineLevel="0" collapsed="false">
      <c r="B37" s="0" t="s">
        <v>18</v>
      </c>
    </row>
    <row r="38" customFormat="false" ht="12.75" hidden="false" customHeight="false" outlineLevel="0" collapsed="false">
      <c r="B38" s="0" t="s">
        <v>19</v>
      </c>
    </row>
    <row r="39" customFormat="false" ht="12.75" hidden="false" customHeight="false" outlineLevel="0" collapsed="false">
      <c r="B39" s="0" t="s">
        <v>20</v>
      </c>
    </row>
    <row r="40" customFormat="false" ht="12.75" hidden="false" customHeight="false" outlineLevel="0" collapsed="false">
      <c r="B40" s="0" t="s">
        <v>21</v>
      </c>
    </row>
    <row r="41" customFormat="false" ht="12.75" hidden="false" customHeight="false" outlineLevel="0" collapsed="false">
      <c r="B41" s="0" t="s">
        <v>22</v>
      </c>
    </row>
  </sheetData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3:V5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7"/>
    <col collapsed="false" customWidth="true" hidden="false" outlineLevel="0" max="2" min="2" style="0" width="20.7"/>
    <col collapsed="false" customWidth="true" hidden="false" outlineLevel="0" max="22" min="3" style="0" width="10.71"/>
  </cols>
  <sheetData>
    <row r="3" customFormat="false" ht="12.75" hidden="false" customHeight="false" outlineLevel="0" collapsed="false">
      <c r="B3" s="1" t="s">
        <v>23</v>
      </c>
    </row>
    <row r="4" customFormat="false" ht="12.75" hidden="false" customHeight="false" outlineLevel="0" collapsed="false">
      <c r="B4" s="1" t="s">
        <v>24</v>
      </c>
    </row>
    <row r="5" customFormat="false" ht="12.75" hidden="false" customHeight="false" outlineLevel="0" collapsed="false">
      <c r="B5" s="1"/>
    </row>
    <row r="7" customFormat="false" ht="12.75" hidden="false" customHeight="false" outlineLevel="0" collapsed="false">
      <c r="A7" s="3"/>
      <c r="B7" s="3" t="s">
        <v>25</v>
      </c>
      <c r="C7" s="3" t="n">
        <v>1</v>
      </c>
      <c r="D7" s="3" t="n">
        <f aca="false">+C7+1</f>
        <v>2</v>
      </c>
      <c r="E7" s="3" t="n">
        <f aca="false">+D7+1</f>
        <v>3</v>
      </c>
      <c r="F7" s="3" t="n">
        <f aca="false">+E7+1</f>
        <v>4</v>
      </c>
      <c r="G7" s="3" t="n">
        <f aca="false">+F7+1</f>
        <v>5</v>
      </c>
      <c r="H7" s="3" t="n">
        <f aca="false">+G7+1</f>
        <v>6</v>
      </c>
      <c r="I7" s="3" t="n">
        <f aca="false">+H7+1</f>
        <v>7</v>
      </c>
      <c r="J7" s="3" t="n">
        <f aca="false">+I7+1</f>
        <v>8</v>
      </c>
      <c r="K7" s="3" t="n">
        <f aca="false">+J7+1</f>
        <v>9</v>
      </c>
      <c r="L7" s="3" t="n">
        <f aca="false">+K7+1</f>
        <v>10</v>
      </c>
      <c r="M7" s="3" t="n">
        <f aca="false">+L7+1</f>
        <v>11</v>
      </c>
      <c r="N7" s="3" t="n">
        <f aca="false">+M7+1</f>
        <v>12</v>
      </c>
      <c r="O7" s="3" t="n">
        <f aca="false">+N7+1</f>
        <v>13</v>
      </c>
      <c r="P7" s="3" t="n">
        <f aca="false">+O7+1</f>
        <v>14</v>
      </c>
      <c r="Q7" s="3" t="n">
        <f aca="false">+P7+1</f>
        <v>15</v>
      </c>
      <c r="R7" s="3" t="n">
        <f aca="false">+Q7+1</f>
        <v>16</v>
      </c>
      <c r="S7" s="3" t="n">
        <f aca="false">+R7+1</f>
        <v>17</v>
      </c>
      <c r="T7" s="3" t="n">
        <f aca="false">+S7+1</f>
        <v>18</v>
      </c>
      <c r="U7" s="3" t="n">
        <f aca="false">+T7+1</f>
        <v>19</v>
      </c>
      <c r="V7" s="3" t="n">
        <f aca="false">+U7+1</f>
        <v>20</v>
      </c>
    </row>
    <row r="8" customFormat="false" ht="12.75" hidden="false" customHeight="false" outlineLevel="0" collapsed="false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customFormat="false" ht="12.75" hidden="false" customHeight="false" outlineLevel="0" collapsed="false">
      <c r="A9" s="5"/>
      <c r="B9" s="12" t="s">
        <v>10</v>
      </c>
      <c r="C9" s="5" t="n">
        <f aca="false">+C$13*C24</f>
        <v>6600</v>
      </c>
      <c r="D9" s="5" t="n">
        <f aca="false">+D$13*D24</f>
        <v>12342</v>
      </c>
      <c r="E9" s="5" t="n">
        <f aca="false">+E$13*E24</f>
        <v>14148.42</v>
      </c>
      <c r="F9" s="5" t="n">
        <f aca="false">+F$13*F24</f>
        <v>15084.3924</v>
      </c>
      <c r="G9" s="5" t="n">
        <f aca="false">+G$13*G24</f>
        <v>16161.849</v>
      </c>
      <c r="H9" s="5" t="n">
        <f aca="false">+H$13*H24</f>
        <v>18499.929822</v>
      </c>
      <c r="I9" s="5" t="n">
        <f aca="false">+I$13*I24</f>
        <v>21089.91999708</v>
      </c>
      <c r="J9" s="5" t="n">
        <f aca="false">+J$13*J24</f>
        <v>21933.5167969632</v>
      </c>
      <c r="K9" s="5" t="n">
        <f aca="false">+K$13*K24</f>
        <v>22810.8574688417</v>
      </c>
      <c r="L9" s="5" t="n">
        <f aca="false">+L$13*L24</f>
        <v>23723.2917675954</v>
      </c>
      <c r="M9" s="5" t="n">
        <f aca="false">+M$13*M24</f>
        <v>24672.2234382992</v>
      </c>
      <c r="N9" s="5" t="n">
        <f aca="false">+N$13*N24</f>
        <v>26892.7235477461</v>
      </c>
      <c r="O9" s="5" t="n">
        <f aca="false">+O$13*O24</f>
        <v>29313.0686670433</v>
      </c>
      <c r="P9" s="5" t="n">
        <f aca="false">+P$13*P24</f>
        <v>31951.2448470772</v>
      </c>
      <c r="Q9" s="5" t="n">
        <f aca="false">+Q$13*Q24</f>
        <v>34826.8568833141</v>
      </c>
      <c r="R9" s="5" t="n">
        <f aca="false">+R$13*R24</f>
        <v>49949.0447405426</v>
      </c>
      <c r="S9" s="5" t="n">
        <f aca="false">+S$13*S24</f>
        <v>47451.5925035155</v>
      </c>
      <c r="T9" s="5" t="n">
        <f aca="false">+T$13*T24</f>
        <v>45079.0128783397</v>
      </c>
      <c r="U9" s="5" t="n">
        <f aca="false">+U$13*U24</f>
        <v>42825.0622344228</v>
      </c>
      <c r="V9" s="5" t="n">
        <f aca="false">+V$13*V24</f>
        <v>40683.8091227016</v>
      </c>
    </row>
    <row r="10" customFormat="false" ht="12.75" hidden="false" customHeight="false" outlineLevel="0" collapsed="false">
      <c r="A10" s="5"/>
      <c r="B10" s="12" t="s">
        <v>26</v>
      </c>
      <c r="C10" s="5" t="n">
        <f aca="false">+C$13*C25</f>
        <v>4400</v>
      </c>
      <c r="D10" s="5" t="n">
        <f aca="false">+D$13*D25</f>
        <v>15708</v>
      </c>
      <c r="E10" s="5" t="n">
        <f aca="false">+E$13*E25</f>
        <v>15236.76</v>
      </c>
      <c r="F10" s="5" t="n">
        <f aca="false">+F$13*F25</f>
        <v>15084.3924</v>
      </c>
      <c r="G10" s="5" t="n">
        <f aca="false">+G$13*G25</f>
        <v>15084.3924</v>
      </c>
      <c r="H10" s="5" t="n">
        <f aca="false">+H$13*H25</f>
        <v>16323.46749</v>
      </c>
      <c r="I10" s="5" t="n">
        <f aca="false">+I$13*I25</f>
        <v>16649.9368398</v>
      </c>
      <c r="J10" s="5" t="n">
        <f aca="false">+J$13*J25</f>
        <v>17315.934313392</v>
      </c>
      <c r="K10" s="5" t="n">
        <f aca="false">+K$13*K25</f>
        <v>18008.5716859277</v>
      </c>
      <c r="L10" s="5" t="n">
        <f aca="false">+L$13*L25</f>
        <v>18728.9145533648</v>
      </c>
      <c r="M10" s="5" t="n">
        <f aca="false">+M$13*M25</f>
        <v>12985.3807569996</v>
      </c>
      <c r="N10" s="5" t="n">
        <f aca="false">+N$13*N25</f>
        <v>14154.0650251295</v>
      </c>
      <c r="O10" s="5" t="n">
        <f aca="false">+O$13*O25</f>
        <v>15427.9308773912</v>
      </c>
      <c r="P10" s="5" t="n">
        <f aca="false">+P$13*P25</f>
        <v>16816.4446563564</v>
      </c>
      <c r="Q10" s="5" t="n">
        <f aca="false">+Q$13*Q25</f>
        <v>18329.9246754285</v>
      </c>
      <c r="R10" s="5" t="n">
        <f aca="false">+R$13*R25</f>
        <v>59938.8536886512</v>
      </c>
      <c r="S10" s="5" t="n">
        <f aca="false">+S$13*S25</f>
        <v>56941.9110042186</v>
      </c>
      <c r="T10" s="5" t="n">
        <f aca="false">+T$13*T25</f>
        <v>54094.8154540077</v>
      </c>
      <c r="U10" s="5" t="n">
        <f aca="false">+U$13*U25</f>
        <v>51390.0746813073</v>
      </c>
      <c r="V10" s="5" t="n">
        <f aca="false">+V$13*V25</f>
        <v>48820.5709472419</v>
      </c>
    </row>
    <row r="11" customFormat="false" ht="12.75" hidden="false" customHeight="false" outlineLevel="0" collapsed="false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customFormat="false" ht="12.75" hidden="false" customHeight="false" outlineLevel="0" collapsed="false">
      <c r="A12" s="5"/>
      <c r="B12" s="14" t="s">
        <v>8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customFormat="false" ht="12.75" hidden="false" customHeight="false" outlineLevel="0" collapsed="false">
      <c r="A13" s="5"/>
      <c r="B13" s="5" t="s">
        <v>27</v>
      </c>
      <c r="C13" s="9" t="n">
        <f aca="false">+Assumptions!D7*Assumptions!D8</f>
        <v>110000</v>
      </c>
      <c r="D13" s="5" t="n">
        <f aca="false">+C16</f>
        <v>112200</v>
      </c>
      <c r="E13" s="5" t="n">
        <f aca="false">+D16</f>
        <v>108834</v>
      </c>
      <c r="F13" s="5" t="n">
        <f aca="false">+E16</f>
        <v>107745.66</v>
      </c>
      <c r="G13" s="5" t="n">
        <f aca="false">+F16</f>
        <v>107745.66</v>
      </c>
      <c r="H13" s="5" t="n">
        <f aca="false">+G16</f>
        <v>108823.1166</v>
      </c>
      <c r="I13" s="5" t="n">
        <f aca="false">+H16</f>
        <v>110999.578932</v>
      </c>
      <c r="J13" s="5" t="n">
        <f aca="false">+I16</f>
        <v>115439.56208928</v>
      </c>
      <c r="K13" s="5" t="n">
        <f aca="false">+J16</f>
        <v>120057.144572851</v>
      </c>
      <c r="L13" s="5" t="n">
        <f aca="false">+K16</f>
        <v>124859.430355765</v>
      </c>
      <c r="M13" s="5" t="n">
        <f aca="false">+L16</f>
        <v>129853.807569996</v>
      </c>
      <c r="N13" s="5" t="n">
        <f aca="false">+M16</f>
        <v>141540.650251295</v>
      </c>
      <c r="O13" s="5" t="n">
        <f aca="false">+N16</f>
        <v>154279.308773912</v>
      </c>
      <c r="P13" s="5" t="n">
        <f aca="false">+O16</f>
        <v>168164.446563564</v>
      </c>
      <c r="Q13" s="5" t="n">
        <f aca="false">+P16</f>
        <v>183299.246754285</v>
      </c>
      <c r="R13" s="5" t="n">
        <f aca="false">+Q16</f>
        <v>199796.178962171</v>
      </c>
      <c r="S13" s="5" t="n">
        <f aca="false">+R16</f>
        <v>189806.370014062</v>
      </c>
      <c r="T13" s="5" t="n">
        <f aca="false">+S16</f>
        <v>180316.051513359</v>
      </c>
      <c r="U13" s="5" t="n">
        <f aca="false">+T16</f>
        <v>171300.248937691</v>
      </c>
      <c r="V13" s="5" t="n">
        <f aca="false">+U16</f>
        <v>162735.236490806</v>
      </c>
    </row>
    <row r="14" customFormat="false" ht="12.75" hidden="false" customHeight="false" outlineLevel="0" collapsed="false">
      <c r="A14" s="5"/>
      <c r="B14" s="5" t="s">
        <v>28</v>
      </c>
      <c r="C14" s="5" t="n">
        <f aca="false">+C9</f>
        <v>6600</v>
      </c>
      <c r="D14" s="5" t="n">
        <f aca="false">+D9</f>
        <v>12342</v>
      </c>
      <c r="E14" s="5" t="n">
        <f aca="false">+E9</f>
        <v>14148.42</v>
      </c>
      <c r="F14" s="5" t="n">
        <f aca="false">+F9</f>
        <v>15084.3924</v>
      </c>
      <c r="G14" s="5" t="n">
        <f aca="false">+G9</f>
        <v>16161.849</v>
      </c>
      <c r="H14" s="5" t="n">
        <f aca="false">+H9</f>
        <v>18499.929822</v>
      </c>
      <c r="I14" s="5" t="n">
        <f aca="false">+I9</f>
        <v>21089.91999708</v>
      </c>
      <c r="J14" s="5" t="n">
        <f aca="false">+J9</f>
        <v>21933.5167969632</v>
      </c>
      <c r="K14" s="5" t="n">
        <f aca="false">+K9</f>
        <v>22810.8574688417</v>
      </c>
      <c r="L14" s="5" t="n">
        <f aca="false">+L9</f>
        <v>23723.2917675954</v>
      </c>
      <c r="M14" s="5" t="n">
        <f aca="false">+M9</f>
        <v>24672.2234382992</v>
      </c>
      <c r="N14" s="5" t="n">
        <f aca="false">+N9</f>
        <v>26892.7235477461</v>
      </c>
      <c r="O14" s="5" t="n">
        <f aca="false">+O9</f>
        <v>29313.0686670433</v>
      </c>
      <c r="P14" s="5" t="n">
        <f aca="false">+P9</f>
        <v>31951.2448470772</v>
      </c>
      <c r="Q14" s="5" t="n">
        <f aca="false">+Q9</f>
        <v>34826.8568833141</v>
      </c>
      <c r="R14" s="5" t="n">
        <f aca="false">+R9</f>
        <v>49949.0447405426</v>
      </c>
      <c r="S14" s="5" t="n">
        <f aca="false">+S9</f>
        <v>47451.5925035155</v>
      </c>
      <c r="T14" s="5" t="n">
        <f aca="false">+T9</f>
        <v>45079.0128783397</v>
      </c>
      <c r="U14" s="5" t="n">
        <f aca="false">+U9</f>
        <v>42825.0622344228</v>
      </c>
      <c r="V14" s="5" t="n">
        <f aca="false">+V9</f>
        <v>40683.8091227016</v>
      </c>
    </row>
    <row r="15" customFormat="false" ht="12.75" hidden="false" customHeight="false" outlineLevel="0" collapsed="false">
      <c r="A15" s="5"/>
      <c r="B15" s="5" t="s">
        <v>29</v>
      </c>
      <c r="C15" s="5" t="n">
        <f aca="false">-C10</f>
        <v>-4400</v>
      </c>
      <c r="D15" s="5" t="n">
        <f aca="false">-D10</f>
        <v>-15708</v>
      </c>
      <c r="E15" s="5" t="n">
        <f aca="false">-E10</f>
        <v>-15236.76</v>
      </c>
      <c r="F15" s="5" t="n">
        <f aca="false">-F10</f>
        <v>-15084.3924</v>
      </c>
      <c r="G15" s="5" t="n">
        <f aca="false">-G10</f>
        <v>-15084.3924</v>
      </c>
      <c r="H15" s="5" t="n">
        <f aca="false">-H10</f>
        <v>-16323.46749</v>
      </c>
      <c r="I15" s="5" t="n">
        <f aca="false">-I10</f>
        <v>-16649.9368398</v>
      </c>
      <c r="J15" s="5" t="n">
        <f aca="false">-J10</f>
        <v>-17315.934313392</v>
      </c>
      <c r="K15" s="5" t="n">
        <f aca="false">-K10</f>
        <v>-18008.5716859277</v>
      </c>
      <c r="L15" s="5" t="n">
        <f aca="false">-L10</f>
        <v>-18728.9145533648</v>
      </c>
      <c r="M15" s="5" t="n">
        <f aca="false">-M10</f>
        <v>-12985.3807569996</v>
      </c>
      <c r="N15" s="5" t="n">
        <f aca="false">-N10</f>
        <v>-14154.0650251295</v>
      </c>
      <c r="O15" s="5" t="n">
        <f aca="false">-O10</f>
        <v>-15427.9308773912</v>
      </c>
      <c r="P15" s="5" t="n">
        <f aca="false">-P10</f>
        <v>-16816.4446563564</v>
      </c>
      <c r="Q15" s="5" t="n">
        <f aca="false">-Q10</f>
        <v>-18329.9246754285</v>
      </c>
      <c r="R15" s="5" t="n">
        <f aca="false">-R10</f>
        <v>-59938.8536886512</v>
      </c>
      <c r="S15" s="5" t="n">
        <f aca="false">-S10</f>
        <v>-56941.9110042186</v>
      </c>
      <c r="T15" s="5" t="n">
        <f aca="false">-T10</f>
        <v>-54094.8154540077</v>
      </c>
      <c r="U15" s="5" t="n">
        <f aca="false">-U10</f>
        <v>-51390.0746813073</v>
      </c>
      <c r="V15" s="5" t="n">
        <f aca="false">-V10</f>
        <v>-48820.5709472419</v>
      </c>
    </row>
    <row r="16" customFormat="false" ht="12.75" hidden="false" customHeight="false" outlineLevel="0" collapsed="false">
      <c r="A16" s="5"/>
      <c r="B16" s="5" t="s">
        <v>30</v>
      </c>
      <c r="C16" s="13" t="n">
        <f aca="false">SUM(C13:C15)</f>
        <v>112200</v>
      </c>
      <c r="D16" s="13" t="n">
        <f aca="false">SUM(D13:D15)</f>
        <v>108834</v>
      </c>
      <c r="E16" s="13" t="n">
        <f aca="false">SUM(E13:E15)</f>
        <v>107745.66</v>
      </c>
      <c r="F16" s="13" t="n">
        <f aca="false">SUM(F13:F15)</f>
        <v>107745.66</v>
      </c>
      <c r="G16" s="13" t="n">
        <f aca="false">SUM(G13:G15)</f>
        <v>108823.1166</v>
      </c>
      <c r="H16" s="13" t="n">
        <f aca="false">SUM(H13:H15)</f>
        <v>110999.578932</v>
      </c>
      <c r="I16" s="13" t="n">
        <f aca="false">SUM(I13:I15)</f>
        <v>115439.56208928</v>
      </c>
      <c r="J16" s="13" t="n">
        <f aca="false">SUM(J13:J15)</f>
        <v>120057.144572851</v>
      </c>
      <c r="K16" s="13" t="n">
        <f aca="false">SUM(K13:K15)</f>
        <v>124859.430355765</v>
      </c>
      <c r="L16" s="13" t="n">
        <f aca="false">SUM(L13:L15)</f>
        <v>129853.807569996</v>
      </c>
      <c r="M16" s="13" t="n">
        <f aca="false">SUM(M13:M15)</f>
        <v>141540.650251295</v>
      </c>
      <c r="N16" s="13" t="n">
        <f aca="false">SUM(N13:N15)</f>
        <v>154279.308773912</v>
      </c>
      <c r="O16" s="13" t="n">
        <f aca="false">SUM(O13:O15)</f>
        <v>168164.446563564</v>
      </c>
      <c r="P16" s="13" t="n">
        <f aca="false">SUM(P13:P15)</f>
        <v>183299.246754285</v>
      </c>
      <c r="Q16" s="13" t="n">
        <f aca="false">SUM(Q13:Q15)</f>
        <v>199796.178962171</v>
      </c>
      <c r="R16" s="13" t="n">
        <f aca="false">SUM(R13:R15)</f>
        <v>189806.370014062</v>
      </c>
      <c r="S16" s="13" t="n">
        <f aca="false">SUM(S13:S15)</f>
        <v>180316.051513359</v>
      </c>
      <c r="T16" s="13" t="n">
        <f aca="false">SUM(T13:T15)</f>
        <v>171300.248937691</v>
      </c>
      <c r="U16" s="13" t="n">
        <f aca="false">SUM(U13:U15)</f>
        <v>162735.236490806</v>
      </c>
      <c r="V16" s="13" t="n">
        <f aca="false">SUM(V13:V15)</f>
        <v>154598.474666266</v>
      </c>
    </row>
    <row r="17" customFormat="false" ht="12.75" hidden="false" customHeight="false" outlineLevel="0" collapsed="false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customFormat="false" ht="12.75" hidden="false" customHeight="false" outlineLevel="0" collapsed="false">
      <c r="A18" s="5"/>
      <c r="B18" s="14" t="s">
        <v>9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customFormat="false" ht="12.75" hidden="false" customHeight="false" outlineLevel="0" collapsed="false">
      <c r="A19" s="5"/>
      <c r="B19" s="5" t="s">
        <v>27</v>
      </c>
      <c r="C19" s="9" t="n">
        <f aca="false">+Assumptions!D7-'New Unit Financial Profile'!C13</f>
        <v>165000</v>
      </c>
      <c r="D19" s="5" t="n">
        <f aca="false">+C21</f>
        <v>161700</v>
      </c>
      <c r="E19" s="5" t="n">
        <f aca="false">+D21</f>
        <v>151800</v>
      </c>
      <c r="F19" s="5" t="n">
        <f aca="false">+E21</f>
        <v>141900</v>
      </c>
      <c r="G19" s="5" t="n">
        <f aca="false">+F21</f>
        <v>132000</v>
      </c>
      <c r="H19" s="5" t="n">
        <f aca="false">+G21</f>
        <v>122100</v>
      </c>
      <c r="I19" s="5" t="n">
        <f aca="false">+H21</f>
        <v>110550</v>
      </c>
      <c r="J19" s="5" t="n">
        <f aca="false">+I21</f>
        <v>99000</v>
      </c>
      <c r="K19" s="5" t="n">
        <f aca="false">+J21</f>
        <v>87450</v>
      </c>
      <c r="L19" s="5" t="n">
        <f aca="false">+K21</f>
        <v>75900</v>
      </c>
      <c r="M19" s="5" t="n">
        <f aca="false">+L21</f>
        <v>64350</v>
      </c>
      <c r="N19" s="5" t="n">
        <f aca="false">+M21</f>
        <v>52800</v>
      </c>
      <c r="O19" s="5" t="n">
        <f aca="false">+N21</f>
        <v>39600</v>
      </c>
      <c r="P19" s="5" t="n">
        <f aca="false">+O21</f>
        <v>24750</v>
      </c>
      <c r="Q19" s="5" t="n">
        <f aca="false">+P21</f>
        <v>8250</v>
      </c>
      <c r="R19" s="5" t="n">
        <f aca="false">+Q21</f>
        <v>0</v>
      </c>
      <c r="S19" s="5" t="n">
        <f aca="false">+R21</f>
        <v>0</v>
      </c>
      <c r="T19" s="5" t="n">
        <f aca="false">+S21</f>
        <v>0</v>
      </c>
      <c r="U19" s="5" t="n">
        <f aca="false">+T21</f>
        <v>0</v>
      </c>
      <c r="V19" s="5" t="n">
        <f aca="false">+U21</f>
        <v>0</v>
      </c>
    </row>
    <row r="20" customFormat="false" ht="12.75" hidden="false" customHeight="false" outlineLevel="0" collapsed="false">
      <c r="A20" s="5"/>
      <c r="B20" s="5" t="s">
        <v>31</v>
      </c>
      <c r="C20" s="5" t="n">
        <f aca="false">-$C$19*C26</f>
        <v>-3300</v>
      </c>
      <c r="D20" s="5" t="n">
        <f aca="false">-$C$19*D26</f>
        <v>-9900</v>
      </c>
      <c r="E20" s="5" t="n">
        <f aca="false">-$C$19*E26</f>
        <v>-9900</v>
      </c>
      <c r="F20" s="5" t="n">
        <f aca="false">-$C$19*F26</f>
        <v>-9900</v>
      </c>
      <c r="G20" s="5" t="n">
        <f aca="false">-$C$19*G26</f>
        <v>-9900</v>
      </c>
      <c r="H20" s="5" t="n">
        <f aca="false">-$C$19*H26</f>
        <v>-11550</v>
      </c>
      <c r="I20" s="5" t="n">
        <f aca="false">-$C$19*I26</f>
        <v>-11550</v>
      </c>
      <c r="J20" s="5" t="n">
        <f aca="false">-$C$19*J26</f>
        <v>-11550</v>
      </c>
      <c r="K20" s="5" t="n">
        <f aca="false">-$C$19*K26</f>
        <v>-11550</v>
      </c>
      <c r="L20" s="5" t="n">
        <f aca="false">-$C$19*L26</f>
        <v>-11550</v>
      </c>
      <c r="M20" s="5" t="n">
        <f aca="false">-$C$19*M26</f>
        <v>-11550</v>
      </c>
      <c r="N20" s="5" t="n">
        <f aca="false">-$C$19*N26</f>
        <v>-13200</v>
      </c>
      <c r="O20" s="5" t="n">
        <f aca="false">-$C$19*O26</f>
        <v>-14850</v>
      </c>
      <c r="P20" s="5" t="n">
        <f aca="false">-$C$19*P26</f>
        <v>-16500</v>
      </c>
      <c r="Q20" s="5" t="n">
        <f aca="false">-$C$19*Q26</f>
        <v>-8250</v>
      </c>
      <c r="R20" s="5" t="n">
        <f aca="false">-$C$19*R26</f>
        <v>-0</v>
      </c>
      <c r="S20" s="5" t="n">
        <f aca="false">-$C$19*S26</f>
        <v>-0</v>
      </c>
      <c r="T20" s="5" t="n">
        <f aca="false">-$C$19*T26</f>
        <v>-0</v>
      </c>
      <c r="U20" s="5" t="n">
        <f aca="false">-$C$19*U26</f>
        <v>-0</v>
      </c>
      <c r="V20" s="5" t="n">
        <f aca="false">-$C$19*V26</f>
        <v>-0</v>
      </c>
    </row>
    <row r="21" customFormat="false" ht="12.75" hidden="false" customHeight="false" outlineLevel="0" collapsed="false">
      <c r="A21" s="5"/>
      <c r="B21" s="5" t="s">
        <v>30</v>
      </c>
      <c r="C21" s="13" t="n">
        <f aca="false">SUM(C19:C20)</f>
        <v>161700</v>
      </c>
      <c r="D21" s="13" t="n">
        <f aca="false">SUM(D19:D20)</f>
        <v>151800</v>
      </c>
      <c r="E21" s="13" t="n">
        <f aca="false">SUM(E19:E20)</f>
        <v>141900</v>
      </c>
      <c r="F21" s="13" t="n">
        <f aca="false">SUM(F19:F20)</f>
        <v>132000</v>
      </c>
      <c r="G21" s="13" t="n">
        <f aca="false">SUM(G19:G20)</f>
        <v>122100</v>
      </c>
      <c r="H21" s="13" t="n">
        <f aca="false">SUM(H19:H20)</f>
        <v>110550</v>
      </c>
      <c r="I21" s="13" t="n">
        <f aca="false">SUM(I19:I20)</f>
        <v>99000</v>
      </c>
      <c r="J21" s="13" t="n">
        <f aca="false">SUM(J19:J20)</f>
        <v>87450</v>
      </c>
      <c r="K21" s="13" t="n">
        <f aca="false">SUM(K19:K20)</f>
        <v>75900</v>
      </c>
      <c r="L21" s="13" t="n">
        <f aca="false">SUM(L19:L20)</f>
        <v>64350</v>
      </c>
      <c r="M21" s="13" t="n">
        <f aca="false">SUM(M19:M20)</f>
        <v>52800</v>
      </c>
      <c r="N21" s="13" t="n">
        <f aca="false">SUM(N19:N20)</f>
        <v>39600</v>
      </c>
      <c r="O21" s="13" t="n">
        <f aca="false">SUM(O19:O20)</f>
        <v>24750</v>
      </c>
      <c r="P21" s="13" t="n">
        <f aca="false">SUM(P19:P20)</f>
        <v>8250</v>
      </c>
      <c r="Q21" s="13" t="n">
        <f aca="false">SUM(Q19:Q20)</f>
        <v>0</v>
      </c>
      <c r="R21" s="13" t="n">
        <f aca="false">SUM(R19:R20)</f>
        <v>0</v>
      </c>
      <c r="S21" s="13" t="n">
        <f aca="false">SUM(S19:S20)</f>
        <v>0</v>
      </c>
      <c r="T21" s="13" t="n">
        <f aca="false">SUM(T19:T20)</f>
        <v>0</v>
      </c>
      <c r="U21" s="13" t="n">
        <f aca="false">SUM(U19:U20)</f>
        <v>0</v>
      </c>
      <c r="V21" s="13" t="n">
        <f aca="false">SUM(V19:V20)</f>
        <v>0</v>
      </c>
    </row>
    <row r="22" customFormat="false" ht="12.75" hidden="false" customHeight="false" outlineLevel="0" collapsed="false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customFormat="false" ht="12.75" hidden="false" customHeight="false" outlineLevel="0" collapsed="false">
      <c r="A23" s="5"/>
      <c r="B23" s="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</row>
    <row r="24" customFormat="false" ht="12.75" hidden="false" customHeight="false" outlineLevel="0" collapsed="false">
      <c r="A24" s="15"/>
      <c r="B24" s="15" t="s">
        <v>32</v>
      </c>
      <c r="C24" s="16" t="n">
        <v>0.06</v>
      </c>
      <c r="D24" s="16" t="n">
        <v>0.11</v>
      </c>
      <c r="E24" s="16" t="n">
        <v>0.13</v>
      </c>
      <c r="F24" s="16" t="n">
        <v>0.14</v>
      </c>
      <c r="G24" s="16" t="n">
        <v>0.15</v>
      </c>
      <c r="H24" s="16" t="n">
        <v>0.17</v>
      </c>
      <c r="I24" s="16" t="n">
        <v>0.19</v>
      </c>
      <c r="J24" s="16" t="n">
        <v>0.19</v>
      </c>
      <c r="K24" s="16" t="n">
        <v>0.19</v>
      </c>
      <c r="L24" s="16" t="n">
        <v>0.19</v>
      </c>
      <c r="M24" s="16" t="n">
        <v>0.19</v>
      </c>
      <c r="N24" s="16" t="n">
        <v>0.19</v>
      </c>
      <c r="O24" s="16" t="n">
        <v>0.19</v>
      </c>
      <c r="P24" s="16" t="n">
        <v>0.19</v>
      </c>
      <c r="Q24" s="16" t="n">
        <v>0.19</v>
      </c>
      <c r="R24" s="16" t="n">
        <v>0.25</v>
      </c>
      <c r="S24" s="16" t="n">
        <v>0.25</v>
      </c>
      <c r="T24" s="16" t="n">
        <v>0.25</v>
      </c>
      <c r="U24" s="16" t="n">
        <v>0.25</v>
      </c>
      <c r="V24" s="16" t="n">
        <v>0.25</v>
      </c>
    </row>
    <row r="25" customFormat="false" ht="12.75" hidden="false" customHeight="false" outlineLevel="0" collapsed="false">
      <c r="A25" s="15"/>
      <c r="B25" s="15" t="s">
        <v>33</v>
      </c>
      <c r="C25" s="16" t="n">
        <v>0.04</v>
      </c>
      <c r="D25" s="16" t="n">
        <v>0.14</v>
      </c>
      <c r="E25" s="16" t="n">
        <v>0.14</v>
      </c>
      <c r="F25" s="16" t="n">
        <v>0.14</v>
      </c>
      <c r="G25" s="16" t="n">
        <v>0.14</v>
      </c>
      <c r="H25" s="16" t="n">
        <v>0.15</v>
      </c>
      <c r="I25" s="16" t="n">
        <v>0.15</v>
      </c>
      <c r="J25" s="16" t="n">
        <v>0.15</v>
      </c>
      <c r="K25" s="16" t="n">
        <v>0.15</v>
      </c>
      <c r="L25" s="16" t="n">
        <v>0.15</v>
      </c>
      <c r="M25" s="16" t="n">
        <v>0.1</v>
      </c>
      <c r="N25" s="16" t="n">
        <v>0.1</v>
      </c>
      <c r="O25" s="16" t="n">
        <v>0.1</v>
      </c>
      <c r="P25" s="16" t="n">
        <v>0.1</v>
      </c>
      <c r="Q25" s="16" t="n">
        <v>0.1</v>
      </c>
      <c r="R25" s="16" t="n">
        <v>0.3</v>
      </c>
      <c r="S25" s="16" t="n">
        <v>0.3</v>
      </c>
      <c r="T25" s="16" t="n">
        <v>0.3</v>
      </c>
      <c r="U25" s="16" t="n">
        <v>0.3</v>
      </c>
      <c r="V25" s="16" t="n">
        <v>0.3</v>
      </c>
    </row>
    <row r="26" customFormat="false" ht="12.75" hidden="false" customHeight="false" outlineLevel="0" collapsed="false">
      <c r="A26" s="15"/>
      <c r="B26" s="15" t="s">
        <v>34</v>
      </c>
      <c r="C26" s="16" t="n">
        <v>0.02</v>
      </c>
      <c r="D26" s="16" t="n">
        <v>0.06</v>
      </c>
      <c r="E26" s="16" t="n">
        <v>0.06</v>
      </c>
      <c r="F26" s="16" t="n">
        <v>0.06</v>
      </c>
      <c r="G26" s="16" t="n">
        <v>0.06</v>
      </c>
      <c r="H26" s="16" t="n">
        <v>0.07</v>
      </c>
      <c r="I26" s="16" t="n">
        <v>0.07</v>
      </c>
      <c r="J26" s="16" t="n">
        <v>0.07</v>
      </c>
      <c r="K26" s="16" t="n">
        <v>0.07</v>
      </c>
      <c r="L26" s="16" t="n">
        <v>0.07</v>
      </c>
      <c r="M26" s="16" t="n">
        <v>0.07</v>
      </c>
      <c r="N26" s="16" t="n">
        <v>0.08</v>
      </c>
      <c r="O26" s="16" t="n">
        <v>0.09</v>
      </c>
      <c r="P26" s="16" t="n">
        <v>0.1</v>
      </c>
      <c r="Q26" s="16" t="n">
        <v>0.05</v>
      </c>
      <c r="R26" s="16"/>
      <c r="S26" s="16"/>
      <c r="T26" s="16"/>
      <c r="U26" s="16"/>
      <c r="V26" s="16"/>
    </row>
    <row r="27" customFormat="false" ht="12.75" hidden="false" customHeight="false" outlineLevel="0" collapsed="false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</row>
    <row r="28" customFormat="false" ht="12.75" hidden="false" customHeight="false" outlineLevel="0" collapsed="false">
      <c r="A28" s="5"/>
      <c r="B28" s="5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5"/>
      <c r="S28" s="5"/>
      <c r="T28" s="5"/>
      <c r="U28" s="5"/>
      <c r="V28" s="5"/>
    </row>
    <row r="29" customFormat="false" ht="12.75" hidden="false" customHeight="false" outlineLevel="0" collapsed="false">
      <c r="B29" s="7" t="s">
        <v>35</v>
      </c>
    </row>
    <row r="30" customFormat="false" ht="12.75" hidden="false" customHeight="false" outlineLevel="0" collapsed="false">
      <c r="A30" s="18"/>
      <c r="B30" s="18" t="s">
        <v>36</v>
      </c>
      <c r="C30" s="18" t="n">
        <f aca="false">NPV(0.14,C10:V10)-C13</f>
        <v>4254.6912953032</v>
      </c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</row>
    <row r="31" customFormat="false" ht="12.75" hidden="false" customHeight="false" outlineLevel="0" collapsed="false">
      <c r="A31" s="19"/>
      <c r="B31" s="20" t="s">
        <v>37</v>
      </c>
      <c r="C31" s="21" t="n">
        <f aca="false">IRR(B32:V32,0.1)</f>
        <v>0.144887400674159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</row>
    <row r="32" customFormat="false" ht="12.75" hidden="false" customHeight="false" outlineLevel="0" collapsed="false">
      <c r="A32" s="22"/>
      <c r="B32" s="23" t="n">
        <f aca="false">-C13</f>
        <v>-110000</v>
      </c>
      <c r="C32" s="23" t="n">
        <f aca="false">+C10</f>
        <v>4400</v>
      </c>
      <c r="D32" s="23" t="n">
        <f aca="false">+D10</f>
        <v>15708</v>
      </c>
      <c r="E32" s="23" t="n">
        <f aca="false">+E10</f>
        <v>15236.76</v>
      </c>
      <c r="F32" s="23" t="n">
        <f aca="false">+F10</f>
        <v>15084.3924</v>
      </c>
      <c r="G32" s="23" t="n">
        <f aca="false">+G10</f>
        <v>15084.3924</v>
      </c>
      <c r="H32" s="23" t="n">
        <f aca="false">+H10</f>
        <v>16323.46749</v>
      </c>
      <c r="I32" s="23" t="n">
        <f aca="false">+I10</f>
        <v>16649.9368398</v>
      </c>
      <c r="J32" s="23" t="n">
        <f aca="false">+J10</f>
        <v>17315.934313392</v>
      </c>
      <c r="K32" s="23" t="n">
        <f aca="false">+K10</f>
        <v>18008.5716859277</v>
      </c>
      <c r="L32" s="23" t="n">
        <f aca="false">+L10</f>
        <v>18728.9145533648</v>
      </c>
      <c r="M32" s="23" t="n">
        <f aca="false">+M10</f>
        <v>12985.3807569996</v>
      </c>
      <c r="N32" s="23" t="n">
        <f aca="false">+N10</f>
        <v>14154.0650251295</v>
      </c>
      <c r="O32" s="23" t="n">
        <f aca="false">+O10</f>
        <v>15427.9308773912</v>
      </c>
      <c r="P32" s="23" t="n">
        <f aca="false">+P10</f>
        <v>16816.4446563564</v>
      </c>
      <c r="Q32" s="23" t="n">
        <f aca="false">+Q10</f>
        <v>18329.9246754285</v>
      </c>
      <c r="R32" s="23" t="n">
        <f aca="false">+R10</f>
        <v>59938.8536886512</v>
      </c>
      <c r="S32" s="23" t="n">
        <f aca="false">+S10</f>
        <v>56941.9110042186</v>
      </c>
      <c r="T32" s="23" t="n">
        <f aca="false">+T10</f>
        <v>54094.8154540077</v>
      </c>
      <c r="U32" s="23" t="n">
        <f aca="false">+U10</f>
        <v>51390.0746813073</v>
      </c>
      <c r="V32" s="23" t="n">
        <f aca="false">+V10</f>
        <v>48820.5709472419</v>
      </c>
    </row>
    <row r="33" customFormat="false" ht="12.75" hidden="false" customHeight="false" outlineLevel="0" collapsed="false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customFormat="false" ht="12.75" hidden="false" customHeight="false" outlineLevel="0" collapsed="false">
      <c r="A34" s="5"/>
      <c r="B34" s="14" t="s">
        <v>38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customFormat="false" ht="12.75" hidden="false" customHeight="false" outlineLevel="0" collapsed="false">
      <c r="A35" s="5"/>
      <c r="B35" s="5" t="s">
        <v>10</v>
      </c>
      <c r="C35" s="5" t="n">
        <f aca="false">+C9</f>
        <v>6600</v>
      </c>
      <c r="D35" s="5" t="n">
        <f aca="false">+D9</f>
        <v>12342</v>
      </c>
      <c r="E35" s="5" t="n">
        <f aca="false">+E9</f>
        <v>14148.42</v>
      </c>
      <c r="F35" s="5" t="n">
        <f aca="false">+F9</f>
        <v>15084.3924</v>
      </c>
      <c r="G35" s="5" t="n">
        <f aca="false">+G9</f>
        <v>16161.849</v>
      </c>
      <c r="H35" s="5" t="n">
        <f aca="false">+H9</f>
        <v>18499.929822</v>
      </c>
      <c r="I35" s="5" t="n">
        <f aca="false">+I9</f>
        <v>21089.91999708</v>
      </c>
      <c r="J35" s="5" t="n">
        <f aca="false">+J9</f>
        <v>21933.5167969632</v>
      </c>
      <c r="K35" s="5" t="n">
        <f aca="false">+K9</f>
        <v>22810.8574688417</v>
      </c>
      <c r="L35" s="5" t="n">
        <f aca="false">+L9</f>
        <v>23723.2917675954</v>
      </c>
      <c r="M35" s="5" t="n">
        <f aca="false">+M9</f>
        <v>24672.2234382992</v>
      </c>
      <c r="N35" s="5" t="n">
        <f aca="false">+N9</f>
        <v>26892.7235477461</v>
      </c>
      <c r="O35" s="5" t="n">
        <f aca="false">+O9</f>
        <v>29313.0686670433</v>
      </c>
      <c r="P35" s="5" t="n">
        <f aca="false">+P9</f>
        <v>31951.2448470772</v>
      </c>
      <c r="Q35" s="5" t="n">
        <f aca="false">+Q9</f>
        <v>34826.8568833141</v>
      </c>
      <c r="R35" s="5" t="n">
        <f aca="false">+R9</f>
        <v>49949.0447405426</v>
      </c>
      <c r="S35" s="5" t="n">
        <f aca="false">+S9</f>
        <v>47451.5925035155</v>
      </c>
      <c r="T35" s="5" t="n">
        <f aca="false">+T9</f>
        <v>45079.0128783397</v>
      </c>
      <c r="U35" s="5" t="n">
        <f aca="false">+U9</f>
        <v>42825.0622344228</v>
      </c>
      <c r="V35" s="5" t="n">
        <f aca="false">+V9</f>
        <v>40683.8091227016</v>
      </c>
    </row>
    <row r="36" customFormat="false" ht="12.75" hidden="false" customHeight="false" outlineLevel="0" collapsed="false">
      <c r="A36" s="5"/>
      <c r="B36" s="5" t="s">
        <v>39</v>
      </c>
      <c r="C36" s="5" t="n">
        <f aca="false">+C35/(1-0.385)-C35</f>
        <v>4131.70731707317</v>
      </c>
      <c r="D36" s="5" t="n">
        <f aca="false">+D35/(1-0.385)-D35</f>
        <v>7726.29268292683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customFormat="false" ht="12.75" hidden="false" customHeight="false" outlineLevel="0" collapsed="false">
      <c r="A37" s="5"/>
      <c r="B37" s="5" t="s">
        <v>40</v>
      </c>
      <c r="C37" s="5" t="n">
        <f aca="false">+C19*Assumptions!$D$9</f>
        <v>13200</v>
      </c>
      <c r="D37" s="5" t="n">
        <f aca="false">+D19*Assumptions!$D$10</f>
        <v>7955.64</v>
      </c>
      <c r="E37" s="5" t="n">
        <f aca="false">+E19*Assumptions!$D$10</f>
        <v>7468.56</v>
      </c>
      <c r="F37" s="5" t="n">
        <f aca="false">+F19*Assumptions!$D$10</f>
        <v>6981.48</v>
      </c>
      <c r="G37" s="5" t="n">
        <f aca="false">+G19*Assumptions!$D$10</f>
        <v>6494.4</v>
      </c>
      <c r="H37" s="5" t="n">
        <f aca="false">+H19*Assumptions!$D$10</f>
        <v>6007.32</v>
      </c>
      <c r="I37" s="5" t="n">
        <f aca="false">+I19*Assumptions!$D$10</f>
        <v>5439.06</v>
      </c>
      <c r="J37" s="5" t="n">
        <f aca="false">+J19*Assumptions!$D$10</f>
        <v>4870.8</v>
      </c>
      <c r="K37" s="5" t="n">
        <f aca="false">+K19*Assumptions!$D$10</f>
        <v>4302.54</v>
      </c>
      <c r="L37" s="5" t="n">
        <f aca="false">+L19*Assumptions!$D$10</f>
        <v>3734.28</v>
      </c>
      <c r="M37" s="5" t="n">
        <f aca="false">+M19*Assumptions!$D$10</f>
        <v>3166.02</v>
      </c>
      <c r="N37" s="5" t="n">
        <f aca="false">+N19*Assumptions!$D$10</f>
        <v>2597.76</v>
      </c>
      <c r="O37" s="5" t="n">
        <f aca="false">+O19*Assumptions!$D$10</f>
        <v>1948.32</v>
      </c>
      <c r="P37" s="5" t="n">
        <f aca="false">+P19*Assumptions!$D$10</f>
        <v>1217.7</v>
      </c>
      <c r="Q37" s="5" t="n">
        <f aca="false">+Q19*Assumptions!$D$10</f>
        <v>405.9</v>
      </c>
      <c r="R37" s="5" t="n">
        <f aca="false">+R19*Assumptions!$D$10</f>
        <v>0</v>
      </c>
      <c r="S37" s="5" t="n">
        <f aca="false">+S19*Assumptions!$D$10</f>
        <v>0</v>
      </c>
      <c r="T37" s="5" t="n">
        <f aca="false">+T19*Assumptions!$D$10</f>
        <v>0</v>
      </c>
      <c r="U37" s="5" t="n">
        <f aca="false">+U19*Assumptions!$D$10</f>
        <v>0</v>
      </c>
      <c r="V37" s="5" t="n">
        <f aca="false">+V19*Assumptions!$D$10</f>
        <v>0</v>
      </c>
    </row>
    <row r="38" customFormat="false" ht="12.75" hidden="false" customHeight="false" outlineLevel="0" collapsed="false">
      <c r="A38" s="5"/>
      <c r="B38" s="5" t="s">
        <v>41</v>
      </c>
      <c r="C38" s="5" t="n">
        <f aca="false">+Assumptions!$D$7/30</f>
        <v>9166.66666666667</v>
      </c>
      <c r="D38" s="5" t="n">
        <f aca="false">+Assumptions!$D$7/30*(1-0.385)</f>
        <v>5637.5</v>
      </c>
      <c r="E38" s="5" t="n">
        <f aca="false">+Assumptions!$D$7/30</f>
        <v>9166.66666666667</v>
      </c>
      <c r="F38" s="5" t="n">
        <f aca="false">+Assumptions!$D$7/30</f>
        <v>9166.66666666667</v>
      </c>
      <c r="G38" s="5" t="n">
        <f aca="false">+Assumptions!$D$7/30</f>
        <v>9166.66666666667</v>
      </c>
      <c r="H38" s="5" t="n">
        <f aca="false">+Assumptions!$D$7/30</f>
        <v>9166.66666666667</v>
      </c>
      <c r="I38" s="5" t="n">
        <f aca="false">+Assumptions!$D$7/30</f>
        <v>9166.66666666667</v>
      </c>
      <c r="J38" s="5" t="n">
        <f aca="false">+Assumptions!$D$7/30</f>
        <v>9166.66666666667</v>
      </c>
      <c r="K38" s="5" t="n">
        <f aca="false">+Assumptions!$D$7/30</f>
        <v>9166.66666666667</v>
      </c>
      <c r="L38" s="5" t="n">
        <f aca="false">+Assumptions!$D$7/30</f>
        <v>9166.66666666667</v>
      </c>
      <c r="M38" s="5" t="n">
        <f aca="false">+Assumptions!$D$7/30</f>
        <v>9166.66666666667</v>
      </c>
      <c r="N38" s="5" t="n">
        <f aca="false">+Assumptions!$D$7/30</f>
        <v>9166.66666666667</v>
      </c>
      <c r="O38" s="5" t="n">
        <f aca="false">+Assumptions!$D$7/30</f>
        <v>9166.66666666667</v>
      </c>
      <c r="P38" s="5" t="n">
        <f aca="false">+Assumptions!$D$7/30</f>
        <v>9166.66666666667</v>
      </c>
      <c r="Q38" s="5" t="n">
        <f aca="false">+Assumptions!$D$7/30</f>
        <v>9166.66666666667</v>
      </c>
      <c r="R38" s="5" t="n">
        <f aca="false">+Assumptions!$D$7/30</f>
        <v>9166.66666666667</v>
      </c>
      <c r="S38" s="5" t="n">
        <f aca="false">+Assumptions!$D$7/30</f>
        <v>9166.66666666667</v>
      </c>
      <c r="T38" s="5" t="n">
        <f aca="false">+Assumptions!$D$7/30</f>
        <v>9166.66666666667</v>
      </c>
      <c r="U38" s="5" t="n">
        <f aca="false">+Assumptions!$D$7/30</f>
        <v>9166.66666666667</v>
      </c>
      <c r="V38" s="5" t="n">
        <f aca="false">+Assumptions!$D$7/30</f>
        <v>9166.66666666667</v>
      </c>
    </row>
    <row r="39" customFormat="false" ht="12.75" hidden="false" customHeight="false" outlineLevel="0" collapsed="false">
      <c r="A39" s="5"/>
      <c r="B39" s="5" t="s">
        <v>42</v>
      </c>
      <c r="C39" s="13" t="n">
        <f aca="false">SUM(C35:C38)</f>
        <v>33098.3739837398</v>
      </c>
      <c r="D39" s="13" t="n">
        <f aca="false">SUM(D35:D38)</f>
        <v>33661.4326829268</v>
      </c>
      <c r="E39" s="13" t="n">
        <f aca="false">SUM(E35:E38)</f>
        <v>30783.6466666667</v>
      </c>
      <c r="F39" s="13" t="n">
        <f aca="false">SUM(F35:F38)</f>
        <v>31232.5390666667</v>
      </c>
      <c r="G39" s="13" t="n">
        <f aca="false">SUM(G35:G38)</f>
        <v>31822.9156666667</v>
      </c>
      <c r="H39" s="13" t="n">
        <f aca="false">SUM(H35:H38)</f>
        <v>33673.9164886667</v>
      </c>
      <c r="I39" s="13" t="n">
        <f aca="false">SUM(I35:I38)</f>
        <v>35695.6466637467</v>
      </c>
      <c r="J39" s="13" t="n">
        <f aca="false">SUM(J35:J38)</f>
        <v>35970.9834636299</v>
      </c>
      <c r="K39" s="13" t="n">
        <f aca="false">SUM(K35:K38)</f>
        <v>36280.0641355084</v>
      </c>
      <c r="L39" s="13" t="n">
        <f aca="false">SUM(L35:L38)</f>
        <v>36624.2384342621</v>
      </c>
      <c r="M39" s="13" t="n">
        <f aca="false">SUM(M35:M38)</f>
        <v>37004.9101049659</v>
      </c>
      <c r="N39" s="13" t="n">
        <f aca="false">SUM(N35:N38)</f>
        <v>38657.1502144128</v>
      </c>
      <c r="O39" s="13" t="n">
        <f aca="false">SUM(O35:O38)</f>
        <v>40428.05533371</v>
      </c>
      <c r="P39" s="13" t="n">
        <f aca="false">SUM(P35:P38)</f>
        <v>42335.6115137439</v>
      </c>
      <c r="Q39" s="13" t="n">
        <f aca="false">SUM(Q35:Q38)</f>
        <v>44399.4235499808</v>
      </c>
      <c r="R39" s="13" t="n">
        <f aca="false">SUM(R35:R38)</f>
        <v>59115.7114072093</v>
      </c>
      <c r="S39" s="13" t="n">
        <f aca="false">SUM(S35:S38)</f>
        <v>56618.2591701822</v>
      </c>
      <c r="T39" s="13" t="n">
        <f aca="false">SUM(T35:T38)</f>
        <v>54245.6795450064</v>
      </c>
      <c r="U39" s="13" t="n">
        <f aca="false">SUM(U35:U38)</f>
        <v>51991.7289010894</v>
      </c>
      <c r="V39" s="13" t="n">
        <f aca="false">SUM(V35:V38)</f>
        <v>49850.4757893683</v>
      </c>
    </row>
    <row r="40" customFormat="false" ht="12.75" hidden="false" customHeight="false" outlineLevel="0" collapsed="false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</row>
    <row r="41" customFormat="false" ht="12.75" hidden="false" customHeight="false" outlineLevel="0" collapsed="false">
      <c r="A41" s="24"/>
      <c r="B41" s="24" t="s">
        <v>43</v>
      </c>
      <c r="C41" s="24" t="n">
        <f aca="false">+C35/Assumptions!$D$5</f>
        <v>13.2</v>
      </c>
      <c r="D41" s="24" t="n">
        <f aca="false">+D35/Assumptions!$D$5</f>
        <v>24.684</v>
      </c>
      <c r="E41" s="24" t="n">
        <f aca="false">+E35/Assumptions!$D$5</f>
        <v>28.29684</v>
      </c>
      <c r="F41" s="24" t="n">
        <f aca="false">+F35/Assumptions!$D$5</f>
        <v>30.1687848</v>
      </c>
      <c r="G41" s="24" t="n">
        <f aca="false">+G35/Assumptions!$D$5</f>
        <v>32.323698</v>
      </c>
      <c r="H41" s="24" t="n">
        <f aca="false">+H35/Assumptions!$D$5</f>
        <v>36.999859644</v>
      </c>
      <c r="I41" s="24" t="n">
        <f aca="false">+I35/Assumptions!$D$5</f>
        <v>42.17983999416</v>
      </c>
      <c r="J41" s="24" t="n">
        <f aca="false">+J35/Assumptions!$D$5</f>
        <v>43.8670335939264</v>
      </c>
      <c r="K41" s="24" t="n">
        <f aca="false">+K35/Assumptions!$D$5</f>
        <v>45.6217149376835</v>
      </c>
      <c r="L41" s="24" t="n">
        <f aca="false">+L35/Assumptions!$D$5</f>
        <v>47.4465835351908</v>
      </c>
      <c r="M41" s="24" t="n">
        <f aca="false">+M35/Assumptions!$D$5</f>
        <v>49.3444468765984</v>
      </c>
      <c r="N41" s="24" t="n">
        <f aca="false">+N35/Assumptions!$D$5</f>
        <v>53.7854470954923</v>
      </c>
      <c r="O41" s="24" t="n">
        <f aca="false">+O35/Assumptions!$D$5</f>
        <v>58.6261373340866</v>
      </c>
      <c r="P41" s="24" t="n">
        <f aca="false">+P35/Assumptions!$D$5</f>
        <v>63.9024896941544</v>
      </c>
      <c r="Q41" s="24" t="n">
        <f aca="false">+Q35/Assumptions!$D$5</f>
        <v>69.6537137666283</v>
      </c>
      <c r="R41" s="24" t="n">
        <f aca="false">+R35/Assumptions!$D$5</f>
        <v>99.8980894810853</v>
      </c>
      <c r="S41" s="24" t="n">
        <f aca="false">+S35/Assumptions!$D$5</f>
        <v>94.903185007031</v>
      </c>
      <c r="T41" s="24" t="n">
        <f aca="false">+T35/Assumptions!$D$5</f>
        <v>90.1580257566795</v>
      </c>
      <c r="U41" s="24" t="n">
        <f aca="false">+U35/Assumptions!$D$5</f>
        <v>85.6501244688455</v>
      </c>
      <c r="V41" s="24" t="n">
        <f aca="false">+V35/Assumptions!$D$5</f>
        <v>81.3676182454032</v>
      </c>
    </row>
    <row r="42" customFormat="false" ht="12.75" hidden="false" customHeight="false" outlineLevel="0" collapsed="false">
      <c r="A42" s="24"/>
      <c r="B42" s="24" t="s">
        <v>44</v>
      </c>
      <c r="C42" s="24" t="n">
        <f aca="false">+C39/Assumptions!$D$5</f>
        <v>66.1967479674797</v>
      </c>
      <c r="D42" s="24" t="n">
        <f aca="false">+D39/Assumptions!$D$5</f>
        <v>67.3228653658536</v>
      </c>
      <c r="E42" s="24" t="n">
        <f aca="false">+E39/Assumptions!$D$5</f>
        <v>61.5672933333333</v>
      </c>
      <c r="F42" s="24" t="n">
        <f aca="false">+F39/Assumptions!$D$5</f>
        <v>62.4650781333333</v>
      </c>
      <c r="G42" s="24" t="n">
        <f aca="false">+G39/Assumptions!$D$5</f>
        <v>63.6458313333333</v>
      </c>
      <c r="H42" s="24" t="n">
        <f aca="false">+H39/Assumptions!$D$5</f>
        <v>67.3478329773333</v>
      </c>
      <c r="I42" s="24" t="n">
        <f aca="false">+I39/Assumptions!$D$5</f>
        <v>71.3912933274933</v>
      </c>
      <c r="J42" s="24" t="n">
        <f aca="false">+J39/Assumptions!$D$5</f>
        <v>71.9419669272597</v>
      </c>
      <c r="K42" s="24" t="n">
        <f aca="false">+K39/Assumptions!$D$5</f>
        <v>72.5601282710168</v>
      </c>
      <c r="L42" s="24" t="n">
        <f aca="false">+L39/Assumptions!$D$5</f>
        <v>73.2484768685241</v>
      </c>
      <c r="M42" s="24" t="n">
        <f aca="false">+M39/Assumptions!$D$5</f>
        <v>74.0098202099318</v>
      </c>
      <c r="N42" s="24" t="n">
        <f aca="false">+N39/Assumptions!$D$5</f>
        <v>77.3143004288256</v>
      </c>
      <c r="O42" s="24" t="n">
        <f aca="false">+O39/Assumptions!$D$5</f>
        <v>80.8561106674199</v>
      </c>
      <c r="P42" s="24" t="n">
        <f aca="false">+P39/Assumptions!$D$5</f>
        <v>84.6712230274877</v>
      </c>
      <c r="Q42" s="24" t="n">
        <f aca="false">+Q39/Assumptions!$D$5</f>
        <v>88.7988470999616</v>
      </c>
      <c r="R42" s="24" t="n">
        <f aca="false">+R39/Assumptions!$D$5</f>
        <v>118.231422814419</v>
      </c>
      <c r="S42" s="24" t="n">
        <f aca="false">+S39/Assumptions!$D$5</f>
        <v>113.236518340364</v>
      </c>
      <c r="T42" s="24" t="n">
        <f aca="false">+T39/Assumptions!$D$5</f>
        <v>108.491359090013</v>
      </c>
      <c r="U42" s="24" t="n">
        <f aca="false">+U39/Assumptions!$D$5</f>
        <v>103.983457802179</v>
      </c>
      <c r="V42" s="24" t="n">
        <f aca="false">+V39/Assumptions!$D$5</f>
        <v>99.7009515787366</v>
      </c>
    </row>
    <row r="43" customFormat="false" ht="12.75" hidden="false" customHeight="false" outlineLevel="0" collapsed="false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</row>
    <row r="44" customFormat="false" ht="12.75" hidden="false" customHeight="false" outlineLevel="0" collapsed="false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</row>
    <row r="45" customFormat="false" ht="12.75" hidden="false" customHeight="false" outlineLevel="0" collapsed="false">
      <c r="B45" s="7" t="s">
        <v>45</v>
      </c>
    </row>
    <row r="46" customFormat="false" ht="12.75" hidden="false" customHeight="false" outlineLevel="0" collapsed="false">
      <c r="B46" s="5" t="s">
        <v>46</v>
      </c>
      <c r="C46" s="5" t="n">
        <v>30</v>
      </c>
    </row>
    <row r="47" customFormat="false" ht="12.75" hidden="false" customHeight="false" outlineLevel="0" collapsed="false">
      <c r="B47" s="5" t="s">
        <v>47</v>
      </c>
      <c r="C47" s="5" t="n">
        <v>25</v>
      </c>
    </row>
    <row r="48" customFormat="false" ht="12.75" hidden="false" customHeight="false" outlineLevel="0" collapsed="false">
      <c r="A48" s="5"/>
      <c r="B48" s="5" t="s">
        <v>48</v>
      </c>
      <c r="C48" s="5" t="n">
        <v>20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customFormat="false" ht="12.75" hidden="false" customHeight="false" outlineLevel="0" collapsed="false">
      <c r="A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customFormat="false" ht="12.75" hidden="false" customHeight="false" outlineLevel="0" collapsed="false">
      <c r="B50" s="0" t="s">
        <v>49</v>
      </c>
    </row>
    <row r="52" customFormat="false" ht="12.75" hidden="false" customHeight="false" outlineLevel="0" collapsed="false">
      <c r="C52" s="5"/>
    </row>
  </sheetData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AK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28"/>
    <col collapsed="false" customWidth="true" hidden="false" outlineLevel="0" max="12" min="7" style="0" width="9.28"/>
    <col collapsed="false" customWidth="true" hidden="false" outlineLevel="0" max="13" min="13" style="0" width="10.28"/>
    <col collapsed="false" customWidth="true" hidden="false" outlineLevel="0" max="16" min="14" style="0" width="9.28"/>
    <col collapsed="false" customWidth="true" hidden="false" outlineLevel="0" max="17" min="17" style="0" width="10.28"/>
    <col collapsed="false" customWidth="true" hidden="false" outlineLevel="0" max="20" min="18" style="0" width="9.28"/>
    <col collapsed="false" customWidth="true" hidden="false" outlineLevel="0" max="22" min="21" style="0" width="10.28"/>
    <col collapsed="false" customWidth="true" hidden="false" outlineLevel="0" max="23" min="23" style="0" width="9.28"/>
    <col collapsed="false" customWidth="true" hidden="false" outlineLevel="0" max="33" min="24" style="0" width="10.28"/>
    <col collapsed="false" customWidth="true" hidden="false" outlineLevel="0" max="34" min="34" style="0" width="9.28"/>
    <col collapsed="false" customWidth="true" hidden="false" outlineLevel="0" max="35" min="35" style="0" width="10.28"/>
  </cols>
  <sheetData>
    <row r="5" customFormat="false" ht="12.75" hidden="false" customHeight="false" outlineLevel="0" collapsed="false">
      <c r="B5" s="0" t="s">
        <v>50</v>
      </c>
      <c r="D5" s="25" t="n">
        <v>500</v>
      </c>
      <c r="E5" s="0" t="s">
        <v>51</v>
      </c>
    </row>
    <row r="6" customFormat="false" ht="12.75" hidden="false" customHeight="false" outlineLevel="0" collapsed="false">
      <c r="B6" s="0" t="s">
        <v>52</v>
      </c>
      <c r="D6" s="25" t="n">
        <v>550</v>
      </c>
      <c r="E6" s="0" t="s">
        <v>53</v>
      </c>
    </row>
    <row r="7" customFormat="false" ht="12.75" hidden="false" customHeight="false" outlineLevel="0" collapsed="false">
      <c r="B7" s="0" t="s">
        <v>54</v>
      </c>
      <c r="D7" s="5" t="n">
        <f aca="false">+D5*D6</f>
        <v>275000</v>
      </c>
    </row>
    <row r="8" customFormat="false" ht="12.75" hidden="false" customHeight="false" outlineLevel="0" collapsed="false">
      <c r="B8" s="0" t="s">
        <v>55</v>
      </c>
      <c r="D8" s="16" t="n">
        <v>0.4</v>
      </c>
    </row>
    <row r="9" customFormat="false" ht="12.75" hidden="false" customHeight="false" outlineLevel="0" collapsed="false">
      <c r="B9" s="0" t="s">
        <v>56</v>
      </c>
      <c r="D9" s="16" t="n">
        <v>0.08</v>
      </c>
    </row>
    <row r="10" customFormat="false" ht="12.75" hidden="false" customHeight="false" outlineLevel="0" collapsed="false">
      <c r="B10" s="0" t="s">
        <v>57</v>
      </c>
      <c r="D10" s="26" t="n">
        <f aca="false">+D9*(1-0.385)</f>
        <v>0.0492</v>
      </c>
    </row>
    <row r="11" customFormat="false" ht="12.75" hidden="false" customHeight="false" outlineLevel="0" collapsed="false">
      <c r="D11" s="15"/>
    </row>
    <row r="12" customFormat="false" ht="12.75" hidden="false" customHeight="false" outlineLevel="0" collapsed="false">
      <c r="B12" s="0" t="s">
        <v>58</v>
      </c>
      <c r="K12" s="0" t="n">
        <f aca="false">+L12-1</f>
        <v>-15</v>
      </c>
      <c r="L12" s="0" t="n">
        <f aca="false">+M12-1</f>
        <v>-14</v>
      </c>
      <c r="M12" s="0" t="n">
        <f aca="false">+N12-1</f>
        <v>-13</v>
      </c>
      <c r="N12" s="0" t="n">
        <f aca="false">+O12-1</f>
        <v>-12</v>
      </c>
      <c r="O12" s="0" t="n">
        <f aca="false">+P12-1</f>
        <v>-11</v>
      </c>
      <c r="P12" s="0" t="n">
        <f aca="false">+Q12-1</f>
        <v>-10</v>
      </c>
      <c r="Q12" s="0" t="n">
        <f aca="false">+R12-1</f>
        <v>-9</v>
      </c>
      <c r="R12" s="0" t="n">
        <f aca="false">+S12-1</f>
        <v>-8</v>
      </c>
      <c r="S12" s="0" t="n">
        <f aca="false">+T12-1</f>
        <v>-7</v>
      </c>
      <c r="T12" s="0" t="n">
        <f aca="false">+U12-1</f>
        <v>-6</v>
      </c>
      <c r="U12" s="0" t="n">
        <f aca="false">+V12-1</f>
        <v>-5</v>
      </c>
      <c r="V12" s="0" t="n">
        <f aca="false">+W12-1</f>
        <v>-4</v>
      </c>
      <c r="W12" s="0" t="n">
        <f aca="false">+X12-1</f>
        <v>-3</v>
      </c>
      <c r="X12" s="0" t="n">
        <f aca="false">+Y12-1</f>
        <v>-2</v>
      </c>
      <c r="Y12" s="0" t="n">
        <f aca="false">+Z12-1</f>
        <v>-1</v>
      </c>
      <c r="Z12" s="25" t="n">
        <v>0</v>
      </c>
    </row>
    <row r="13" customFormat="false" ht="12.75" hidden="false" customHeight="false" outlineLevel="0" collapsed="false">
      <c r="B13" s="0" t="s">
        <v>59</v>
      </c>
      <c r="Q13" s="0" t="s">
        <v>60</v>
      </c>
      <c r="Z13" s="0" t="s">
        <v>61</v>
      </c>
      <c r="AK13" s="0" t="s">
        <v>62</v>
      </c>
    </row>
    <row r="14" customFormat="false" ht="12.75" hidden="false" customHeight="false" outlineLevel="0" collapsed="false">
      <c r="B14" s="0" t="s">
        <v>63</v>
      </c>
      <c r="E14" s="25" t="n">
        <v>-32</v>
      </c>
      <c r="F14" s="0" t="n">
        <f aca="false">+E14+1</f>
        <v>-31</v>
      </c>
      <c r="G14" s="0" t="n">
        <f aca="false">+F14+1</f>
        <v>-30</v>
      </c>
      <c r="H14" s="0" t="n">
        <f aca="false">+G14+1</f>
        <v>-29</v>
      </c>
      <c r="I14" s="0" t="n">
        <f aca="false">+H14+1</f>
        <v>-28</v>
      </c>
      <c r="J14" s="0" t="n">
        <f aca="false">+I14+1</f>
        <v>-27</v>
      </c>
      <c r="K14" s="0" t="n">
        <f aca="false">+J14+1</f>
        <v>-26</v>
      </c>
      <c r="L14" s="0" t="n">
        <f aca="false">+K14+1</f>
        <v>-25</v>
      </c>
      <c r="M14" s="0" t="n">
        <f aca="false">+L14+1</f>
        <v>-24</v>
      </c>
      <c r="N14" s="0" t="n">
        <f aca="false">+M14+1</f>
        <v>-23</v>
      </c>
      <c r="O14" s="0" t="n">
        <f aca="false">+N14+1</f>
        <v>-22</v>
      </c>
      <c r="P14" s="0" t="n">
        <f aca="false">+O14+1</f>
        <v>-21</v>
      </c>
      <c r="Q14" s="0" t="n">
        <f aca="false">+P14+1</f>
        <v>-20</v>
      </c>
      <c r="R14" s="0" t="n">
        <f aca="false">+Q14+1</f>
        <v>-19</v>
      </c>
      <c r="S14" s="0" t="n">
        <f aca="false">+R14+1</f>
        <v>-18</v>
      </c>
      <c r="T14" s="0" t="n">
        <f aca="false">+S14+1</f>
        <v>-17</v>
      </c>
      <c r="U14" s="0" t="n">
        <f aca="false">+T14+1</f>
        <v>-16</v>
      </c>
      <c r="V14" s="0" t="n">
        <f aca="false">+U14+1</f>
        <v>-15</v>
      </c>
      <c r="W14" s="0" t="n">
        <f aca="false">+V14+1</f>
        <v>-14</v>
      </c>
      <c r="X14" s="0" t="n">
        <f aca="false">+W14+1</f>
        <v>-13</v>
      </c>
      <c r="Y14" s="0" t="n">
        <f aca="false">+X14+1</f>
        <v>-12</v>
      </c>
      <c r="Z14" s="0" t="n">
        <f aca="false">+Y14+1</f>
        <v>-11</v>
      </c>
      <c r="AA14" s="0" t="n">
        <f aca="false">+Z14+1</f>
        <v>-10</v>
      </c>
      <c r="AB14" s="0" t="n">
        <f aca="false">+AA14+1</f>
        <v>-9</v>
      </c>
      <c r="AC14" s="0" t="n">
        <f aca="false">+AB14+1</f>
        <v>-8</v>
      </c>
      <c r="AD14" s="0" t="n">
        <f aca="false">+AC14+1</f>
        <v>-7</v>
      </c>
      <c r="AE14" s="0" t="n">
        <f aca="false">+AD14+1</f>
        <v>-6</v>
      </c>
      <c r="AF14" s="0" t="n">
        <f aca="false">+AE14+1</f>
        <v>-5</v>
      </c>
      <c r="AG14" s="0" t="n">
        <f aca="false">+AF14+1</f>
        <v>-4</v>
      </c>
      <c r="AH14" s="0" t="n">
        <f aca="false">+AG14+1</f>
        <v>-3</v>
      </c>
      <c r="AI14" s="0" t="n">
        <f aca="false">+AH14+1</f>
        <v>-2</v>
      </c>
      <c r="AJ14" s="0" t="n">
        <f aca="false">+AI14+1</f>
        <v>-1</v>
      </c>
      <c r="AK14" s="0" t="n">
        <f aca="false">+AJ14+1</f>
        <v>0</v>
      </c>
    </row>
    <row r="15" customFormat="false" ht="12.75" hidden="false" customHeight="false" outlineLevel="0" collapsed="false">
      <c r="B15" s="0" t="s">
        <v>64</v>
      </c>
      <c r="H15" s="27" t="n">
        <v>0.00331759731528799</v>
      </c>
      <c r="I15" s="27" t="n">
        <v>0.00025360706072204</v>
      </c>
      <c r="J15" s="27" t="n">
        <v>0.000329360573442402</v>
      </c>
      <c r="K15" s="27" t="n">
        <v>0.00932573054149578</v>
      </c>
      <c r="L15" s="27" t="n">
        <v>0.000856426262070278</v>
      </c>
      <c r="M15" s="27" t="n">
        <v>0.0010137164227486</v>
      </c>
      <c r="N15" s="27" t="n">
        <v>0.0558420238775078</v>
      </c>
      <c r="O15" s="27" t="n">
        <v>0.032594604399296</v>
      </c>
      <c r="P15" s="27" t="n">
        <v>0.0217851072820816</v>
      </c>
      <c r="Q15" s="27" t="n">
        <v>0.0234389180841385</v>
      </c>
      <c r="R15" s="27" t="n">
        <v>0.0426530738302824</v>
      </c>
      <c r="S15" s="27" t="n">
        <v>0.0186600908857557</v>
      </c>
      <c r="T15" s="27" t="n">
        <v>0.0221903477325479</v>
      </c>
      <c r="U15" s="27" t="n">
        <v>0.0291030564906931</v>
      </c>
      <c r="V15" s="27" t="n">
        <v>0.0385171984423725</v>
      </c>
      <c r="W15" s="27" t="n">
        <v>0.0493788394969852</v>
      </c>
      <c r="X15" s="27" t="n">
        <v>0.0325371139730084</v>
      </c>
      <c r="Y15" s="27" t="n">
        <v>0.057671707016487</v>
      </c>
      <c r="Z15" s="27" t="n">
        <v>0.0444961750814475</v>
      </c>
      <c r="AA15" s="27" t="n">
        <v>0.0517735953499499</v>
      </c>
      <c r="AB15" s="27" t="n">
        <v>0.102021352279947</v>
      </c>
      <c r="AC15" s="27" t="n">
        <v>0.0469258668654228</v>
      </c>
      <c r="AD15" s="27" t="n">
        <v>0.0391013515962804</v>
      </c>
      <c r="AE15" s="27" t="n">
        <v>0.047435786844759</v>
      </c>
      <c r="AF15" s="27" t="n">
        <v>0.0376813222430588</v>
      </c>
      <c r="AG15" s="27" t="n">
        <v>0.0455430867439425</v>
      </c>
      <c r="AH15" s="27" t="n">
        <v>0.037295714979374</v>
      </c>
      <c r="AI15" s="27" t="n">
        <v>0.0308428134192926</v>
      </c>
      <c r="AJ15" s="27" t="n">
        <v>0.0771476506415891</v>
      </c>
    </row>
    <row r="16" customFormat="false" ht="12.75" hidden="false" customHeight="false" outlineLevel="0" collapsed="false">
      <c r="A16" s="5"/>
      <c r="B16" s="18" t="s">
        <v>65</v>
      </c>
      <c r="C16" s="5"/>
      <c r="D16" s="5"/>
      <c r="E16" s="5"/>
      <c r="F16" s="5"/>
      <c r="G16" s="5"/>
      <c r="H16" s="5" t="n">
        <f aca="false">+$D$7*H15</f>
        <v>912.339261704197</v>
      </c>
      <c r="I16" s="5" t="n">
        <f aca="false">+$D$7*I15</f>
        <v>69.741941698561</v>
      </c>
      <c r="J16" s="5" t="n">
        <f aca="false">+$D$7*J15</f>
        <v>90.5741576966606</v>
      </c>
      <c r="K16" s="5" t="n">
        <f aca="false">+$D$7*K15</f>
        <v>2564.57589891134</v>
      </c>
      <c r="L16" s="5" t="n">
        <f aca="false">+$D$7*L15</f>
        <v>235.517222069327</v>
      </c>
      <c r="M16" s="5" t="n">
        <f aca="false">+$D$7*M15</f>
        <v>278.772016255866</v>
      </c>
      <c r="N16" s="5" t="n">
        <f aca="false">+$D$7*N15</f>
        <v>15356.5565663147</v>
      </c>
      <c r="O16" s="5" t="n">
        <f aca="false">+$D$7*O15</f>
        <v>8963.5162098064</v>
      </c>
      <c r="P16" s="5" t="n">
        <f aca="false">+$D$7*P15</f>
        <v>5990.90450257244</v>
      </c>
      <c r="Q16" s="5" t="n">
        <f aca="false">+$D$7*Q15</f>
        <v>6445.70247313807</v>
      </c>
      <c r="R16" s="5" t="n">
        <f aca="false">+$D$7*R15</f>
        <v>11729.5953033277</v>
      </c>
      <c r="S16" s="5" t="n">
        <f aca="false">+$D$7*S15</f>
        <v>5131.52499358283</v>
      </c>
      <c r="T16" s="5" t="n">
        <f aca="false">+$D$7*T15</f>
        <v>6102.34562645067</v>
      </c>
      <c r="U16" s="5" t="n">
        <f aca="false">+$D$7*U15</f>
        <v>8003.3405349406</v>
      </c>
      <c r="V16" s="5" t="n">
        <f aca="false">+$D$7*V15</f>
        <v>10592.2295716524</v>
      </c>
      <c r="W16" s="5" t="n">
        <f aca="false">+$D$7*W15</f>
        <v>13579.1808616709</v>
      </c>
      <c r="X16" s="5" t="n">
        <f aca="false">+$D$7*X15</f>
        <v>8947.7063425773</v>
      </c>
      <c r="Y16" s="5" t="n">
        <f aca="false">+$D$7*Y15</f>
        <v>15859.7194295339</v>
      </c>
      <c r="Z16" s="5" t="n">
        <f aca="false">+$D$7*Z15</f>
        <v>12236.4481473981</v>
      </c>
      <c r="AA16" s="5" t="n">
        <f aca="false">+$D$7*AA15</f>
        <v>14237.7387212362</v>
      </c>
      <c r="AB16" s="5" t="n">
        <f aca="false">+$D$7*AB15</f>
        <v>28055.8718769856</v>
      </c>
      <c r="AC16" s="5" t="n">
        <f aca="false">+$D$7*AC15</f>
        <v>12904.6133879913</v>
      </c>
      <c r="AD16" s="5" t="n">
        <f aca="false">+$D$7*AD15</f>
        <v>10752.8716889771</v>
      </c>
      <c r="AE16" s="5" t="n">
        <f aca="false">+$D$7*AE15</f>
        <v>13044.8413823087</v>
      </c>
      <c r="AF16" s="5" t="n">
        <f aca="false">+$D$7*AF15</f>
        <v>10362.3636168412</v>
      </c>
      <c r="AG16" s="5" t="n">
        <f aca="false">+$D$7*AG15</f>
        <v>12524.3488545842</v>
      </c>
      <c r="AH16" s="5" t="n">
        <f aca="false">+$D$7*AH15</f>
        <v>10256.3216193278</v>
      </c>
      <c r="AI16" s="5" t="n">
        <f aca="false">+$D$7*AI15</f>
        <v>8481.77369030545</v>
      </c>
      <c r="AJ16" s="5" t="n">
        <f aca="false">+$D$7*AJ15</f>
        <v>21215.603926437</v>
      </c>
    </row>
    <row r="20" customFormat="false" ht="12.75" hidden="false" customHeight="false" outlineLevel="0" collapsed="false">
      <c r="B20" s="0" t="s">
        <v>66</v>
      </c>
    </row>
    <row r="21" customFormat="false" ht="12.75" hidden="false" customHeight="false" outlineLevel="0" collapsed="false">
      <c r="B21" s="0" t="s">
        <v>67</v>
      </c>
    </row>
    <row r="22" customFormat="false" ht="12.75" hidden="false" customHeight="false" outlineLevel="0" collapsed="false">
      <c r="B22" s="0" t="s">
        <v>68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2000-06-27T21:06:00Z</dcterms:created>
  <dc:creator>WDISPATCH</dc:creator>
  <dc:description/>
  <dc:language>en-US</dc:language>
  <cp:lastModifiedBy>WDISPATCH</cp:lastModifiedBy>
  <cp:lastPrinted>2000-06-28T13:48:21Z</cp:lastPrinted>
  <cp:revision>0</cp:revision>
  <dc:subject/>
  <dc:title/>
</cp:coreProperties>
</file>