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<sst xmlns="http://schemas.openxmlformats.org/spreadsheetml/2006/main" count="59" uniqueCount="52">
  <si>
    <t xml:space="preserve">Midamerican's Northern Natural OBA calculation for Cedar Rapids and Quad Cities</t>
  </si>
  <si>
    <t xml:space="preserve">Applicable</t>
  </si>
  <si>
    <t xml:space="preserve">Imbalances</t>
  </si>
  <si>
    <t xml:space="preserve">Cash out Tier</t>
  </si>
  <si>
    <t xml:space="preserve">over  the</t>
  </si>
  <si>
    <t xml:space="preserve">T1 &lt;+/-20k@100%</t>
  </si>
  <si>
    <t xml:space="preserve">Daily</t>
  </si>
  <si>
    <t xml:space="preserve">Daily Valuation</t>
  </si>
  <si>
    <t xml:space="preserve">Daily Threshold</t>
  </si>
  <si>
    <t xml:space="preserve">Volumes used</t>
  </si>
  <si>
    <t xml:space="preserve">Demarc</t>
  </si>
  <si>
    <t xml:space="preserve">T2  +/-20 to 40k@90%/110%</t>
  </si>
  <si>
    <t xml:space="preserve">Valuation </t>
  </si>
  <si>
    <t xml:space="preserve">for Daily Imb</t>
  </si>
  <si>
    <t xml:space="preserve">(not included in</t>
  </si>
  <si>
    <t xml:space="preserve">Cummulative</t>
  </si>
  <si>
    <t xml:space="preserve">to calculate</t>
  </si>
  <si>
    <t xml:space="preserve">Gas</t>
  </si>
  <si>
    <t xml:space="preserve">T3  &gt;+/-40k@80%/120%</t>
  </si>
  <si>
    <t xml:space="preserve">for Monthly</t>
  </si>
  <si>
    <t xml:space="preserve">above</t>
  </si>
  <si>
    <t xml:space="preserve">Day</t>
  </si>
  <si>
    <t xml:space="preserve">Nomination</t>
  </si>
  <si>
    <t xml:space="preserve">Actual</t>
  </si>
  <si>
    <t xml:space="preserve">Imbalance</t>
  </si>
  <si>
    <t xml:space="preserve">monthly cum.</t>
  </si>
  <si>
    <t xml:space="preserve">monthly excess</t>
  </si>
  <si>
    <t xml:space="preserve">100%</t>
  </si>
  <si>
    <t xml:space="preserve">90%/110%</t>
  </si>
  <si>
    <t xml:space="preserve">80%/120%</t>
  </si>
  <si>
    <t xml:space="preserve">Excess</t>
  </si>
  <si>
    <t xml:space="preserve">Threshold</t>
  </si>
  <si>
    <t xml:space="preserve">Day w/ Imb &gt; 20,000</t>
  </si>
  <si>
    <t xml:space="preserve">Balance Day</t>
  </si>
  <si>
    <t xml:space="preserve">Peel Back Day </t>
  </si>
  <si>
    <t xml:space="preserve">MIP</t>
  </si>
  <si>
    <t xml:space="preserve">MIP Price</t>
  </si>
  <si>
    <t xml:space="preserve">(example price)</t>
  </si>
  <si>
    <t xml:space="preserve">(example only)</t>
  </si>
  <si>
    <t xml:space="preserve">MIP Price is calculated per Tariff as of Aug. 31 2000</t>
  </si>
  <si>
    <t xml:space="preserve">Imbalances over daily threshold allow for 5% tolerance of nominations.</t>
  </si>
  <si>
    <t xml:space="preserve">Imbalances over daily thresholds at Daily Price.</t>
  </si>
  <si>
    <t xml:space="preserve">Imbalances over daily thresholds not in monthly threshold.</t>
  </si>
  <si>
    <t xml:space="preserve">Monthly Charges</t>
  </si>
  <si>
    <t xml:space="preserve">Total Imbalance</t>
  </si>
  <si>
    <t xml:space="preserve">(not including transportation)</t>
  </si>
  <si>
    <t xml:space="preserve">Price</t>
  </si>
  <si>
    <t xml:space="preserve">charges</t>
  </si>
  <si>
    <t xml:space="preserve">Monthly excess</t>
  </si>
  <si>
    <t xml:space="preserve">Daily execess</t>
  </si>
  <si>
    <t xml:space="preserve">MIP imbalance</t>
  </si>
  <si>
    <t xml:space="preserve">Total Monthly Imbalance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</si>
</sst>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_(\$* #,##0.00_);_(\$* \(#,##0.00\);_(\$* \-??_);_(@_)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15</xdr:col>
      <xdr:colOff>10440</xdr:colOff>
      <xdr:row>40</xdr:row>
      <xdr:rowOff>32760</xdr:rowOff>
    </xdr:from>
    <xdr:to>
      <xdr:col>15</xdr:col>
      <xdr:colOff>604800</xdr:colOff>
      <xdr:row>51</xdr:row>
      <xdr:rowOff>65160</xdr:rowOff>
    </xdr:to>
    <xdr:sp>
      <xdr:nvSpPr>
        <xdr:cNvPr id="0" name="Line 2"/>
        <xdr:cNvSpPr/>
      </xdr:nvSpPr>
      <xdr:spPr>
        <a:xfrm flipH="1">
          <a:off x="12545280" y="7564320"/>
          <a:ext cx="594360" cy="207936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774720</xdr:colOff>
      <xdr:row>40</xdr:row>
      <xdr:rowOff>11160</xdr:rowOff>
    </xdr:from>
    <xdr:to>
      <xdr:col>9</xdr:col>
      <xdr:colOff>212760</xdr:colOff>
      <xdr:row>53</xdr:row>
      <xdr:rowOff>103320</xdr:rowOff>
    </xdr:to>
    <xdr:sp>
      <xdr:nvSpPr>
        <xdr:cNvPr id="1" name="Line 4"/>
        <xdr:cNvSpPr/>
      </xdr:nvSpPr>
      <xdr:spPr>
        <a:xfrm>
          <a:off x="4525200" y="7542720"/>
          <a:ext cx="2859120" cy="25110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0</xdr:colOff>
      <xdr:row>40</xdr:row>
      <xdr:rowOff>0</xdr:rowOff>
    </xdr:from>
    <xdr:to>
      <xdr:col>9</xdr:col>
      <xdr:colOff>343080</xdr:colOff>
      <xdr:row>51</xdr:row>
      <xdr:rowOff>109440</xdr:rowOff>
    </xdr:to>
    <xdr:sp>
      <xdr:nvSpPr>
        <xdr:cNvPr id="2" name="Line 5"/>
        <xdr:cNvSpPr/>
      </xdr:nvSpPr>
      <xdr:spPr>
        <a:xfrm>
          <a:off x="5521320" y="7531560"/>
          <a:ext cx="1993320" cy="2156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513360</xdr:colOff>
      <xdr:row>40</xdr:row>
      <xdr:rowOff>32760</xdr:rowOff>
    </xdr:from>
    <xdr:to>
      <xdr:col>9</xdr:col>
      <xdr:colOff>585000</xdr:colOff>
      <xdr:row>50</xdr:row>
      <xdr:rowOff>76320</xdr:rowOff>
    </xdr:to>
    <xdr:sp>
      <xdr:nvSpPr>
        <xdr:cNvPr id="3" name="Line 6"/>
        <xdr:cNvSpPr/>
      </xdr:nvSpPr>
      <xdr:spPr>
        <a:xfrm flipH="1">
          <a:off x="7684920" y="7564320"/>
          <a:ext cx="71640" cy="1904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14</xdr:col>
      <xdr:colOff>543240</xdr:colOff>
      <xdr:row>39</xdr:row>
      <xdr:rowOff>165600</xdr:rowOff>
    </xdr:from>
    <xdr:to>
      <xdr:col>14</xdr:col>
      <xdr:colOff>644760</xdr:colOff>
      <xdr:row>50</xdr:row>
      <xdr:rowOff>32760</xdr:rowOff>
    </xdr:to>
    <xdr:sp>
      <xdr:nvSpPr>
        <xdr:cNvPr id="4" name="Line 7"/>
        <xdr:cNvSpPr/>
      </xdr:nvSpPr>
      <xdr:spPr>
        <a:xfrm flipH="1">
          <a:off x="11961000" y="7511400"/>
          <a:ext cx="101520" cy="191376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Q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15.99"/>
    <col collapsed="false" customWidth="true" hidden="false" outlineLevel="0" max="3" min="3" style="0" width="4.41"/>
    <col collapsed="false" customWidth="true" hidden="false" outlineLevel="0" max="5" min="5" style="0" width="11.7"/>
    <col collapsed="false" customWidth="true" hidden="false" outlineLevel="0" max="7" min="7" style="0" width="11.13"/>
    <col collapsed="false" customWidth="true" hidden="false" outlineLevel="0" max="8" min="8" style="0" width="13.99"/>
    <col collapsed="false" customWidth="true" hidden="false" outlineLevel="0" max="9" min="9" style="1" width="23.41"/>
    <col collapsed="false" customWidth="true" hidden="false" outlineLevel="0" max="10" min="10" style="0" width="14.7"/>
    <col collapsed="false" customWidth="true" hidden="false" outlineLevel="0" max="11" min="11" style="0" width="13.99"/>
    <col collapsed="false" customWidth="true" hidden="false" outlineLevel="0" max="12" min="12" style="0" width="9.99"/>
    <col collapsed="false" customWidth="true" hidden="false" outlineLevel="0" max="13" min="13" style="0" width="11.28"/>
    <col collapsed="false" customWidth="true" hidden="false" outlineLevel="0" max="14" min="14" style="0" width="10.28"/>
    <col collapsed="false" customWidth="true" hidden="false" outlineLevel="0" max="15" min="15" style="0" width="15.85"/>
    <col collapsed="false" customWidth="true" hidden="false" outlineLevel="0" max="16" min="16" style="0" width="15.28"/>
  </cols>
  <sheetData>
    <row r="1" customFormat="false" ht="21.7" hidden="false" customHeight="false" outlineLevel="0" collapsed="false">
      <c r="B1" s="2" t="s">
        <v>0</v>
      </c>
    </row>
    <row r="3" customFormat="false" ht="14.65" hidden="false" customHeight="false" outlineLevel="0" collapsed="false">
      <c r="L3" s="3"/>
      <c r="M3" s="4" t="s">
        <v>1</v>
      </c>
    </row>
    <row r="4" customFormat="false" ht="14.65" hidden="false" customHeight="false" outlineLevel="0" collapsed="false">
      <c r="D4" s="3"/>
      <c r="E4" s="3"/>
      <c r="F4" s="3"/>
      <c r="G4" s="3"/>
      <c r="H4" s="4" t="s">
        <v>2</v>
      </c>
      <c r="I4" s="4"/>
      <c r="J4" s="3"/>
      <c r="K4" s="3"/>
      <c r="L4" s="3"/>
      <c r="M4" s="4" t="s">
        <v>3</v>
      </c>
      <c r="O4" s="3"/>
      <c r="P4" s="3"/>
    </row>
    <row r="5" customFormat="false" ht="14.65" hidden="false" customHeight="false" outlineLevel="0" collapsed="false">
      <c r="D5" s="3"/>
      <c r="E5" s="3"/>
      <c r="F5" s="3"/>
      <c r="G5" s="3"/>
      <c r="H5" s="4" t="s">
        <v>4</v>
      </c>
      <c r="I5" s="4"/>
      <c r="J5" s="3"/>
      <c r="K5" s="3"/>
      <c r="L5" s="4"/>
      <c r="M5" s="4" t="s">
        <v>5</v>
      </c>
      <c r="O5" s="4" t="s">
        <v>6</v>
      </c>
      <c r="P5" s="4" t="s">
        <v>7</v>
      </c>
    </row>
    <row r="6" customFormat="false" ht="14.65" hidden="false" customHeight="false" outlineLevel="0" collapsed="false">
      <c r="D6" s="3"/>
      <c r="E6" s="3"/>
      <c r="F6" s="3"/>
      <c r="G6" s="3"/>
      <c r="H6" s="5" t="s">
        <v>8</v>
      </c>
      <c r="I6" s="4"/>
      <c r="J6" s="4" t="s">
        <v>9</v>
      </c>
      <c r="K6" s="4" t="s">
        <v>10</v>
      </c>
      <c r="L6" s="4"/>
      <c r="M6" s="4" t="s">
        <v>11</v>
      </c>
      <c r="O6" s="4" t="s">
        <v>12</v>
      </c>
      <c r="P6" s="4" t="s">
        <v>13</v>
      </c>
      <c r="Q6" s="1"/>
    </row>
    <row r="7" customFormat="false" ht="14.65" hidden="false" customHeight="false" outlineLevel="0" collapsed="false">
      <c r="D7" s="4"/>
      <c r="E7" s="4"/>
      <c r="F7" s="4"/>
      <c r="G7" s="4" t="s">
        <v>6</v>
      </c>
      <c r="H7" s="4" t="s">
        <v>14</v>
      </c>
      <c r="I7" s="4" t="s">
        <v>15</v>
      </c>
      <c r="J7" s="4" t="s">
        <v>16</v>
      </c>
      <c r="K7" s="4" t="s">
        <v>17</v>
      </c>
      <c r="L7" s="5"/>
      <c r="M7" s="5" t="s">
        <v>18</v>
      </c>
      <c r="N7" s="6"/>
      <c r="O7" s="4" t="s">
        <v>19</v>
      </c>
      <c r="P7" s="4" t="s">
        <v>20</v>
      </c>
      <c r="Q7" s="7"/>
    </row>
    <row r="8" customFormat="false" ht="14.65" hidden="false" customHeight="false" outlineLevel="0" collapsed="false">
      <c r="D8" s="8" t="s">
        <v>21</v>
      </c>
      <c r="E8" s="8" t="s">
        <v>22</v>
      </c>
      <c r="F8" s="8" t="s">
        <v>23</v>
      </c>
      <c r="G8" s="8" t="s">
        <v>24</v>
      </c>
      <c r="H8" s="8" t="s">
        <v>25</v>
      </c>
      <c r="I8" s="8" t="s">
        <v>24</v>
      </c>
      <c r="J8" s="8" t="s">
        <v>26</v>
      </c>
      <c r="K8" s="8" t="s">
        <v>6</v>
      </c>
      <c r="L8" s="9" t="s">
        <v>27</v>
      </c>
      <c r="M8" s="10" t="s">
        <v>28</v>
      </c>
      <c r="N8" s="11" t="s">
        <v>29</v>
      </c>
      <c r="O8" s="8" t="s">
        <v>30</v>
      </c>
      <c r="P8" s="12" t="s">
        <v>31</v>
      </c>
      <c r="Q8" s="13"/>
    </row>
    <row r="9" customFormat="false" ht="14.65" hidden="false" customHeight="false" outlineLevel="0" collapsed="false">
      <c r="D9" s="1" t="n">
        <v>1</v>
      </c>
      <c r="E9" s="0" t="n">
        <v>30000</v>
      </c>
      <c r="F9" s="0" t="n">
        <v>50000</v>
      </c>
      <c r="G9" s="0" t="n">
        <f aca="false">+E9-F9</f>
        <v>-20000</v>
      </c>
      <c r="H9" s="0" t="n">
        <f aca="false">IF(G9&lt;-20000,G9+20000,0)</f>
        <v>0</v>
      </c>
      <c r="I9" s="1" t="n">
        <f aca="false">+G9-H9</f>
        <v>-20000</v>
      </c>
      <c r="K9" s="14" t="n">
        <v>4</v>
      </c>
      <c r="L9" s="15"/>
      <c r="M9" s="15"/>
      <c r="N9" s="15"/>
      <c r="O9" s="16" t="n">
        <f aca="false">+L9*K9+(M9*K9*1.1)+(N9*K9*1.2)</f>
        <v>0</v>
      </c>
      <c r="P9" s="17" t="n">
        <f aca="false">IF(H9&lt;0,-H9*K9,0)</f>
        <v>0</v>
      </c>
    </row>
    <row r="10" customFormat="false" ht="14.65" hidden="false" customHeight="false" outlineLevel="0" collapsed="false">
      <c r="D10" s="1" t="n">
        <v>2</v>
      </c>
      <c r="E10" s="0" t="n">
        <v>25000</v>
      </c>
      <c r="F10" s="0" t="n">
        <v>45000</v>
      </c>
      <c r="G10" s="0" t="n">
        <f aca="false">+E10-F10</f>
        <v>-20000</v>
      </c>
      <c r="H10" s="0" t="n">
        <f aca="false">IF(G10&lt;-20000,G10+20000,0)</f>
        <v>0</v>
      </c>
      <c r="I10" s="1" t="n">
        <f aca="false">+I9+G10-H10</f>
        <v>-40000</v>
      </c>
      <c r="K10" s="14" t="n">
        <v>4.1</v>
      </c>
      <c r="L10" s="15"/>
      <c r="M10" s="15"/>
      <c r="N10" s="15"/>
      <c r="O10" s="16" t="n">
        <f aca="false">+L10*K10+(M10*K10*1.1)+(N10*K10*1.2)</f>
        <v>0</v>
      </c>
      <c r="P10" s="17" t="n">
        <f aca="false">IF(H10&lt;0,-H10*K10,0)</f>
        <v>0</v>
      </c>
    </row>
    <row r="11" customFormat="false" ht="14.65" hidden="false" customHeight="false" outlineLevel="0" collapsed="false">
      <c r="D11" s="1" t="n">
        <f aca="false">+D10+1</f>
        <v>3</v>
      </c>
      <c r="E11" s="0" t="n">
        <v>32000</v>
      </c>
      <c r="F11" s="0" t="n">
        <v>49000</v>
      </c>
      <c r="G11" s="0" t="n">
        <f aca="false">+E11-F11</f>
        <v>-17000</v>
      </c>
      <c r="H11" s="0" t="n">
        <f aca="false">IF(G11&lt;-20000,G11+20000,0)</f>
        <v>0</v>
      </c>
      <c r="I11" s="1" t="n">
        <f aca="false">+I10+G11-H11</f>
        <v>-57000</v>
      </c>
      <c r="K11" s="14" t="n">
        <f aca="false">+K10+0.03</f>
        <v>4.13</v>
      </c>
      <c r="L11" s="15"/>
      <c r="M11" s="15"/>
      <c r="N11" s="15"/>
      <c r="O11" s="16" t="n">
        <f aca="false">+L11*K11+(M11*K11*1.1)+(N11*K11*1.2)</f>
        <v>0</v>
      </c>
      <c r="P11" s="17" t="n">
        <f aca="false">IF(H11&lt;0,-H11*K11,0)</f>
        <v>0</v>
      </c>
    </row>
    <row r="12" customFormat="false" ht="14.65" hidden="false" customHeight="false" outlineLevel="0" collapsed="false">
      <c r="D12" s="1" t="n">
        <f aca="false">+D11+1</f>
        <v>4</v>
      </c>
      <c r="E12" s="0" t="n">
        <v>28000</v>
      </c>
      <c r="F12" s="0" t="n">
        <v>45000</v>
      </c>
      <c r="G12" s="0" t="n">
        <f aca="false">+E12-F12</f>
        <v>-17000</v>
      </c>
      <c r="H12" s="0" t="n">
        <f aca="false">IF(G12&lt;-20000,G12+20000,0)</f>
        <v>0</v>
      </c>
      <c r="I12" s="1" t="n">
        <f aca="false">+I11+G12-H12</f>
        <v>-74000</v>
      </c>
      <c r="K12" s="14" t="n">
        <f aca="false">+K11+0.03</f>
        <v>4.16</v>
      </c>
      <c r="L12" s="15"/>
      <c r="M12" s="15"/>
      <c r="N12" s="15"/>
      <c r="O12" s="16" t="n">
        <f aca="false">+L12*K12+(M12*K12*1.1)+(N12*K12*1.2)</f>
        <v>0</v>
      </c>
      <c r="P12" s="17" t="n">
        <f aca="false">IF(H12&lt;0,-H12*K12,0)</f>
        <v>0</v>
      </c>
    </row>
    <row r="13" customFormat="false" ht="14.65" hidden="false" customHeight="false" outlineLevel="0" collapsed="false">
      <c r="D13" s="1" t="n">
        <f aca="false">+D12+1</f>
        <v>5</v>
      </c>
      <c r="E13" s="0" t="n">
        <v>25000</v>
      </c>
      <c r="F13" s="0" t="n">
        <v>44000</v>
      </c>
      <c r="G13" s="0" t="n">
        <f aca="false">+E13-F13</f>
        <v>-19000</v>
      </c>
      <c r="H13" s="0" t="n">
        <f aca="false">IF(G13&lt;-20000,G13+20000,0)</f>
        <v>0</v>
      </c>
      <c r="I13" s="1" t="n">
        <f aca="false">+I12+G13-H13</f>
        <v>-93000</v>
      </c>
      <c r="K13" s="14" t="n">
        <f aca="false">+K12+0.03</f>
        <v>4.19</v>
      </c>
      <c r="L13" s="15"/>
      <c r="M13" s="15"/>
      <c r="N13" s="15"/>
      <c r="O13" s="16" t="n">
        <f aca="false">+L13*K13+(M13*K13*1.1)+(N13*K13*1.2)</f>
        <v>0</v>
      </c>
      <c r="P13" s="17" t="n">
        <f aca="false">IF(H13&lt;0,-H13*K13,0)</f>
        <v>0</v>
      </c>
    </row>
    <row r="14" customFormat="false" ht="14.65" hidden="false" customHeight="false" outlineLevel="0" collapsed="false">
      <c r="D14" s="1" t="n">
        <f aca="false">+D13+1</f>
        <v>6</v>
      </c>
      <c r="E14" s="0" t="n">
        <v>22000</v>
      </c>
      <c r="F14" s="0" t="n">
        <v>38000</v>
      </c>
      <c r="G14" s="0" t="n">
        <f aca="false">+E14-F14</f>
        <v>-16000</v>
      </c>
      <c r="H14" s="0" t="n">
        <f aca="false">IF(G14&lt;-20000,G14+20000,0)</f>
        <v>0</v>
      </c>
      <c r="I14" s="1" t="n">
        <f aca="false">+I13+G14-H14</f>
        <v>-109000</v>
      </c>
      <c r="K14" s="14" t="n">
        <f aca="false">+K13+0.03</f>
        <v>4.22</v>
      </c>
      <c r="L14" s="15"/>
      <c r="M14" s="15"/>
      <c r="N14" s="15"/>
      <c r="O14" s="16" t="n">
        <f aca="false">+L14*K14+(M14*K14*1.1)+(N14*K14*1.2)</f>
        <v>0</v>
      </c>
      <c r="P14" s="17" t="n">
        <f aca="false">IF(H14&lt;0,-H14*K14,0)</f>
        <v>0</v>
      </c>
    </row>
    <row r="15" customFormat="false" ht="14.65" hidden="false" customHeight="false" outlineLevel="0" collapsed="false">
      <c r="D15" s="1" t="n">
        <f aca="false">+D14+1</f>
        <v>7</v>
      </c>
      <c r="E15" s="0" t="n">
        <v>27000</v>
      </c>
      <c r="F15" s="0" t="n">
        <v>41000</v>
      </c>
      <c r="G15" s="0" t="n">
        <f aca="false">+E15-F15</f>
        <v>-14000</v>
      </c>
      <c r="H15" s="0" t="n">
        <f aca="false">IF(G15&lt;-20000,G15+20000,0)</f>
        <v>0</v>
      </c>
      <c r="I15" s="1" t="n">
        <f aca="false">+I14+G15-H15</f>
        <v>-123000</v>
      </c>
      <c r="K15" s="14" t="n">
        <f aca="false">+K14+0.03</f>
        <v>4.25</v>
      </c>
      <c r="L15" s="15"/>
      <c r="M15" s="15"/>
      <c r="N15" s="15"/>
      <c r="O15" s="16" t="n">
        <f aca="false">+L15*K15+(M15*K15*1.1)+(N15*K15*1.2)</f>
        <v>0</v>
      </c>
      <c r="P15" s="17" t="n">
        <f aca="false">IF(H15&lt;0,-H15*K15,0)</f>
        <v>0</v>
      </c>
    </row>
    <row r="16" customFormat="false" ht="14.65" hidden="false" customHeight="false" outlineLevel="0" collapsed="false">
      <c r="B16" s="3" t="s">
        <v>32</v>
      </c>
      <c r="C16" s="3"/>
      <c r="D16" s="4" t="n">
        <f aca="false">+D15+1</f>
        <v>8</v>
      </c>
      <c r="E16" s="3" t="n">
        <v>24000</v>
      </c>
      <c r="F16" s="3" t="n">
        <v>50000</v>
      </c>
      <c r="G16" s="3" t="n">
        <f aca="false">+E16-F16</f>
        <v>-26000</v>
      </c>
      <c r="H16" s="3" t="n">
        <v>-4800</v>
      </c>
      <c r="I16" s="1" t="n">
        <f aca="false">+I15+G16-H16</f>
        <v>-144200</v>
      </c>
      <c r="K16" s="14" t="n">
        <f aca="false">+K15+0.03</f>
        <v>4.28</v>
      </c>
      <c r="L16" s="15"/>
      <c r="M16" s="15"/>
      <c r="N16" s="15"/>
      <c r="O16" s="16" t="n">
        <f aca="false">+L16*K16+(M16*K16*1.1)+(N16*K16*1.2)</f>
        <v>0</v>
      </c>
      <c r="P16" s="17" t="n">
        <f aca="false">IF(H16&lt;0,-H16*K16,0)</f>
        <v>20544</v>
      </c>
    </row>
    <row r="17" customFormat="false" ht="14.65" hidden="false" customHeight="false" outlineLevel="0" collapsed="false">
      <c r="D17" s="1" t="n">
        <f aca="false">+D16+1</f>
        <v>9</v>
      </c>
      <c r="E17" s="0" t="n">
        <v>23400</v>
      </c>
      <c r="F17" s="0" t="n">
        <v>38000</v>
      </c>
      <c r="G17" s="0" t="n">
        <f aca="false">+E17-F17</f>
        <v>-14600</v>
      </c>
      <c r="H17" s="0" t="n">
        <f aca="false">IF(G17&lt;-20000,G17+20000,0)</f>
        <v>0</v>
      </c>
      <c r="I17" s="1" t="n">
        <f aca="false">+I16+G17-H17</f>
        <v>-158800</v>
      </c>
      <c r="K17" s="14" t="n">
        <f aca="false">+K16+0.03</f>
        <v>4.31</v>
      </c>
      <c r="L17" s="15"/>
      <c r="M17" s="15"/>
      <c r="N17" s="15"/>
      <c r="O17" s="16" t="n">
        <f aca="false">+L17*K17+(M17*K17*1.1)+(N17*K17*1.2)</f>
        <v>0</v>
      </c>
      <c r="P17" s="17" t="n">
        <f aca="false">IF(H17&lt;0,-H17*K17,0)</f>
        <v>0</v>
      </c>
    </row>
    <row r="18" customFormat="false" ht="14.65" hidden="false" customHeight="false" outlineLevel="0" collapsed="false">
      <c r="B18" s="3" t="s">
        <v>32</v>
      </c>
      <c r="C18" s="3"/>
      <c r="D18" s="4" t="n">
        <f aca="false">+D17+1</f>
        <v>10</v>
      </c>
      <c r="E18" s="3" t="n">
        <v>22800</v>
      </c>
      <c r="F18" s="3" t="n">
        <v>48000</v>
      </c>
      <c r="G18" s="3" t="n">
        <f aca="false">+E18-F18</f>
        <v>-25200</v>
      </c>
      <c r="H18" s="3" t="n">
        <f aca="false">-5200+1140</f>
        <v>-4060</v>
      </c>
      <c r="I18" s="1" t="n">
        <f aca="false">+I17+G18-H18</f>
        <v>-179940</v>
      </c>
      <c r="J18" s="3"/>
      <c r="K18" s="14" t="n">
        <f aca="false">+K17+0.03</f>
        <v>4.34</v>
      </c>
      <c r="L18" s="15"/>
      <c r="M18" s="15"/>
      <c r="N18" s="15"/>
      <c r="O18" s="16" t="n">
        <f aca="false">+L18*K18+(M18*K18*1.1)+(N18*K18*1.2)</f>
        <v>0</v>
      </c>
      <c r="P18" s="17" t="n">
        <f aca="false">IF(H18&lt;0,-H18*K18,0)</f>
        <v>17620.4</v>
      </c>
    </row>
    <row r="19" customFormat="false" ht="14.65" hidden="false" customHeight="false" outlineLevel="0" collapsed="false">
      <c r="D19" s="1" t="n">
        <f aca="false">+D18+1</f>
        <v>11</v>
      </c>
      <c r="E19" s="0" t="n">
        <v>22200</v>
      </c>
      <c r="F19" s="0" t="n">
        <v>40000</v>
      </c>
      <c r="G19" s="0" t="n">
        <f aca="false">+E19-F19</f>
        <v>-17800</v>
      </c>
      <c r="H19" s="0" t="n">
        <f aca="false">IF(G19&lt;-20000,G19+20000,0)</f>
        <v>0</v>
      </c>
      <c r="I19" s="1" t="n">
        <f aca="false">+I18+G19-H19</f>
        <v>-197740</v>
      </c>
      <c r="K19" s="14" t="n">
        <f aca="false">+K18+0.03</f>
        <v>4.37</v>
      </c>
      <c r="L19" s="15"/>
      <c r="M19" s="15"/>
      <c r="N19" s="15"/>
      <c r="O19" s="16" t="n">
        <f aca="false">+L19*K19+(M19*K19*1.1)+(N19*K19*1.2)</f>
        <v>0</v>
      </c>
      <c r="P19" s="17" t="n">
        <f aca="false">IF(H19&lt;0,-H19*K19,0)</f>
        <v>0</v>
      </c>
    </row>
    <row r="20" customFormat="false" ht="14.65" hidden="false" customHeight="false" outlineLevel="0" collapsed="false">
      <c r="D20" s="1" t="n">
        <f aca="false">+D19+1</f>
        <v>12</v>
      </c>
      <c r="E20" s="0" t="n">
        <v>21600</v>
      </c>
      <c r="F20" s="0" t="n">
        <v>35000</v>
      </c>
      <c r="G20" s="0" t="n">
        <f aca="false">+E20-F20</f>
        <v>-13400</v>
      </c>
      <c r="H20" s="0" t="n">
        <f aca="false">IF(G20&lt;-20000,G20+20000,0)</f>
        <v>0</v>
      </c>
      <c r="I20" s="1" t="n">
        <f aca="false">+I19+G20-H20</f>
        <v>-211140</v>
      </c>
      <c r="K20" s="14" t="n">
        <f aca="false">+K19+0.03</f>
        <v>4.4</v>
      </c>
      <c r="L20" s="15"/>
      <c r="M20" s="15"/>
      <c r="N20" s="15"/>
      <c r="O20" s="16" t="n">
        <f aca="false">+L20*K20+(M20*K20*1.1)+(N20*K20*1.2)</f>
        <v>0</v>
      </c>
      <c r="P20" s="17" t="n">
        <f aca="false">IF(H20&lt;0,-H20*K20,0)</f>
        <v>0</v>
      </c>
    </row>
    <row r="21" customFormat="false" ht="14.65" hidden="false" customHeight="false" outlineLevel="0" collapsed="false">
      <c r="D21" s="1" t="n">
        <f aca="false">+D20+1</f>
        <v>13</v>
      </c>
      <c r="E21" s="0" t="n">
        <v>21000</v>
      </c>
      <c r="F21" s="0" t="n">
        <v>36000</v>
      </c>
      <c r="G21" s="0" t="n">
        <f aca="false">+E21-F21</f>
        <v>-15000</v>
      </c>
      <c r="H21" s="0" t="n">
        <f aca="false">IF(G21&lt;-20000,G21+20000,0)</f>
        <v>0</v>
      </c>
      <c r="I21" s="1" t="n">
        <f aca="false">+I20+G21-H21</f>
        <v>-226140</v>
      </c>
      <c r="K21" s="14" t="n">
        <f aca="false">+K20+0.03</f>
        <v>4.43</v>
      </c>
      <c r="L21" s="15"/>
      <c r="M21" s="15"/>
      <c r="N21" s="15"/>
      <c r="O21" s="16" t="n">
        <f aca="false">+L21*K21+(M21*K21*1.1)+(N21*K21*1.2)</f>
        <v>0</v>
      </c>
      <c r="P21" s="17" t="n">
        <f aca="false">IF(H21&lt;0,-H21*K21,0)</f>
        <v>0</v>
      </c>
    </row>
    <row r="22" customFormat="false" ht="14.65" hidden="false" customHeight="false" outlineLevel="0" collapsed="false">
      <c r="D22" s="1" t="n">
        <f aca="false">+D21+1</f>
        <v>14</v>
      </c>
      <c r="E22" s="0" t="n">
        <v>20400</v>
      </c>
      <c r="F22" s="0" t="n">
        <v>37000</v>
      </c>
      <c r="G22" s="0" t="n">
        <f aca="false">+E22-F22</f>
        <v>-16600</v>
      </c>
      <c r="H22" s="0" t="n">
        <f aca="false">IF(G22&lt;-20000,G22+20000,0)</f>
        <v>0</v>
      </c>
      <c r="I22" s="1" t="n">
        <f aca="false">+I21+G22-H22</f>
        <v>-242740</v>
      </c>
      <c r="K22" s="14" t="n">
        <f aca="false">+K21+0.03</f>
        <v>4.46</v>
      </c>
      <c r="L22" s="15"/>
      <c r="M22" s="15"/>
      <c r="N22" s="15"/>
      <c r="O22" s="16" t="n">
        <f aca="false">+L22*K22+(M22*K22*1.1)+(N22*K22*1.2)</f>
        <v>0</v>
      </c>
      <c r="P22" s="17" t="n">
        <f aca="false">IF(H22&lt;0,-H22*K22,0)</f>
        <v>0</v>
      </c>
    </row>
    <row r="23" customFormat="false" ht="14.65" hidden="false" customHeight="false" outlineLevel="0" collapsed="false">
      <c r="D23" s="1" t="n">
        <f aca="false">+D22+1</f>
        <v>15</v>
      </c>
      <c r="E23" s="0" t="n">
        <v>25000</v>
      </c>
      <c r="F23" s="0" t="n">
        <v>38000</v>
      </c>
      <c r="G23" s="0" t="n">
        <f aca="false">+E23-F23</f>
        <v>-13000</v>
      </c>
      <c r="H23" s="0" t="n">
        <f aca="false">IF(G23&lt;-20000,G23+20000,0)</f>
        <v>0</v>
      </c>
      <c r="I23" s="1" t="n">
        <f aca="false">+I22+G23-H23</f>
        <v>-255740</v>
      </c>
      <c r="K23" s="14" t="n">
        <f aca="false">+K22+0.03</f>
        <v>4.49</v>
      </c>
      <c r="L23" s="15"/>
      <c r="M23" s="15"/>
      <c r="N23" s="15"/>
      <c r="O23" s="16" t="n">
        <f aca="false">+L23*K23+(M23*K23*1.1)+(N23*K23*1.2)</f>
        <v>0</v>
      </c>
      <c r="P23" s="17" t="n">
        <f aca="false">IF(H23&lt;0,-H23*K23,0)</f>
        <v>0</v>
      </c>
    </row>
    <row r="24" customFormat="false" ht="14.65" hidden="false" customHeight="false" outlineLevel="0" collapsed="false">
      <c r="D24" s="1" t="n">
        <f aca="false">+D23+1</f>
        <v>16</v>
      </c>
      <c r="E24" s="0" t="n">
        <v>27000</v>
      </c>
      <c r="F24" s="0" t="n">
        <v>39000</v>
      </c>
      <c r="G24" s="0" t="n">
        <f aca="false">+E24-F24</f>
        <v>-12000</v>
      </c>
      <c r="H24" s="0" t="n">
        <f aca="false">IF(G24&lt;-20000,G24+20000,0)</f>
        <v>0</v>
      </c>
      <c r="I24" s="1" t="n">
        <f aca="false">+I23+G24-H24</f>
        <v>-267740</v>
      </c>
      <c r="K24" s="14" t="n">
        <f aca="false">+K23+0.03</f>
        <v>4.52</v>
      </c>
      <c r="L24" s="15"/>
      <c r="M24" s="15"/>
      <c r="N24" s="15"/>
      <c r="O24" s="16" t="n">
        <f aca="false">+L24*K24+(M24*K24*1.1)+(N24*K24*1.2)</f>
        <v>0</v>
      </c>
      <c r="P24" s="17" t="n">
        <f aca="false">IF(H24&lt;0,-H24*K24,0)</f>
        <v>0</v>
      </c>
    </row>
    <row r="25" customFormat="false" ht="14.65" hidden="false" customHeight="false" outlineLevel="0" collapsed="false">
      <c r="D25" s="1" t="n">
        <f aca="false">+D24+1</f>
        <v>17</v>
      </c>
      <c r="E25" s="0" t="n">
        <v>31000</v>
      </c>
      <c r="F25" s="0" t="n">
        <v>50000</v>
      </c>
      <c r="G25" s="0" t="n">
        <f aca="false">+E25-F25</f>
        <v>-19000</v>
      </c>
      <c r="H25" s="0" t="n">
        <f aca="false">IF(G25&lt;-20000,G25+20000,0)</f>
        <v>0</v>
      </c>
      <c r="I25" s="1" t="n">
        <f aca="false">+I24+G25-H25</f>
        <v>-286740</v>
      </c>
      <c r="K25" s="14" t="n">
        <f aca="false">+K24+0.03</f>
        <v>4.55</v>
      </c>
      <c r="L25" s="15"/>
      <c r="M25" s="15"/>
      <c r="N25" s="15"/>
      <c r="O25" s="16" t="n">
        <f aca="false">+L25*K25+(M25*K25*1.1)+(N25*K25*1.2)</f>
        <v>0</v>
      </c>
      <c r="P25" s="17" t="n">
        <f aca="false">IF(H25&lt;0,-H25*K25,0)</f>
        <v>0</v>
      </c>
    </row>
    <row r="26" customFormat="false" ht="14.65" hidden="false" customHeight="false" outlineLevel="0" collapsed="false">
      <c r="B26" s="18" t="s">
        <v>33</v>
      </c>
      <c r="C26" s="19"/>
      <c r="D26" s="20" t="n">
        <f aca="false">+D25+1</f>
        <v>18</v>
      </c>
      <c r="E26" s="19" t="n">
        <v>34000</v>
      </c>
      <c r="F26" s="19" t="n">
        <v>41000</v>
      </c>
      <c r="G26" s="19" t="n">
        <f aca="false">+E26-F26</f>
        <v>-7000</v>
      </c>
      <c r="H26" s="21" t="n">
        <f aca="false">+G26+(E26*0.05)</f>
        <v>-5300</v>
      </c>
      <c r="I26" s="1" t="n">
        <f aca="false">+I25+G26-H26</f>
        <v>-288440</v>
      </c>
      <c r="J26" s="22"/>
      <c r="K26" s="14" t="n">
        <f aca="false">+K25+0.03</f>
        <v>4.58</v>
      </c>
      <c r="L26" s="15"/>
      <c r="M26" s="15"/>
      <c r="N26" s="15"/>
      <c r="O26" s="16" t="n">
        <f aca="false">+L26*K26+(M26*K26*1.1)+(N26*K26*1.2)</f>
        <v>0</v>
      </c>
      <c r="P26" s="17" t="n">
        <f aca="false">IF(H26&lt;0,-H26*K26,0)</f>
        <v>24274</v>
      </c>
    </row>
    <row r="27" customFormat="false" ht="14.65" hidden="false" customHeight="false" outlineLevel="0" collapsed="false">
      <c r="D27" s="1" t="n">
        <f aca="false">+D26+1</f>
        <v>19</v>
      </c>
      <c r="E27" s="0" t="n">
        <v>29000</v>
      </c>
      <c r="F27" s="0" t="n">
        <v>41000</v>
      </c>
      <c r="G27" s="0" t="n">
        <f aca="false">+E27-F27</f>
        <v>-12000</v>
      </c>
      <c r="H27" s="0" t="n">
        <f aca="false">IF(G27&lt;-20000,G27+20000,0)</f>
        <v>0</v>
      </c>
      <c r="I27" s="1" t="n">
        <f aca="false">+I26+G27-H27</f>
        <v>-300440</v>
      </c>
      <c r="K27" s="14" t="n">
        <f aca="false">+K26+0.03</f>
        <v>4.61</v>
      </c>
      <c r="L27" s="15"/>
      <c r="M27" s="15"/>
      <c r="N27" s="15"/>
      <c r="O27" s="16" t="n">
        <f aca="false">+L27*K27+(M27*K27*1.1)+(N27*K27*1.2)</f>
        <v>0</v>
      </c>
      <c r="P27" s="17" t="n">
        <f aca="false">IF(H27&lt;0,-H27*K27,0)</f>
        <v>0</v>
      </c>
    </row>
    <row r="28" customFormat="false" ht="14.65" hidden="false" customHeight="false" outlineLevel="0" collapsed="false">
      <c r="D28" s="1" t="n">
        <f aca="false">+D27+1</f>
        <v>20</v>
      </c>
      <c r="E28" s="0" t="n">
        <v>30000</v>
      </c>
      <c r="F28" s="0" t="n">
        <v>40000</v>
      </c>
      <c r="G28" s="0" t="n">
        <f aca="false">+E28-F28</f>
        <v>-10000</v>
      </c>
      <c r="H28" s="0" t="n">
        <f aca="false">IF(G28&lt;-20000,G28+20000,0)</f>
        <v>0</v>
      </c>
      <c r="I28" s="1" t="n">
        <f aca="false">+I27+G28-H28</f>
        <v>-310440</v>
      </c>
      <c r="K28" s="14" t="n">
        <f aca="false">+K27+0.03</f>
        <v>4.64</v>
      </c>
      <c r="L28" s="15"/>
      <c r="M28" s="15"/>
      <c r="N28" s="15"/>
      <c r="O28" s="16" t="n">
        <f aca="false">+L28*K28+(M28*K28*1.1)+(N28*K28*1.2)</f>
        <v>0</v>
      </c>
      <c r="P28" s="17" t="n">
        <f aca="false">IF(H28&lt;0,-H28*K28,0)</f>
        <v>0</v>
      </c>
    </row>
    <row r="29" customFormat="false" ht="14.65" hidden="false" customHeight="false" outlineLevel="0" collapsed="false">
      <c r="D29" s="1" t="n">
        <f aca="false">+D28+1</f>
        <v>21</v>
      </c>
      <c r="E29" s="0" t="n">
        <v>31000</v>
      </c>
      <c r="F29" s="0" t="n">
        <v>48000</v>
      </c>
      <c r="G29" s="0" t="n">
        <f aca="false">+E29-F29</f>
        <v>-17000</v>
      </c>
      <c r="H29" s="0" t="n">
        <f aca="false">IF(G29&lt;-20000,G29+20000,0)</f>
        <v>0</v>
      </c>
      <c r="I29" s="1" t="n">
        <f aca="false">+I28+G29-H29</f>
        <v>-327440</v>
      </c>
      <c r="K29" s="14" t="n">
        <f aca="false">+K28+0.03</f>
        <v>4.67</v>
      </c>
      <c r="L29" s="15"/>
      <c r="M29" s="15"/>
      <c r="N29" s="15"/>
      <c r="O29" s="16" t="n">
        <f aca="false">+L29*K29+(M29*K29*1.1)+(N29*K29*1.2)</f>
        <v>0</v>
      </c>
      <c r="P29" s="17" t="n">
        <f aca="false">IF(H29&lt;0,-H29*K29,0)</f>
        <v>0</v>
      </c>
    </row>
    <row r="30" customFormat="false" ht="14.65" hidden="false" customHeight="false" outlineLevel="0" collapsed="false">
      <c r="D30" s="1" t="n">
        <f aca="false">+D29+1</f>
        <v>22</v>
      </c>
      <c r="E30" s="0" t="n">
        <v>26000</v>
      </c>
      <c r="F30" s="0" t="n">
        <v>41000</v>
      </c>
      <c r="G30" s="0" t="n">
        <f aca="false">+E30-F30</f>
        <v>-15000</v>
      </c>
      <c r="H30" s="0" t="n">
        <f aca="false">IF(G30&lt;-20000,G30+20000,0)</f>
        <v>0</v>
      </c>
      <c r="I30" s="1" t="n">
        <f aca="false">+I29+G30-H30</f>
        <v>-342440</v>
      </c>
      <c r="K30" s="14" t="n">
        <f aca="false">+K29+0.03</f>
        <v>4.70000000000001</v>
      </c>
      <c r="L30" s="15"/>
      <c r="M30" s="15"/>
      <c r="N30" s="15"/>
      <c r="O30" s="16" t="n">
        <f aca="false">+L30*K30+(M30*K30*1.1)+(N30*K30*1.2)</f>
        <v>0</v>
      </c>
      <c r="P30" s="17" t="n">
        <f aca="false">IF(H30&lt;0,-H30*K30,0)</f>
        <v>0</v>
      </c>
    </row>
    <row r="31" customFormat="false" ht="14.65" hidden="false" customHeight="false" outlineLevel="0" collapsed="false">
      <c r="D31" s="1" t="n">
        <f aca="false">+D30+1</f>
        <v>23</v>
      </c>
      <c r="E31" s="0" t="n">
        <v>25000</v>
      </c>
      <c r="F31" s="0" t="n">
        <v>35000</v>
      </c>
      <c r="G31" s="0" t="n">
        <f aca="false">+E31-F31</f>
        <v>-10000</v>
      </c>
      <c r="H31" s="0" t="n">
        <f aca="false">IF(G31&lt;-20000,G31+20000,0)</f>
        <v>0</v>
      </c>
      <c r="I31" s="1" t="n">
        <f aca="false">+I30+G31-H31</f>
        <v>-352440</v>
      </c>
      <c r="K31" s="14" t="n">
        <f aca="false">+K30+0.03</f>
        <v>4.73000000000001</v>
      </c>
      <c r="L31" s="15"/>
      <c r="M31" s="15"/>
      <c r="N31" s="15"/>
      <c r="O31" s="16" t="n">
        <f aca="false">+L31*K31+(M31*K31*1.1)+(N31*K31*1.2)</f>
        <v>0</v>
      </c>
      <c r="P31" s="17" t="n">
        <f aca="false">IF(H31&lt;0,-H31*K31,0)</f>
        <v>0</v>
      </c>
    </row>
    <row r="32" customFormat="false" ht="14.65" hidden="false" customHeight="false" outlineLevel="0" collapsed="false">
      <c r="B32" s="18" t="s">
        <v>33</v>
      </c>
      <c r="C32" s="19"/>
      <c r="D32" s="20" t="n">
        <f aca="false">+D31+1</f>
        <v>24</v>
      </c>
      <c r="E32" s="19" t="n">
        <v>32000</v>
      </c>
      <c r="F32" s="19" t="n">
        <v>36000</v>
      </c>
      <c r="G32" s="19" t="n">
        <f aca="false">+E32-F32</f>
        <v>-4000</v>
      </c>
      <c r="H32" s="21" t="n">
        <f aca="false">+G32+(E32*0.05)</f>
        <v>-2400</v>
      </c>
      <c r="I32" s="1" t="n">
        <f aca="false">+I31+G32-H32</f>
        <v>-354040</v>
      </c>
      <c r="J32" s="22"/>
      <c r="K32" s="14" t="n">
        <f aca="false">+K31+0.03</f>
        <v>4.76000000000001</v>
      </c>
      <c r="L32" s="15"/>
      <c r="M32" s="15"/>
      <c r="N32" s="15"/>
      <c r="O32" s="16" t="n">
        <f aca="false">+L32*K32+(M32*K32*1.1)+(N32*K32*1.2)</f>
        <v>0</v>
      </c>
      <c r="P32" s="17" t="n">
        <f aca="false">IF(H32&lt;0,-H32*K32,0)</f>
        <v>11424</v>
      </c>
    </row>
    <row r="33" customFormat="false" ht="14.65" hidden="false" customHeight="false" outlineLevel="0" collapsed="false">
      <c r="D33" s="1" t="n">
        <f aca="false">+D32+1</f>
        <v>25</v>
      </c>
      <c r="E33" s="0" t="n">
        <v>33000</v>
      </c>
      <c r="F33" s="0" t="n">
        <v>51000</v>
      </c>
      <c r="G33" s="0" t="n">
        <f aca="false">+E33-F33</f>
        <v>-18000</v>
      </c>
      <c r="H33" s="0" t="n">
        <f aca="false">IF(G33&lt;-20000,G33+20000,0)</f>
        <v>0</v>
      </c>
      <c r="I33" s="1" t="n">
        <f aca="false">+I32+G33-H33</f>
        <v>-372040</v>
      </c>
      <c r="K33" s="14" t="n">
        <f aca="false">+K32+0.03</f>
        <v>4.79000000000001</v>
      </c>
      <c r="L33" s="15"/>
      <c r="M33" s="15"/>
      <c r="N33" s="15"/>
      <c r="O33" s="16" t="n">
        <f aca="false">+L33*K33+(M33*K33*1.1)+(N33*K33*1.2)</f>
        <v>0</v>
      </c>
      <c r="P33" s="17" t="n">
        <f aca="false">IF(H33&lt;0,-H33*K33,0)</f>
        <v>0</v>
      </c>
    </row>
    <row r="34" customFormat="false" ht="14.65" hidden="false" customHeight="false" outlineLevel="0" collapsed="false">
      <c r="D34" s="1" t="n">
        <f aca="false">+D33+1</f>
        <v>26</v>
      </c>
      <c r="E34" s="0" t="n">
        <v>28000</v>
      </c>
      <c r="F34" s="0" t="n">
        <v>47000</v>
      </c>
      <c r="G34" s="0" t="n">
        <f aca="false">+E34-F34</f>
        <v>-19000</v>
      </c>
      <c r="H34" s="0" t="n">
        <f aca="false">IF(G34&lt;-20000,G34+20000,0)</f>
        <v>0</v>
      </c>
      <c r="I34" s="1" t="n">
        <f aca="false">+I33+G34-H34</f>
        <v>-391040</v>
      </c>
      <c r="K34" s="14" t="n">
        <f aca="false">+K33+0.03</f>
        <v>4.82000000000001</v>
      </c>
      <c r="L34" s="15"/>
      <c r="M34" s="15"/>
      <c r="N34" s="15"/>
      <c r="O34" s="16" t="n">
        <f aca="false">+L34*K34+(M34*K34*1.1)+(N34*K34*1.2)</f>
        <v>0</v>
      </c>
      <c r="P34" s="17" t="n">
        <f aca="false">IF(H34&lt;0,-H34*K34,0)</f>
        <v>0</v>
      </c>
    </row>
    <row r="35" customFormat="false" ht="14.65" hidden="false" customHeight="false" outlineLevel="0" collapsed="false">
      <c r="D35" s="1" t="n">
        <f aca="false">+D34+1</f>
        <v>27</v>
      </c>
      <c r="E35" s="0" t="n">
        <v>25000</v>
      </c>
      <c r="F35" s="0" t="n">
        <v>44000</v>
      </c>
      <c r="G35" s="0" t="n">
        <f aca="false">+E35-F35</f>
        <v>-19000</v>
      </c>
      <c r="H35" s="0" t="n">
        <f aca="false">IF(G35&lt;-20000,G35+20000,0)</f>
        <v>0</v>
      </c>
      <c r="I35" s="1" t="n">
        <f aca="false">+I34+G35-H35</f>
        <v>-410040</v>
      </c>
      <c r="K35" s="14" t="n">
        <f aca="false">+K34+0.03</f>
        <v>4.85000000000001</v>
      </c>
      <c r="L35" s="15"/>
      <c r="M35" s="15"/>
      <c r="N35" s="15"/>
      <c r="O35" s="16" t="n">
        <f aca="false">+L35*K35+(M35*K35*1.1)+(N35*K35*1.2)</f>
        <v>0</v>
      </c>
      <c r="P35" s="17" t="n">
        <f aca="false">IF(H35&lt;0,-H35*K35,0)</f>
        <v>0</v>
      </c>
    </row>
    <row r="36" customFormat="false" ht="14.65" hidden="false" customHeight="false" outlineLevel="0" collapsed="false">
      <c r="B36" s="0" t="s">
        <v>34</v>
      </c>
      <c r="D36" s="1" t="n">
        <f aca="false">+D35+1</f>
        <v>28</v>
      </c>
      <c r="E36" s="0" t="n">
        <v>28000</v>
      </c>
      <c r="F36" s="0" t="n">
        <v>48000</v>
      </c>
      <c r="G36" s="0" t="n">
        <f aca="false">+E36-F36</f>
        <v>-20000</v>
      </c>
      <c r="H36" s="0" t="n">
        <f aca="false">IF(G36&lt;-20000,G36+20000,0)</f>
        <v>0</v>
      </c>
      <c r="I36" s="1" t="n">
        <f aca="false">+I35+G36-H36</f>
        <v>-430040</v>
      </c>
      <c r="J36" s="0" t="n">
        <v>14040</v>
      </c>
      <c r="K36" s="14" t="n">
        <f aca="false">+K35+0.03</f>
        <v>4.88000000000001</v>
      </c>
      <c r="L36" s="15" t="n">
        <v>14040</v>
      </c>
      <c r="M36" s="15"/>
      <c r="N36" s="15"/>
      <c r="O36" s="16" t="n">
        <f aca="false">+L36*K36+(M36*K36*1.1)+(N36*K36*1.2)</f>
        <v>68515.2000000001</v>
      </c>
      <c r="P36" s="17" t="n">
        <f aca="false">IF(H36&lt;0,-H36*K36,0)</f>
        <v>0</v>
      </c>
    </row>
    <row r="37" customFormat="false" ht="14.65" hidden="false" customHeight="false" outlineLevel="0" collapsed="false">
      <c r="D37" s="1" t="n">
        <f aca="false">+D36+1</f>
        <v>29</v>
      </c>
      <c r="E37" s="0" t="n">
        <v>32000</v>
      </c>
      <c r="F37" s="0" t="n">
        <v>16000</v>
      </c>
      <c r="G37" s="0" t="n">
        <f aca="false">+E37-F37</f>
        <v>16000</v>
      </c>
      <c r="H37" s="0" t="n">
        <f aca="false">IF(G37&lt;-20000,G37+20000,0)</f>
        <v>0</v>
      </c>
      <c r="I37" s="1" t="n">
        <f aca="false">+I36+G37-H37</f>
        <v>-414040</v>
      </c>
      <c r="J37" s="0" t="n">
        <v>0</v>
      </c>
      <c r="K37" s="14" t="n">
        <f aca="false">+K36+0.03</f>
        <v>4.91000000000001</v>
      </c>
      <c r="L37" s="15" t="n">
        <v>0</v>
      </c>
      <c r="M37" s="15"/>
      <c r="N37" s="15"/>
      <c r="O37" s="16" t="n">
        <f aca="false">+L37*K37+(M37*K37*1.1)+(N37*K37*1.2)</f>
        <v>0</v>
      </c>
      <c r="P37" s="17" t="n">
        <f aca="false">IF(H37&lt;0,-H37*K37,0)</f>
        <v>0</v>
      </c>
    </row>
    <row r="38" customFormat="false" ht="14.65" hidden="false" customHeight="false" outlineLevel="0" collapsed="false">
      <c r="B38" s="0" t="s">
        <v>34</v>
      </c>
      <c r="D38" s="1" t="n">
        <f aca="false">+D37+1</f>
        <v>30</v>
      </c>
      <c r="E38" s="0" t="n">
        <v>34000</v>
      </c>
      <c r="F38" s="0" t="n">
        <v>52000</v>
      </c>
      <c r="G38" s="0" t="n">
        <f aca="false">+E38-F38</f>
        <v>-18000</v>
      </c>
      <c r="H38" s="0" t="n">
        <f aca="false">IF(G38&lt;-20000,G38+20000,0)</f>
        <v>0</v>
      </c>
      <c r="I38" s="1" t="n">
        <f aca="false">+I37+G38-H38</f>
        <v>-432040</v>
      </c>
      <c r="J38" s="0" t="n">
        <v>18000</v>
      </c>
      <c r="K38" s="14" t="n">
        <f aca="false">+K37+0.03</f>
        <v>4.94000000000001</v>
      </c>
      <c r="L38" s="15" t="n">
        <v>5960</v>
      </c>
      <c r="M38" s="15" t="n">
        <f aca="false">18000-5960</f>
        <v>12040</v>
      </c>
      <c r="N38" s="15"/>
      <c r="O38" s="16" t="n">
        <f aca="false">+L38*K38+(M38*K38*1.1)+(N38*K38*1.2)</f>
        <v>94867.7600000001</v>
      </c>
      <c r="P38" s="17" t="n">
        <f aca="false">IF(H38&lt;0,-H38*K38,0)</f>
        <v>0</v>
      </c>
    </row>
    <row r="39" customFormat="false" ht="14.65" hidden="false" customHeight="false" outlineLevel="0" collapsed="false">
      <c r="B39" s="23" t="s">
        <v>34</v>
      </c>
      <c r="C39" s="23"/>
      <c r="D39" s="24" t="n">
        <f aca="false">+D38+1</f>
        <v>31</v>
      </c>
      <c r="E39" s="23" t="n">
        <v>35000</v>
      </c>
      <c r="F39" s="23" t="n">
        <v>54000</v>
      </c>
      <c r="G39" s="0" t="n">
        <f aca="false">+E39-F39</f>
        <v>-19000</v>
      </c>
      <c r="H39" s="23" t="n">
        <f aca="false">IF(G39&lt;-20000,G39+20000,0)</f>
        <v>0</v>
      </c>
      <c r="I39" s="24" t="n">
        <f aca="false">+I38+G39-H39</f>
        <v>-451040</v>
      </c>
      <c r="J39" s="23" t="n">
        <v>19000</v>
      </c>
      <c r="K39" s="25" t="n">
        <f aca="false">+K38+0.03</f>
        <v>4.97000000000001</v>
      </c>
      <c r="L39" s="26" t="n">
        <v>0</v>
      </c>
      <c r="M39" s="27" t="n">
        <f aca="false">20000-M38</f>
        <v>7960</v>
      </c>
      <c r="N39" s="27" t="n">
        <f aca="false">19000-M39</f>
        <v>11040</v>
      </c>
      <c r="O39" s="28" t="n">
        <f aca="false">+L39*K39+(M39*K39*1.1)+(N39*K39*1.2)</f>
        <v>109359.88</v>
      </c>
      <c r="P39" s="29" t="n">
        <f aca="false">IF(H39&lt;0,-H39*K39,0)</f>
        <v>0</v>
      </c>
    </row>
    <row r="40" customFormat="false" ht="14.65" hidden="false" customHeight="false" outlineLevel="0" collapsed="false">
      <c r="E40" s="3" t="n">
        <f aca="false">SUM(E9:E39)</f>
        <v>849400</v>
      </c>
      <c r="F40" s="3" t="n">
        <f aca="false">SUM(F9:F39)</f>
        <v>1317000</v>
      </c>
      <c r="G40" s="30" t="n">
        <f aca="false">SUM(G9:G39)</f>
        <v>-467600</v>
      </c>
      <c r="H40" s="3" t="n">
        <f aca="false">SUM(H9:H39)</f>
        <v>-16560</v>
      </c>
      <c r="I40" s="4" t="n">
        <f aca="false">+I39</f>
        <v>-451040</v>
      </c>
      <c r="J40" s="3" t="n">
        <f aca="false">SUM(J9:J39)</f>
        <v>51040</v>
      </c>
      <c r="K40" s="31"/>
      <c r="L40" s="32" t="n">
        <f aca="false">SUM(L9:L39)</f>
        <v>20000</v>
      </c>
      <c r="M40" s="32" t="n">
        <f aca="false">SUM(M9:M39)</f>
        <v>20000</v>
      </c>
      <c r="N40" s="32" t="n">
        <f aca="false">SUM(N9:N39)</f>
        <v>11040</v>
      </c>
      <c r="O40" s="31" t="n">
        <f aca="false">SUM(O9:O39)</f>
        <v>272742.84</v>
      </c>
      <c r="P40" s="31" t="n">
        <f aca="false">SUM(P9:P39)</f>
        <v>73862.4</v>
      </c>
    </row>
    <row r="42" customFormat="false" ht="14.65" hidden="false" customHeight="false" outlineLevel="0" collapsed="false">
      <c r="K42" s="17"/>
      <c r="L42" s="17" t="s">
        <v>35</v>
      </c>
      <c r="M42" s="17" t="n">
        <v>4.3</v>
      </c>
      <c r="N42" s="17"/>
    </row>
    <row r="43" customFormat="false" ht="14.65" hidden="false" customHeight="false" outlineLevel="0" collapsed="false">
      <c r="B43" s="0" t="s">
        <v>36</v>
      </c>
      <c r="D43" s="33" t="n">
        <v>4.3</v>
      </c>
      <c r="E43" s="0" t="s">
        <v>37</v>
      </c>
      <c r="K43" s="17"/>
      <c r="L43" s="17" t="s">
        <v>38</v>
      </c>
      <c r="M43" s="17"/>
      <c r="N43" s="17"/>
      <c r="O43" s="33"/>
    </row>
    <row r="44" customFormat="false" ht="14.65" hidden="false" customHeight="false" outlineLevel="0" collapsed="false">
      <c r="B44" s="0" t="s">
        <v>39</v>
      </c>
      <c r="J44" s="6"/>
      <c r="K44" s="17"/>
      <c r="L44" s="17"/>
      <c r="M44" s="17"/>
      <c r="N44" s="17"/>
      <c r="O44" s="6"/>
    </row>
    <row r="45" customFormat="false" ht="14.65" hidden="false" customHeight="false" outlineLevel="0" collapsed="false">
      <c r="B45" s="0" t="s">
        <v>40</v>
      </c>
      <c r="J45" s="6"/>
      <c r="K45" s="6"/>
      <c r="L45" s="6"/>
      <c r="M45" s="6"/>
      <c r="N45" s="6"/>
      <c r="O45" s="16"/>
    </row>
    <row r="46" customFormat="false" ht="14.65" hidden="false" customHeight="false" outlineLevel="0" collapsed="false">
      <c r="B46" s="0" t="s">
        <v>41</v>
      </c>
    </row>
    <row r="47" customFormat="false" ht="14.65" hidden="false" customHeight="false" outlineLevel="0" collapsed="false">
      <c r="B47" s="0" t="s">
        <v>42</v>
      </c>
    </row>
    <row r="48" customFormat="false" ht="14.65" hidden="false" customHeight="false" outlineLevel="0" collapsed="false">
      <c r="O48" s="33"/>
    </row>
    <row r="49" customFormat="false" ht="14.65" hidden="false" customHeight="false" outlineLevel="0" collapsed="false">
      <c r="I49" s="34" t="s">
        <v>43</v>
      </c>
      <c r="J49" s="35"/>
      <c r="K49" s="35"/>
      <c r="L49" s="35"/>
      <c r="M49" s="35"/>
      <c r="N49" s="35"/>
      <c r="O49" s="36" t="s">
        <v>44</v>
      </c>
    </row>
    <row r="50" customFormat="false" ht="14.65" hidden="false" customHeight="false" outlineLevel="0" collapsed="false">
      <c r="I50" s="37" t="s">
        <v>45</v>
      </c>
      <c r="J50" s="23"/>
      <c r="K50" s="24" t="s">
        <v>46</v>
      </c>
      <c r="L50" s="24"/>
      <c r="M50" s="24"/>
      <c r="N50" s="24"/>
      <c r="O50" s="38" t="s">
        <v>47</v>
      </c>
    </row>
    <row r="51" customFormat="false" ht="14.65" hidden="false" customHeight="false" outlineLevel="0" collapsed="false">
      <c r="I51" s="39" t="s">
        <v>48</v>
      </c>
      <c r="J51" s="6" t="n">
        <f aca="false">+I39+400000</f>
        <v>-51040</v>
      </c>
      <c r="K51" s="17" t="n">
        <f aca="false">+O51/-J51</f>
        <v>5.34370768025079</v>
      </c>
      <c r="L51" s="17"/>
      <c r="M51" s="17"/>
      <c r="N51" s="17"/>
      <c r="O51" s="40" t="n">
        <f aca="false">+O40</f>
        <v>272742.84</v>
      </c>
    </row>
    <row r="52" customFormat="false" ht="14.65" hidden="false" customHeight="false" outlineLevel="0" collapsed="false">
      <c r="I52" s="39" t="s">
        <v>49</v>
      </c>
      <c r="J52" s="6" t="n">
        <f aca="false">+H40</f>
        <v>-16560</v>
      </c>
      <c r="K52" s="17" t="n">
        <f aca="false">+P40/-J52</f>
        <v>4.46028985507247</v>
      </c>
      <c r="L52" s="17"/>
      <c r="M52" s="17"/>
      <c r="N52" s="17"/>
      <c r="O52" s="40" t="n">
        <f aca="false">+P40</f>
        <v>73862.4</v>
      </c>
    </row>
    <row r="53" customFormat="false" ht="14.65" hidden="false" customHeight="false" outlineLevel="0" collapsed="false">
      <c r="I53" s="39" t="s">
        <v>50</v>
      </c>
      <c r="J53" s="23" t="n">
        <v>-400000</v>
      </c>
      <c r="K53" s="29" t="n">
        <f aca="false">+D43</f>
        <v>4.3</v>
      </c>
      <c r="L53" s="29"/>
      <c r="M53" s="29"/>
      <c r="N53" s="29"/>
      <c r="O53" s="41" t="n">
        <f aca="false">+J53*-K53</f>
        <v>1720000</v>
      </c>
    </row>
    <row r="54" customFormat="false" ht="14.65" hidden="false" customHeight="false" outlineLevel="0" collapsed="false">
      <c r="I54" s="37" t="s">
        <v>51</v>
      </c>
      <c r="J54" s="23" t="n">
        <f aca="false">+G40</f>
        <v>-467600</v>
      </c>
      <c r="K54" s="23"/>
      <c r="L54" s="23"/>
      <c r="M54" s="23"/>
      <c r="N54" s="23"/>
      <c r="O54" s="41" t="n">
        <f aca="false">+O51+O52+O53</f>
        <v>2066605.24</v>
      </c>
    </row>
  </sheetData>
  <printOptions headings="false" gridLines="false" gridLinesSet="true" horizontalCentered="false" verticalCentered="false"/>
  <pageMargins left="0.609722222222222" right="0.540277777777778" top="0.620138888888889" bottom="0.640277777777778" header="0.511811023622047" footer="0.511811023622047"/>
  <pageSetup paperSize="1" scale="6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1.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1.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