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<sst xmlns="http://schemas.openxmlformats.org/spreadsheetml/2006/main" count="52" uniqueCount="45">
  <si>
    <t xml:space="preserve">Midamerican's Northern Natural OBA calculation for Cedar Rapids and Quad Cities</t>
  </si>
  <si>
    <t xml:space="preserve">Imbalances</t>
  </si>
  <si>
    <t xml:space="preserve">Applicable</t>
  </si>
  <si>
    <t xml:space="preserve">over  the</t>
  </si>
  <si>
    <t xml:space="preserve">Cash out Tier</t>
  </si>
  <si>
    <t xml:space="preserve">Daily</t>
  </si>
  <si>
    <t xml:space="preserve">Daily Valuation</t>
  </si>
  <si>
    <t xml:space="preserve">Daily Threshold</t>
  </si>
  <si>
    <t xml:space="preserve">Volumes used</t>
  </si>
  <si>
    <t xml:space="preserve">Demarc</t>
  </si>
  <si>
    <t xml:space="preserve">T1 &lt;+/-20k@100%</t>
  </si>
  <si>
    <t xml:space="preserve">Valuation </t>
  </si>
  <si>
    <t xml:space="preserve">for Daily Imb</t>
  </si>
  <si>
    <t xml:space="preserve">(not included in</t>
  </si>
  <si>
    <t xml:space="preserve">Cummulative</t>
  </si>
  <si>
    <t xml:space="preserve">to calculate</t>
  </si>
  <si>
    <t xml:space="preserve">Gas</t>
  </si>
  <si>
    <t xml:space="preserve">T2  +/-20 to 40k@90%/110%</t>
  </si>
  <si>
    <t xml:space="preserve">for Monthly</t>
  </si>
  <si>
    <t xml:space="preserve">above</t>
  </si>
  <si>
    <t xml:space="preserve">Day</t>
  </si>
  <si>
    <t xml:space="preserve">Nomination</t>
  </si>
  <si>
    <t xml:space="preserve">Actual</t>
  </si>
  <si>
    <t xml:space="preserve">Imbalance</t>
  </si>
  <si>
    <t xml:space="preserve">monthly cum.</t>
  </si>
  <si>
    <t xml:space="preserve">monthly excess</t>
  </si>
  <si>
    <t xml:space="preserve">T3  &gt;+/-40k@80%/120%</t>
  </si>
  <si>
    <t xml:space="preserve">Excess</t>
  </si>
  <si>
    <t xml:space="preserve">Threshold</t>
  </si>
  <si>
    <t xml:space="preserve">Day w/ Imb &gt; 20,000</t>
  </si>
  <si>
    <t xml:space="preserve">Balance Day</t>
  </si>
  <si>
    <t xml:space="preserve">Peel Back Day </t>
  </si>
  <si>
    <t xml:space="preserve">MIP Price</t>
  </si>
  <si>
    <t xml:space="preserve">Balance Days provide for 1,000 tolerance.</t>
  </si>
  <si>
    <t xml:space="preserve">Imbalances over daily thresholds at Daily Price.</t>
  </si>
  <si>
    <t xml:space="preserve">Imbalances over daily thresholds not in monthly threshold.</t>
  </si>
  <si>
    <t xml:space="preserve">Monthly Charges</t>
  </si>
  <si>
    <t xml:space="preserve">Total Imbalance</t>
  </si>
  <si>
    <t xml:space="preserve">(not including transportation)</t>
  </si>
  <si>
    <t xml:space="preserve">Price</t>
  </si>
  <si>
    <t xml:space="preserve">charges</t>
  </si>
  <si>
    <t xml:space="preserve">Monthly excess</t>
  </si>
  <si>
    <t xml:space="preserve">Daily execess</t>
  </si>
  <si>
    <t xml:space="preserve">MIP imbalance</t>
  </si>
  <si>
    <t xml:space="preserve">Total Monthly Imbalance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</si>
</sst>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10440</xdr:colOff>
      <xdr:row>40</xdr:row>
      <xdr:rowOff>32760</xdr:rowOff>
    </xdr:from>
    <xdr:to>
      <xdr:col>13</xdr:col>
      <xdr:colOff>604800</xdr:colOff>
      <xdr:row>51</xdr:row>
      <xdr:rowOff>65160</xdr:rowOff>
    </xdr:to>
    <xdr:sp>
      <xdr:nvSpPr>
        <xdr:cNvPr id="0" name="Line 2"/>
        <xdr:cNvSpPr/>
      </xdr:nvSpPr>
      <xdr:spPr>
        <a:xfrm flipH="1">
          <a:off x="12123000" y="7564320"/>
          <a:ext cx="594360" cy="207936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774720</xdr:colOff>
      <xdr:row>40</xdr:row>
      <xdr:rowOff>11160</xdr:rowOff>
    </xdr:from>
    <xdr:to>
      <xdr:col>9</xdr:col>
      <xdr:colOff>212760</xdr:colOff>
      <xdr:row>53</xdr:row>
      <xdr:rowOff>103320</xdr:rowOff>
    </xdr:to>
    <xdr:sp>
      <xdr:nvSpPr>
        <xdr:cNvPr id="1" name="Line 4"/>
        <xdr:cNvSpPr/>
      </xdr:nvSpPr>
      <xdr:spPr>
        <a:xfrm>
          <a:off x="4525200" y="7542720"/>
          <a:ext cx="2859120" cy="25110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8</xdr:col>
      <xdr:colOff>0</xdr:colOff>
      <xdr:row>40</xdr:row>
      <xdr:rowOff>0</xdr:rowOff>
    </xdr:from>
    <xdr:to>
      <xdr:col>9</xdr:col>
      <xdr:colOff>343080</xdr:colOff>
      <xdr:row>51</xdr:row>
      <xdr:rowOff>109440</xdr:rowOff>
    </xdr:to>
    <xdr:sp>
      <xdr:nvSpPr>
        <xdr:cNvPr id="2" name="Line 5"/>
        <xdr:cNvSpPr/>
      </xdr:nvSpPr>
      <xdr:spPr>
        <a:xfrm>
          <a:off x="5521320" y="7531560"/>
          <a:ext cx="1993320" cy="2156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9</xdr:col>
      <xdr:colOff>513360</xdr:colOff>
      <xdr:row>40</xdr:row>
      <xdr:rowOff>32760</xdr:rowOff>
    </xdr:from>
    <xdr:to>
      <xdr:col>9</xdr:col>
      <xdr:colOff>585000</xdr:colOff>
      <xdr:row>50</xdr:row>
      <xdr:rowOff>76320</xdr:rowOff>
    </xdr:to>
    <xdr:sp>
      <xdr:nvSpPr>
        <xdr:cNvPr id="3" name="Line 6"/>
        <xdr:cNvSpPr/>
      </xdr:nvSpPr>
      <xdr:spPr>
        <a:xfrm flipH="1">
          <a:off x="7684920" y="7564320"/>
          <a:ext cx="71640" cy="1904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542880</xdr:colOff>
      <xdr:row>39</xdr:row>
      <xdr:rowOff>165600</xdr:rowOff>
    </xdr:from>
    <xdr:to>
      <xdr:col>12</xdr:col>
      <xdr:colOff>644400</xdr:colOff>
      <xdr:row>50</xdr:row>
      <xdr:rowOff>32760</xdr:rowOff>
    </xdr:to>
    <xdr:sp>
      <xdr:nvSpPr>
        <xdr:cNvPr id="4" name="Line 7"/>
        <xdr:cNvSpPr/>
      </xdr:nvSpPr>
      <xdr:spPr>
        <a:xfrm flipH="1">
          <a:off x="11538720" y="7511400"/>
          <a:ext cx="101520" cy="191376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15.99"/>
    <col collapsed="false" customWidth="true" hidden="false" outlineLevel="0" max="3" min="3" style="0" width="4.41"/>
    <col collapsed="false" customWidth="true" hidden="false" outlineLevel="0" max="5" min="5" style="0" width="11.7"/>
    <col collapsed="false" customWidth="true" hidden="false" outlineLevel="0" max="7" min="7" style="0" width="11.13"/>
    <col collapsed="false" customWidth="true" hidden="false" outlineLevel="0" max="8" min="8" style="0" width="13.99"/>
    <col collapsed="false" customWidth="true" hidden="false" outlineLevel="0" max="9" min="9" style="1" width="23.41"/>
    <col collapsed="false" customWidth="true" hidden="false" outlineLevel="0" max="10" min="10" style="0" width="14.7"/>
    <col collapsed="false" customWidth="true" hidden="false" outlineLevel="0" max="11" min="11" style="0" width="13.99"/>
    <col collapsed="false" customWidth="true" hidden="false" outlineLevel="0" max="12" min="12" style="0" width="25.56"/>
    <col collapsed="false" customWidth="true" hidden="false" outlineLevel="0" max="13" min="13" style="0" width="15.85"/>
    <col collapsed="false" customWidth="true" hidden="false" outlineLevel="0" max="14" min="14" style="0" width="15.28"/>
  </cols>
  <sheetData>
    <row r="1" customFormat="false" ht="21.7" hidden="false" customHeight="false" outlineLevel="0" collapsed="false">
      <c r="B1" s="2" t="s">
        <v>0</v>
      </c>
    </row>
    <row r="4" customFormat="false" ht="14.65" hidden="false" customHeight="false" outlineLevel="0" collapsed="false">
      <c r="D4" s="3"/>
      <c r="E4" s="3"/>
      <c r="F4" s="3"/>
      <c r="G4" s="3"/>
      <c r="H4" s="4" t="s">
        <v>1</v>
      </c>
      <c r="I4" s="4"/>
      <c r="J4" s="3"/>
      <c r="K4" s="3"/>
      <c r="L4" s="4" t="s">
        <v>2</v>
      </c>
      <c r="M4" s="3"/>
      <c r="N4" s="3"/>
    </row>
    <row r="5" customFormat="false" ht="14.65" hidden="false" customHeight="false" outlineLevel="0" collapsed="false">
      <c r="D5" s="3"/>
      <c r="E5" s="3"/>
      <c r="F5" s="3"/>
      <c r="G5" s="3"/>
      <c r="H5" s="4" t="s">
        <v>3</v>
      </c>
      <c r="I5" s="4"/>
      <c r="J5" s="3"/>
      <c r="K5" s="3"/>
      <c r="L5" s="4" t="s">
        <v>4</v>
      </c>
      <c r="M5" s="4" t="s">
        <v>5</v>
      </c>
      <c r="N5" s="4" t="s">
        <v>6</v>
      </c>
    </row>
    <row r="6" customFormat="false" ht="14.65" hidden="false" customHeight="false" outlineLevel="0" collapsed="false">
      <c r="D6" s="3"/>
      <c r="E6" s="3"/>
      <c r="F6" s="3"/>
      <c r="G6" s="3"/>
      <c r="H6" s="5" t="s">
        <v>7</v>
      </c>
      <c r="I6" s="4"/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1"/>
    </row>
    <row r="7" customFormat="false" ht="14.65" hidden="false" customHeight="false" outlineLevel="0" collapsed="false">
      <c r="D7" s="4"/>
      <c r="E7" s="4"/>
      <c r="F7" s="4"/>
      <c r="G7" s="4" t="s">
        <v>5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17</v>
      </c>
      <c r="M7" s="4" t="s">
        <v>18</v>
      </c>
      <c r="N7" s="4" t="s">
        <v>19</v>
      </c>
      <c r="O7" s="6"/>
    </row>
    <row r="8" customFormat="false" ht="14.65" hidden="false" customHeight="false" outlineLevel="0" collapsed="false">
      <c r="D8" s="7" t="s">
        <v>20</v>
      </c>
      <c r="E8" s="7" t="s">
        <v>21</v>
      </c>
      <c r="F8" s="7" t="s">
        <v>22</v>
      </c>
      <c r="G8" s="7" t="s">
        <v>23</v>
      </c>
      <c r="H8" s="7" t="s">
        <v>24</v>
      </c>
      <c r="I8" s="7" t="s">
        <v>23</v>
      </c>
      <c r="J8" s="7" t="s">
        <v>25</v>
      </c>
      <c r="K8" s="7" t="s">
        <v>5</v>
      </c>
      <c r="L8" s="7" t="s">
        <v>26</v>
      </c>
      <c r="M8" s="7" t="s">
        <v>27</v>
      </c>
      <c r="N8" s="8" t="s">
        <v>28</v>
      </c>
      <c r="O8" s="9"/>
    </row>
    <row r="9" customFormat="false" ht="14.65" hidden="false" customHeight="false" outlineLevel="0" collapsed="false">
      <c r="D9" s="1" t="n">
        <v>1</v>
      </c>
      <c r="E9" s="0" t="n">
        <v>30000</v>
      </c>
      <c r="F9" s="0" t="n">
        <v>50000</v>
      </c>
      <c r="G9" s="0" t="n">
        <f aca="false">+E9-F9</f>
        <v>-20000</v>
      </c>
      <c r="H9" s="0" t="n">
        <f aca="false">IF(G9&lt;-20000,G9+20000,0)</f>
        <v>0</v>
      </c>
      <c r="I9" s="1" t="n">
        <f aca="false">+G9-H9</f>
        <v>-20000</v>
      </c>
      <c r="K9" s="10" t="n">
        <v>4</v>
      </c>
      <c r="L9" s="11"/>
      <c r="M9" s="12" t="n">
        <f aca="false">+J9*K9*L9</f>
        <v>0</v>
      </c>
      <c r="N9" s="13" t="n">
        <f aca="false">IF(H9&lt;0,-H9*K9,0)</f>
        <v>0</v>
      </c>
    </row>
    <row r="10" customFormat="false" ht="14.65" hidden="false" customHeight="false" outlineLevel="0" collapsed="false">
      <c r="D10" s="1" t="n">
        <v>2</v>
      </c>
      <c r="E10" s="0" t="n">
        <v>25000</v>
      </c>
      <c r="F10" s="0" t="n">
        <v>45000</v>
      </c>
      <c r="G10" s="0" t="n">
        <f aca="false">+E10-F10</f>
        <v>-20000</v>
      </c>
      <c r="H10" s="0" t="n">
        <f aca="false">IF(G10&lt;-20000,G10+20000,0)</f>
        <v>0</v>
      </c>
      <c r="I10" s="1" t="n">
        <f aca="false">+I9+G10-H10</f>
        <v>-40000</v>
      </c>
      <c r="K10" s="10" t="n">
        <v>4.1</v>
      </c>
      <c r="L10" s="11"/>
      <c r="M10" s="12" t="n">
        <f aca="false">+J10*K10*L10</f>
        <v>0</v>
      </c>
      <c r="N10" s="13" t="n">
        <f aca="false">IF(H10&lt;0,-H10*K10,0)</f>
        <v>0</v>
      </c>
    </row>
    <row r="11" customFormat="false" ht="14.65" hidden="false" customHeight="false" outlineLevel="0" collapsed="false">
      <c r="D11" s="1" t="n">
        <f aca="false">+D10+1</f>
        <v>3</v>
      </c>
      <c r="E11" s="0" t="n">
        <v>32000</v>
      </c>
      <c r="F11" s="0" t="n">
        <v>49000</v>
      </c>
      <c r="G11" s="0" t="n">
        <f aca="false">+E11-F11</f>
        <v>-17000</v>
      </c>
      <c r="H11" s="0" t="n">
        <f aca="false">IF(G11&lt;-20000,G11+20000,0)</f>
        <v>0</v>
      </c>
      <c r="I11" s="1" t="n">
        <f aca="false">+I10+G11-H11</f>
        <v>-57000</v>
      </c>
      <c r="K11" s="10" t="n">
        <f aca="false">+K10+0.03</f>
        <v>4.13</v>
      </c>
      <c r="L11" s="11"/>
      <c r="M11" s="12" t="n">
        <f aca="false">+J11*K11*L11</f>
        <v>0</v>
      </c>
      <c r="N11" s="13" t="n">
        <f aca="false">IF(H11&lt;0,-H11*K11,0)</f>
        <v>0</v>
      </c>
    </row>
    <row r="12" customFormat="false" ht="14.65" hidden="false" customHeight="false" outlineLevel="0" collapsed="false">
      <c r="D12" s="1" t="n">
        <f aca="false">+D11+1</f>
        <v>4</v>
      </c>
      <c r="E12" s="0" t="n">
        <v>28000</v>
      </c>
      <c r="F12" s="0" t="n">
        <v>45000</v>
      </c>
      <c r="G12" s="0" t="n">
        <f aca="false">+E12-F12</f>
        <v>-17000</v>
      </c>
      <c r="H12" s="0" t="n">
        <f aca="false">IF(G12&lt;-20000,G12+20000,0)</f>
        <v>0</v>
      </c>
      <c r="I12" s="1" t="n">
        <f aca="false">+I11+G12-H12</f>
        <v>-74000</v>
      </c>
      <c r="K12" s="10" t="n">
        <f aca="false">+K11+0.03</f>
        <v>4.16</v>
      </c>
      <c r="L12" s="11"/>
      <c r="M12" s="12" t="n">
        <f aca="false">+J12*K12*L12</f>
        <v>0</v>
      </c>
      <c r="N12" s="13" t="n">
        <f aca="false">IF(H12&lt;0,-H12*K12,0)</f>
        <v>0</v>
      </c>
    </row>
    <row r="13" customFormat="false" ht="14.65" hidden="false" customHeight="false" outlineLevel="0" collapsed="false">
      <c r="D13" s="1" t="n">
        <f aca="false">+D12+1</f>
        <v>5</v>
      </c>
      <c r="E13" s="0" t="n">
        <v>25000</v>
      </c>
      <c r="F13" s="0" t="n">
        <v>44000</v>
      </c>
      <c r="G13" s="0" t="n">
        <f aca="false">+E13-F13</f>
        <v>-19000</v>
      </c>
      <c r="H13" s="0" t="n">
        <f aca="false">IF(G13&lt;-20000,G13+20000,0)</f>
        <v>0</v>
      </c>
      <c r="I13" s="1" t="n">
        <f aca="false">+I12+G13-H13</f>
        <v>-93000</v>
      </c>
      <c r="K13" s="10" t="n">
        <f aca="false">+K12+0.03</f>
        <v>4.19</v>
      </c>
      <c r="L13" s="11"/>
      <c r="M13" s="12" t="n">
        <f aca="false">+J13*K13*L13</f>
        <v>0</v>
      </c>
      <c r="N13" s="13" t="n">
        <f aca="false">IF(H13&lt;0,-H13*K13,0)</f>
        <v>0</v>
      </c>
    </row>
    <row r="14" customFormat="false" ht="14.65" hidden="false" customHeight="false" outlineLevel="0" collapsed="false">
      <c r="D14" s="1" t="n">
        <f aca="false">+D13+1</f>
        <v>6</v>
      </c>
      <c r="E14" s="0" t="n">
        <v>22000</v>
      </c>
      <c r="F14" s="0" t="n">
        <v>38000</v>
      </c>
      <c r="G14" s="0" t="n">
        <f aca="false">+E14-F14</f>
        <v>-16000</v>
      </c>
      <c r="H14" s="0" t="n">
        <f aca="false">IF(G14&lt;-20000,G14+20000,0)</f>
        <v>0</v>
      </c>
      <c r="I14" s="1" t="n">
        <f aca="false">+I13+G14-H14</f>
        <v>-109000</v>
      </c>
      <c r="K14" s="10" t="n">
        <f aca="false">+K13+0.03</f>
        <v>4.22</v>
      </c>
      <c r="L14" s="11"/>
      <c r="M14" s="12" t="n">
        <f aca="false">+J14*K14*L14</f>
        <v>0</v>
      </c>
      <c r="N14" s="13" t="n">
        <f aca="false">IF(H14&lt;0,-H14*K14,0)</f>
        <v>0</v>
      </c>
    </row>
    <row r="15" customFormat="false" ht="14.65" hidden="false" customHeight="false" outlineLevel="0" collapsed="false">
      <c r="D15" s="1" t="n">
        <f aca="false">+D14+1</f>
        <v>7</v>
      </c>
      <c r="E15" s="0" t="n">
        <v>27000</v>
      </c>
      <c r="F15" s="0" t="n">
        <v>41000</v>
      </c>
      <c r="G15" s="0" t="n">
        <f aca="false">+E15-F15</f>
        <v>-14000</v>
      </c>
      <c r="H15" s="0" t="n">
        <f aca="false">IF(G15&lt;-20000,G15+20000,0)</f>
        <v>0</v>
      </c>
      <c r="I15" s="1" t="n">
        <f aca="false">+I14+G15-H15</f>
        <v>-123000</v>
      </c>
      <c r="K15" s="10" t="n">
        <f aca="false">+K14+0.03</f>
        <v>4.25</v>
      </c>
      <c r="L15" s="11"/>
      <c r="M15" s="12" t="n">
        <f aca="false">+J15*K15*L15</f>
        <v>0</v>
      </c>
      <c r="N15" s="13" t="n">
        <f aca="false">IF(H15&lt;0,-H15*K15,0)</f>
        <v>0</v>
      </c>
    </row>
    <row r="16" customFormat="false" ht="14.65" hidden="false" customHeight="false" outlineLevel="0" collapsed="false">
      <c r="B16" s="3" t="s">
        <v>29</v>
      </c>
      <c r="C16" s="3"/>
      <c r="D16" s="4" t="n">
        <f aca="false">+D15+1</f>
        <v>8</v>
      </c>
      <c r="E16" s="3" t="n">
        <v>24000</v>
      </c>
      <c r="F16" s="3" t="n">
        <v>50000</v>
      </c>
      <c r="G16" s="3" t="n">
        <f aca="false">+E16-F16</f>
        <v>-26000</v>
      </c>
      <c r="H16" s="3" t="n">
        <f aca="false">IF(G16&lt;-20000,G16+20000,0)</f>
        <v>-6000</v>
      </c>
      <c r="I16" s="1" t="n">
        <f aca="false">+I15+G16-H16</f>
        <v>-143000</v>
      </c>
      <c r="K16" s="10" t="n">
        <f aca="false">+K15+0.03</f>
        <v>4.28</v>
      </c>
      <c r="L16" s="11"/>
      <c r="M16" s="12" t="n">
        <f aca="false">+J16*K16*L16</f>
        <v>0</v>
      </c>
      <c r="N16" s="13" t="n">
        <f aca="false">IF(H16&lt;0,-H16*K16,0)</f>
        <v>25680</v>
      </c>
    </row>
    <row r="17" customFormat="false" ht="14.65" hidden="false" customHeight="false" outlineLevel="0" collapsed="false">
      <c r="D17" s="1" t="n">
        <f aca="false">+D16+1</f>
        <v>9</v>
      </c>
      <c r="E17" s="0" t="n">
        <v>23400</v>
      </c>
      <c r="F17" s="0" t="n">
        <v>38000</v>
      </c>
      <c r="G17" s="0" t="n">
        <f aca="false">+E17-F17</f>
        <v>-14600</v>
      </c>
      <c r="H17" s="0" t="n">
        <f aca="false">IF(G17&lt;-20000,G17+20000,0)</f>
        <v>0</v>
      </c>
      <c r="I17" s="1" t="n">
        <f aca="false">+I16+G17-H17</f>
        <v>-157600</v>
      </c>
      <c r="K17" s="10" t="n">
        <f aca="false">+K16+0.03</f>
        <v>4.31</v>
      </c>
      <c r="L17" s="11"/>
      <c r="M17" s="12" t="n">
        <f aca="false">+J17*K17*L17</f>
        <v>0</v>
      </c>
      <c r="N17" s="13" t="n">
        <f aca="false">IF(H17&lt;0,-H17*K17,0)</f>
        <v>0</v>
      </c>
    </row>
    <row r="18" customFormat="false" ht="14.65" hidden="false" customHeight="false" outlineLevel="0" collapsed="false">
      <c r="B18" s="3" t="s">
        <v>29</v>
      </c>
      <c r="C18" s="3"/>
      <c r="D18" s="4" t="n">
        <f aca="false">+D17+1</f>
        <v>10</v>
      </c>
      <c r="E18" s="3" t="n">
        <v>22800</v>
      </c>
      <c r="F18" s="3" t="n">
        <v>48000</v>
      </c>
      <c r="G18" s="3" t="n">
        <f aca="false">+E18-F18</f>
        <v>-25200</v>
      </c>
      <c r="H18" s="3" t="n">
        <f aca="false">IF(G18&lt;-20000,G18+20000,0)</f>
        <v>-5200</v>
      </c>
      <c r="I18" s="1" t="n">
        <f aca="false">+I17+G18-H18</f>
        <v>-177600</v>
      </c>
      <c r="J18" s="3"/>
      <c r="K18" s="10" t="n">
        <f aca="false">+K17+0.03</f>
        <v>4.34</v>
      </c>
      <c r="L18" s="11"/>
      <c r="M18" s="12" t="n">
        <f aca="false">+J18*K18*L18</f>
        <v>0</v>
      </c>
      <c r="N18" s="13" t="n">
        <f aca="false">IF(H18&lt;0,-H18*K18,0)</f>
        <v>22568</v>
      </c>
    </row>
    <row r="19" customFormat="false" ht="14.65" hidden="false" customHeight="false" outlineLevel="0" collapsed="false">
      <c r="D19" s="1" t="n">
        <f aca="false">+D18+1</f>
        <v>11</v>
      </c>
      <c r="E19" s="0" t="n">
        <v>22200</v>
      </c>
      <c r="F19" s="0" t="n">
        <v>40000</v>
      </c>
      <c r="G19" s="0" t="n">
        <f aca="false">+E19-F19</f>
        <v>-17800</v>
      </c>
      <c r="H19" s="0" t="n">
        <f aca="false">IF(G19&lt;-20000,G19+20000,0)</f>
        <v>0</v>
      </c>
      <c r="I19" s="1" t="n">
        <f aca="false">+I18+G19-H19</f>
        <v>-195400</v>
      </c>
      <c r="K19" s="10" t="n">
        <f aca="false">+K18+0.03</f>
        <v>4.37</v>
      </c>
      <c r="L19" s="11"/>
      <c r="M19" s="12" t="n">
        <f aca="false">+J19*K19*L19</f>
        <v>0</v>
      </c>
      <c r="N19" s="13" t="n">
        <f aca="false">IF(H19&lt;0,-H19*K19,0)</f>
        <v>0</v>
      </c>
    </row>
    <row r="20" customFormat="false" ht="14.65" hidden="false" customHeight="false" outlineLevel="0" collapsed="false">
      <c r="D20" s="1" t="n">
        <f aca="false">+D19+1</f>
        <v>12</v>
      </c>
      <c r="E20" s="0" t="n">
        <v>21600</v>
      </c>
      <c r="F20" s="0" t="n">
        <v>35000</v>
      </c>
      <c r="G20" s="0" t="n">
        <f aca="false">+E20-F20</f>
        <v>-13400</v>
      </c>
      <c r="H20" s="0" t="n">
        <f aca="false">IF(G20&lt;-20000,G20+20000,0)</f>
        <v>0</v>
      </c>
      <c r="I20" s="1" t="n">
        <f aca="false">+I19+G20-H20</f>
        <v>-208800</v>
      </c>
      <c r="K20" s="10" t="n">
        <f aca="false">+K19+0.03</f>
        <v>4.4</v>
      </c>
      <c r="L20" s="11"/>
      <c r="M20" s="12" t="n">
        <f aca="false">+J20*K20*L20</f>
        <v>0</v>
      </c>
      <c r="N20" s="13" t="n">
        <f aca="false">IF(H20&lt;0,-H20*K20,0)</f>
        <v>0</v>
      </c>
    </row>
    <row r="21" customFormat="false" ht="14.65" hidden="false" customHeight="false" outlineLevel="0" collapsed="false">
      <c r="D21" s="1" t="n">
        <f aca="false">+D20+1</f>
        <v>13</v>
      </c>
      <c r="E21" s="0" t="n">
        <v>21000</v>
      </c>
      <c r="F21" s="0" t="n">
        <v>36000</v>
      </c>
      <c r="G21" s="0" t="n">
        <f aca="false">+E21-F21</f>
        <v>-15000</v>
      </c>
      <c r="H21" s="0" t="n">
        <f aca="false">IF(G21&lt;-20000,G21+20000,0)</f>
        <v>0</v>
      </c>
      <c r="I21" s="1" t="n">
        <f aca="false">+I20+G21-H21</f>
        <v>-223800</v>
      </c>
      <c r="K21" s="10" t="n">
        <f aca="false">+K20+0.03</f>
        <v>4.43</v>
      </c>
      <c r="L21" s="11"/>
      <c r="M21" s="12" t="n">
        <f aca="false">+J21*K21*L21</f>
        <v>0</v>
      </c>
      <c r="N21" s="13" t="n">
        <f aca="false">IF(H21&lt;0,-H21*K21,0)</f>
        <v>0</v>
      </c>
    </row>
    <row r="22" customFormat="false" ht="14.65" hidden="false" customHeight="false" outlineLevel="0" collapsed="false">
      <c r="D22" s="1" t="n">
        <f aca="false">+D21+1</f>
        <v>14</v>
      </c>
      <c r="E22" s="0" t="n">
        <v>20400</v>
      </c>
      <c r="F22" s="0" t="n">
        <v>37000</v>
      </c>
      <c r="G22" s="0" t="n">
        <f aca="false">+E22-F22</f>
        <v>-16600</v>
      </c>
      <c r="H22" s="0" t="n">
        <f aca="false">IF(G22&lt;-20000,G22+20000,0)</f>
        <v>0</v>
      </c>
      <c r="I22" s="1" t="n">
        <f aca="false">+I21+G22-H22</f>
        <v>-240400</v>
      </c>
      <c r="K22" s="10" t="n">
        <f aca="false">+K21+0.03</f>
        <v>4.46</v>
      </c>
      <c r="L22" s="11"/>
      <c r="M22" s="12" t="n">
        <f aca="false">+J22*K22*L22</f>
        <v>0</v>
      </c>
      <c r="N22" s="13" t="n">
        <f aca="false">IF(H22&lt;0,-H22*K22,0)</f>
        <v>0</v>
      </c>
    </row>
    <row r="23" customFormat="false" ht="14.65" hidden="false" customHeight="false" outlineLevel="0" collapsed="false">
      <c r="D23" s="1" t="n">
        <f aca="false">+D22+1</f>
        <v>15</v>
      </c>
      <c r="E23" s="0" t="n">
        <v>25000</v>
      </c>
      <c r="F23" s="0" t="n">
        <v>38000</v>
      </c>
      <c r="G23" s="0" t="n">
        <f aca="false">+E23-F23</f>
        <v>-13000</v>
      </c>
      <c r="H23" s="0" t="n">
        <f aca="false">IF(G23&lt;-20000,G23+20000,0)</f>
        <v>0</v>
      </c>
      <c r="I23" s="1" t="n">
        <f aca="false">+I22+G23-H23</f>
        <v>-253400</v>
      </c>
      <c r="K23" s="10" t="n">
        <f aca="false">+K22+0.03</f>
        <v>4.49</v>
      </c>
      <c r="L23" s="11"/>
      <c r="M23" s="12" t="n">
        <f aca="false">+J23*K23*L23</f>
        <v>0</v>
      </c>
      <c r="N23" s="13" t="n">
        <f aca="false">IF(H23&lt;0,-H23*K23,0)</f>
        <v>0</v>
      </c>
    </row>
    <row r="24" customFormat="false" ht="14.65" hidden="false" customHeight="false" outlineLevel="0" collapsed="false">
      <c r="D24" s="1" t="n">
        <f aca="false">+D23+1</f>
        <v>16</v>
      </c>
      <c r="E24" s="0" t="n">
        <v>27000</v>
      </c>
      <c r="F24" s="0" t="n">
        <v>39000</v>
      </c>
      <c r="G24" s="0" t="n">
        <f aca="false">+E24-F24</f>
        <v>-12000</v>
      </c>
      <c r="H24" s="0" t="n">
        <f aca="false">IF(G24&lt;-20000,G24+20000,0)</f>
        <v>0</v>
      </c>
      <c r="I24" s="1" t="n">
        <f aca="false">+I23+G24-H24</f>
        <v>-265400</v>
      </c>
      <c r="K24" s="10" t="n">
        <f aca="false">+K23+0.03</f>
        <v>4.52</v>
      </c>
      <c r="L24" s="11"/>
      <c r="M24" s="12" t="n">
        <f aca="false">+J24*K24*L24</f>
        <v>0</v>
      </c>
      <c r="N24" s="13" t="n">
        <f aca="false">IF(H24&lt;0,-H24*K24,0)</f>
        <v>0</v>
      </c>
    </row>
    <row r="25" customFormat="false" ht="14.65" hidden="false" customHeight="false" outlineLevel="0" collapsed="false">
      <c r="D25" s="1" t="n">
        <f aca="false">+D24+1</f>
        <v>17</v>
      </c>
      <c r="E25" s="0" t="n">
        <v>31000</v>
      </c>
      <c r="F25" s="0" t="n">
        <v>50000</v>
      </c>
      <c r="G25" s="0" t="n">
        <f aca="false">+E25-F25</f>
        <v>-19000</v>
      </c>
      <c r="H25" s="0" t="n">
        <f aca="false">IF(G25&lt;-20000,G25+20000,0)</f>
        <v>0</v>
      </c>
      <c r="I25" s="1" t="n">
        <f aca="false">+I24+G25-H25</f>
        <v>-284400</v>
      </c>
      <c r="K25" s="10" t="n">
        <f aca="false">+K24+0.03</f>
        <v>4.55</v>
      </c>
      <c r="L25" s="11"/>
      <c r="M25" s="12" t="n">
        <f aca="false">+J25*K25*L25</f>
        <v>0</v>
      </c>
      <c r="N25" s="13" t="n">
        <f aca="false">IF(H25&lt;0,-H25*K25,0)</f>
        <v>0</v>
      </c>
    </row>
    <row r="26" customFormat="false" ht="14.65" hidden="false" customHeight="false" outlineLevel="0" collapsed="false">
      <c r="B26" s="14" t="s">
        <v>30</v>
      </c>
      <c r="C26" s="15"/>
      <c r="D26" s="16" t="n">
        <f aca="false">+D25+1</f>
        <v>18</v>
      </c>
      <c r="E26" s="15" t="n">
        <v>34000</v>
      </c>
      <c r="F26" s="15" t="n">
        <v>41000</v>
      </c>
      <c r="G26" s="15" t="n">
        <f aca="false">+E26-F26</f>
        <v>-7000</v>
      </c>
      <c r="H26" s="17" t="n">
        <v>-6000</v>
      </c>
      <c r="I26" s="1" t="n">
        <f aca="false">+I25+G26-H26</f>
        <v>-285400</v>
      </c>
      <c r="J26" s="18"/>
      <c r="K26" s="10" t="n">
        <f aca="false">+K25+0.03</f>
        <v>4.58</v>
      </c>
      <c r="L26" s="11"/>
      <c r="M26" s="12" t="n">
        <f aca="false">+J26*K26*L26</f>
        <v>0</v>
      </c>
      <c r="N26" s="13" t="n">
        <f aca="false">IF(H26&lt;0,-H26*K26,0)</f>
        <v>27480</v>
      </c>
    </row>
    <row r="27" customFormat="false" ht="14.65" hidden="false" customHeight="false" outlineLevel="0" collapsed="false">
      <c r="D27" s="1" t="n">
        <f aca="false">+D26+1</f>
        <v>19</v>
      </c>
      <c r="E27" s="0" t="n">
        <v>29000</v>
      </c>
      <c r="F27" s="0" t="n">
        <v>41000</v>
      </c>
      <c r="G27" s="0" t="n">
        <f aca="false">+E27-F27</f>
        <v>-12000</v>
      </c>
      <c r="H27" s="0" t="n">
        <f aca="false">IF(G27&lt;-20000,G27+20000,0)</f>
        <v>0</v>
      </c>
      <c r="I27" s="1" t="n">
        <f aca="false">+I26+G27-H27</f>
        <v>-297400</v>
      </c>
      <c r="K27" s="10" t="n">
        <f aca="false">+K26+0.03</f>
        <v>4.61</v>
      </c>
      <c r="L27" s="11"/>
      <c r="M27" s="12" t="n">
        <f aca="false">+J27*K27*L27</f>
        <v>0</v>
      </c>
      <c r="N27" s="13" t="n">
        <f aca="false">IF(H27&lt;0,-H27*K27,0)</f>
        <v>0</v>
      </c>
    </row>
    <row r="28" customFormat="false" ht="14.65" hidden="false" customHeight="false" outlineLevel="0" collapsed="false">
      <c r="D28" s="1" t="n">
        <f aca="false">+D27+1</f>
        <v>20</v>
      </c>
      <c r="E28" s="0" t="n">
        <v>30000</v>
      </c>
      <c r="F28" s="0" t="n">
        <v>40000</v>
      </c>
      <c r="G28" s="0" t="n">
        <f aca="false">+E28-F28</f>
        <v>-10000</v>
      </c>
      <c r="H28" s="0" t="n">
        <f aca="false">IF(G28&lt;-20000,G28+20000,0)</f>
        <v>0</v>
      </c>
      <c r="I28" s="1" t="n">
        <f aca="false">+I27+G28-H28</f>
        <v>-307400</v>
      </c>
      <c r="K28" s="10" t="n">
        <f aca="false">+K27+0.03</f>
        <v>4.64</v>
      </c>
      <c r="L28" s="11"/>
      <c r="M28" s="12" t="n">
        <f aca="false">+J28*K28*L28</f>
        <v>0</v>
      </c>
      <c r="N28" s="13" t="n">
        <f aca="false">IF(H28&lt;0,-H28*K28,0)</f>
        <v>0</v>
      </c>
    </row>
    <row r="29" customFormat="false" ht="14.65" hidden="false" customHeight="false" outlineLevel="0" collapsed="false">
      <c r="D29" s="1" t="n">
        <f aca="false">+D28+1</f>
        <v>21</v>
      </c>
      <c r="E29" s="0" t="n">
        <v>31000</v>
      </c>
      <c r="F29" s="0" t="n">
        <v>48000</v>
      </c>
      <c r="G29" s="0" t="n">
        <f aca="false">+E29-F29</f>
        <v>-17000</v>
      </c>
      <c r="H29" s="0" t="n">
        <f aca="false">IF(G29&lt;-20000,G29+20000,0)</f>
        <v>0</v>
      </c>
      <c r="I29" s="1" t="n">
        <f aca="false">+I28+G29-H29</f>
        <v>-324400</v>
      </c>
      <c r="K29" s="10" t="n">
        <f aca="false">+K28+0.03</f>
        <v>4.67</v>
      </c>
      <c r="L29" s="11"/>
      <c r="M29" s="12" t="n">
        <f aca="false">+J29*K29*L29</f>
        <v>0</v>
      </c>
      <c r="N29" s="13" t="n">
        <f aca="false">IF(H29&lt;0,-H29*K29,0)</f>
        <v>0</v>
      </c>
    </row>
    <row r="30" customFormat="false" ht="14.65" hidden="false" customHeight="false" outlineLevel="0" collapsed="false">
      <c r="D30" s="1" t="n">
        <f aca="false">+D29+1</f>
        <v>22</v>
      </c>
      <c r="E30" s="0" t="n">
        <v>26000</v>
      </c>
      <c r="F30" s="0" t="n">
        <v>41000</v>
      </c>
      <c r="G30" s="0" t="n">
        <f aca="false">+E30-F30</f>
        <v>-15000</v>
      </c>
      <c r="H30" s="0" t="n">
        <f aca="false">IF(G30&lt;-20000,G30+20000,0)</f>
        <v>0</v>
      </c>
      <c r="I30" s="1" t="n">
        <f aca="false">+I29+G30-H30</f>
        <v>-339400</v>
      </c>
      <c r="K30" s="10" t="n">
        <f aca="false">+K29+0.03</f>
        <v>4.70000000000001</v>
      </c>
      <c r="L30" s="11"/>
      <c r="M30" s="12" t="n">
        <f aca="false">+J30*K30*L30</f>
        <v>0</v>
      </c>
      <c r="N30" s="13" t="n">
        <f aca="false">IF(H30&lt;0,-H30*K30,0)</f>
        <v>0</v>
      </c>
    </row>
    <row r="31" customFormat="false" ht="14.65" hidden="false" customHeight="false" outlineLevel="0" collapsed="false">
      <c r="D31" s="1" t="n">
        <f aca="false">+D30+1</f>
        <v>23</v>
      </c>
      <c r="E31" s="0" t="n">
        <v>25000</v>
      </c>
      <c r="F31" s="0" t="n">
        <v>35000</v>
      </c>
      <c r="G31" s="0" t="n">
        <f aca="false">+E31-F31</f>
        <v>-10000</v>
      </c>
      <c r="H31" s="0" t="n">
        <f aca="false">IF(G31&lt;-20000,G31+20000,0)</f>
        <v>0</v>
      </c>
      <c r="I31" s="1" t="n">
        <f aca="false">+I30+G31-H31</f>
        <v>-349400</v>
      </c>
      <c r="K31" s="10" t="n">
        <f aca="false">+K30+0.03</f>
        <v>4.73000000000001</v>
      </c>
      <c r="L31" s="11"/>
      <c r="M31" s="12" t="n">
        <f aca="false">+J31*K31*L31</f>
        <v>0</v>
      </c>
      <c r="N31" s="13" t="n">
        <f aca="false">IF(H31&lt;0,-H31*K31,0)</f>
        <v>0</v>
      </c>
    </row>
    <row r="32" customFormat="false" ht="14.65" hidden="false" customHeight="false" outlineLevel="0" collapsed="false">
      <c r="B32" s="14" t="s">
        <v>30</v>
      </c>
      <c r="C32" s="15"/>
      <c r="D32" s="16" t="n">
        <f aca="false">+D31+1</f>
        <v>24</v>
      </c>
      <c r="E32" s="15" t="n">
        <v>32000</v>
      </c>
      <c r="F32" s="15" t="n">
        <v>36000</v>
      </c>
      <c r="G32" s="15" t="n">
        <f aca="false">+E32-F32</f>
        <v>-4000</v>
      </c>
      <c r="H32" s="17" t="n">
        <v>-3000</v>
      </c>
      <c r="I32" s="1" t="n">
        <f aca="false">+I31+G32-H32</f>
        <v>-350400</v>
      </c>
      <c r="J32" s="18"/>
      <c r="K32" s="10" t="n">
        <f aca="false">+K31+0.03</f>
        <v>4.76000000000001</v>
      </c>
      <c r="L32" s="11"/>
      <c r="M32" s="12" t="n">
        <f aca="false">+J32*K32*L32</f>
        <v>0</v>
      </c>
      <c r="N32" s="13" t="n">
        <f aca="false">IF(H32&lt;0,-H32*K32,0)</f>
        <v>14280</v>
      </c>
    </row>
    <row r="33" customFormat="false" ht="14.65" hidden="false" customHeight="false" outlineLevel="0" collapsed="false">
      <c r="D33" s="1" t="n">
        <f aca="false">+D32+1</f>
        <v>25</v>
      </c>
      <c r="E33" s="0" t="n">
        <v>33000</v>
      </c>
      <c r="F33" s="0" t="n">
        <v>51000</v>
      </c>
      <c r="G33" s="0" t="n">
        <f aca="false">+E33-F33</f>
        <v>-18000</v>
      </c>
      <c r="H33" s="0" t="n">
        <f aca="false">IF(G33&lt;-20000,G33+20000,0)</f>
        <v>0</v>
      </c>
      <c r="I33" s="1" t="n">
        <f aca="false">+I32+G33-H33</f>
        <v>-368400</v>
      </c>
      <c r="K33" s="10" t="n">
        <f aca="false">+K32+0.03</f>
        <v>4.79000000000001</v>
      </c>
      <c r="L33" s="11"/>
      <c r="M33" s="12" t="n">
        <f aca="false">+J33*K33*L33</f>
        <v>0</v>
      </c>
      <c r="N33" s="13" t="n">
        <f aca="false">IF(H33&lt;0,-H33*K33,0)</f>
        <v>0</v>
      </c>
    </row>
    <row r="34" customFormat="false" ht="14.65" hidden="false" customHeight="false" outlineLevel="0" collapsed="false">
      <c r="D34" s="1" t="n">
        <f aca="false">+D33+1</f>
        <v>26</v>
      </c>
      <c r="E34" s="0" t="n">
        <v>28000</v>
      </c>
      <c r="F34" s="0" t="n">
        <v>47000</v>
      </c>
      <c r="G34" s="0" t="n">
        <f aca="false">+E34-F34</f>
        <v>-19000</v>
      </c>
      <c r="H34" s="0" t="n">
        <f aca="false">IF(G34&lt;-20000,G34+20000,0)</f>
        <v>0</v>
      </c>
      <c r="I34" s="1" t="n">
        <f aca="false">+I33+G34-H34</f>
        <v>-387400</v>
      </c>
      <c r="K34" s="10" t="n">
        <f aca="false">+K33+0.03</f>
        <v>4.82000000000001</v>
      </c>
      <c r="L34" s="11"/>
      <c r="M34" s="12" t="n">
        <f aca="false">+J34*K34*L34</f>
        <v>0</v>
      </c>
      <c r="N34" s="13" t="n">
        <f aca="false">IF(H34&lt;0,-H34*K34,0)</f>
        <v>0</v>
      </c>
    </row>
    <row r="35" customFormat="false" ht="14.65" hidden="false" customHeight="false" outlineLevel="0" collapsed="false">
      <c r="D35" s="1" t="n">
        <f aca="false">+D34+1</f>
        <v>27</v>
      </c>
      <c r="E35" s="0" t="n">
        <v>25000</v>
      </c>
      <c r="F35" s="0" t="n">
        <v>44000</v>
      </c>
      <c r="G35" s="0" t="n">
        <f aca="false">+E35-F35</f>
        <v>-19000</v>
      </c>
      <c r="H35" s="0" t="n">
        <f aca="false">IF(G35&lt;-20000,G35+20000,0)</f>
        <v>0</v>
      </c>
      <c r="I35" s="1" t="n">
        <f aca="false">+I34+G35-H35</f>
        <v>-406400</v>
      </c>
      <c r="K35" s="10" t="n">
        <f aca="false">+K34+0.03</f>
        <v>4.85000000000001</v>
      </c>
      <c r="L35" s="11"/>
      <c r="M35" s="12" t="n">
        <f aca="false">+J35*K35*L35</f>
        <v>0</v>
      </c>
      <c r="N35" s="13" t="n">
        <f aca="false">IF(H35&lt;0,-H35*K35,0)</f>
        <v>0</v>
      </c>
    </row>
    <row r="36" customFormat="false" ht="14.65" hidden="false" customHeight="false" outlineLevel="0" collapsed="false">
      <c r="B36" s="0" t="s">
        <v>31</v>
      </c>
      <c r="D36" s="1" t="n">
        <f aca="false">+D35+1</f>
        <v>28</v>
      </c>
      <c r="E36" s="0" t="n">
        <v>28000</v>
      </c>
      <c r="F36" s="0" t="n">
        <v>48000</v>
      </c>
      <c r="G36" s="0" t="n">
        <f aca="false">+E36-F36</f>
        <v>-20000</v>
      </c>
      <c r="H36" s="0" t="n">
        <f aca="false">IF(G36&lt;-20000,G36+20000,0)</f>
        <v>0</v>
      </c>
      <c r="I36" s="1" t="n">
        <f aca="false">+I35+G36-H36</f>
        <v>-426400</v>
      </c>
      <c r="J36" s="0" t="n">
        <v>10400</v>
      </c>
      <c r="K36" s="10" t="n">
        <f aca="false">+K35+0.03</f>
        <v>4.88000000000001</v>
      </c>
      <c r="L36" s="11" t="n">
        <v>1.2</v>
      </c>
      <c r="M36" s="12" t="n">
        <f aca="false">+J36*K36*L36</f>
        <v>60902.4000000001</v>
      </c>
      <c r="N36" s="13" t="n">
        <f aca="false">IF(H36&lt;0,-H36*K36,0)</f>
        <v>0</v>
      </c>
    </row>
    <row r="37" customFormat="false" ht="14.65" hidden="false" customHeight="false" outlineLevel="0" collapsed="false">
      <c r="D37" s="1" t="n">
        <f aca="false">+D36+1</f>
        <v>29</v>
      </c>
      <c r="E37" s="0" t="n">
        <v>32000</v>
      </c>
      <c r="F37" s="0" t="n">
        <v>16000</v>
      </c>
      <c r="G37" s="0" t="n">
        <f aca="false">+E37-F37</f>
        <v>16000</v>
      </c>
      <c r="H37" s="0" t="n">
        <f aca="false">IF(G37&lt;-20000,G37+20000,0)</f>
        <v>0</v>
      </c>
      <c r="I37" s="1" t="n">
        <f aca="false">+I36+G37-H37</f>
        <v>-410400</v>
      </c>
      <c r="J37" s="0" t="n">
        <v>0</v>
      </c>
      <c r="K37" s="10" t="n">
        <f aca="false">+K36+0.03</f>
        <v>4.91000000000001</v>
      </c>
      <c r="L37" s="11"/>
      <c r="M37" s="12" t="n">
        <f aca="false">+J37*K37*L37</f>
        <v>0</v>
      </c>
      <c r="N37" s="13" t="n">
        <f aca="false">IF(H37&lt;0,-H37*K37,0)</f>
        <v>0</v>
      </c>
    </row>
    <row r="38" customFormat="false" ht="14.65" hidden="false" customHeight="false" outlineLevel="0" collapsed="false">
      <c r="B38" s="0" t="s">
        <v>31</v>
      </c>
      <c r="D38" s="1" t="n">
        <f aca="false">+D37+1</f>
        <v>30</v>
      </c>
      <c r="E38" s="0" t="n">
        <v>34000</v>
      </c>
      <c r="F38" s="0" t="n">
        <v>52000</v>
      </c>
      <c r="G38" s="0" t="n">
        <f aca="false">+E38-F38</f>
        <v>-18000</v>
      </c>
      <c r="H38" s="0" t="n">
        <f aca="false">IF(G38&lt;-20000,G38+20000,0)</f>
        <v>0</v>
      </c>
      <c r="I38" s="1" t="n">
        <f aca="false">+I37+G38-H38</f>
        <v>-428400</v>
      </c>
      <c r="J38" s="0" t="n">
        <v>18000</v>
      </c>
      <c r="K38" s="10" t="n">
        <f aca="false">+K37+0.03</f>
        <v>4.94000000000001</v>
      </c>
      <c r="L38" s="11" t="n">
        <v>1.2</v>
      </c>
      <c r="M38" s="12" t="n">
        <f aca="false">+J38*K38*L38</f>
        <v>106704</v>
      </c>
      <c r="N38" s="13" t="n">
        <f aca="false">IF(H38&lt;0,-H38*K38,0)</f>
        <v>0</v>
      </c>
    </row>
    <row r="39" customFormat="false" ht="14.65" hidden="false" customHeight="false" outlineLevel="0" collapsed="false">
      <c r="B39" s="19" t="s">
        <v>31</v>
      </c>
      <c r="C39" s="19"/>
      <c r="D39" s="20" t="n">
        <f aca="false">+D38+1</f>
        <v>31</v>
      </c>
      <c r="E39" s="19" t="n">
        <v>35000</v>
      </c>
      <c r="F39" s="19" t="n">
        <v>54000</v>
      </c>
      <c r="G39" s="0" t="n">
        <f aca="false">+E39-F39</f>
        <v>-19000</v>
      </c>
      <c r="H39" s="19" t="n">
        <f aca="false">IF(G39&lt;-20000,G39+20000,0)</f>
        <v>0</v>
      </c>
      <c r="I39" s="20" t="n">
        <f aca="false">+I38+G39-H39</f>
        <v>-447400</v>
      </c>
      <c r="J39" s="19" t="n">
        <v>19000</v>
      </c>
      <c r="K39" s="21" t="n">
        <f aca="false">+K38+0.03</f>
        <v>4.97000000000001</v>
      </c>
      <c r="L39" s="22" t="n">
        <v>1.2</v>
      </c>
      <c r="M39" s="23" t="n">
        <f aca="false">+J39*K39*L39</f>
        <v>113316</v>
      </c>
      <c r="N39" s="24" t="n">
        <f aca="false">IF(H39&lt;0,-H39*K39,0)</f>
        <v>0</v>
      </c>
    </row>
    <row r="40" customFormat="false" ht="14.65" hidden="false" customHeight="false" outlineLevel="0" collapsed="false">
      <c r="E40" s="3" t="n">
        <f aca="false">SUM(E9:E39)</f>
        <v>849400</v>
      </c>
      <c r="F40" s="3" t="n">
        <f aca="false">SUM(F9:F39)</f>
        <v>1317000</v>
      </c>
      <c r="G40" s="25" t="n">
        <f aca="false">SUM(G9:G39)</f>
        <v>-467600</v>
      </c>
      <c r="H40" s="3" t="n">
        <f aca="false">SUM(H9:H39)</f>
        <v>-20200</v>
      </c>
      <c r="I40" s="4" t="n">
        <f aca="false">+I39</f>
        <v>-447400</v>
      </c>
      <c r="J40" s="3" t="n">
        <f aca="false">SUM(J9:J39)</f>
        <v>47400</v>
      </c>
      <c r="K40" s="26"/>
      <c r="L40" s="26"/>
      <c r="M40" s="26" t="n">
        <f aca="false">SUM(M9:M39)</f>
        <v>280922.4</v>
      </c>
      <c r="N40" s="26" t="n">
        <f aca="false">SUM(N9:N39)</f>
        <v>90008</v>
      </c>
    </row>
    <row r="42" customFormat="false" ht="14.65" hidden="false" customHeight="false" outlineLevel="0" collapsed="false">
      <c r="K42" s="13"/>
      <c r="L42" s="13"/>
    </row>
    <row r="43" customFormat="false" ht="14.65" hidden="false" customHeight="false" outlineLevel="0" collapsed="false">
      <c r="B43" s="0" t="s">
        <v>32</v>
      </c>
      <c r="D43" s="27" t="n">
        <f aca="false">AVERAGE(K9:K39)</f>
        <v>4.51774193548387</v>
      </c>
      <c r="K43" s="13"/>
      <c r="L43" s="13"/>
      <c r="M43" s="27"/>
    </row>
    <row r="44" customFormat="false" ht="14.65" hidden="false" customHeight="false" outlineLevel="0" collapsed="false">
      <c r="J44" s="28"/>
      <c r="K44" s="13"/>
      <c r="L44" s="13"/>
      <c r="M44" s="28"/>
    </row>
    <row r="45" customFormat="false" ht="14.65" hidden="false" customHeight="false" outlineLevel="0" collapsed="false">
      <c r="B45" s="0" t="s">
        <v>33</v>
      </c>
      <c r="J45" s="28"/>
      <c r="K45" s="28"/>
      <c r="L45" s="28"/>
      <c r="M45" s="12"/>
    </row>
    <row r="46" customFormat="false" ht="14.65" hidden="false" customHeight="false" outlineLevel="0" collapsed="false">
      <c r="B46" s="0" t="s">
        <v>34</v>
      </c>
    </row>
    <row r="47" customFormat="false" ht="14.65" hidden="false" customHeight="false" outlineLevel="0" collapsed="false">
      <c r="B47" s="0" t="s">
        <v>35</v>
      </c>
    </row>
    <row r="48" customFormat="false" ht="14.65" hidden="false" customHeight="false" outlineLevel="0" collapsed="false">
      <c r="M48" s="27"/>
    </row>
    <row r="49" customFormat="false" ht="14.65" hidden="false" customHeight="false" outlineLevel="0" collapsed="false">
      <c r="I49" s="29" t="s">
        <v>36</v>
      </c>
      <c r="J49" s="30"/>
      <c r="K49" s="30"/>
      <c r="L49" s="30"/>
      <c r="M49" s="31" t="s">
        <v>37</v>
      </c>
    </row>
    <row r="50" customFormat="false" ht="14.65" hidden="false" customHeight="false" outlineLevel="0" collapsed="false">
      <c r="I50" s="32" t="s">
        <v>38</v>
      </c>
      <c r="J50" s="19"/>
      <c r="K50" s="20" t="s">
        <v>39</v>
      </c>
      <c r="L50" s="20"/>
      <c r="M50" s="33" t="s">
        <v>40</v>
      </c>
    </row>
    <row r="51" customFormat="false" ht="14.65" hidden="false" customHeight="false" outlineLevel="0" collapsed="false">
      <c r="I51" s="34" t="s">
        <v>41</v>
      </c>
      <c r="J51" s="28" t="n">
        <f aca="false">+I39+400000</f>
        <v>-47400</v>
      </c>
      <c r="K51" s="13" t="n">
        <f aca="false">+M51/-J51</f>
        <v>5.92663291139241</v>
      </c>
      <c r="L51" s="13"/>
      <c r="M51" s="35" t="n">
        <f aca="false">+M40</f>
        <v>280922.4</v>
      </c>
    </row>
    <row r="52" customFormat="false" ht="14.65" hidden="false" customHeight="false" outlineLevel="0" collapsed="false">
      <c r="I52" s="34" t="s">
        <v>42</v>
      </c>
      <c r="J52" s="28" t="n">
        <f aca="false">+H40</f>
        <v>-20200</v>
      </c>
      <c r="K52" s="13" t="n">
        <f aca="false">+N40/-J52</f>
        <v>4.45584158415842</v>
      </c>
      <c r="L52" s="13"/>
      <c r="M52" s="35" t="n">
        <f aca="false">+N40</f>
        <v>90008</v>
      </c>
    </row>
    <row r="53" customFormat="false" ht="14.65" hidden="false" customHeight="false" outlineLevel="0" collapsed="false">
      <c r="I53" s="34" t="s">
        <v>43</v>
      </c>
      <c r="J53" s="19" t="n">
        <v>-400000</v>
      </c>
      <c r="K53" s="24" t="n">
        <f aca="false">+D43</f>
        <v>4.51774193548387</v>
      </c>
      <c r="L53" s="24"/>
      <c r="M53" s="36" t="n">
        <f aca="false">+J53*-K53</f>
        <v>1807096.77419355</v>
      </c>
    </row>
    <row r="54" customFormat="false" ht="14.65" hidden="false" customHeight="false" outlineLevel="0" collapsed="false">
      <c r="I54" s="32" t="s">
        <v>44</v>
      </c>
      <c r="J54" s="19" t="n">
        <f aca="false">+G40</f>
        <v>-467600</v>
      </c>
      <c r="K54" s="19"/>
      <c r="L54" s="19"/>
      <c r="M54" s="36" t="n">
        <f aca="false">+M51+M52+M53</f>
        <v>2178027.17419355</v>
      </c>
    </row>
  </sheetData>
  <printOptions headings="false" gridLines="false" gridLinesSet="true" horizontalCentered="false" verticalCentered="false"/>
  <pageMargins left="0.609722222222222" right="0.540277777777778" top="0.620138888888889" bottom="0.640277777777778" header="0.511811023622047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1.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21.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