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NOxAllowances" sheetId="2" state="visible" r:id="rId4"/>
    <sheet name="1999Emissions" sheetId="3" state="visible" r:id="rId5"/>
    <sheet name="2000Emissions" sheetId="4" state="visible" r:id="rId6"/>
    <sheet name="Sheet3" sheetId="5" state="visible" r:id="rId7"/>
  </sheets>
  <definedNames>
    <definedName function="false" hidden="false" localSheetId="2" name="_xlnm.Print_Area" vbProcedure="false">1999Emissions!$A$1:$G$40</definedName>
    <definedName function="false" hidden="false" localSheetId="3" name="_xlnm.Print_Area" vbProcedure="false">2000Emissions!$A$1:$G$40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<sst xmlns="http://schemas.openxmlformats.org/spreadsheetml/2006/main" count="413" uniqueCount="124">
  <si>
    <t xml:space="preserve">Methanol Plant NOx Allowances, Discrete Emission Reduction Credits (DERCs), and Emission Reduction Credits (ERCs)</t>
  </si>
  <si>
    <t xml:space="preserve">NOx</t>
  </si>
  <si>
    <t xml:space="preserve">VOC</t>
  </si>
  <si>
    <t xml:space="preserve">CO</t>
  </si>
  <si>
    <t xml:space="preserve">PM</t>
  </si>
  <si>
    <t xml:space="preserve">FIN</t>
  </si>
  <si>
    <t xml:space="preserve">EPN</t>
  </si>
  <si>
    <t xml:space="preserve">Description</t>
  </si>
  <si>
    <t xml:space="preserve">NOx Allowances</t>
  </si>
  <si>
    <t xml:space="preserve">DERCs</t>
  </si>
  <si>
    <t xml:space="preserve">ERCs</t>
  </si>
  <si>
    <t xml:space="preserve">C106</t>
  </si>
  <si>
    <t xml:space="preserve">101</t>
  </si>
  <si>
    <t xml:space="preserve">Ammonia Treatment</t>
  </si>
  <si>
    <t xml:space="preserve">C219</t>
  </si>
  <si>
    <t xml:space="preserve">016</t>
  </si>
  <si>
    <t xml:space="preserve">Low-Pressure Methanol Off-Gas</t>
  </si>
  <si>
    <t xml:space="preserve">C221</t>
  </si>
  <si>
    <t xml:space="preserve">Water Column Reflux</t>
  </si>
  <si>
    <t xml:space="preserve">C222</t>
  </si>
  <si>
    <t xml:space="preserve">Light Ends Column Vent</t>
  </si>
  <si>
    <t xml:space="preserve">E138</t>
  </si>
  <si>
    <t xml:space="preserve">102</t>
  </si>
  <si>
    <t xml:space="preserve">Cooling Tower, South</t>
  </si>
  <si>
    <t xml:space="preserve">F101A</t>
  </si>
  <si>
    <t xml:space="preserve">032/033</t>
  </si>
  <si>
    <t xml:space="preserve">Primary Reformer </t>
  </si>
  <si>
    <t xml:space="preserve">FL2</t>
  </si>
  <si>
    <t xml:space="preserve">Flare, E (1)</t>
  </si>
  <si>
    <t xml:space="preserve">F-MEOH</t>
  </si>
  <si>
    <t xml:space="preserve">F113</t>
  </si>
  <si>
    <t xml:space="preserve">Fugitive Emissions</t>
  </si>
  <si>
    <t xml:space="preserve">K101</t>
  </si>
  <si>
    <t xml:space="preserve">053</t>
  </si>
  <si>
    <t xml:space="preserve">K101 Leak Gas</t>
  </si>
  <si>
    <t xml:space="preserve">K101A</t>
  </si>
  <si>
    <t xml:space="preserve">027</t>
  </si>
  <si>
    <t xml:space="preserve">Comp. Engine, 5500 hp</t>
  </si>
  <si>
    <t xml:space="preserve">K101B</t>
  </si>
  <si>
    <t xml:space="preserve">028</t>
  </si>
  <si>
    <t xml:space="preserve">K101C</t>
  </si>
  <si>
    <t xml:space="preserve">029</t>
  </si>
  <si>
    <t xml:space="preserve">K110</t>
  </si>
  <si>
    <t xml:space="preserve">026</t>
  </si>
  <si>
    <t xml:space="preserve">Air Comp. Engine, 265 hp</t>
  </si>
  <si>
    <t xml:space="preserve">T206</t>
  </si>
  <si>
    <t xml:space="preserve">103</t>
  </si>
  <si>
    <t xml:space="preserve">Cooling Tower, North</t>
  </si>
  <si>
    <t xml:space="preserve">TOTAL</t>
  </si>
  <si>
    <t xml:space="preserve">NOx Emission Allowances for Methanol Plant</t>
  </si>
  <si>
    <t xml:space="preserve">Final Regulations 9/26/01</t>
  </si>
  <si>
    <t xml:space="preserve">Allowances (tons/yr of NOx)</t>
  </si>
  <si>
    <t xml:space="preserve">Emission Unit</t>
  </si>
  <si>
    <t xml:space="preserve">Reformer</t>
  </si>
  <si>
    <t xml:space="preserve">Engine 101A</t>
  </si>
  <si>
    <t xml:space="preserve">Engine 101B</t>
  </si>
  <si>
    <t xml:space="preserve">Engine 101C</t>
  </si>
  <si>
    <t xml:space="preserve">Total</t>
  </si>
  <si>
    <t xml:space="preserve">Shutdown</t>
  </si>
  <si>
    <t xml:space="preserve">(Y/N)</t>
  </si>
  <si>
    <t xml:space="preserve">Y</t>
  </si>
  <si>
    <t xml:space="preserve">D19</t>
  </si>
  <si>
    <t xml:space="preserve">059A</t>
  </si>
  <si>
    <t xml:space="preserve">MEOH Crude Storage Tank</t>
  </si>
  <si>
    <t xml:space="preserve">N</t>
  </si>
  <si>
    <t xml:space="preserve">D20</t>
  </si>
  <si>
    <t xml:space="preserve">059B</t>
  </si>
  <si>
    <t xml:space="preserve">MEOH Rundown Storage Tank</t>
  </si>
  <si>
    <t xml:space="preserve">D21</t>
  </si>
  <si>
    <t xml:space="preserve">D22</t>
  </si>
  <si>
    <t xml:space="preserve">D23</t>
  </si>
  <si>
    <t xml:space="preserve">059C</t>
  </si>
  <si>
    <t xml:space="preserve">MEOH Storage Tank</t>
  </si>
  <si>
    <t xml:space="preserve">D24</t>
  </si>
  <si>
    <t xml:space="preserve">059D</t>
  </si>
  <si>
    <t xml:space="preserve">D27</t>
  </si>
  <si>
    <t xml:space="preserve">D28</t>
  </si>
  <si>
    <t xml:space="preserve">059K</t>
  </si>
  <si>
    <t xml:space="preserve">Mixed Alcohol Storage Tank</t>
  </si>
  <si>
    <t xml:space="preserve">D36</t>
  </si>
  <si>
    <t xml:space="preserve">D37</t>
  </si>
  <si>
    <t xml:space="preserve">D38</t>
  </si>
  <si>
    <t xml:space="preserve">059E</t>
  </si>
  <si>
    <t xml:space="preserve">D60</t>
  </si>
  <si>
    <t xml:space="preserve">D61</t>
  </si>
  <si>
    <t xml:space="preserve">059F</t>
  </si>
  <si>
    <t xml:space="preserve">032</t>
  </si>
  <si>
    <t xml:space="preserve">Primary Reformer - East</t>
  </si>
  <si>
    <t xml:space="preserve">033</t>
  </si>
  <si>
    <t xml:space="preserve">Primary Reformer - West</t>
  </si>
  <si>
    <t xml:space="preserve">LOAD-FUG</t>
  </si>
  <si>
    <t xml:space="preserve">Loading, Fugitives</t>
  </si>
  <si>
    <t xml:space="preserve">L-TC</t>
  </si>
  <si>
    <t xml:space="preserve">064</t>
  </si>
  <si>
    <t xml:space="preserve">Loading Tank Cars (2)</t>
  </si>
  <si>
    <t xml:space="preserve">L-TT</t>
  </si>
  <si>
    <t xml:space="preserve">Loading Trucks (2)</t>
  </si>
  <si>
    <t xml:space="preserve">ML-B</t>
  </si>
  <si>
    <t xml:space="preserve">062B</t>
  </si>
  <si>
    <t xml:space="preserve">Barge Loading (3)</t>
  </si>
  <si>
    <t xml:space="preserve">ML-S</t>
  </si>
  <si>
    <t xml:space="preserve">062A</t>
  </si>
  <si>
    <t xml:space="preserve">Ship Loading (3)</t>
  </si>
  <si>
    <t xml:space="preserve">TOF</t>
  </si>
  <si>
    <t xml:space="preserve">Thermal Oxidizing Flare</t>
  </si>
  <si>
    <t xml:space="preserve">Emissions Inventory Total Page</t>
  </si>
  <si>
    <t xml:space="preserve">Total of Shutdown Sources</t>
  </si>
  <si>
    <t xml:space="preserve">Basis for Engine ERCs/DERCs</t>
  </si>
  <si>
    <t xml:space="preserve">Existing Emission Rates for Engines</t>
  </si>
  <si>
    <t xml:space="preserve">NOx g/hp-hr</t>
  </si>
  <si>
    <t xml:space="preserve">CO g/hp-hr</t>
  </si>
  <si>
    <t xml:space="preserve">Future Emission Rates for Engines</t>
  </si>
  <si>
    <t xml:space="preserve">Future Emissions for Engines</t>
  </si>
  <si>
    <t xml:space="preserve">NOx (tpy)</t>
  </si>
  <si>
    <t xml:space="preserve">CO(tpy)</t>
  </si>
  <si>
    <t xml:space="preserve">no change</t>
  </si>
  <si>
    <t xml:space="preserve">Basis for reformer ERCs/DERCs</t>
  </si>
  <si>
    <t xml:space="preserve">Existing Emission Rates for Reformer</t>
  </si>
  <si>
    <t xml:space="preserve">NOx lb/MMbtu</t>
  </si>
  <si>
    <t xml:space="preserve">CO lb/Mmbtu</t>
  </si>
  <si>
    <t xml:space="preserve">Future Emission Rates for Reformers</t>
  </si>
  <si>
    <t xml:space="preserve">CO ppmv </t>
  </si>
  <si>
    <t xml:space="preserve">Future Emissions for Reformer</t>
  </si>
  <si>
    <t xml:space="preserve">doubtful change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</si>
</sst>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_(* #,##0.00_);_(* \(#,##0.00\);_(* \-??_);_(@_)"/>
    <numFmt numFmtId="167" formatCode="_(* #,##0_);_(* \(#,##0\);_(* \-??_);_(@_)"/>
    <numFmt numFmtId="168" formatCode="#,##0.000"/>
    <numFmt numFmtId="169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TimesNewRomanPS"/>
      <family val="0"/>
    </font>
    <font>
      <b val="true"/>
      <sz val="12"/>
      <name val="TimesNewRomanPS"/>
      <family val="0"/>
    </font>
    <font>
      <b val="true"/>
      <sz val="14"/>
      <name val="Arial MT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41"/>
    <col collapsed="false" customWidth="true" hidden="false" outlineLevel="0" max="4" min="4" style="0" width="15.28"/>
  </cols>
  <sheetData>
    <row r="1" customFormat="false" ht="13.5" hidden="false" customHeight="false" outlineLevel="0" collapsed="false">
      <c r="C1" s="1" t="s">
        <v>0</v>
      </c>
    </row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5"/>
      <c r="B3" s="6"/>
      <c r="C3" s="7"/>
      <c r="D3" s="5"/>
      <c r="E3" s="5"/>
      <c r="F3" s="5"/>
      <c r="G3" s="5"/>
      <c r="H3" s="5"/>
      <c r="I3" s="5"/>
      <c r="J3" s="5"/>
    </row>
    <row r="4" customFormat="false" ht="12.75" hidden="false" customHeight="false" outlineLevel="0" collapsed="false">
      <c r="A4" s="5"/>
      <c r="B4" s="6"/>
      <c r="C4" s="7"/>
      <c r="D4" s="8" t="n">
        <v>2008</v>
      </c>
      <c r="E4" s="8" t="s">
        <v>1</v>
      </c>
      <c r="F4" s="8" t="s">
        <v>1</v>
      </c>
      <c r="G4" s="8" t="s">
        <v>2</v>
      </c>
      <c r="H4" s="9" t="s">
        <v>2</v>
      </c>
      <c r="I4" s="9" t="s">
        <v>3</v>
      </c>
      <c r="J4" s="9" t="s">
        <v>4</v>
      </c>
    </row>
    <row r="5" customFormat="false" ht="13.5" hidden="false" customHeight="false" outlineLevel="0" collapsed="false">
      <c r="A5" s="10" t="s">
        <v>5</v>
      </c>
      <c r="B5" s="11" t="s">
        <v>6</v>
      </c>
      <c r="C5" s="12" t="s">
        <v>7</v>
      </c>
      <c r="D5" s="13" t="s">
        <v>8</v>
      </c>
      <c r="E5" s="9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9</v>
      </c>
    </row>
    <row r="6" customFormat="false" ht="16.5" hidden="false" customHeight="false" outlineLevel="0" collapsed="false">
      <c r="A6" s="14" t="s">
        <v>11</v>
      </c>
      <c r="B6" s="14" t="s">
        <v>12</v>
      </c>
      <c r="C6" s="14" t="s">
        <v>13</v>
      </c>
      <c r="D6" s="15"/>
      <c r="E6" s="16" t="n">
        <f aca="false">(1999Emissions!$D$6+2000Emissions!$D$6)/2</f>
        <v>0</v>
      </c>
      <c r="F6" s="16" t="n">
        <f aca="false">E6</f>
        <v>0</v>
      </c>
      <c r="G6" s="17" t="n">
        <f aca="false">(1999Emissions!$F$6+2000Emissions!$F$6)/2</f>
        <v>0</v>
      </c>
      <c r="H6" s="16" t="n">
        <f aca="false">G6</f>
        <v>0</v>
      </c>
      <c r="I6" s="16" t="n">
        <f aca="false">(1999Emissions!$E$6+2000Emissions!$E$6)/2</f>
        <v>1.4625</v>
      </c>
      <c r="J6" s="16" t="n">
        <f aca="false">(1999Emissions!$G$6+2000Emissions!$G$6)/2</f>
        <v>0</v>
      </c>
    </row>
    <row r="7" customFormat="false" ht="15.75" hidden="false" customHeight="false" outlineLevel="0" collapsed="false">
      <c r="A7" s="14" t="s">
        <v>14</v>
      </c>
      <c r="B7" s="14" t="s">
        <v>15</v>
      </c>
      <c r="C7" s="14" t="s">
        <v>16</v>
      </c>
      <c r="D7" s="18"/>
      <c r="E7" s="19" t="n">
        <f aca="false">(1999Emissions!$D$6+2000Emissions!$D$6)/2</f>
        <v>0</v>
      </c>
      <c r="F7" s="19" t="n">
        <f aca="false">E7</f>
        <v>0</v>
      </c>
      <c r="G7" s="20" t="n">
        <f aca="false">(1999Emissions!$F$7+2000Emissions!$F$7)/2</f>
        <v>21.14225</v>
      </c>
      <c r="H7" s="19" t="n">
        <f aca="false">G7</f>
        <v>21.14225</v>
      </c>
      <c r="I7" s="19" t="n">
        <f aca="false">(1999Emissions!$E$7+2000Emissions!$E$7)/2</f>
        <v>26.85275</v>
      </c>
      <c r="J7" s="19" t="n">
        <f aca="false">(1999Emissions!$G$7+2000Emissions!$G$7)/2</f>
        <v>0</v>
      </c>
    </row>
    <row r="8" customFormat="false" ht="15.75" hidden="false" customHeight="false" outlineLevel="0" collapsed="false">
      <c r="A8" s="14" t="s">
        <v>17</v>
      </c>
      <c r="B8" s="14" t="s">
        <v>15</v>
      </c>
      <c r="C8" s="14" t="s">
        <v>18</v>
      </c>
      <c r="D8" s="18"/>
      <c r="E8" s="19" t="n">
        <f aca="false">(1999Emissions!$D$7+2000Emissions!$D$7)/2</f>
        <v>5.71565</v>
      </c>
      <c r="F8" s="19" t="n">
        <f aca="false">E8</f>
        <v>5.71565</v>
      </c>
      <c r="G8" s="20" t="n">
        <f aca="false">(1999Emissions!$F$8+2000Emissions!$F$8)/2</f>
        <v>0.3854</v>
      </c>
      <c r="H8" s="19" t="n">
        <f aca="false">G8</f>
        <v>0.3854</v>
      </c>
      <c r="I8" s="19" t="n">
        <f aca="false">(1999Emissions!$E$8+2000Emissions!$E$8)/2</f>
        <v>0.05605</v>
      </c>
      <c r="J8" s="19" t="n">
        <f aca="false">(1999Emissions!$G$8+2000Emissions!$G$8)/2</f>
        <v>0</v>
      </c>
    </row>
    <row r="9" customFormat="false" ht="15.75" hidden="false" customHeight="false" outlineLevel="0" collapsed="false">
      <c r="A9" s="14" t="s">
        <v>19</v>
      </c>
      <c r="B9" s="14" t="s">
        <v>15</v>
      </c>
      <c r="C9" s="14" t="s">
        <v>20</v>
      </c>
      <c r="D9" s="18"/>
      <c r="E9" s="19" t="n">
        <f aca="false">(1999Emissions!$D$8+2000Emissions!$D$8)/2</f>
        <v>0.01825</v>
      </c>
      <c r="F9" s="19" t="n">
        <f aca="false">E9</f>
        <v>0.01825</v>
      </c>
      <c r="G9" s="20" t="n">
        <f aca="false">(1999Emissions!$F$9+2000Emissions!$F$6)/2</f>
        <v>3.17</v>
      </c>
      <c r="H9" s="19" t="n">
        <f aca="false">G9</f>
        <v>3.17</v>
      </c>
      <c r="I9" s="19" t="n">
        <f aca="false">(1999Emissions!$E$9+2000Emissions!$E$9)/2</f>
        <v>0.8986</v>
      </c>
      <c r="J9" s="19" t="n">
        <f aca="false">(1999Emissions!$G$9+2000Emissions!$G$9)/2</f>
        <v>0</v>
      </c>
    </row>
    <row r="10" customFormat="false" ht="15.75" hidden="false" customHeight="false" outlineLevel="0" collapsed="false">
      <c r="A10" s="14" t="s">
        <v>21</v>
      </c>
      <c r="B10" s="14" t="s">
        <v>22</v>
      </c>
      <c r="C10" s="14" t="s">
        <v>23</v>
      </c>
      <c r="D10" s="18"/>
      <c r="E10" s="19" t="n">
        <f aca="false">(1999Emissions!$D$9+2000Emissions!$D$9)/2</f>
        <v>0.29165</v>
      </c>
      <c r="F10" s="19" t="n">
        <f aca="false">E10</f>
        <v>0.29165</v>
      </c>
      <c r="G10" s="20" t="n">
        <f aca="false">(1999Emissions!$F$6+2000Emissions!$F$9)/2</f>
        <v>2.96875</v>
      </c>
      <c r="H10" s="19" t="n">
        <f aca="false">G10</f>
        <v>2.96875</v>
      </c>
      <c r="I10" s="19" t="n">
        <f aca="false">(1999Emissions!$E$23+2000Emissions!$E$23)/2</f>
        <v>0</v>
      </c>
      <c r="J10" s="19" t="n">
        <f aca="false">(1999Emissions!$G$23+2000Emissions!$G$23)/2</f>
        <v>0</v>
      </c>
    </row>
    <row r="11" customFormat="false" ht="15.75" hidden="false" customHeight="false" outlineLevel="0" collapsed="false">
      <c r="A11" s="14" t="s">
        <v>24</v>
      </c>
      <c r="B11" s="14" t="s">
        <v>25</v>
      </c>
      <c r="C11" s="14" t="s">
        <v>26</v>
      </c>
      <c r="D11" s="18" t="n">
        <f aca="false">NOxAllowances!$H$4</f>
        <v>13.5</v>
      </c>
      <c r="E11" s="19"/>
      <c r="F11" s="19" t="n">
        <f aca="false">(1999Emissions!$D$71+2000Emissions!$D$71)/2</f>
        <v>10.8977576974565</v>
      </c>
      <c r="G11" s="20" t="n">
        <f aca="false">(1999Emissions!$F$24+1999Emissions!$F$25+2000Emissions!$F$24)/2</f>
        <v>0.51735</v>
      </c>
      <c r="H11" s="19" t="n">
        <f aca="false">G11</f>
        <v>0.51735</v>
      </c>
      <c r="I11" s="19" t="n">
        <f aca="false">(1999Emissions!$E$24+1999Emissions!$E$25+2000Emissions!$E$24)/2</f>
        <v>2.672</v>
      </c>
      <c r="J11" s="19" t="n">
        <f aca="false">(1999Emissions!$G$24+1999Emissions!$G$25+2000Emissions!$G$24)/2</f>
        <v>5.98825</v>
      </c>
    </row>
    <row r="12" customFormat="false" ht="15.75" hidden="false" customHeight="false" outlineLevel="0" collapsed="false">
      <c r="A12" s="14" t="s">
        <v>27</v>
      </c>
      <c r="B12" s="14" t="s">
        <v>15</v>
      </c>
      <c r="C12" s="14" t="s">
        <v>28</v>
      </c>
      <c r="D12" s="18"/>
      <c r="E12" s="19" t="n">
        <f aca="false">(1999Emissions!$D$26+2000Emissions!$D$26)/2</f>
        <v>0.0267</v>
      </c>
      <c r="F12" s="19" t="n">
        <f aca="false">E12</f>
        <v>0.0267</v>
      </c>
      <c r="G12" s="20" t="n">
        <f aca="false">(1999Emissions!$F$26+2000Emissions!$F$26)/2</f>
        <v>0.09</v>
      </c>
      <c r="H12" s="19" t="n">
        <f aca="false">G12</f>
        <v>0.09</v>
      </c>
      <c r="I12" s="19" t="n">
        <f aca="false">(1999Emissions!$E$26+2000Emissions!$E$26)/2</f>
        <v>0.05965</v>
      </c>
      <c r="J12" s="19" t="n">
        <f aca="false">(1999Emissions!$G$26+2000Emissions!$G$26)/2</f>
        <v>0</v>
      </c>
    </row>
    <row r="13" customFormat="false" ht="15.75" hidden="false" customHeight="false" outlineLevel="0" collapsed="false">
      <c r="A13" s="14" t="s">
        <v>29</v>
      </c>
      <c r="B13" s="14" t="s">
        <v>30</v>
      </c>
      <c r="C13" s="14" t="s">
        <v>31</v>
      </c>
      <c r="D13" s="18"/>
      <c r="E13" s="19" t="n">
        <f aca="false">(1999Emissions!$D$27+2000Emissions!$D$27)/2</f>
        <v>0</v>
      </c>
      <c r="F13" s="19" t="n">
        <f aca="false">E13</f>
        <v>0</v>
      </c>
      <c r="G13" s="20" t="n">
        <f aca="false">(1999Emissions!$F$27+2000Emissions!$F$27)/2</f>
        <v>16.77</v>
      </c>
      <c r="H13" s="19" t="n">
        <f aca="false">G13</f>
        <v>16.77</v>
      </c>
      <c r="I13" s="19" t="n">
        <f aca="false">(1999Emissions!$E$27+2000Emissions!$E$27)/2</f>
        <v>0</v>
      </c>
      <c r="J13" s="19" t="n">
        <f aca="false">(1999Emissions!$G$27+2000Emissions!$G$27)/2</f>
        <v>0</v>
      </c>
    </row>
    <row r="14" customFormat="false" ht="15.75" hidden="false" customHeight="false" outlineLevel="0" collapsed="false">
      <c r="A14" s="14" t="s">
        <v>32</v>
      </c>
      <c r="B14" s="14" t="s">
        <v>33</v>
      </c>
      <c r="C14" s="14" t="s">
        <v>34</v>
      </c>
      <c r="D14" s="18"/>
      <c r="E14" s="19" t="n">
        <f aca="false">(1999Emissions!$D$28+2000Emissions!$D$28)/2</f>
        <v>0</v>
      </c>
      <c r="F14" s="19" t="n">
        <f aca="false">E14</f>
        <v>0</v>
      </c>
      <c r="G14" s="20" t="n">
        <f aca="false">(1999Emissions!$F$28+2000Emissions!$F$28)/2</f>
        <v>1.079</v>
      </c>
      <c r="H14" s="19" t="n">
        <f aca="false">G14</f>
        <v>1.079</v>
      </c>
      <c r="I14" s="19" t="n">
        <f aca="false">(1999Emissions!$E$28+2000Emissions!$E$28)/2</f>
        <v>0.0096</v>
      </c>
      <c r="J14" s="19" t="n">
        <f aca="false">(1999Emissions!$G$28+2000Emissions!$G$28)/2</f>
        <v>0</v>
      </c>
    </row>
    <row r="15" customFormat="false" ht="15.75" hidden="false" customHeight="false" outlineLevel="0" collapsed="false">
      <c r="A15" s="14" t="s">
        <v>35</v>
      </c>
      <c r="B15" s="14" t="s">
        <v>36</v>
      </c>
      <c r="C15" s="14" t="s">
        <v>37</v>
      </c>
      <c r="D15" s="18" t="n">
        <f aca="false">NOxAllowances!$H$5</f>
        <v>20.7</v>
      </c>
      <c r="E15" s="19"/>
      <c r="F15" s="19" t="n">
        <f aca="false">(1999Emissions!$D$58+2000Emissions!$D$58)/2</f>
        <v>19.756617440225</v>
      </c>
      <c r="G15" s="20" t="n">
        <f aca="false">(1999Emissions!$F$29+2000Emissions!$F$29)/2</f>
        <v>175.6252</v>
      </c>
      <c r="H15" s="19" t="n">
        <f aca="false">G15</f>
        <v>175.6252</v>
      </c>
      <c r="I15" s="19" t="n">
        <f aca="false">(1999Emissions!$E$29+2000Emissions!$E$29)/2</f>
        <v>35.5615</v>
      </c>
      <c r="J15" s="19" t="n">
        <f aca="false">(1999Emissions!$G$29+2000Emissions!$G$29)/2</f>
        <v>6.5859</v>
      </c>
    </row>
    <row r="16" customFormat="false" ht="15.75" hidden="false" customHeight="false" outlineLevel="0" collapsed="false">
      <c r="A16" s="14" t="s">
        <v>38</v>
      </c>
      <c r="B16" s="14" t="s">
        <v>39</v>
      </c>
      <c r="C16" s="14" t="s">
        <v>37</v>
      </c>
      <c r="D16" s="18" t="n">
        <f aca="false">NOxAllowances!$H$6</f>
        <v>21.7</v>
      </c>
      <c r="E16" s="19"/>
      <c r="F16" s="19" t="n">
        <f aca="false">(1999Emissions!$D$59+2000Emissions!$D$59)/2</f>
        <v>21.7362234982332</v>
      </c>
      <c r="G16" s="20" t="n">
        <f aca="false">(1999Emissions!$F$30+2000Emissions!$F$30)/2</f>
        <v>147.12315</v>
      </c>
      <c r="H16" s="19" t="n">
        <f aca="false">G16</f>
        <v>147.12315</v>
      </c>
      <c r="I16" s="19" t="n">
        <f aca="false">(1999Emissions!$E$30+2000Emissions!$E$30)/2</f>
        <v>41.1555</v>
      </c>
      <c r="J16" s="19" t="n">
        <f aca="false">(1999Emissions!$G$30+2000Emissions!$G$30)/2</f>
        <v>7.24525</v>
      </c>
    </row>
    <row r="17" customFormat="false" ht="15.75" hidden="false" customHeight="false" outlineLevel="0" collapsed="false">
      <c r="A17" s="14" t="s">
        <v>40</v>
      </c>
      <c r="B17" s="14" t="s">
        <v>41</v>
      </c>
      <c r="C17" s="14" t="s">
        <v>37</v>
      </c>
      <c r="D17" s="18" t="n">
        <f aca="false">NOxAllowances!$H$7</f>
        <v>20.3</v>
      </c>
      <c r="E17" s="19"/>
      <c r="F17" s="19" t="n">
        <f aca="false">(1999Emissions!$D$60+2000Emissions!$D$60)/2</f>
        <v>20.8325223950967</v>
      </c>
      <c r="G17" s="20" t="n">
        <f aca="false">(1999Emissions!$F$31+2000Emissions!$F$31)/2</f>
        <v>218.14685</v>
      </c>
      <c r="H17" s="19" t="n">
        <f aca="false">G17</f>
        <v>218.14685</v>
      </c>
      <c r="I17" s="19" t="n">
        <f aca="false">(1999Emissions!$E$31+2000Emissions!$E$31)/2</f>
        <v>40.6592</v>
      </c>
      <c r="J17" s="19" t="n">
        <f aca="false">(1999Emissions!$G$31+2000Emissions!$G$31)/2</f>
        <v>6.6804</v>
      </c>
    </row>
    <row r="18" customFormat="false" ht="15.75" hidden="false" customHeight="false" outlineLevel="0" collapsed="false">
      <c r="A18" s="14" t="s">
        <v>42</v>
      </c>
      <c r="B18" s="14" t="s">
        <v>43</v>
      </c>
      <c r="C18" s="14" t="s">
        <v>44</v>
      </c>
      <c r="D18" s="18"/>
      <c r="E18" s="19" t="n">
        <f aca="false">(1999Emissions!$D$32+2000Emissions!$D$32)/2</f>
        <v>0.864</v>
      </c>
      <c r="F18" s="19" t="n">
        <f aca="false">E18</f>
        <v>0.864</v>
      </c>
      <c r="G18" s="20" t="n">
        <f aca="false">(1999Emissions!$F$32+2000Emissions!$F$32)/2</f>
        <v>0.03265</v>
      </c>
      <c r="H18" s="19" t="n">
        <f aca="false">G18</f>
        <v>0.03265</v>
      </c>
      <c r="I18" s="19" t="n">
        <f aca="false">(1999Emissions!$E$32+2000Emissions!$E$32)/2</f>
        <v>0.11335</v>
      </c>
      <c r="J18" s="19" t="n">
        <f aca="false">(1999Emissions!$G$32+2000Emissions!$G$32)/2</f>
        <v>0.00765</v>
      </c>
    </row>
    <row r="19" customFormat="false" ht="16.5" hidden="false" customHeight="false" outlineLevel="0" collapsed="false">
      <c r="A19" s="14" t="s">
        <v>45</v>
      </c>
      <c r="B19" s="14" t="s">
        <v>46</v>
      </c>
      <c r="C19" s="21" t="s">
        <v>47</v>
      </c>
      <c r="D19" s="22"/>
      <c r="E19" s="23" t="n">
        <f aca="false">(1999Emissions!$D$38+2000Emissions!$D$38)/2</f>
        <v>0</v>
      </c>
      <c r="F19" s="23" t="n">
        <f aca="false">E19</f>
        <v>0</v>
      </c>
      <c r="G19" s="24" t="n">
        <f aca="false">(1999Emissions!$F$38+2000Emissions!$F$38)/2</f>
        <v>0.24505</v>
      </c>
      <c r="H19" s="23" t="n">
        <f aca="false">G19</f>
        <v>0.24505</v>
      </c>
      <c r="I19" s="23" t="n">
        <f aca="false">(1999Emissions!$E$38+2000Emissions!$E$38)/2</f>
        <v>0</v>
      </c>
      <c r="J19" s="23" t="n">
        <f aca="false">(1999Emissions!$G$38+2000Emissions!$G$38)/2</f>
        <v>0</v>
      </c>
    </row>
    <row r="20" customFormat="false" ht="17.25" hidden="false" customHeight="false" outlineLevel="0" collapsed="false">
      <c r="C20" s="25" t="s">
        <v>48</v>
      </c>
      <c r="D20" s="26" t="n">
        <f aca="false">SUM(D6:D19)</f>
        <v>76.2</v>
      </c>
      <c r="E20" s="26" t="n">
        <f aca="false">SUM(E6:E19)</f>
        <v>6.91625</v>
      </c>
      <c r="F20" s="26" t="n">
        <f aca="false">SUM(F6:F19)</f>
        <v>80.1393710310114</v>
      </c>
      <c r="G20" s="26" t="n">
        <f aca="false">SUM(G6:G19)</f>
        <v>587.29565</v>
      </c>
      <c r="H20" s="26" t="n">
        <f aca="false">SUM(H6:H19)</f>
        <v>587.29565</v>
      </c>
      <c r="I20" s="26" t="n">
        <f aca="false">SUM(I6:I19)</f>
        <v>149.5007</v>
      </c>
      <c r="J20" s="26" t="n">
        <f aca="false">SUM(J6:J19)</f>
        <v>26.50745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true" outlineLevel="0" max="12" min="10" style="0" width="11.56"/>
    <col collapsed="false" customWidth="true" hidden="true" outlineLevel="0" max="13" min="13" style="0" width="13.99"/>
    <col collapsed="false" customWidth="true" hidden="true" outlineLevel="0" max="17" min="14" style="0" width="11.99"/>
  </cols>
  <sheetData>
    <row r="1" customFormat="false" ht="12.75" hidden="false" customHeight="false" outlineLevel="0" collapsed="false">
      <c r="A1" s="1" t="s">
        <v>49</v>
      </c>
      <c r="E1" s="1" t="s">
        <v>50</v>
      </c>
    </row>
    <row r="2" customFormat="false" ht="12.75" hidden="false" customHeight="false" outlineLevel="0" collapsed="false">
      <c r="B2" s="27" t="s">
        <v>51</v>
      </c>
      <c r="C2" s="27"/>
      <c r="D2" s="27"/>
      <c r="E2" s="27"/>
      <c r="F2" s="27"/>
      <c r="G2" s="27"/>
      <c r="H2" s="27"/>
      <c r="I2" s="28"/>
    </row>
    <row r="3" customFormat="false" ht="12.75" hidden="false" customHeight="false" outlineLevel="0" collapsed="false">
      <c r="A3" s="29" t="s">
        <v>52</v>
      </c>
      <c r="B3" s="30" t="n">
        <v>2002</v>
      </c>
      <c r="C3" s="30" t="n">
        <v>2003</v>
      </c>
      <c r="D3" s="30" t="n">
        <v>2004</v>
      </c>
      <c r="E3" s="30" t="n">
        <v>2005</v>
      </c>
      <c r="F3" s="30" t="n">
        <v>2006</v>
      </c>
      <c r="G3" s="30" t="n">
        <v>2007</v>
      </c>
      <c r="H3" s="30" t="n">
        <v>2008</v>
      </c>
      <c r="I3" s="28"/>
    </row>
    <row r="4" customFormat="false" ht="12.75" hidden="false" customHeight="false" outlineLevel="0" collapsed="false">
      <c r="A4" s="29" t="s">
        <v>53</v>
      </c>
      <c r="B4" s="29" t="n">
        <v>101.4</v>
      </c>
      <c r="C4" s="29" t="n">
        <v>101.4</v>
      </c>
      <c r="D4" s="31" t="n">
        <f aca="false">((C4-H4)*0.70825)+H4</f>
        <v>75.755175</v>
      </c>
      <c r="E4" s="31" t="n">
        <f aca="false">((C4-H4)*0.4025)+H4</f>
        <v>48.87975</v>
      </c>
      <c r="F4" s="31" t="n">
        <f aca="false">((C4-H4)*0.24975)+H4</f>
        <v>35.453025</v>
      </c>
      <c r="G4" s="31" t="n">
        <f aca="false">((C4-H4)*0.0555)+H4</f>
        <v>18.37845</v>
      </c>
      <c r="H4" s="29" t="n">
        <v>13.5</v>
      </c>
      <c r="I4" s="7"/>
    </row>
    <row r="5" customFormat="false" ht="12.75" hidden="false" customHeight="false" outlineLevel="0" collapsed="false">
      <c r="A5" s="29" t="s">
        <v>54</v>
      </c>
      <c r="B5" s="29" t="n">
        <v>586.7</v>
      </c>
      <c r="C5" s="29" t="n">
        <v>586.7</v>
      </c>
      <c r="D5" s="31" t="n">
        <f aca="false">((C5-H5)*0.70825)+H5</f>
        <v>421.5695</v>
      </c>
      <c r="E5" s="31" t="n">
        <f aca="false">((C5-H5)*0.4025)+H5</f>
        <v>248.515</v>
      </c>
      <c r="F5" s="31" t="n">
        <f aca="false">((C5-H5)*0.24975)+H5</f>
        <v>162.0585</v>
      </c>
      <c r="G5" s="31" t="n">
        <f aca="false">((C5-H5)*0.0555)+H5</f>
        <v>52.113</v>
      </c>
      <c r="H5" s="29" t="n">
        <v>20.7</v>
      </c>
      <c r="I5" s="7"/>
    </row>
    <row r="6" customFormat="false" ht="12.75" hidden="false" customHeight="false" outlineLevel="0" collapsed="false">
      <c r="A6" s="29" t="s">
        <v>55</v>
      </c>
      <c r="B6" s="29" t="n">
        <v>982.2</v>
      </c>
      <c r="C6" s="29" t="n">
        <v>982.2</v>
      </c>
      <c r="D6" s="31" t="n">
        <f aca="false">((C6-H6)*0.70825)+H6</f>
        <v>701.974125</v>
      </c>
      <c r="E6" s="31" t="n">
        <f aca="false">((C6-H6)*0.4025)+H6</f>
        <v>408.30125</v>
      </c>
      <c r="F6" s="31" t="n">
        <f aca="false">((C6-H6)*0.24975)+H6</f>
        <v>261.584875</v>
      </c>
      <c r="G6" s="31" t="n">
        <f aca="false">((C6-H6)*0.0555)+H6</f>
        <v>75.00775</v>
      </c>
      <c r="H6" s="29" t="n">
        <v>21.7</v>
      </c>
      <c r="I6" s="7"/>
    </row>
    <row r="7" customFormat="false" ht="12.75" hidden="false" customHeight="false" outlineLevel="0" collapsed="false">
      <c r="A7" s="29" t="s">
        <v>56</v>
      </c>
      <c r="B7" s="29" t="n">
        <v>860.6</v>
      </c>
      <c r="C7" s="29" t="n">
        <v>860.6</v>
      </c>
      <c r="D7" s="31" t="n">
        <f aca="false">((C7-H7)*0.70825)+H7</f>
        <v>615.442475</v>
      </c>
      <c r="E7" s="31" t="n">
        <f aca="false">((C7-H7)*0.4025)+H7</f>
        <v>358.52075</v>
      </c>
      <c r="F7" s="31" t="n">
        <f aca="false">((C7-H7)*0.24975)+H7</f>
        <v>230.164925</v>
      </c>
      <c r="G7" s="31" t="n">
        <f aca="false">((C7-H7)*0.0555)+H7</f>
        <v>66.93665</v>
      </c>
      <c r="H7" s="29" t="n">
        <v>20.3</v>
      </c>
      <c r="I7" s="7"/>
      <c r="M7" s="0" t="n">
        <f aca="false">0.389*0.75</f>
        <v>0.29175</v>
      </c>
      <c r="N7" s="0" t="n">
        <v>0.598</v>
      </c>
      <c r="O7" s="0" t="n">
        <v>0.75</v>
      </c>
      <c r="P7" s="0" t="n">
        <v>0.945</v>
      </c>
      <c r="Q7" s="0" t="n">
        <v>1</v>
      </c>
    </row>
    <row r="8" customFormat="false" ht="12.75" hidden="false" customHeight="false" outlineLevel="0" collapsed="false">
      <c r="A8" s="29" t="s">
        <v>57</v>
      </c>
      <c r="B8" s="31" t="n">
        <f aca="false">SUM(B4:B7)</f>
        <v>2530.9</v>
      </c>
      <c r="C8" s="31" t="n">
        <f aca="false">SUM(C4:C7)</f>
        <v>2530.9</v>
      </c>
      <c r="D8" s="31" t="n">
        <f aca="false">SUM(D4:D7)</f>
        <v>1814.741275</v>
      </c>
      <c r="E8" s="31" t="n">
        <f aca="false">SUM(E4:E7)</f>
        <v>1064.21675</v>
      </c>
      <c r="F8" s="31" t="n">
        <f aca="false">SUM(F4:F7)</f>
        <v>689.261325</v>
      </c>
      <c r="G8" s="31" t="n">
        <f aca="false">SUM(G4:G7)</f>
        <v>212.43585</v>
      </c>
      <c r="H8" s="31" t="n">
        <f aca="false">SUM(H4:H7)</f>
        <v>76.2</v>
      </c>
      <c r="I8" s="32"/>
      <c r="M8" s="0" t="n">
        <v>101.39</v>
      </c>
      <c r="N8" s="0" t="n">
        <v>101.39</v>
      </c>
      <c r="O8" s="0" t="n">
        <v>101.39</v>
      </c>
      <c r="P8" s="0" t="n">
        <v>101.39</v>
      </c>
      <c r="Q8" s="0" t="n">
        <v>101.39</v>
      </c>
    </row>
    <row r="10" customFormat="false" ht="12.75" hidden="false" customHeight="false" outlineLevel="0" collapsed="false">
      <c r="A10" s="33"/>
      <c r="B10" s="7"/>
      <c r="C10" s="7"/>
      <c r="D10" s="7"/>
      <c r="E10" s="33"/>
      <c r="F10" s="7"/>
      <c r="G10" s="7"/>
      <c r="H10" s="7"/>
      <c r="I10" s="7"/>
    </row>
    <row r="11" customFormat="false" ht="12.75" hidden="false" customHeight="false" outlineLevel="0" collapsed="false">
      <c r="A11" s="7"/>
      <c r="B11" s="28"/>
      <c r="C11" s="28"/>
      <c r="D11" s="28"/>
      <c r="E11" s="28"/>
      <c r="F11" s="28"/>
      <c r="G11" s="28"/>
      <c r="H11" s="28"/>
      <c r="I11" s="28"/>
    </row>
    <row r="12" customFormat="false" ht="12.75" hidden="false" customHeight="false" outlineLevel="0" collapsed="false">
      <c r="A12" s="7"/>
      <c r="B12" s="28"/>
      <c r="C12" s="28"/>
      <c r="D12" s="28"/>
      <c r="E12" s="28"/>
      <c r="F12" s="28"/>
      <c r="G12" s="28"/>
      <c r="H12" s="28"/>
      <c r="I12" s="28"/>
    </row>
    <row r="13" customFormat="false" ht="12.75" hidden="false" customHeight="false" outlineLevel="0" collapsed="false">
      <c r="A13" s="7"/>
      <c r="B13" s="7"/>
      <c r="C13" s="7"/>
      <c r="D13" s="32"/>
      <c r="E13" s="32"/>
      <c r="F13" s="32"/>
      <c r="G13" s="32"/>
      <c r="H13" s="7"/>
      <c r="I13" s="7"/>
    </row>
    <row r="14" customFormat="false" ht="12.75" hidden="false" customHeight="false" outlineLevel="0" collapsed="false">
      <c r="A14" s="7"/>
      <c r="B14" s="7"/>
      <c r="C14" s="7"/>
      <c r="D14" s="32"/>
      <c r="E14" s="32"/>
      <c r="F14" s="32"/>
      <c r="G14" s="32"/>
      <c r="H14" s="7"/>
      <c r="I14" s="7"/>
    </row>
    <row r="15" customFormat="false" ht="12.75" hidden="false" customHeight="false" outlineLevel="0" collapsed="false">
      <c r="A15" s="7"/>
      <c r="B15" s="7"/>
      <c r="C15" s="7"/>
      <c r="D15" s="32"/>
      <c r="E15" s="32"/>
      <c r="F15" s="32"/>
      <c r="G15" s="32"/>
      <c r="H15" s="7"/>
      <c r="I15" s="7"/>
    </row>
    <row r="16" customFormat="false" ht="12.75" hidden="false" customHeight="false" outlineLevel="0" collapsed="false">
      <c r="A16" s="7"/>
      <c r="B16" s="7"/>
      <c r="C16" s="7"/>
      <c r="D16" s="32"/>
      <c r="E16" s="32"/>
      <c r="F16" s="32"/>
      <c r="G16" s="32"/>
      <c r="H16" s="7"/>
      <c r="I16" s="7"/>
      <c r="M16" s="0" t="n">
        <f aca="false">0.389*0.75</f>
        <v>0.29175</v>
      </c>
      <c r="N16" s="0" t="n">
        <v>0.598</v>
      </c>
      <c r="O16" s="0" t="n">
        <v>0.75</v>
      </c>
      <c r="P16" s="0" t="n">
        <v>0.945</v>
      </c>
      <c r="Q16" s="0" t="n">
        <v>1</v>
      </c>
    </row>
    <row r="17" customFormat="false" ht="12.75" hidden="false" customHeight="false" outlineLevel="0" collapsed="false">
      <c r="A17" s="7"/>
      <c r="B17" s="32"/>
      <c r="C17" s="32"/>
      <c r="D17" s="32"/>
      <c r="E17" s="32"/>
      <c r="F17" s="32"/>
      <c r="G17" s="32"/>
      <c r="H17" s="32"/>
      <c r="I17" s="32"/>
      <c r="M17" s="0" t="n">
        <v>101.39</v>
      </c>
      <c r="N17" s="0" t="n">
        <v>101.39</v>
      </c>
      <c r="O17" s="0" t="n">
        <v>101.39</v>
      </c>
      <c r="P17" s="0" t="n">
        <v>101.39</v>
      </c>
      <c r="Q17" s="0" t="n">
        <v>101.39</v>
      </c>
    </row>
    <row r="18" customFormat="false" ht="12.75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M18" s="34" t="n">
        <v>2714600</v>
      </c>
      <c r="N18" s="34" t="n">
        <v>2714600</v>
      </c>
      <c r="O18" s="34" t="n">
        <v>2714600</v>
      </c>
      <c r="P18" s="34" t="n">
        <v>2714600</v>
      </c>
      <c r="Q18" s="34" t="n">
        <v>2714600</v>
      </c>
    </row>
    <row r="19" customFormat="false" ht="12.75" hidden="false" customHeight="false" outlineLevel="0" collapsed="false">
      <c r="A19" s="35"/>
      <c r="B19" s="35"/>
      <c r="C19" s="35"/>
      <c r="D19" s="35"/>
      <c r="E19" s="35"/>
      <c r="F19" s="35"/>
      <c r="G19" s="35"/>
      <c r="H19" s="35"/>
      <c r="I19" s="7"/>
    </row>
    <row r="20" customFormat="false" ht="12.75" hidden="false" customHeight="false" outlineLevel="0" collapsed="false">
      <c r="A20" s="35"/>
      <c r="B20" s="36"/>
      <c r="C20" s="36"/>
      <c r="D20" s="36"/>
      <c r="E20" s="36"/>
      <c r="F20" s="36"/>
      <c r="G20" s="36"/>
      <c r="H20" s="36"/>
      <c r="I20" s="32"/>
    </row>
    <row r="21" customFormat="false" ht="12.75" hidden="false" customHeight="false" outlineLevel="0" collapsed="false">
      <c r="A21" s="37"/>
      <c r="B21" s="38"/>
      <c r="C21" s="38"/>
      <c r="D21" s="38"/>
      <c r="E21" s="38"/>
      <c r="F21" s="38"/>
      <c r="G21" s="38"/>
      <c r="H21" s="38"/>
      <c r="I21" s="39"/>
    </row>
    <row r="22" customFormat="false" ht="12.75" hidden="false" customHeight="false" outlineLevel="0" collapsed="false">
      <c r="A22" s="37"/>
      <c r="B22" s="38"/>
      <c r="C22" s="38"/>
      <c r="D22" s="38"/>
      <c r="E22" s="38"/>
      <c r="F22" s="38"/>
      <c r="G22" s="38"/>
      <c r="H22" s="38"/>
      <c r="I22" s="39"/>
    </row>
    <row r="23" customFormat="false" ht="12.75" hidden="false" customHeight="false" outlineLevel="0" collapsed="false">
      <c r="A23" s="37"/>
      <c r="B23" s="38"/>
      <c r="C23" s="38"/>
      <c r="D23" s="38"/>
      <c r="E23" s="38"/>
      <c r="F23" s="38"/>
      <c r="G23" s="38"/>
      <c r="H23" s="38"/>
      <c r="I23" s="39"/>
    </row>
    <row r="24" customFormat="false" ht="12.75" hidden="false" customHeight="false" outlineLevel="0" collapsed="false">
      <c r="A24" s="37"/>
      <c r="B24" s="37"/>
      <c r="C24" s="37"/>
      <c r="D24" s="37"/>
      <c r="E24" s="37"/>
      <c r="F24" s="37"/>
      <c r="G24" s="37"/>
      <c r="H24" s="37"/>
      <c r="M24" s="34"/>
      <c r="N24" s="34"/>
      <c r="O24" s="34"/>
      <c r="P24" s="34"/>
      <c r="Q24" s="34"/>
    </row>
    <row r="26" customFormat="false" ht="12.75" hidden="false" customHeight="false" outlineLevel="0" collapsed="false">
      <c r="M26" s="0" t="n">
        <v>907184.74</v>
      </c>
      <c r="N26" s="0" t="n">
        <v>907184.74</v>
      </c>
      <c r="O26" s="0" t="n">
        <v>907184.74</v>
      </c>
      <c r="P26" s="0" t="n">
        <v>907184.74</v>
      </c>
      <c r="Q26" s="0" t="n">
        <v>907184.74</v>
      </c>
    </row>
    <row r="28" customFormat="false" ht="12.75" hidden="false" customHeight="false" outlineLevel="0" collapsed="false">
      <c r="M28" s="0" t="n">
        <f aca="false">0.389*0.75</f>
        <v>0.29175</v>
      </c>
      <c r="N28" s="0" t="n">
        <v>0.598</v>
      </c>
      <c r="O28" s="0" t="n">
        <v>0.75</v>
      </c>
      <c r="P28" s="0" t="n">
        <v>0.945</v>
      </c>
      <c r="Q28" s="0" t="n">
        <v>1</v>
      </c>
    </row>
    <row r="29" customFormat="false" ht="12.75" hidden="false" customHeight="false" outlineLevel="0" collapsed="false">
      <c r="M29" s="0" t="n">
        <f aca="false">(M30*22.64)/907184.74</f>
        <v>982.002394122282</v>
      </c>
      <c r="N29" s="0" t="n">
        <f aca="false">(N30*22.64)/907184.74</f>
        <v>982.002394122282</v>
      </c>
      <c r="O29" s="0" t="n">
        <f aca="false">(O30*22.64)/907184.74</f>
        <v>982.002394122282</v>
      </c>
      <c r="P29" s="0" t="n">
        <f aca="false">(P30*22.64)/907184.74</f>
        <v>982.002394122282</v>
      </c>
      <c r="Q29" s="0" t="n">
        <f aca="false">(Q30*22.64)/907184.74</f>
        <v>982.002394122282</v>
      </c>
    </row>
    <row r="30" customFormat="false" ht="12.75" hidden="false" customHeight="false" outlineLevel="0" collapsed="false">
      <c r="M30" s="34" t="n">
        <v>39348833.33</v>
      </c>
      <c r="N30" s="34" t="n">
        <v>39348833.33</v>
      </c>
      <c r="O30" s="34" t="n">
        <v>39348833.33</v>
      </c>
      <c r="P30" s="34" t="n">
        <v>39348833.33</v>
      </c>
      <c r="Q30" s="34" t="n">
        <v>39348833.33</v>
      </c>
    </row>
    <row r="31" customFormat="false" ht="12.75" hidden="false" customHeight="false" outlineLevel="0" collapsed="false">
      <c r="M31" s="0" t="n">
        <v>0.5</v>
      </c>
      <c r="N31" s="0" t="n">
        <v>0.5</v>
      </c>
      <c r="O31" s="0" t="n">
        <v>0.5</v>
      </c>
      <c r="P31" s="0" t="n">
        <v>0.5</v>
      </c>
      <c r="Q31" s="0" t="n">
        <v>0.5</v>
      </c>
    </row>
    <row r="32" customFormat="false" ht="12.75" hidden="false" customHeight="false" outlineLevel="0" collapsed="false">
      <c r="M32" s="0" t="n">
        <v>907184.74</v>
      </c>
      <c r="N32" s="0" t="n">
        <v>907184.74</v>
      </c>
      <c r="O32" s="0" t="n">
        <v>907184.74</v>
      </c>
      <c r="P32" s="0" t="n">
        <v>907184.74</v>
      </c>
      <c r="Q32" s="0" t="n">
        <v>907184.74</v>
      </c>
    </row>
    <row r="34" customFormat="false" ht="12.75" hidden="false" customHeight="false" outlineLevel="0" collapsed="false">
      <c r="M34" s="0" t="n">
        <f aca="false">0.389*0.75</f>
        <v>0.29175</v>
      </c>
      <c r="N34" s="0" t="n">
        <v>0.598</v>
      </c>
      <c r="O34" s="0" t="n">
        <v>0.75</v>
      </c>
      <c r="P34" s="0" t="n">
        <v>0.945</v>
      </c>
      <c r="Q34" s="0" t="n">
        <v>1</v>
      </c>
    </row>
    <row r="35" customFormat="false" ht="12.75" hidden="false" customHeight="false" outlineLevel="0" collapsed="false">
      <c r="M35" s="0" t="n">
        <f aca="false">(M36*21.21)/907184.74</f>
        <v>860.618643122238</v>
      </c>
      <c r="N35" s="0" t="n">
        <f aca="false">(N36*21.21)/907184.74</f>
        <v>860.618643122238</v>
      </c>
      <c r="O35" s="0" t="n">
        <f aca="false">(O36*21.21)/907184.74</f>
        <v>860.618643122238</v>
      </c>
      <c r="P35" s="0" t="n">
        <f aca="false">(P36*21.21)/907184.74</f>
        <v>860.618643122238</v>
      </c>
      <c r="Q35" s="0" t="n">
        <f aca="false">(Q36*21.21)/907184.74</f>
        <v>860.618643122238</v>
      </c>
    </row>
    <row r="36" customFormat="false" ht="12.75" hidden="false" customHeight="false" outlineLevel="0" collapsed="false">
      <c r="M36" s="34" t="n">
        <v>36810000</v>
      </c>
      <c r="N36" s="34" t="n">
        <v>36810000</v>
      </c>
      <c r="O36" s="34" t="n">
        <v>36810000</v>
      </c>
      <c r="P36" s="34" t="n">
        <v>36810000</v>
      </c>
      <c r="Q36" s="34" t="n">
        <v>36810000</v>
      </c>
    </row>
    <row r="37" customFormat="false" ht="12.75" hidden="false" customHeight="false" outlineLevel="0" collapsed="false">
      <c r="M37" s="0" t="n">
        <v>0.5</v>
      </c>
      <c r="N37" s="0" t="n">
        <v>0.5</v>
      </c>
      <c r="O37" s="0" t="n">
        <v>0.5</v>
      </c>
      <c r="P37" s="0" t="n">
        <v>0.5</v>
      </c>
      <c r="Q37" s="0" t="n">
        <v>0.5</v>
      </c>
    </row>
    <row r="38" customFormat="false" ht="12.75" hidden="false" customHeight="false" outlineLevel="0" collapsed="false">
      <c r="M38" s="0" t="n">
        <v>907184.74</v>
      </c>
      <c r="N38" s="0" t="n">
        <v>907184.74</v>
      </c>
      <c r="O38" s="0" t="n">
        <v>907184.74</v>
      </c>
      <c r="P38" s="0" t="n">
        <v>907184.74</v>
      </c>
      <c r="Q38" s="0" t="n">
        <v>907184.74</v>
      </c>
    </row>
  </sheetData>
  <mergeCells count="2">
    <mergeCell ref="B2:H2"/>
    <mergeCell ref="B11:H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true" showOutlineSymbols="true" defaultGridColor="true" view="normal" topLeftCell="C16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4.7"/>
    <col collapsed="false" customWidth="true" hidden="false" outlineLevel="0" max="3" min="3" style="0" width="31.56"/>
    <col collapsed="false" customWidth="true" hidden="false" outlineLevel="0" max="4" min="4" style="0" width="12.7"/>
    <col collapsed="false" customWidth="true" hidden="false" outlineLevel="0" max="5" min="5" style="0" width="12.14"/>
    <col collapsed="false" customWidth="true" hidden="false" outlineLevel="0" max="8" min="8" style="0" width="10.99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</row>
    <row r="3" customFormat="false" ht="12.75" hidden="false" customHeight="false" outlineLevel="0" collapsed="false">
      <c r="A3" s="5"/>
      <c r="B3" s="6"/>
      <c r="C3" s="7"/>
      <c r="D3" s="5"/>
      <c r="E3" s="5"/>
      <c r="F3" s="5"/>
      <c r="G3" s="5"/>
      <c r="H3" s="5"/>
    </row>
    <row r="4" customFormat="false" ht="12.75" hidden="false" customHeight="false" outlineLevel="0" collapsed="false">
      <c r="A4" s="5"/>
      <c r="B4" s="6"/>
      <c r="C4" s="7"/>
      <c r="D4" s="5"/>
      <c r="E4" s="5"/>
      <c r="F4" s="5"/>
      <c r="G4" s="5"/>
      <c r="H4" s="9" t="s">
        <v>58</v>
      </c>
    </row>
    <row r="5" customFormat="false" ht="13.5" hidden="false" customHeight="false" outlineLevel="0" collapsed="false">
      <c r="A5" s="10" t="s">
        <v>5</v>
      </c>
      <c r="B5" s="11" t="s">
        <v>6</v>
      </c>
      <c r="C5" s="12" t="s">
        <v>7</v>
      </c>
      <c r="D5" s="9" t="s">
        <v>1</v>
      </c>
      <c r="E5" s="9" t="s">
        <v>3</v>
      </c>
      <c r="F5" s="9" t="s">
        <v>2</v>
      </c>
      <c r="G5" s="9" t="s">
        <v>4</v>
      </c>
      <c r="H5" s="13" t="s">
        <v>59</v>
      </c>
    </row>
    <row r="6" customFormat="false" ht="16.5" hidden="false" customHeight="false" outlineLevel="0" collapsed="false">
      <c r="A6" s="14" t="s">
        <v>11</v>
      </c>
      <c r="B6" s="14" t="s">
        <v>12</v>
      </c>
      <c r="C6" s="14" t="s">
        <v>13</v>
      </c>
      <c r="D6" s="40"/>
      <c r="E6" s="41" t="n">
        <v>0</v>
      </c>
      <c r="F6" s="40"/>
      <c r="G6" s="41"/>
      <c r="H6" s="42" t="s">
        <v>60</v>
      </c>
    </row>
    <row r="7" customFormat="false" ht="15.75" hidden="false" customHeight="false" outlineLevel="0" collapsed="false">
      <c r="A7" s="14" t="s">
        <v>14</v>
      </c>
      <c r="B7" s="14" t="s">
        <v>15</v>
      </c>
      <c r="C7" s="14" t="s">
        <v>16</v>
      </c>
      <c r="D7" s="43" t="n">
        <v>7.83</v>
      </c>
      <c r="E7" s="44" t="n">
        <v>25.17</v>
      </c>
      <c r="F7" s="43" t="n">
        <v>21.83</v>
      </c>
      <c r="G7" s="44"/>
      <c r="H7" s="45" t="s">
        <v>60</v>
      </c>
    </row>
    <row r="8" customFormat="false" ht="15.75" hidden="false" customHeight="false" outlineLevel="0" collapsed="false">
      <c r="A8" s="14" t="s">
        <v>17</v>
      </c>
      <c r="B8" s="14" t="s">
        <v>15</v>
      </c>
      <c r="C8" s="14" t="s">
        <v>18</v>
      </c>
      <c r="D8" s="43" t="n">
        <v>0.02</v>
      </c>
      <c r="E8" s="44" t="n">
        <v>0.05</v>
      </c>
      <c r="F8" s="43" t="n">
        <v>0.4</v>
      </c>
      <c r="G8" s="44"/>
      <c r="H8" s="45" t="s">
        <v>60</v>
      </c>
    </row>
    <row r="9" customFormat="false" ht="15.75" hidden="false" customHeight="false" outlineLevel="0" collapsed="false">
      <c r="A9" s="14" t="s">
        <v>19</v>
      </c>
      <c r="B9" s="14" t="s">
        <v>15</v>
      </c>
      <c r="C9" s="14" t="s">
        <v>20</v>
      </c>
      <c r="D9" s="43" t="n">
        <v>0.4</v>
      </c>
      <c r="E9" s="44" t="n">
        <v>0.8</v>
      </c>
      <c r="F9" s="43" t="n">
        <v>6.34</v>
      </c>
      <c r="G9" s="44"/>
      <c r="H9" s="45" t="s">
        <v>60</v>
      </c>
    </row>
    <row r="10" customFormat="false" ht="15.75" hidden="false" customHeight="false" outlineLevel="0" collapsed="false">
      <c r="A10" s="14" t="s">
        <v>61</v>
      </c>
      <c r="B10" s="14" t="s">
        <v>62</v>
      </c>
      <c r="C10" s="14" t="s">
        <v>63</v>
      </c>
      <c r="D10" s="43"/>
      <c r="E10" s="44"/>
      <c r="F10" s="43" t="n">
        <v>0.015</v>
      </c>
      <c r="G10" s="44"/>
      <c r="H10" s="45" t="s">
        <v>64</v>
      </c>
    </row>
    <row r="11" customFormat="false" ht="15.75" hidden="false" customHeight="false" outlineLevel="0" collapsed="false">
      <c r="A11" s="14" t="s">
        <v>65</v>
      </c>
      <c r="B11" s="14" t="s">
        <v>66</v>
      </c>
      <c r="C11" s="14" t="s">
        <v>67</v>
      </c>
      <c r="D11" s="43"/>
      <c r="E11" s="44"/>
      <c r="F11" s="43" t="n">
        <v>0.008</v>
      </c>
      <c r="G11" s="44"/>
      <c r="H11" s="45" t="s">
        <v>64</v>
      </c>
    </row>
    <row r="12" customFormat="false" ht="15.75" hidden="false" customHeight="false" outlineLevel="0" collapsed="false">
      <c r="A12" s="14" t="s">
        <v>68</v>
      </c>
      <c r="B12" s="14" t="s">
        <v>66</v>
      </c>
      <c r="C12" s="14" t="s">
        <v>67</v>
      </c>
      <c r="D12" s="43"/>
      <c r="E12" s="44"/>
      <c r="F12" s="46" t="n">
        <v>0.08</v>
      </c>
      <c r="G12" s="44"/>
      <c r="H12" s="45" t="s">
        <v>64</v>
      </c>
    </row>
    <row r="13" customFormat="false" ht="15.75" hidden="false" customHeight="false" outlineLevel="0" collapsed="false">
      <c r="A13" s="14" t="s">
        <v>69</v>
      </c>
      <c r="B13" s="14" t="s">
        <v>66</v>
      </c>
      <c r="C13" s="14" t="s">
        <v>67</v>
      </c>
      <c r="D13" s="43"/>
      <c r="E13" s="44"/>
      <c r="F13" s="43" t="n">
        <v>0.08</v>
      </c>
      <c r="G13" s="44"/>
      <c r="H13" s="45" t="s">
        <v>64</v>
      </c>
    </row>
    <row r="14" customFormat="false" ht="15.75" hidden="false" customHeight="false" outlineLevel="0" collapsed="false">
      <c r="A14" s="14" t="s">
        <v>70</v>
      </c>
      <c r="B14" s="14" t="s">
        <v>71</v>
      </c>
      <c r="C14" s="14" t="s">
        <v>72</v>
      </c>
      <c r="D14" s="43"/>
      <c r="E14" s="44"/>
      <c r="F14" s="43" t="n">
        <v>0.98</v>
      </c>
      <c r="G14" s="44"/>
      <c r="H14" s="45" t="s">
        <v>64</v>
      </c>
    </row>
    <row r="15" customFormat="false" ht="15.75" hidden="false" customHeight="false" outlineLevel="0" collapsed="false">
      <c r="A15" s="14" t="s">
        <v>73</v>
      </c>
      <c r="B15" s="14" t="s">
        <v>74</v>
      </c>
      <c r="C15" s="14" t="s">
        <v>72</v>
      </c>
      <c r="D15" s="43"/>
      <c r="E15" s="44"/>
      <c r="F15" s="43" t="n">
        <v>0.998</v>
      </c>
      <c r="G15" s="44"/>
      <c r="H15" s="45" t="s">
        <v>64</v>
      </c>
    </row>
    <row r="16" customFormat="false" ht="15.75" hidden="false" customHeight="false" outlineLevel="0" collapsed="false">
      <c r="A16" s="14" t="s">
        <v>75</v>
      </c>
      <c r="B16" s="14" t="s">
        <v>62</v>
      </c>
      <c r="C16" s="14" t="s">
        <v>63</v>
      </c>
      <c r="D16" s="43"/>
      <c r="E16" s="44"/>
      <c r="F16" s="43" t="n">
        <v>0</v>
      </c>
      <c r="G16" s="44"/>
      <c r="H16" s="45" t="s">
        <v>64</v>
      </c>
    </row>
    <row r="17" customFormat="false" ht="15.75" hidden="false" customHeight="false" outlineLevel="0" collapsed="false">
      <c r="A17" s="14" t="s">
        <v>76</v>
      </c>
      <c r="B17" s="14" t="s">
        <v>77</v>
      </c>
      <c r="C17" s="14" t="s">
        <v>78</v>
      </c>
      <c r="D17" s="43"/>
      <c r="E17" s="44"/>
      <c r="F17" s="43" t="n">
        <v>0.11</v>
      </c>
      <c r="G17" s="44"/>
      <c r="H17" s="45" t="s">
        <v>64</v>
      </c>
    </row>
    <row r="18" customFormat="false" ht="15.75" hidden="false" customHeight="false" outlineLevel="0" collapsed="false">
      <c r="A18" s="14" t="s">
        <v>79</v>
      </c>
      <c r="B18" s="14" t="s">
        <v>66</v>
      </c>
      <c r="C18" s="14" t="s">
        <v>72</v>
      </c>
      <c r="D18" s="43"/>
      <c r="E18" s="44"/>
      <c r="F18" s="43" t="n">
        <v>0.127</v>
      </c>
      <c r="G18" s="44"/>
      <c r="H18" s="45" t="s">
        <v>64</v>
      </c>
    </row>
    <row r="19" customFormat="false" ht="15.75" hidden="false" customHeight="false" outlineLevel="0" collapsed="false">
      <c r="A19" s="14" t="s">
        <v>80</v>
      </c>
      <c r="B19" s="14" t="s">
        <v>66</v>
      </c>
      <c r="C19" s="14" t="s">
        <v>67</v>
      </c>
      <c r="D19" s="43"/>
      <c r="E19" s="44"/>
      <c r="F19" s="43" t="n">
        <v>0.127</v>
      </c>
      <c r="G19" s="44"/>
      <c r="H19" s="45" t="s">
        <v>64</v>
      </c>
    </row>
    <row r="20" customFormat="false" ht="15.75" hidden="false" customHeight="false" outlineLevel="0" collapsed="false">
      <c r="A20" s="14" t="s">
        <v>81</v>
      </c>
      <c r="B20" s="14" t="s">
        <v>82</v>
      </c>
      <c r="C20" s="14" t="s">
        <v>72</v>
      </c>
      <c r="D20" s="43"/>
      <c r="E20" s="44"/>
      <c r="F20" s="43" t="n">
        <v>0</v>
      </c>
      <c r="G20" s="44"/>
      <c r="H20" s="45" t="s">
        <v>64</v>
      </c>
    </row>
    <row r="21" customFormat="false" ht="15.75" hidden="false" customHeight="false" outlineLevel="0" collapsed="false">
      <c r="A21" s="14" t="s">
        <v>83</v>
      </c>
      <c r="B21" s="14" t="s">
        <v>66</v>
      </c>
      <c r="C21" s="14" t="s">
        <v>67</v>
      </c>
      <c r="D21" s="43"/>
      <c r="E21" s="44"/>
      <c r="F21" s="43" t="n">
        <v>0.31</v>
      </c>
      <c r="G21" s="44"/>
      <c r="H21" s="45" t="s">
        <v>64</v>
      </c>
    </row>
    <row r="22" customFormat="false" ht="15.75" hidden="false" customHeight="false" outlineLevel="0" collapsed="false">
      <c r="A22" s="14" t="s">
        <v>84</v>
      </c>
      <c r="B22" s="14" t="s">
        <v>85</v>
      </c>
      <c r="C22" s="14" t="s">
        <v>72</v>
      </c>
      <c r="D22" s="43"/>
      <c r="E22" s="44"/>
      <c r="F22" s="43" t="n">
        <v>1.13</v>
      </c>
      <c r="G22" s="44"/>
      <c r="H22" s="45" t="s">
        <v>64</v>
      </c>
    </row>
    <row r="23" customFormat="false" ht="15.75" hidden="false" customHeight="false" outlineLevel="0" collapsed="false">
      <c r="A23" s="14" t="s">
        <v>21</v>
      </c>
      <c r="B23" s="14" t="s">
        <v>22</v>
      </c>
      <c r="C23" s="14" t="s">
        <v>23</v>
      </c>
      <c r="D23" s="43"/>
      <c r="E23" s="44"/>
      <c r="F23" s="43" t="n">
        <v>1.935</v>
      </c>
      <c r="G23" s="44"/>
      <c r="H23" s="45" t="s">
        <v>60</v>
      </c>
    </row>
    <row r="24" customFormat="false" ht="15.75" hidden="false" customHeight="false" outlineLevel="0" collapsed="false">
      <c r="A24" s="14" t="s">
        <v>24</v>
      </c>
      <c r="B24" s="14" t="s">
        <v>86</v>
      </c>
      <c r="C24" s="14" t="s">
        <v>87</v>
      </c>
      <c r="D24" s="43" t="n">
        <v>46.947</v>
      </c>
      <c r="E24" s="44" t="n">
        <v>1.024</v>
      </c>
      <c r="F24" s="43" t="n">
        <v>0.353</v>
      </c>
      <c r="G24" s="44" t="n">
        <v>3.638</v>
      </c>
      <c r="H24" s="45" t="s">
        <v>60</v>
      </c>
    </row>
    <row r="25" customFormat="false" ht="15.75" hidden="false" customHeight="false" outlineLevel="0" collapsed="false">
      <c r="A25" s="14" t="s">
        <v>24</v>
      </c>
      <c r="B25" s="14" t="s">
        <v>88</v>
      </c>
      <c r="C25" s="14" t="s">
        <v>89</v>
      </c>
      <c r="D25" s="43" t="n">
        <v>46.947</v>
      </c>
      <c r="E25" s="44" t="n">
        <v>1.024</v>
      </c>
      <c r="F25" s="43" t="n">
        <v>0.353</v>
      </c>
      <c r="G25" s="44" t="n">
        <v>3.638</v>
      </c>
      <c r="H25" s="45" t="s">
        <v>60</v>
      </c>
    </row>
    <row r="26" customFormat="false" ht="15.75" hidden="false" customHeight="false" outlineLevel="0" collapsed="false">
      <c r="A26" s="14" t="s">
        <v>27</v>
      </c>
      <c r="B26" s="14" t="s">
        <v>15</v>
      </c>
      <c r="C26" s="14" t="s">
        <v>28</v>
      </c>
      <c r="D26" s="43" t="n">
        <v>0.03</v>
      </c>
      <c r="E26" s="44" t="n">
        <v>0.06</v>
      </c>
      <c r="F26" s="43" t="n">
        <v>0.18</v>
      </c>
      <c r="G26" s="44"/>
      <c r="H26" s="45" t="s">
        <v>60</v>
      </c>
    </row>
    <row r="27" customFormat="false" ht="15.75" hidden="false" customHeight="false" outlineLevel="0" collapsed="false">
      <c r="A27" s="14" t="s">
        <v>29</v>
      </c>
      <c r="B27" s="14" t="s">
        <v>30</v>
      </c>
      <c r="C27" s="14" t="s">
        <v>31</v>
      </c>
      <c r="D27" s="43"/>
      <c r="E27" s="44"/>
      <c r="F27" s="43" t="n">
        <v>11.2</v>
      </c>
      <c r="G27" s="44"/>
      <c r="H27" s="45" t="s">
        <v>60</v>
      </c>
    </row>
    <row r="28" customFormat="false" ht="15.75" hidden="false" customHeight="false" outlineLevel="0" collapsed="false">
      <c r="A28" s="14" t="s">
        <v>32</v>
      </c>
      <c r="B28" s="14" t="s">
        <v>33</v>
      </c>
      <c r="C28" s="14" t="s">
        <v>34</v>
      </c>
      <c r="D28" s="43"/>
      <c r="E28" s="44" t="n">
        <v>0</v>
      </c>
      <c r="F28" s="43" t="n">
        <v>2.11</v>
      </c>
      <c r="G28" s="44"/>
      <c r="H28" s="45" t="s">
        <v>60</v>
      </c>
    </row>
    <row r="29" customFormat="false" ht="15.75" hidden="false" customHeight="false" outlineLevel="0" collapsed="false">
      <c r="A29" s="14" t="s">
        <v>35</v>
      </c>
      <c r="B29" s="14" t="s">
        <v>36</v>
      </c>
      <c r="C29" s="14" t="s">
        <v>37</v>
      </c>
      <c r="D29" s="43" t="n">
        <v>576.84</v>
      </c>
      <c r="E29" s="44" t="n">
        <v>36.51</v>
      </c>
      <c r="F29" s="43" t="n">
        <v>174.49</v>
      </c>
      <c r="G29" s="44" t="n">
        <v>6.76</v>
      </c>
      <c r="H29" s="45" t="s">
        <v>60</v>
      </c>
    </row>
    <row r="30" customFormat="false" ht="15.75" hidden="false" customHeight="false" outlineLevel="0" collapsed="false">
      <c r="A30" s="14" t="s">
        <v>38</v>
      </c>
      <c r="B30" s="14" t="s">
        <v>39</v>
      </c>
      <c r="C30" s="14" t="s">
        <v>37</v>
      </c>
      <c r="D30" s="43" t="n">
        <v>1044.59</v>
      </c>
      <c r="E30" s="44" t="n">
        <v>43.68</v>
      </c>
      <c r="F30" s="43" t="n">
        <v>149.78</v>
      </c>
      <c r="G30" s="44" t="n">
        <v>7.69</v>
      </c>
      <c r="H30" s="45" t="s">
        <v>60</v>
      </c>
    </row>
    <row r="31" customFormat="false" ht="15.75" hidden="false" customHeight="false" outlineLevel="0" collapsed="false">
      <c r="A31" s="14" t="s">
        <v>40</v>
      </c>
      <c r="B31" s="14" t="s">
        <v>41</v>
      </c>
      <c r="C31" s="14" t="s">
        <v>37</v>
      </c>
      <c r="D31" s="43" t="n">
        <v>905.85</v>
      </c>
      <c r="E31" s="44" t="n">
        <v>41.68</v>
      </c>
      <c r="F31" s="43" t="n">
        <v>217.75</v>
      </c>
      <c r="G31" s="44" t="n">
        <v>6.85</v>
      </c>
      <c r="H31" s="45" t="s">
        <v>60</v>
      </c>
    </row>
    <row r="32" customFormat="false" ht="15.75" hidden="false" customHeight="false" outlineLevel="0" collapsed="false">
      <c r="A32" s="14" t="s">
        <v>42</v>
      </c>
      <c r="B32" s="14" t="s">
        <v>43</v>
      </c>
      <c r="C32" s="14" t="s">
        <v>44</v>
      </c>
      <c r="D32" s="43" t="n">
        <v>0.36</v>
      </c>
      <c r="E32" s="44" t="n">
        <v>0.05</v>
      </c>
      <c r="F32" s="43" t="n">
        <v>0.01</v>
      </c>
      <c r="G32" s="44" t="n">
        <v>0.01</v>
      </c>
      <c r="H32" s="45" t="s">
        <v>60</v>
      </c>
    </row>
    <row r="33" customFormat="false" ht="15.75" hidden="false" customHeight="false" outlineLevel="0" collapsed="false">
      <c r="A33" s="14" t="s">
        <v>90</v>
      </c>
      <c r="B33" s="14" t="s">
        <v>90</v>
      </c>
      <c r="C33" s="14" t="s">
        <v>91</v>
      </c>
      <c r="D33" s="43"/>
      <c r="E33" s="44"/>
      <c r="F33" s="43" t="n">
        <v>0.945</v>
      </c>
      <c r="G33" s="44"/>
      <c r="H33" s="45" t="s">
        <v>64</v>
      </c>
    </row>
    <row r="34" customFormat="false" ht="15.75" hidden="false" customHeight="false" outlineLevel="0" collapsed="false">
      <c r="A34" s="14" t="s">
        <v>92</v>
      </c>
      <c r="B34" s="14" t="s">
        <v>93</v>
      </c>
      <c r="C34" s="14" t="s">
        <v>94</v>
      </c>
      <c r="D34" s="43"/>
      <c r="E34" s="44"/>
      <c r="F34" s="43" t="n">
        <v>0</v>
      </c>
      <c r="G34" s="44"/>
      <c r="H34" s="45" t="s">
        <v>60</v>
      </c>
    </row>
    <row r="35" customFormat="false" ht="15.75" hidden="false" customHeight="false" outlineLevel="0" collapsed="false">
      <c r="A35" s="14" t="s">
        <v>95</v>
      </c>
      <c r="B35" s="14" t="s">
        <v>93</v>
      </c>
      <c r="C35" s="14" t="s">
        <v>96</v>
      </c>
      <c r="D35" s="43"/>
      <c r="E35" s="44"/>
      <c r="F35" s="43" t="n">
        <v>0</v>
      </c>
      <c r="G35" s="44"/>
      <c r="H35" s="45" t="s">
        <v>60</v>
      </c>
    </row>
    <row r="36" customFormat="false" ht="15.75" hidden="false" customHeight="false" outlineLevel="0" collapsed="false">
      <c r="A36" s="14" t="s">
        <v>97</v>
      </c>
      <c r="B36" s="14" t="s">
        <v>98</v>
      </c>
      <c r="C36" s="14" t="s">
        <v>99</v>
      </c>
      <c r="D36" s="43" t="n">
        <v>0.05</v>
      </c>
      <c r="E36" s="44" t="n">
        <v>0.11</v>
      </c>
      <c r="F36" s="43" t="n">
        <v>0.92</v>
      </c>
      <c r="G36" s="44"/>
      <c r="H36" s="45" t="s">
        <v>64</v>
      </c>
    </row>
    <row r="37" customFormat="false" ht="15.75" hidden="false" customHeight="false" outlineLevel="0" collapsed="false">
      <c r="A37" s="14" t="s">
        <v>100</v>
      </c>
      <c r="B37" s="14" t="s">
        <v>101</v>
      </c>
      <c r="C37" s="14" t="s">
        <v>102</v>
      </c>
      <c r="D37" s="43"/>
      <c r="E37" s="44"/>
      <c r="F37" s="43" t="n">
        <v>0</v>
      </c>
      <c r="G37" s="44"/>
      <c r="H37" s="45" t="s">
        <v>64</v>
      </c>
    </row>
    <row r="38" customFormat="false" ht="15.75" hidden="false" customHeight="false" outlineLevel="0" collapsed="false">
      <c r="A38" s="14" t="s">
        <v>45</v>
      </c>
      <c r="B38" s="14" t="s">
        <v>46</v>
      </c>
      <c r="C38" s="14" t="s">
        <v>47</v>
      </c>
      <c r="D38" s="43"/>
      <c r="E38" s="44"/>
      <c r="F38" s="43" t="n">
        <v>0.28</v>
      </c>
      <c r="G38" s="44"/>
      <c r="H38" s="45" t="s">
        <v>60</v>
      </c>
    </row>
    <row r="39" customFormat="false" ht="16.5" hidden="false" customHeight="false" outlineLevel="0" collapsed="false">
      <c r="A39" s="47" t="s">
        <v>103</v>
      </c>
      <c r="B39" s="47" t="s">
        <v>103</v>
      </c>
      <c r="C39" s="47" t="s">
        <v>104</v>
      </c>
      <c r="D39" s="48" t="n">
        <v>0.03</v>
      </c>
      <c r="E39" s="49" t="n">
        <v>0.06</v>
      </c>
      <c r="F39" s="48"/>
      <c r="G39" s="49"/>
      <c r="H39" s="50" t="s">
        <v>64</v>
      </c>
    </row>
    <row r="40" customFormat="false" ht="19.5" hidden="false" customHeight="false" outlineLevel="0" collapsed="false">
      <c r="A40" s="47"/>
      <c r="B40" s="47"/>
      <c r="C40" s="51" t="s">
        <v>57</v>
      </c>
      <c r="D40" s="52" t="n">
        <f aca="false">SUM(D6:D39)</f>
        <v>2629.894</v>
      </c>
      <c r="E40" s="52" t="n">
        <f aca="false">SUM(E6:E39)</f>
        <v>150.218</v>
      </c>
      <c r="F40" s="52" t="n">
        <f aca="false">SUM(F6:F39)</f>
        <v>592.841</v>
      </c>
      <c r="G40" s="53" t="n">
        <f aca="false">SUM(G6:G39)</f>
        <v>28.586</v>
      </c>
      <c r="H40" s="54"/>
    </row>
    <row r="41" customFormat="false" ht="17.25" hidden="false" customHeight="false" outlineLevel="0" collapsed="false">
      <c r="C41" s="55" t="s">
        <v>105</v>
      </c>
      <c r="D41" s="56" t="n">
        <v>2629.85</v>
      </c>
      <c r="E41" s="57" t="n">
        <v>163.99</v>
      </c>
      <c r="F41" s="57" t="n">
        <v>592.85</v>
      </c>
      <c r="G41" s="58" t="n">
        <v>28.58</v>
      </c>
      <c r="H41" s="54"/>
    </row>
    <row r="42" customFormat="false" ht="17.25" hidden="false" customHeight="false" outlineLevel="0" collapsed="false">
      <c r="C42" s="25" t="s">
        <v>106</v>
      </c>
      <c r="D42" s="52" t="n">
        <f aca="false">SUM(D6:D9)+SUM(D23:D32)+SUM(D34:D35)+D38</f>
        <v>2629.814</v>
      </c>
      <c r="E42" s="52" t="n">
        <f aca="false">SUM(E6:E9)+SUM(E23:E32)+SUM(E34:E35)+E38</f>
        <v>150.048</v>
      </c>
      <c r="F42" s="52" t="n">
        <f aca="false">SUM(F6:F9)+SUM(F23:F32)+SUM(F34:F35)+F38</f>
        <v>587.011</v>
      </c>
      <c r="G42" s="52" t="n">
        <f aca="false">SUM(G6:G9)+SUM(G23:G32)+SUM(G34:G35)+G38</f>
        <v>28.586</v>
      </c>
    </row>
    <row r="43" customFormat="false" ht="13.5" hidden="false" customHeight="false" outlineLevel="0" collapsed="false">
      <c r="D43" s="59"/>
    </row>
    <row r="45" customFormat="false" ht="12.75" hidden="false" customHeight="false" outlineLevel="0" collapsed="false">
      <c r="D45" s="60" t="s">
        <v>107</v>
      </c>
      <c r="E45" s="61"/>
      <c r="F45" s="61"/>
      <c r="G45" s="62"/>
    </row>
    <row r="46" customFormat="false" ht="12.75" hidden="false" customHeight="false" outlineLevel="0" collapsed="false">
      <c r="D46" s="63" t="s">
        <v>108</v>
      </c>
      <c r="E46" s="7"/>
      <c r="F46" s="7"/>
      <c r="G46" s="64"/>
    </row>
    <row r="47" customFormat="false" ht="12.75" hidden="false" customHeight="false" outlineLevel="0" collapsed="false">
      <c r="D47" s="63" t="s">
        <v>109</v>
      </c>
      <c r="E47" s="7" t="s">
        <v>110</v>
      </c>
      <c r="F47" s="7"/>
      <c r="G47" s="64"/>
    </row>
    <row r="48" customFormat="false" ht="12.75" hidden="false" customHeight="false" outlineLevel="0" collapsed="false">
      <c r="D48" s="63" t="n">
        <v>14.22</v>
      </c>
      <c r="E48" s="7" t="n">
        <v>0.9</v>
      </c>
      <c r="F48" s="7"/>
      <c r="G48" s="64"/>
    </row>
    <row r="49" customFormat="false" ht="12.75" hidden="false" customHeight="false" outlineLevel="0" collapsed="false">
      <c r="D49" s="63" t="n">
        <v>22.64</v>
      </c>
      <c r="E49" s="7" t="n">
        <v>0.947</v>
      </c>
      <c r="F49" s="7"/>
      <c r="G49" s="64"/>
    </row>
    <row r="50" customFormat="false" ht="12.75" hidden="false" customHeight="false" outlineLevel="0" collapsed="false">
      <c r="D50" s="63" t="n">
        <v>21.21</v>
      </c>
      <c r="E50" s="7" t="n">
        <v>0.976</v>
      </c>
      <c r="F50" s="7"/>
      <c r="G50" s="64"/>
    </row>
    <row r="51" customFormat="false" ht="12.75" hidden="false" customHeight="false" outlineLevel="0" collapsed="false">
      <c r="D51" s="63" t="s">
        <v>111</v>
      </c>
      <c r="E51" s="7"/>
      <c r="F51" s="7"/>
      <c r="G51" s="64"/>
    </row>
    <row r="52" customFormat="false" ht="12.75" hidden="false" customHeight="false" outlineLevel="0" collapsed="false">
      <c r="D52" s="63" t="s">
        <v>109</v>
      </c>
      <c r="E52" s="7" t="s">
        <v>110</v>
      </c>
      <c r="F52" s="7"/>
      <c r="G52" s="64"/>
    </row>
    <row r="53" customFormat="false" ht="12.75" hidden="false" customHeight="false" outlineLevel="0" collapsed="false">
      <c r="D53" s="63" t="n">
        <v>0.5</v>
      </c>
      <c r="E53" s="7" t="n">
        <v>3</v>
      </c>
      <c r="F53" s="7"/>
      <c r="G53" s="64"/>
    </row>
    <row r="54" customFormat="false" ht="12.75" hidden="false" customHeight="false" outlineLevel="0" collapsed="false">
      <c r="D54" s="63" t="n">
        <v>0.5</v>
      </c>
      <c r="E54" s="7" t="n">
        <v>3</v>
      </c>
      <c r="F54" s="7"/>
      <c r="G54" s="64"/>
    </row>
    <row r="55" customFormat="false" ht="12.75" hidden="false" customHeight="false" outlineLevel="0" collapsed="false">
      <c r="D55" s="63" t="n">
        <v>0.5</v>
      </c>
      <c r="E55" s="7" t="n">
        <v>3</v>
      </c>
      <c r="F55" s="7"/>
      <c r="G55" s="64"/>
    </row>
    <row r="56" customFormat="false" ht="12.75" hidden="false" customHeight="false" outlineLevel="0" collapsed="false">
      <c r="D56" s="63" t="s">
        <v>112</v>
      </c>
      <c r="E56" s="7"/>
      <c r="F56" s="7"/>
      <c r="G56" s="64"/>
    </row>
    <row r="57" customFormat="false" ht="12.75" hidden="false" customHeight="false" outlineLevel="0" collapsed="false">
      <c r="D57" s="63" t="s">
        <v>113</v>
      </c>
      <c r="E57" s="7" t="s">
        <v>114</v>
      </c>
      <c r="F57" s="7"/>
      <c r="G57" s="64"/>
    </row>
    <row r="58" customFormat="false" ht="12.75" hidden="false" customHeight="false" outlineLevel="0" collapsed="false">
      <c r="D58" s="65" t="n">
        <f aca="false">D53/D48*D29</f>
        <v>20.2827004219409</v>
      </c>
      <c r="E58" s="7" t="s">
        <v>115</v>
      </c>
      <c r="F58" s="7"/>
      <c r="G58" s="64"/>
    </row>
    <row r="59" customFormat="false" ht="12.75" hidden="false" customHeight="false" outlineLevel="0" collapsed="false">
      <c r="D59" s="65" t="n">
        <f aca="false">D54/D49*D30</f>
        <v>23.0695671378092</v>
      </c>
      <c r="E59" s="7" t="s">
        <v>115</v>
      </c>
      <c r="F59" s="7"/>
      <c r="G59" s="64"/>
    </row>
    <row r="60" customFormat="false" ht="12.75" hidden="false" customHeight="false" outlineLevel="0" collapsed="false">
      <c r="D60" s="66" t="n">
        <f aca="false">D55/D50*D31</f>
        <v>21.3543140028289</v>
      </c>
      <c r="E60" s="67" t="s">
        <v>115</v>
      </c>
      <c r="F60" s="67"/>
      <c r="G60" s="68"/>
    </row>
    <row r="62" customFormat="false" ht="12.75" hidden="false" customHeight="false" outlineLevel="0" collapsed="false">
      <c r="D62" s="60" t="s">
        <v>116</v>
      </c>
      <c r="E62" s="61"/>
      <c r="F62" s="61"/>
      <c r="G62" s="62"/>
    </row>
    <row r="63" customFormat="false" ht="12.75" hidden="false" customHeight="false" outlineLevel="0" collapsed="false">
      <c r="D63" s="63" t="s">
        <v>117</v>
      </c>
      <c r="E63" s="7"/>
      <c r="F63" s="7"/>
      <c r="G63" s="64"/>
    </row>
    <row r="64" customFormat="false" ht="12.75" hidden="false" customHeight="false" outlineLevel="0" collapsed="false">
      <c r="D64" s="63" t="s">
        <v>118</v>
      </c>
      <c r="E64" s="7" t="s">
        <v>119</v>
      </c>
      <c r="F64" s="7"/>
      <c r="G64" s="64"/>
    </row>
    <row r="65" customFormat="false" ht="12.75" hidden="false" customHeight="false" outlineLevel="0" collapsed="false">
      <c r="D65" s="63" t="n">
        <v>0.0747</v>
      </c>
      <c r="E65" s="7" t="n">
        <v>0.0036</v>
      </c>
      <c r="F65" s="7"/>
      <c r="G65" s="64"/>
    </row>
    <row r="66" customFormat="false" ht="12.75" hidden="false" customHeight="false" outlineLevel="0" collapsed="false">
      <c r="D66" s="63" t="s">
        <v>120</v>
      </c>
      <c r="E66" s="7"/>
      <c r="F66" s="7"/>
      <c r="G66" s="64"/>
    </row>
    <row r="67" customFormat="false" ht="12.75" hidden="false" customHeight="false" outlineLevel="0" collapsed="false">
      <c r="D67" s="63" t="s">
        <v>118</v>
      </c>
      <c r="E67" s="7" t="s">
        <v>121</v>
      </c>
      <c r="F67" s="7"/>
      <c r="G67" s="64"/>
    </row>
    <row r="68" customFormat="false" ht="12.75" hidden="false" customHeight="false" outlineLevel="0" collapsed="false">
      <c r="D68" s="63" t="n">
        <v>0.01</v>
      </c>
      <c r="E68" s="7" t="n">
        <v>400</v>
      </c>
      <c r="F68" s="7"/>
      <c r="G68" s="64"/>
    </row>
    <row r="69" customFormat="false" ht="12.75" hidden="false" customHeight="false" outlineLevel="0" collapsed="false">
      <c r="D69" s="63" t="s">
        <v>122</v>
      </c>
      <c r="E69" s="7"/>
      <c r="F69" s="7"/>
      <c r="G69" s="64"/>
    </row>
    <row r="70" customFormat="false" ht="12.75" hidden="false" customHeight="false" outlineLevel="0" collapsed="false">
      <c r="D70" s="63" t="s">
        <v>113</v>
      </c>
      <c r="E70" s="7" t="s">
        <v>114</v>
      </c>
      <c r="F70" s="7"/>
      <c r="G70" s="64"/>
    </row>
    <row r="71" customFormat="false" ht="12.75" hidden="false" customHeight="false" outlineLevel="0" collapsed="false">
      <c r="D71" s="66" t="n">
        <f aca="false">D68/D65*(D24+D25)</f>
        <v>12.5694779116466</v>
      </c>
      <c r="E71" s="67" t="s">
        <v>123</v>
      </c>
      <c r="F71" s="67"/>
      <c r="G71" s="68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4.7"/>
    <col collapsed="false" customWidth="true" hidden="false" outlineLevel="0" max="3" min="3" style="0" width="31.56"/>
    <col collapsed="false" customWidth="true" hidden="false" outlineLevel="0" max="4" min="4" style="0" width="12.7"/>
    <col collapsed="false" customWidth="true" hidden="false" outlineLevel="0" max="5" min="5" style="0" width="12.14"/>
    <col collapsed="false" customWidth="true" hidden="false" outlineLevel="0" max="8" min="8" style="0" width="10.99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2"/>
      <c r="B2" s="3"/>
      <c r="C2" s="4"/>
      <c r="D2" s="2"/>
      <c r="E2" s="2"/>
      <c r="F2" s="2"/>
      <c r="G2" s="2"/>
      <c r="H2" s="2"/>
    </row>
    <row r="3" customFormat="false" ht="12.75" hidden="false" customHeight="false" outlineLevel="0" collapsed="false">
      <c r="A3" s="5"/>
      <c r="B3" s="6"/>
      <c r="C3" s="7"/>
      <c r="D3" s="5"/>
      <c r="E3" s="5"/>
      <c r="F3" s="5"/>
      <c r="G3" s="5"/>
      <c r="H3" s="5"/>
    </row>
    <row r="4" customFormat="false" ht="12.75" hidden="false" customHeight="false" outlineLevel="0" collapsed="false">
      <c r="A4" s="5"/>
      <c r="B4" s="6"/>
      <c r="C4" s="7"/>
      <c r="D4" s="5"/>
      <c r="E4" s="5"/>
      <c r="F4" s="5"/>
      <c r="G4" s="5"/>
      <c r="H4" s="9" t="s">
        <v>58</v>
      </c>
    </row>
    <row r="5" customFormat="false" ht="13.5" hidden="false" customHeight="false" outlineLevel="0" collapsed="false">
      <c r="A5" s="10" t="s">
        <v>5</v>
      </c>
      <c r="B5" s="11" t="s">
        <v>6</v>
      </c>
      <c r="C5" s="12" t="s">
        <v>7</v>
      </c>
      <c r="D5" s="9" t="s">
        <v>1</v>
      </c>
      <c r="E5" s="9" t="s">
        <v>3</v>
      </c>
      <c r="F5" s="9" t="s">
        <v>2</v>
      </c>
      <c r="G5" s="9" t="s">
        <v>4</v>
      </c>
      <c r="H5" s="13" t="s">
        <v>59</v>
      </c>
    </row>
    <row r="6" customFormat="false" ht="16.5" hidden="false" customHeight="false" outlineLevel="0" collapsed="false">
      <c r="A6" s="14" t="s">
        <v>11</v>
      </c>
      <c r="B6" s="14" t="s">
        <v>12</v>
      </c>
      <c r="C6" s="14" t="s">
        <v>13</v>
      </c>
      <c r="D6" s="40"/>
      <c r="E6" s="41" t="n">
        <v>2.925</v>
      </c>
      <c r="F6" s="40"/>
      <c r="G6" s="41"/>
      <c r="H6" s="42" t="s">
        <v>60</v>
      </c>
    </row>
    <row r="7" customFormat="false" ht="15.75" hidden="false" customHeight="false" outlineLevel="0" collapsed="false">
      <c r="A7" s="14" t="s">
        <v>14</v>
      </c>
      <c r="B7" s="14" t="s">
        <v>15</v>
      </c>
      <c r="C7" s="14" t="s">
        <v>16</v>
      </c>
      <c r="D7" s="43" t="n">
        <v>3.6013</v>
      </c>
      <c r="E7" s="44" t="n">
        <v>28.5355</v>
      </c>
      <c r="F7" s="43" t="n">
        <v>20.4545</v>
      </c>
      <c r="G7" s="44"/>
      <c r="H7" s="45" t="s">
        <v>60</v>
      </c>
    </row>
    <row r="8" customFormat="false" ht="15.75" hidden="false" customHeight="false" outlineLevel="0" collapsed="false">
      <c r="A8" s="14" t="s">
        <v>17</v>
      </c>
      <c r="B8" s="14" t="s">
        <v>15</v>
      </c>
      <c r="C8" s="14" t="s">
        <v>18</v>
      </c>
      <c r="D8" s="43" t="n">
        <v>0.0165</v>
      </c>
      <c r="E8" s="44" t="n">
        <v>0.0621</v>
      </c>
      <c r="F8" s="43" t="n">
        <v>0.3708</v>
      </c>
      <c r="G8" s="44"/>
      <c r="H8" s="45" t="s">
        <v>60</v>
      </c>
    </row>
    <row r="9" customFormat="false" ht="15.75" hidden="false" customHeight="false" outlineLevel="0" collapsed="false">
      <c r="A9" s="14" t="s">
        <v>19</v>
      </c>
      <c r="B9" s="14" t="s">
        <v>15</v>
      </c>
      <c r="C9" s="14" t="s">
        <v>20</v>
      </c>
      <c r="D9" s="43" t="n">
        <v>0.1833</v>
      </c>
      <c r="E9" s="44" t="n">
        <v>0.9972</v>
      </c>
      <c r="F9" s="43" t="n">
        <v>5.9375</v>
      </c>
      <c r="G9" s="44"/>
      <c r="H9" s="45" t="s">
        <v>60</v>
      </c>
    </row>
    <row r="10" customFormat="false" ht="15.75" hidden="false" customHeight="false" outlineLevel="0" collapsed="false">
      <c r="A10" s="14" t="s">
        <v>61</v>
      </c>
      <c r="B10" s="14" t="s">
        <v>62</v>
      </c>
      <c r="C10" s="14" t="s">
        <v>63</v>
      </c>
      <c r="D10" s="43"/>
      <c r="E10" s="44"/>
      <c r="F10" s="43" t="n">
        <v>0.0128</v>
      </c>
      <c r="G10" s="44"/>
      <c r="H10" s="45" t="s">
        <v>64</v>
      </c>
    </row>
    <row r="11" customFormat="false" ht="15.75" hidden="false" customHeight="false" outlineLevel="0" collapsed="false">
      <c r="A11" s="14" t="s">
        <v>65</v>
      </c>
      <c r="B11" s="14" t="s">
        <v>66</v>
      </c>
      <c r="C11" s="14" t="s">
        <v>67</v>
      </c>
      <c r="D11" s="43"/>
      <c r="E11" s="44"/>
      <c r="F11" s="43" t="n">
        <v>0.007</v>
      </c>
      <c r="G11" s="44"/>
      <c r="H11" s="45" t="s">
        <v>64</v>
      </c>
    </row>
    <row r="12" customFormat="false" ht="15.75" hidden="false" customHeight="false" outlineLevel="0" collapsed="false">
      <c r="A12" s="14" t="s">
        <v>68</v>
      </c>
      <c r="B12" s="14" t="s">
        <v>66</v>
      </c>
      <c r="C12" s="14" t="s">
        <v>67</v>
      </c>
      <c r="D12" s="43"/>
      <c r="E12" s="44"/>
      <c r="F12" s="46" t="n">
        <v>0.007</v>
      </c>
      <c r="G12" s="44"/>
      <c r="H12" s="45" t="s">
        <v>64</v>
      </c>
    </row>
    <row r="13" customFormat="false" ht="15.75" hidden="false" customHeight="false" outlineLevel="0" collapsed="false">
      <c r="A13" s="14" t="s">
        <v>69</v>
      </c>
      <c r="B13" s="14" t="s">
        <v>66</v>
      </c>
      <c r="C13" s="14" t="s">
        <v>67</v>
      </c>
      <c r="D13" s="43"/>
      <c r="E13" s="44"/>
      <c r="F13" s="43" t="n">
        <v>0.0074</v>
      </c>
      <c r="G13" s="44"/>
      <c r="H13" s="45" t="s">
        <v>64</v>
      </c>
    </row>
    <row r="14" customFormat="false" ht="15.75" hidden="false" customHeight="false" outlineLevel="0" collapsed="false">
      <c r="A14" s="14" t="s">
        <v>70</v>
      </c>
      <c r="B14" s="14" t="s">
        <v>71</v>
      </c>
      <c r="C14" s="14" t="s">
        <v>72</v>
      </c>
      <c r="D14" s="43"/>
      <c r="E14" s="44"/>
      <c r="F14" s="43" t="n">
        <v>0.7932</v>
      </c>
      <c r="G14" s="44"/>
      <c r="H14" s="45" t="s">
        <v>64</v>
      </c>
    </row>
    <row r="15" customFormat="false" ht="15.75" hidden="false" customHeight="false" outlineLevel="0" collapsed="false">
      <c r="A15" s="14" t="s">
        <v>73</v>
      </c>
      <c r="B15" s="14" t="s">
        <v>74</v>
      </c>
      <c r="C15" s="14" t="s">
        <v>72</v>
      </c>
      <c r="D15" s="43"/>
      <c r="E15" s="44"/>
      <c r="F15" s="43" t="n">
        <v>0.688</v>
      </c>
      <c r="G15" s="44"/>
      <c r="H15" s="45" t="s">
        <v>64</v>
      </c>
    </row>
    <row r="16" customFormat="false" ht="15.75" hidden="false" customHeight="false" outlineLevel="0" collapsed="false">
      <c r="A16" s="14" t="s">
        <v>75</v>
      </c>
      <c r="B16" s="14" t="s">
        <v>62</v>
      </c>
      <c r="C16" s="14" t="s">
        <v>63</v>
      </c>
      <c r="D16" s="43"/>
      <c r="E16" s="44"/>
      <c r="F16" s="43" t="n">
        <v>0.0584</v>
      </c>
      <c r="G16" s="44"/>
      <c r="H16" s="45" t="s">
        <v>64</v>
      </c>
    </row>
    <row r="17" customFormat="false" ht="15.75" hidden="false" customHeight="false" outlineLevel="0" collapsed="false">
      <c r="A17" s="14" t="s">
        <v>76</v>
      </c>
      <c r="B17" s="14" t="s">
        <v>77</v>
      </c>
      <c r="C17" s="14" t="s">
        <v>78</v>
      </c>
      <c r="D17" s="43"/>
      <c r="E17" s="44"/>
      <c r="F17" s="43" t="n">
        <v>0.002</v>
      </c>
      <c r="G17" s="44"/>
      <c r="H17" s="45" t="s">
        <v>64</v>
      </c>
    </row>
    <row r="18" customFormat="false" ht="15.75" hidden="false" customHeight="false" outlineLevel="0" collapsed="false">
      <c r="A18" s="14" t="s">
        <v>79</v>
      </c>
      <c r="B18" s="14" t="s">
        <v>66</v>
      </c>
      <c r="C18" s="14" t="s">
        <v>72</v>
      </c>
      <c r="D18" s="43"/>
      <c r="E18" s="44"/>
      <c r="F18" s="43" t="n">
        <v>0.1785</v>
      </c>
      <c r="G18" s="44"/>
      <c r="H18" s="45" t="s">
        <v>64</v>
      </c>
    </row>
    <row r="19" customFormat="false" ht="15.75" hidden="false" customHeight="false" outlineLevel="0" collapsed="false">
      <c r="A19" s="14" t="s">
        <v>80</v>
      </c>
      <c r="B19" s="14" t="s">
        <v>66</v>
      </c>
      <c r="C19" s="14" t="s">
        <v>67</v>
      </c>
      <c r="D19" s="43"/>
      <c r="E19" s="44"/>
      <c r="F19" s="43" t="n">
        <v>0.1786</v>
      </c>
      <c r="G19" s="44"/>
      <c r="H19" s="45" t="s">
        <v>64</v>
      </c>
    </row>
    <row r="20" customFormat="false" ht="15.75" hidden="false" customHeight="false" outlineLevel="0" collapsed="false">
      <c r="A20" s="14" t="s">
        <v>81</v>
      </c>
      <c r="B20" s="14" t="s">
        <v>82</v>
      </c>
      <c r="C20" s="14" t="s">
        <v>72</v>
      </c>
      <c r="D20" s="43"/>
      <c r="E20" s="44"/>
      <c r="F20" s="43" t="n">
        <v>0</v>
      </c>
      <c r="G20" s="44"/>
      <c r="H20" s="45" t="s">
        <v>64</v>
      </c>
    </row>
    <row r="21" customFormat="false" ht="15.75" hidden="false" customHeight="false" outlineLevel="0" collapsed="false">
      <c r="A21" s="14" t="s">
        <v>83</v>
      </c>
      <c r="B21" s="14" t="s">
        <v>66</v>
      </c>
      <c r="C21" s="14" t="s">
        <v>67</v>
      </c>
      <c r="D21" s="43"/>
      <c r="E21" s="44"/>
      <c r="F21" s="43" t="n">
        <v>0.2938</v>
      </c>
      <c r="G21" s="44"/>
      <c r="H21" s="45" t="s">
        <v>64</v>
      </c>
    </row>
    <row r="22" customFormat="false" ht="15.75" hidden="false" customHeight="false" outlineLevel="0" collapsed="false">
      <c r="A22" s="14" t="s">
        <v>84</v>
      </c>
      <c r="B22" s="14" t="s">
        <v>85</v>
      </c>
      <c r="C22" s="14" t="s">
        <v>72</v>
      </c>
      <c r="D22" s="43"/>
      <c r="E22" s="44"/>
      <c r="F22" s="43" t="n">
        <v>1.3589</v>
      </c>
      <c r="G22" s="44"/>
      <c r="H22" s="45" t="s">
        <v>64</v>
      </c>
    </row>
    <row r="23" customFormat="false" ht="15.75" hidden="false" customHeight="false" outlineLevel="0" collapsed="false">
      <c r="A23" s="14" t="s">
        <v>21</v>
      </c>
      <c r="B23" s="14" t="s">
        <v>22</v>
      </c>
      <c r="C23" s="14" t="s">
        <v>23</v>
      </c>
      <c r="D23" s="43"/>
      <c r="E23" s="44"/>
      <c r="F23" s="43" t="n">
        <v>1.4522</v>
      </c>
      <c r="G23" s="44"/>
      <c r="H23" s="45" t="s">
        <v>60</v>
      </c>
    </row>
    <row r="24" customFormat="false" ht="15.75" hidden="false" customHeight="false" outlineLevel="0" collapsed="false">
      <c r="A24" s="14" t="s">
        <v>24</v>
      </c>
      <c r="B24" s="14" t="s">
        <v>86</v>
      </c>
      <c r="C24" s="14" t="s">
        <v>87</v>
      </c>
      <c r="D24" s="43" t="n">
        <v>68.9185</v>
      </c>
      <c r="E24" s="44" t="n">
        <v>3.296</v>
      </c>
      <c r="F24" s="43" t="n">
        <v>0.3287</v>
      </c>
      <c r="G24" s="44" t="n">
        <v>4.7005</v>
      </c>
      <c r="H24" s="45" t="s">
        <v>60</v>
      </c>
    </row>
    <row r="25" customFormat="false" ht="15.75" hidden="false" customHeight="false" outlineLevel="0" collapsed="false">
      <c r="A25" s="14" t="s">
        <v>24</v>
      </c>
      <c r="B25" s="14" t="s">
        <v>88</v>
      </c>
      <c r="C25" s="14" t="s">
        <v>89</v>
      </c>
      <c r="D25" s="43"/>
      <c r="E25" s="44"/>
      <c r="F25" s="43"/>
      <c r="G25" s="44"/>
      <c r="H25" s="45" t="s">
        <v>60</v>
      </c>
    </row>
    <row r="26" customFormat="false" ht="15.75" hidden="false" customHeight="false" outlineLevel="0" collapsed="false">
      <c r="A26" s="14" t="s">
        <v>27</v>
      </c>
      <c r="B26" s="14" t="s">
        <v>15</v>
      </c>
      <c r="C26" s="14" t="s">
        <v>28</v>
      </c>
      <c r="D26" s="43" t="n">
        <v>0.0234</v>
      </c>
      <c r="E26" s="44" t="n">
        <v>0.0593</v>
      </c>
      <c r="F26" s="43"/>
      <c r="G26" s="44"/>
      <c r="H26" s="45" t="s">
        <v>60</v>
      </c>
    </row>
    <row r="27" customFormat="false" ht="15.75" hidden="false" customHeight="false" outlineLevel="0" collapsed="false">
      <c r="A27" s="14" t="s">
        <v>29</v>
      </c>
      <c r="B27" s="14" t="s">
        <v>30</v>
      </c>
      <c r="C27" s="14" t="s">
        <v>31</v>
      </c>
      <c r="D27" s="43"/>
      <c r="E27" s="44"/>
      <c r="F27" s="43" t="n">
        <v>22.34</v>
      </c>
      <c r="G27" s="44"/>
      <c r="H27" s="45" t="s">
        <v>60</v>
      </c>
    </row>
    <row r="28" customFormat="false" ht="15.75" hidden="false" customHeight="false" outlineLevel="0" collapsed="false">
      <c r="A28" s="14" t="s">
        <v>32</v>
      </c>
      <c r="B28" s="14" t="s">
        <v>33</v>
      </c>
      <c r="C28" s="14" t="s">
        <v>34</v>
      </c>
      <c r="D28" s="43"/>
      <c r="E28" s="44" t="n">
        <v>0.0192</v>
      </c>
      <c r="F28" s="43" t="n">
        <v>0.048</v>
      </c>
      <c r="G28" s="44"/>
      <c r="H28" s="45" t="s">
        <v>60</v>
      </c>
    </row>
    <row r="29" customFormat="false" ht="15.75" hidden="false" customHeight="false" outlineLevel="0" collapsed="false">
      <c r="A29" s="14" t="s">
        <v>35</v>
      </c>
      <c r="B29" s="14" t="s">
        <v>36</v>
      </c>
      <c r="C29" s="14" t="s">
        <v>37</v>
      </c>
      <c r="D29" s="43" t="n">
        <v>546.9164</v>
      </c>
      <c r="E29" s="44" t="n">
        <v>34.613</v>
      </c>
      <c r="F29" s="43" t="n">
        <v>176.7604</v>
      </c>
      <c r="G29" s="44" t="n">
        <v>6.4118</v>
      </c>
      <c r="H29" s="45" t="s">
        <v>60</v>
      </c>
    </row>
    <row r="30" customFormat="false" ht="15.75" hidden="false" customHeight="false" outlineLevel="0" collapsed="false">
      <c r="A30" s="14" t="s">
        <v>38</v>
      </c>
      <c r="B30" s="14" t="s">
        <v>39</v>
      </c>
      <c r="C30" s="14" t="s">
        <v>37</v>
      </c>
      <c r="D30" s="43" t="n">
        <v>923.8424</v>
      </c>
      <c r="E30" s="44" t="n">
        <v>38.631</v>
      </c>
      <c r="F30" s="43" t="n">
        <v>144.4663</v>
      </c>
      <c r="G30" s="44" t="n">
        <v>6.8005</v>
      </c>
      <c r="H30" s="45" t="s">
        <v>60</v>
      </c>
    </row>
    <row r="31" customFormat="false" ht="15.75" hidden="false" customHeight="false" outlineLevel="0" collapsed="false">
      <c r="A31" s="14" t="s">
        <v>40</v>
      </c>
      <c r="B31" s="14" t="s">
        <v>41</v>
      </c>
      <c r="C31" s="14" t="s">
        <v>37</v>
      </c>
      <c r="D31" s="43" t="n">
        <v>861.5812</v>
      </c>
      <c r="E31" s="44" t="n">
        <v>39.6384</v>
      </c>
      <c r="F31" s="43" t="n">
        <v>218.5437</v>
      </c>
      <c r="G31" s="44" t="n">
        <v>6.5108</v>
      </c>
      <c r="H31" s="45" t="s">
        <v>60</v>
      </c>
    </row>
    <row r="32" customFormat="false" ht="15.75" hidden="false" customHeight="false" outlineLevel="0" collapsed="false">
      <c r="A32" s="14" t="s">
        <v>42</v>
      </c>
      <c r="B32" s="14" t="s">
        <v>43</v>
      </c>
      <c r="C32" s="14" t="s">
        <v>44</v>
      </c>
      <c r="D32" s="43" t="n">
        <v>1.368</v>
      </c>
      <c r="E32" s="44" t="n">
        <v>0.1767</v>
      </c>
      <c r="F32" s="43" t="n">
        <v>0.0553</v>
      </c>
      <c r="G32" s="44" t="n">
        <v>0.0053</v>
      </c>
      <c r="H32" s="45" t="s">
        <v>60</v>
      </c>
    </row>
    <row r="33" customFormat="false" ht="15.75" hidden="false" customHeight="false" outlineLevel="0" collapsed="false">
      <c r="A33" s="14" t="s">
        <v>90</v>
      </c>
      <c r="B33" s="14" t="s">
        <v>90</v>
      </c>
      <c r="C33" s="14" t="s">
        <v>91</v>
      </c>
      <c r="D33" s="43"/>
      <c r="E33" s="44"/>
      <c r="F33" s="43" t="n">
        <v>0.1874</v>
      </c>
      <c r="G33" s="44"/>
      <c r="H33" s="45" t="s">
        <v>64</v>
      </c>
    </row>
    <row r="34" customFormat="false" ht="15.75" hidden="false" customHeight="false" outlineLevel="0" collapsed="false">
      <c r="A34" s="14" t="s">
        <v>92</v>
      </c>
      <c r="B34" s="14" t="s">
        <v>93</v>
      </c>
      <c r="C34" s="14" t="s">
        <v>94</v>
      </c>
      <c r="D34" s="43"/>
      <c r="E34" s="44"/>
      <c r="F34" s="43" t="n">
        <v>0</v>
      </c>
      <c r="G34" s="44"/>
      <c r="H34" s="45" t="s">
        <v>60</v>
      </c>
    </row>
    <row r="35" customFormat="false" ht="15.75" hidden="false" customHeight="false" outlineLevel="0" collapsed="false">
      <c r="A35" s="14" t="s">
        <v>95</v>
      </c>
      <c r="B35" s="14" t="s">
        <v>93</v>
      </c>
      <c r="C35" s="14" t="s">
        <v>96</v>
      </c>
      <c r="D35" s="43"/>
      <c r="E35" s="44"/>
      <c r="F35" s="43" t="n">
        <v>0</v>
      </c>
      <c r="G35" s="44"/>
      <c r="H35" s="45" t="s">
        <v>60</v>
      </c>
    </row>
    <row r="36" customFormat="false" ht="15.75" hidden="false" customHeight="false" outlineLevel="0" collapsed="false">
      <c r="A36" s="14" t="s">
        <v>97</v>
      </c>
      <c r="B36" s="14" t="s">
        <v>98</v>
      </c>
      <c r="C36" s="14" t="s">
        <v>99</v>
      </c>
      <c r="D36" s="43"/>
      <c r="E36" s="44"/>
      <c r="F36" s="43" t="n">
        <v>0</v>
      </c>
      <c r="G36" s="44"/>
      <c r="H36" s="45" t="s">
        <v>64</v>
      </c>
    </row>
    <row r="37" customFormat="false" ht="15.75" hidden="false" customHeight="false" outlineLevel="0" collapsed="false">
      <c r="A37" s="14" t="s">
        <v>100</v>
      </c>
      <c r="B37" s="14" t="s">
        <v>101</v>
      </c>
      <c r="C37" s="14" t="s">
        <v>102</v>
      </c>
      <c r="D37" s="43"/>
      <c r="E37" s="44"/>
      <c r="F37" s="43" t="n">
        <v>0</v>
      </c>
      <c r="G37" s="44"/>
      <c r="H37" s="45" t="s">
        <v>64</v>
      </c>
    </row>
    <row r="38" customFormat="false" ht="15.75" hidden="false" customHeight="false" outlineLevel="0" collapsed="false">
      <c r="A38" s="14" t="s">
        <v>45</v>
      </c>
      <c r="B38" s="14" t="s">
        <v>46</v>
      </c>
      <c r="C38" s="14" t="s">
        <v>47</v>
      </c>
      <c r="D38" s="43"/>
      <c r="E38" s="44"/>
      <c r="F38" s="43" t="n">
        <v>0.2101</v>
      </c>
      <c r="G38" s="44"/>
      <c r="H38" s="45" t="s">
        <v>60</v>
      </c>
    </row>
    <row r="39" customFormat="false" ht="16.5" hidden="false" customHeight="false" outlineLevel="0" collapsed="false">
      <c r="A39" s="47" t="s">
        <v>103</v>
      </c>
      <c r="B39" s="47" t="s">
        <v>103</v>
      </c>
      <c r="C39" s="47" t="s">
        <v>104</v>
      </c>
      <c r="D39" s="48" t="n">
        <v>0</v>
      </c>
      <c r="E39" s="49" t="n">
        <v>0</v>
      </c>
      <c r="F39" s="48"/>
      <c r="G39" s="49"/>
      <c r="H39" s="50" t="s">
        <v>64</v>
      </c>
    </row>
    <row r="40" customFormat="false" ht="19.5" hidden="false" customHeight="false" outlineLevel="0" collapsed="false">
      <c r="A40" s="47"/>
      <c r="B40" s="47"/>
      <c r="C40" s="51" t="s">
        <v>57</v>
      </c>
      <c r="D40" s="52" t="n">
        <f aca="false">SUM(D6:D39)</f>
        <v>2406.451</v>
      </c>
      <c r="E40" s="52" t="n">
        <f aca="false">SUM(E6:E39)</f>
        <v>148.9534</v>
      </c>
      <c r="F40" s="52" t="n">
        <f aca="false">SUM(F6:F39)</f>
        <v>594.7405</v>
      </c>
      <c r="G40" s="53" t="n">
        <f aca="false">SUM(G6:G39)</f>
        <v>24.4289</v>
      </c>
      <c r="H40" s="54"/>
    </row>
    <row r="41" customFormat="false" ht="17.25" hidden="false" customHeight="false" outlineLevel="0" collapsed="false">
      <c r="C41" s="55" t="s">
        <v>105</v>
      </c>
      <c r="D41" s="56" t="n">
        <v>2406.4819</v>
      </c>
      <c r="E41" s="57" t="n">
        <v>148.8941</v>
      </c>
      <c r="F41" s="57" t="n">
        <v>647.7739</v>
      </c>
      <c r="G41" s="58" t="n">
        <v>24.4289</v>
      </c>
      <c r="H41" s="54"/>
    </row>
    <row r="42" customFormat="false" ht="17.25" hidden="false" customHeight="false" outlineLevel="0" collapsed="false">
      <c r="C42" s="25" t="s">
        <v>106</v>
      </c>
      <c r="D42" s="52" t="n">
        <f aca="false">SUM(D6:D9)+SUM(D23:D32)+SUM(D34:D35)+D38</f>
        <v>2406.451</v>
      </c>
      <c r="E42" s="52" t="n">
        <f aca="false">SUM(E6:E9)+SUM(E23:E32)+SUM(E34:E35)+E38</f>
        <v>148.9534</v>
      </c>
      <c r="F42" s="52" t="n">
        <f aca="false">SUM(F6:F9)+SUM(F23:F32)+SUM(F34:F35)+F38</f>
        <v>590.9675</v>
      </c>
      <c r="G42" s="52" t="n">
        <f aca="false">SUM(G6:G9)+SUM(G23:G32)+SUM(G34:G35)+G38</f>
        <v>24.4289</v>
      </c>
    </row>
    <row r="43" customFormat="false" ht="13.5" hidden="false" customHeight="false" outlineLevel="0" collapsed="false">
      <c r="D43" s="59"/>
    </row>
    <row r="45" customFormat="false" ht="12.75" hidden="false" customHeight="false" outlineLevel="0" collapsed="false">
      <c r="D45" s="60" t="s">
        <v>107</v>
      </c>
      <c r="E45" s="61"/>
      <c r="F45" s="61"/>
      <c r="G45" s="62"/>
    </row>
    <row r="46" customFormat="false" ht="12.75" hidden="false" customHeight="false" outlineLevel="0" collapsed="false">
      <c r="D46" s="63" t="s">
        <v>108</v>
      </c>
      <c r="E46" s="7"/>
      <c r="F46" s="7"/>
      <c r="G46" s="64"/>
    </row>
    <row r="47" customFormat="false" ht="12.75" hidden="false" customHeight="false" outlineLevel="0" collapsed="false">
      <c r="D47" s="63" t="s">
        <v>109</v>
      </c>
      <c r="E47" s="7" t="s">
        <v>110</v>
      </c>
      <c r="F47" s="7"/>
      <c r="G47" s="64"/>
    </row>
    <row r="48" customFormat="false" ht="12.75" hidden="false" customHeight="false" outlineLevel="0" collapsed="false">
      <c r="D48" s="63" t="n">
        <v>14.22</v>
      </c>
      <c r="E48" s="7" t="n">
        <v>0.9</v>
      </c>
      <c r="F48" s="7"/>
      <c r="G48" s="64"/>
    </row>
    <row r="49" customFormat="false" ht="12.75" hidden="false" customHeight="false" outlineLevel="0" collapsed="false">
      <c r="D49" s="63" t="n">
        <v>22.64</v>
      </c>
      <c r="E49" s="7" t="n">
        <v>0.947</v>
      </c>
      <c r="F49" s="7"/>
      <c r="G49" s="64"/>
    </row>
    <row r="50" customFormat="false" ht="12.75" hidden="false" customHeight="false" outlineLevel="0" collapsed="false">
      <c r="D50" s="63" t="n">
        <v>21.21</v>
      </c>
      <c r="E50" s="7" t="n">
        <v>0.976</v>
      </c>
      <c r="F50" s="7"/>
      <c r="G50" s="64"/>
    </row>
    <row r="51" customFormat="false" ht="12.75" hidden="false" customHeight="false" outlineLevel="0" collapsed="false">
      <c r="D51" s="63" t="s">
        <v>111</v>
      </c>
      <c r="E51" s="7"/>
      <c r="F51" s="7"/>
      <c r="G51" s="64"/>
    </row>
    <row r="52" customFormat="false" ht="12.75" hidden="false" customHeight="false" outlineLevel="0" collapsed="false">
      <c r="D52" s="63" t="s">
        <v>109</v>
      </c>
      <c r="E52" s="7" t="s">
        <v>110</v>
      </c>
      <c r="F52" s="7"/>
      <c r="G52" s="64"/>
    </row>
    <row r="53" customFormat="false" ht="12.75" hidden="false" customHeight="false" outlineLevel="0" collapsed="false">
      <c r="D53" s="63" t="n">
        <v>0.5</v>
      </c>
      <c r="E53" s="7" t="n">
        <v>3</v>
      </c>
      <c r="F53" s="7"/>
      <c r="G53" s="64"/>
    </row>
    <row r="54" customFormat="false" ht="12.75" hidden="false" customHeight="false" outlineLevel="0" collapsed="false">
      <c r="D54" s="63" t="n">
        <v>0.5</v>
      </c>
      <c r="E54" s="7" t="n">
        <v>3</v>
      </c>
      <c r="F54" s="7"/>
      <c r="G54" s="64"/>
    </row>
    <row r="55" customFormat="false" ht="12.75" hidden="false" customHeight="false" outlineLevel="0" collapsed="false">
      <c r="D55" s="63" t="n">
        <v>0.5</v>
      </c>
      <c r="E55" s="7" t="n">
        <v>3</v>
      </c>
      <c r="F55" s="7"/>
      <c r="G55" s="64"/>
    </row>
    <row r="56" customFormat="false" ht="12.75" hidden="false" customHeight="false" outlineLevel="0" collapsed="false">
      <c r="D56" s="63" t="s">
        <v>112</v>
      </c>
      <c r="E56" s="7"/>
      <c r="F56" s="7"/>
      <c r="G56" s="64"/>
    </row>
    <row r="57" customFormat="false" ht="12.75" hidden="false" customHeight="false" outlineLevel="0" collapsed="false">
      <c r="D57" s="63" t="s">
        <v>113</v>
      </c>
      <c r="E57" s="7" t="s">
        <v>114</v>
      </c>
      <c r="F57" s="7"/>
      <c r="G57" s="64"/>
    </row>
    <row r="58" customFormat="false" ht="12.75" hidden="false" customHeight="false" outlineLevel="0" collapsed="false">
      <c r="D58" s="65" t="n">
        <f aca="false">D53/D48*D29</f>
        <v>19.2305344585091</v>
      </c>
      <c r="E58" s="7" t="s">
        <v>115</v>
      </c>
      <c r="F58" s="7"/>
      <c r="G58" s="64"/>
    </row>
    <row r="59" customFormat="false" ht="12.75" hidden="false" customHeight="false" outlineLevel="0" collapsed="false">
      <c r="D59" s="65" t="n">
        <f aca="false">D54/D49*D30</f>
        <v>20.4028798586572</v>
      </c>
      <c r="E59" s="7" t="s">
        <v>115</v>
      </c>
      <c r="F59" s="7"/>
      <c r="G59" s="64"/>
    </row>
    <row r="60" customFormat="false" ht="12.75" hidden="false" customHeight="false" outlineLevel="0" collapsed="false">
      <c r="D60" s="66" t="n">
        <f aca="false">D55/D50*D31</f>
        <v>20.3107307873645</v>
      </c>
      <c r="E60" s="67" t="s">
        <v>115</v>
      </c>
      <c r="F60" s="67"/>
      <c r="G60" s="68"/>
    </row>
    <row r="62" customFormat="false" ht="12.75" hidden="false" customHeight="false" outlineLevel="0" collapsed="false">
      <c r="D62" s="60" t="s">
        <v>116</v>
      </c>
      <c r="E62" s="61"/>
      <c r="F62" s="61"/>
      <c r="G62" s="62"/>
    </row>
    <row r="63" customFormat="false" ht="12.75" hidden="false" customHeight="false" outlineLevel="0" collapsed="false">
      <c r="D63" s="63" t="s">
        <v>117</v>
      </c>
      <c r="E63" s="7"/>
      <c r="F63" s="7"/>
      <c r="G63" s="64"/>
    </row>
    <row r="64" customFormat="false" ht="12.75" hidden="false" customHeight="false" outlineLevel="0" collapsed="false">
      <c r="D64" s="63" t="s">
        <v>118</v>
      </c>
      <c r="E64" s="7" t="s">
        <v>119</v>
      </c>
      <c r="F64" s="7"/>
      <c r="G64" s="64"/>
    </row>
    <row r="65" customFormat="false" ht="12.75" hidden="false" customHeight="false" outlineLevel="0" collapsed="false">
      <c r="D65" s="63" t="n">
        <v>0.0747</v>
      </c>
      <c r="E65" s="7" t="n">
        <v>0.0036</v>
      </c>
      <c r="F65" s="7"/>
      <c r="G65" s="64"/>
    </row>
    <row r="66" customFormat="false" ht="12.75" hidden="false" customHeight="false" outlineLevel="0" collapsed="false">
      <c r="D66" s="63" t="s">
        <v>120</v>
      </c>
      <c r="E66" s="7"/>
      <c r="F66" s="7"/>
      <c r="G66" s="64"/>
    </row>
    <row r="67" customFormat="false" ht="12.75" hidden="false" customHeight="false" outlineLevel="0" collapsed="false">
      <c r="D67" s="63" t="s">
        <v>118</v>
      </c>
      <c r="E67" s="7" t="s">
        <v>121</v>
      </c>
      <c r="F67" s="7"/>
      <c r="G67" s="64"/>
    </row>
    <row r="68" customFormat="false" ht="12.75" hidden="false" customHeight="false" outlineLevel="0" collapsed="false">
      <c r="D68" s="63" t="n">
        <v>0.01</v>
      </c>
      <c r="E68" s="7" t="n">
        <v>400</v>
      </c>
      <c r="F68" s="7"/>
      <c r="G68" s="64"/>
    </row>
    <row r="69" customFormat="false" ht="12.75" hidden="false" customHeight="false" outlineLevel="0" collapsed="false">
      <c r="D69" s="63" t="s">
        <v>122</v>
      </c>
      <c r="E69" s="7"/>
      <c r="F69" s="7"/>
      <c r="G69" s="64"/>
    </row>
    <row r="70" customFormat="false" ht="12.75" hidden="false" customHeight="false" outlineLevel="0" collapsed="false">
      <c r="D70" s="63" t="s">
        <v>113</v>
      </c>
      <c r="E70" s="7" t="s">
        <v>114</v>
      </c>
      <c r="F70" s="7"/>
      <c r="G70" s="64"/>
    </row>
    <row r="71" customFormat="false" ht="12.75" hidden="false" customHeight="false" outlineLevel="0" collapsed="false">
      <c r="D71" s="66" t="n">
        <f aca="false">D68/D65*D24</f>
        <v>9.2260374832664</v>
      </c>
      <c r="E71" s="67" t="s">
        <v>123</v>
      </c>
      <c r="F71" s="67"/>
      <c r="G71" s="68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2001-08-15T20:45:35Z</dcterms:created>
  <dc:creator>mphilli</dc:creator>
  <dc:description/>
  <dc:language>en-US</dc:language>
  <cp:lastModifiedBy>mphilli</cp:lastModifiedBy>
  <cp:lastPrinted>2001-09-26T15:02:36Z</cp:lastPrinted>
  <dcterms:modified xsi:type="dcterms:W3CDTF">2001-09-30T23:04:38Z</dcterms:modified>
  <cp:revision>0</cp:revision>
  <dc:subject/>
  <dc:title/>
</cp:coreProperties>
</file>