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NOxAllowances" sheetId="2" state="visible" r:id="rId4"/>
    <sheet name="1997Emissions" sheetId="3" state="visible" r:id="rId5"/>
    <sheet name="1998Emissions" sheetId="4" state="visible" r:id="rId6"/>
    <sheet name="1999Emissions" sheetId="5" state="visible" r:id="rId7"/>
    <sheet name="2000Emissions" sheetId="6" state="visible" r:id="rId8"/>
    <sheet name="ERCCalcs" sheetId="7" state="visible" r:id="rId9"/>
  </sheets>
  <definedNames>
    <definedName function="false" hidden="false" localSheetId="3" name="_xlnm.Print_Titles" vbProcedure="false">1998Emissions!$1:$7</definedName>
    <definedName function="false" hidden="false" localSheetId="4" name="_xlnm.Print_Area" vbProcedure="false">1999Emissions!$A$1:$H$71</definedName>
    <definedName function="false" hidden="false" localSheetId="5" name="_xlnm.Print_Area" vbProcedure="false">2000Emissions!$A$1:$H$71</definedName>
    <definedName function="false" hidden="false" localSheetId="6" name="_xlnm.Print_Area" vbProcedure="false">ERCCalcs!$A$1:$I$73</definedName>
    <definedName function="false" hidden="false" localSheetId="0" name="_xlnm.Print_Area" vbProcedure="false">Summary!$A$1:$K$20</definedName>
    <definedName function="false" hidden="false" name="COLUMNS" vbProcedure="false">#REF!</definedName>
    <definedName function="false" hidden="false" name="DECKFIT" vbProcedure="false">#REF!</definedName>
    <definedName function="false" hidden="false" name="DECKSEAM" vbProcedure="false">#REF!</definedName>
    <definedName function="false" hidden="false" name="PAINT" vbProcedure="false">#REF!</definedName>
    <definedName function="false" hidden="false" name="SEALTYPE" vbProcedure="false">#REF!</definedName>
    <definedName function="false" hidden="false" name="TANKDATA" vbProcedure="false">#REF!</definedName>
    <definedName function="false" hidden="false" name="THROUGH" vbProcedure="false">#REF!</definedName>
    <definedName function="false" hidden="false" name="VPDATA" vbProcedure="false">#REF!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<sst xmlns="http://schemas.openxmlformats.org/spreadsheetml/2006/main" count="994" uniqueCount="185">
  <si>
    <t xml:space="preserve">Methanol Plant NOx Allowances, Discrete Emission Reduction Credits (DERCs), and Emission Reduction Credits (ERCs)</t>
  </si>
  <si>
    <t xml:space="preserve">NOx</t>
  </si>
  <si>
    <t xml:space="preserve">VOC</t>
  </si>
  <si>
    <t xml:space="preserve">CO</t>
  </si>
  <si>
    <t xml:space="preserve">PM</t>
  </si>
  <si>
    <t xml:space="preserve">NOx Allowances</t>
  </si>
  <si>
    <t xml:space="preserve">DERCs</t>
  </si>
  <si>
    <t xml:space="preserve">ERCs</t>
  </si>
  <si>
    <t xml:space="preserve">FIN</t>
  </si>
  <si>
    <t xml:space="preserve">EPN</t>
  </si>
  <si>
    <t xml:space="preserve">Description</t>
  </si>
  <si>
    <t xml:space="preserve">(tons)</t>
  </si>
  <si>
    <t xml:space="preserve">(tons/yr)</t>
  </si>
  <si>
    <t xml:space="preserve">C106</t>
  </si>
  <si>
    <t xml:space="preserve">101</t>
  </si>
  <si>
    <t xml:space="preserve">Ammonia Treatment</t>
  </si>
  <si>
    <t xml:space="preserve">C219</t>
  </si>
  <si>
    <t xml:space="preserve">016</t>
  </si>
  <si>
    <t xml:space="preserve">Low-Pressure Methanol Off-Gas</t>
  </si>
  <si>
    <t xml:space="preserve">C221</t>
  </si>
  <si>
    <t xml:space="preserve">Water Column Reflux</t>
  </si>
  <si>
    <t xml:space="preserve">C222</t>
  </si>
  <si>
    <t xml:space="preserve">Light Ends Column Vent</t>
  </si>
  <si>
    <t xml:space="preserve">E138</t>
  </si>
  <si>
    <t xml:space="preserve">102</t>
  </si>
  <si>
    <t xml:space="preserve">Cooling Tower, South</t>
  </si>
  <si>
    <t xml:space="preserve">F101A</t>
  </si>
  <si>
    <t xml:space="preserve">032/033</t>
  </si>
  <si>
    <t xml:space="preserve">Primary Reformer </t>
  </si>
  <si>
    <t xml:space="preserve">FL2</t>
  </si>
  <si>
    <t xml:space="preserve">Flare, E (1)</t>
  </si>
  <si>
    <t xml:space="preserve">F-MEOH</t>
  </si>
  <si>
    <t xml:space="preserve">F113</t>
  </si>
  <si>
    <t xml:space="preserve">Fugitive Emissions</t>
  </si>
  <si>
    <t xml:space="preserve">K101</t>
  </si>
  <si>
    <t xml:space="preserve">053</t>
  </si>
  <si>
    <t xml:space="preserve">K101 Leak Gas</t>
  </si>
  <si>
    <t xml:space="preserve">K101A</t>
  </si>
  <si>
    <t xml:space="preserve">027</t>
  </si>
  <si>
    <t xml:space="preserve">Comp. Engine, 5500 hp</t>
  </si>
  <si>
    <t xml:space="preserve">K101B</t>
  </si>
  <si>
    <t xml:space="preserve">028</t>
  </si>
  <si>
    <t xml:space="preserve">K101C</t>
  </si>
  <si>
    <t xml:space="preserve">029</t>
  </si>
  <si>
    <t xml:space="preserve">K110</t>
  </si>
  <si>
    <t xml:space="preserve">026</t>
  </si>
  <si>
    <t xml:space="preserve">Air Comp. Engine, 265 hp</t>
  </si>
  <si>
    <t xml:space="preserve">T206</t>
  </si>
  <si>
    <t xml:space="preserve">103</t>
  </si>
  <si>
    <t xml:space="preserve">Cooling Tower, North</t>
  </si>
  <si>
    <t xml:space="preserve">TOTAL</t>
  </si>
  <si>
    <t xml:space="preserve">NOx Emission Allowances for Methanol Plant</t>
  </si>
  <si>
    <t xml:space="preserve">Final Regulations 9/26/01</t>
  </si>
  <si>
    <t xml:space="preserve">Allowances (tons/yr of NOx)</t>
  </si>
  <si>
    <t xml:space="preserve">Emission Unit</t>
  </si>
  <si>
    <t xml:space="preserve">Reformer</t>
  </si>
  <si>
    <t xml:space="preserve">Engine 101A</t>
  </si>
  <si>
    <t xml:space="preserve">Engine 101B</t>
  </si>
  <si>
    <t xml:space="preserve">Engine 101C</t>
  </si>
  <si>
    <t xml:space="preserve">Total</t>
  </si>
  <si>
    <t xml:space="preserve">Enron Methanol Company</t>
  </si>
  <si>
    <t xml:space="preserve">Pasadena Facility</t>
  </si>
  <si>
    <t xml:space="preserve">1997 Emissions Inventory Summary</t>
  </si>
  <si>
    <t xml:space="preserve">Criteria Pollutants</t>
  </si>
  <si>
    <t xml:space="preserve">Hazardous Air Pollutants</t>
  </si>
  <si>
    <t xml:space="preserve">SO2</t>
  </si>
  <si>
    <t xml:space="preserve">Particulates</t>
  </si>
  <si>
    <t xml:space="preserve">Ethylebenzene</t>
  </si>
  <si>
    <t xml:space="preserve">Benzene</t>
  </si>
  <si>
    <t xml:space="preserve">Toluene</t>
  </si>
  <si>
    <t xml:space="preserve">Xylene</t>
  </si>
  <si>
    <t xml:space="preserve">MEOH</t>
  </si>
  <si>
    <t xml:space="preserve">NH3</t>
  </si>
  <si>
    <t xml:space="preserve">Formaldehyde</t>
  </si>
  <si>
    <t xml:space="preserve">Ethylene</t>
  </si>
  <si>
    <t xml:space="preserve">(tpy)</t>
  </si>
  <si>
    <t xml:space="preserve">1997</t>
  </si>
  <si>
    <t xml:space="preserve">Comp. Engine, 6200 hp</t>
  </si>
  <si>
    <t xml:space="preserve">032</t>
  </si>
  <si>
    <t xml:space="preserve">Primary Reformer - East</t>
  </si>
  <si>
    <t xml:space="preserve">033</t>
  </si>
  <si>
    <t xml:space="preserve">Primary Reformer - West</t>
  </si>
  <si>
    <t xml:space="preserve">D27</t>
  </si>
  <si>
    <t xml:space="preserve">059A</t>
  </si>
  <si>
    <t xml:space="preserve">MEOH Crude Storage Tank</t>
  </si>
  <si>
    <t xml:space="preserve">D19</t>
  </si>
  <si>
    <t xml:space="preserve">MEOH Crude Storage Tank (Mixed Alcohol)</t>
  </si>
  <si>
    <t xml:space="preserve">D37</t>
  </si>
  <si>
    <t xml:space="preserve">059B</t>
  </si>
  <si>
    <t xml:space="preserve">MEOH Rundown Storage Tank</t>
  </si>
  <si>
    <t xml:space="preserve">D36</t>
  </si>
  <si>
    <t xml:space="preserve">MEOH Storage Tank</t>
  </si>
  <si>
    <t xml:space="preserve">D60</t>
  </si>
  <si>
    <t xml:space="preserve">D21</t>
  </si>
  <si>
    <t xml:space="preserve">MEOH Rundown Storage Tank (Mixed Alcohol)</t>
  </si>
  <si>
    <t xml:space="preserve">D22</t>
  </si>
  <si>
    <t xml:space="preserve">D20</t>
  </si>
  <si>
    <t xml:space="preserve">D23</t>
  </si>
  <si>
    <t xml:space="preserve">059C</t>
  </si>
  <si>
    <t xml:space="preserve">D24</t>
  </si>
  <si>
    <t xml:space="preserve">059D</t>
  </si>
  <si>
    <t xml:space="preserve">D38</t>
  </si>
  <si>
    <t xml:space="preserve">059E</t>
  </si>
  <si>
    <t xml:space="preserve">D61</t>
  </si>
  <si>
    <t xml:space="preserve">059F</t>
  </si>
  <si>
    <t xml:space="preserve">D28</t>
  </si>
  <si>
    <t xml:space="preserve">059K</t>
  </si>
  <si>
    <t xml:space="preserve">Mixed Alcohol Storage Tank</t>
  </si>
  <si>
    <t xml:space="preserve">ML-S</t>
  </si>
  <si>
    <t xml:space="preserve">062A</t>
  </si>
  <si>
    <t xml:space="preserve">Ship Loading (3)</t>
  </si>
  <si>
    <t xml:space="preserve">ML-B</t>
  </si>
  <si>
    <t xml:space="preserve">062B</t>
  </si>
  <si>
    <t xml:space="preserve">Barge Loading (3)</t>
  </si>
  <si>
    <t xml:space="preserve">L-TC</t>
  </si>
  <si>
    <t xml:space="preserve">064</t>
  </si>
  <si>
    <t xml:space="preserve">Loading Tank Cars (2)</t>
  </si>
  <si>
    <t xml:space="preserve">L-TT</t>
  </si>
  <si>
    <t xml:space="preserve">Loading Trucks (2)</t>
  </si>
  <si>
    <t xml:space="preserve">1997 Emissions Fee At $26 Per Ton =</t>
  </si>
  <si>
    <t xml:space="preserve">TOTAL T/Y=</t>
  </si>
  <si>
    <t xml:space="preserve">Basis for Engine ERCs/DERCs</t>
  </si>
  <si>
    <t xml:space="preserve">Existing Emission Rates for Engines</t>
  </si>
  <si>
    <t xml:space="preserve">NOx g/hp-hr</t>
  </si>
  <si>
    <t xml:space="preserve">CO g/hp-hr</t>
  </si>
  <si>
    <t xml:space="preserve">Future Emission Rates for Engines</t>
  </si>
  <si>
    <t xml:space="preserve">Future Emissions for Engines</t>
  </si>
  <si>
    <t xml:space="preserve">NOx (tpy)</t>
  </si>
  <si>
    <t xml:space="preserve">CO(tpy)</t>
  </si>
  <si>
    <t xml:space="preserve">no change</t>
  </si>
  <si>
    <t xml:space="preserve">Basis for reformer ERCs/DERCs</t>
  </si>
  <si>
    <t xml:space="preserve">Existing Emission Rates for Reformer</t>
  </si>
  <si>
    <t xml:space="preserve">NOx lb/MMbtu</t>
  </si>
  <si>
    <t xml:space="preserve">CO lb/Mmbtu</t>
  </si>
  <si>
    <t xml:space="preserve">Future Emission Rates for Reformers</t>
  </si>
  <si>
    <t xml:space="preserve">CO ppmv </t>
  </si>
  <si>
    <t xml:space="preserve">Future Emissions for Reformer</t>
  </si>
  <si>
    <t xml:space="preserve">doubtful change</t>
  </si>
  <si>
    <t xml:space="preserve">ENRON METHANOL COMPANY</t>
  </si>
  <si>
    <t xml:space="preserve">PASADENA METHANOL PLANT</t>
  </si>
  <si>
    <t xml:space="preserve">TNRCC ACCOUNT NO. HG-0713-S</t>
  </si>
  <si>
    <t xml:space="preserve">1998 AIR EMISSIONS INVENTORY</t>
  </si>
  <si>
    <t xml:space="preserve">1998 ANNUAL EMISSIONS SUMMARY</t>
  </si>
  <si>
    <t xml:space="preserve">VOLATILE ORGANIC</t>
  </si>
  <si>
    <t xml:space="preserve">COMPOUNDS:</t>
  </si>
  <si>
    <t xml:space="preserve">FACILITY NAME</t>
  </si>
  <si>
    <t xml:space="preserve">EMISSIONS</t>
  </si>
  <si>
    <t xml:space="preserve">(TON/YR)</t>
  </si>
  <si>
    <t xml:space="preserve">Flare, E</t>
  </si>
  <si>
    <t xml:space="preserve">Comp Engine, 6200 hp</t>
  </si>
  <si>
    <t xml:space="preserve">Mixed Alcohols Storage Tank</t>
  </si>
  <si>
    <t xml:space="preserve">Ship Loading</t>
  </si>
  <si>
    <t xml:space="preserve">Barge Loading</t>
  </si>
  <si>
    <t xml:space="preserve">Loading Tank Cars</t>
  </si>
  <si>
    <t xml:space="preserve">Loading Trucks</t>
  </si>
  <si>
    <t xml:space="preserve">TOTAL VOC:</t>
  </si>
  <si>
    <t xml:space="preserve">PARTICULATES:</t>
  </si>
  <si>
    <t xml:space="preserve">TOTAL PARTICULATES:</t>
  </si>
  <si>
    <r>
      <rPr>
        <b val="true"/>
        <sz val="11"/>
        <rFont val="Arial"/>
        <family val="0"/>
      </rPr>
      <t xml:space="preserve">PM</t>
    </r>
    <r>
      <rPr>
        <b val="true"/>
        <vertAlign val="subscript"/>
        <sz val="11"/>
        <rFont val="Arial"/>
        <family val="0"/>
      </rPr>
      <t xml:space="preserve">10/2.5</t>
    </r>
    <r>
      <rPr>
        <b val="true"/>
        <sz val="11"/>
        <rFont val="Arial"/>
        <family val="0"/>
      </rPr>
      <t xml:space="preserve">  PARTICULATES:</t>
    </r>
  </si>
  <si>
    <t xml:space="preserve">TOTAL PM10 PARTICULATES:</t>
  </si>
  <si>
    <t xml:space="preserve">NITROGEN OXIDES</t>
  </si>
  <si>
    <t xml:space="preserve">TOTAL NITROGEN OXIDES:</t>
  </si>
  <si>
    <t xml:space="preserve">CARBON MONOXIDE:</t>
  </si>
  <si>
    <t xml:space="preserve">TOTAL CARBON MONOXIDE:</t>
  </si>
  <si>
    <t xml:space="preserve">SULFUR DIOXIDE:</t>
  </si>
  <si>
    <t xml:space="preserve">TOTAL SULFUR DIOXIDE:</t>
  </si>
  <si>
    <t xml:space="preserve">1999 Emissions</t>
  </si>
  <si>
    <t xml:space="preserve">Shutdown</t>
  </si>
  <si>
    <t xml:space="preserve">(Y/N)</t>
  </si>
  <si>
    <t xml:space="preserve">Y</t>
  </si>
  <si>
    <t xml:space="preserve">N</t>
  </si>
  <si>
    <t xml:space="preserve">LOAD-FUG</t>
  </si>
  <si>
    <t xml:space="preserve">Loading, Fugitives</t>
  </si>
  <si>
    <t xml:space="preserve">TOF</t>
  </si>
  <si>
    <t xml:space="preserve">Thermal Oxidizing Flare</t>
  </si>
  <si>
    <t xml:space="preserve">Emissions Inventory Total Page</t>
  </si>
  <si>
    <t xml:space="preserve">Total of Shutdown Sources</t>
  </si>
  <si>
    <t xml:space="preserve">2000 Emissions</t>
  </si>
  <si>
    <t xml:space="preserve">97-8</t>
  </si>
  <si>
    <t xml:space="preserve">98-9</t>
  </si>
  <si>
    <t xml:space="preserve">99-00</t>
  </si>
  <si>
    <t xml:space="preserve">Best</t>
  </si>
  <si>
    <t xml:space="preserve">VOC (tpy)</t>
  </si>
  <si>
    <t xml:space="preserve">CO (tpy)</t>
  </si>
  <si>
    <t xml:space="preserve">PM (tpy)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</si>
</sst>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"/>
    <numFmt numFmtId="166" formatCode="_(* #,##0.00_);_(* \(#,##0.00\);_(* \-??_);_(@_)"/>
    <numFmt numFmtId="167" formatCode="_(* #,##0_);_(* \(#,##0\);_(* \-??_);_(@_)"/>
    <numFmt numFmtId="168" formatCode="\$#,##0.00_);&quot;($&quot;#,##0.00\)"/>
    <numFmt numFmtId="169" formatCode="[$-409]#,##0_);\(#,##0\)"/>
    <numFmt numFmtId="170" formatCode="0.000"/>
    <numFmt numFmtId="171" formatCode="0.00_)"/>
    <numFmt numFmtId="172" formatCode="0_)"/>
    <numFmt numFmtId="173" formatCode="0.00%"/>
    <numFmt numFmtId="174" formatCode="0.0000_)"/>
    <numFmt numFmtId="175" formatCode="0.000_)"/>
    <numFmt numFmtId="176" formatCode="[$-409]#,##0.00_);\(#,##0.00\)"/>
    <numFmt numFmtId="177" formatCode="#,##0.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10"/>
      <name val="Arial"/>
      <family val="2"/>
    </font>
    <font>
      <sz val="12"/>
      <name val="TimesNewRomanPS"/>
      <family val="0"/>
    </font>
    <font>
      <b val="true"/>
      <sz val="12"/>
      <name val="TimesNewRomanPS"/>
      <family val="0"/>
    </font>
    <font>
      <b val="true"/>
      <sz val="14"/>
      <name val="Arial MT"/>
      <family val="0"/>
    </font>
    <font>
      <sz val="14"/>
      <name val="Arial MT"/>
      <family val="0"/>
    </font>
    <font>
      <b val="true"/>
      <u val="single"/>
      <sz val="10"/>
      <name val="Arial"/>
      <family val="2"/>
    </font>
    <font>
      <b val="true"/>
      <sz val="12"/>
      <name val="Arial"/>
      <family val="0"/>
    </font>
    <font>
      <b val="true"/>
      <sz val="11"/>
      <name val="Arial"/>
      <family val="0"/>
    </font>
    <font>
      <sz val="11"/>
      <name val="Arial"/>
      <family val="0"/>
    </font>
    <font>
      <b val="true"/>
      <vertAlign val="subscript"/>
      <sz val="11"/>
      <name val="Arial"/>
      <family val="0"/>
    </font>
    <font>
      <sz val="10"/>
      <name val="TimesNewRomanPS"/>
      <family val="0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2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I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0.41"/>
    <col collapsed="false" customWidth="true" hidden="false" outlineLevel="0" max="4" min="4" style="0" width="15.28"/>
  </cols>
  <sheetData>
    <row r="1" customFormat="false" ht="13.5" hidden="false" customHeight="false" outlineLevel="0" collapsed="false">
      <c r="C1" s="1" t="s">
        <v>0</v>
      </c>
    </row>
    <row r="2" customFormat="false" ht="13.5" hidden="false" customHeight="false" outlineLevel="0" collapsed="false">
      <c r="A2" s="2"/>
      <c r="B2" s="3"/>
      <c r="C2" s="4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5"/>
      <c r="B3" s="6"/>
      <c r="C3" s="7"/>
      <c r="D3" s="8" t="n">
        <v>2008</v>
      </c>
      <c r="E3" s="8" t="s">
        <v>1</v>
      </c>
      <c r="F3" s="8" t="s">
        <v>1</v>
      </c>
      <c r="G3" s="8" t="s">
        <v>2</v>
      </c>
      <c r="H3" s="8" t="s">
        <v>2</v>
      </c>
      <c r="I3" s="8" t="s">
        <v>3</v>
      </c>
      <c r="J3" s="8" t="s">
        <v>4</v>
      </c>
    </row>
    <row r="4" customFormat="false" ht="12.75" hidden="false" customHeight="false" outlineLevel="0" collapsed="false">
      <c r="A4" s="5"/>
      <c r="B4" s="6"/>
      <c r="C4" s="7"/>
      <c r="D4" s="8" t="s">
        <v>5</v>
      </c>
      <c r="E4" s="8" t="s">
        <v>6</v>
      </c>
      <c r="F4" s="8" t="s">
        <v>7</v>
      </c>
      <c r="G4" s="8" t="s">
        <v>6</v>
      </c>
      <c r="H4" s="9" t="s">
        <v>7</v>
      </c>
      <c r="I4" s="9" t="s">
        <v>6</v>
      </c>
      <c r="J4" s="9" t="s">
        <v>6</v>
      </c>
    </row>
    <row r="5" customFormat="false" ht="13.5" hidden="false" customHeight="false" outlineLevel="0" collapsed="false">
      <c r="A5" s="10" t="s">
        <v>8</v>
      </c>
      <c r="B5" s="11" t="s">
        <v>9</v>
      </c>
      <c r="C5" s="12" t="s">
        <v>10</v>
      </c>
      <c r="D5" s="13" t="s">
        <v>11</v>
      </c>
      <c r="E5" s="13" t="s">
        <v>11</v>
      </c>
      <c r="F5" s="13" t="s">
        <v>12</v>
      </c>
      <c r="G5" s="13" t="s">
        <v>11</v>
      </c>
      <c r="H5" s="13" t="s">
        <v>12</v>
      </c>
      <c r="I5" s="13" t="s">
        <v>11</v>
      </c>
      <c r="J5" s="13" t="s">
        <v>11</v>
      </c>
    </row>
    <row r="6" customFormat="false" ht="16.5" hidden="false" customHeight="false" outlineLevel="0" collapsed="false">
      <c r="A6" s="14" t="s">
        <v>13</v>
      </c>
      <c r="B6" s="14" t="s">
        <v>14</v>
      </c>
      <c r="C6" s="14" t="s">
        <v>15</v>
      </c>
      <c r="D6" s="15"/>
      <c r="E6" s="16" t="n">
        <f aca="false">ERCCalcs!I59</f>
        <v>0</v>
      </c>
      <c r="F6" s="17" t="n">
        <f aca="false">ERCCalcs!I59</f>
        <v>0</v>
      </c>
      <c r="G6" s="16" t="n">
        <f aca="false">ERCCalcs!I5</f>
        <v>0</v>
      </c>
      <c r="H6" s="17" t="n">
        <f aca="false">ERCCalcs!I5</f>
        <v>0</v>
      </c>
      <c r="I6" s="17" t="n">
        <f aca="false">ERCCalcs!I23</f>
        <v>1.4625</v>
      </c>
      <c r="J6" s="17" t="n">
        <f aca="false">ERCCalcs!I41</f>
        <v>0</v>
      </c>
    </row>
    <row r="7" customFormat="false" ht="15.75" hidden="false" customHeight="false" outlineLevel="0" collapsed="false">
      <c r="A7" s="14" t="s">
        <v>16</v>
      </c>
      <c r="B7" s="14" t="s">
        <v>17</v>
      </c>
      <c r="C7" s="14" t="s">
        <v>18</v>
      </c>
      <c r="D7" s="18"/>
      <c r="E7" s="19" t="n">
        <f aca="false">ERCCalcs!I60</f>
        <v>7.82871932079678</v>
      </c>
      <c r="F7" s="19" t="n">
        <f aca="false">ERCCalcs!I60</f>
        <v>7.82871932079678</v>
      </c>
      <c r="G7" s="20" t="n">
        <f aca="false">ERCCalcs!I6</f>
        <v>21.8306569772311</v>
      </c>
      <c r="H7" s="19" t="n">
        <f aca="false">ERCCalcs!I6</f>
        <v>21.8306569772311</v>
      </c>
      <c r="I7" s="19" t="n">
        <f aca="false">ERCCalcs!I24</f>
        <v>26.85275</v>
      </c>
      <c r="J7" s="19" t="n">
        <f aca="false">ERCCalcs!I42</f>
        <v>0</v>
      </c>
    </row>
    <row r="8" customFormat="false" ht="15.75" hidden="false" customHeight="false" outlineLevel="0" collapsed="false">
      <c r="A8" s="14" t="s">
        <v>19</v>
      </c>
      <c r="B8" s="14" t="s">
        <v>17</v>
      </c>
      <c r="C8" s="14" t="s">
        <v>20</v>
      </c>
      <c r="D8" s="18"/>
      <c r="E8" s="19" t="n">
        <f aca="false">ERCCalcs!I61</f>
        <v>0.0274336464632546</v>
      </c>
      <c r="F8" s="19" t="n">
        <f aca="false">ERCCalcs!I61</f>
        <v>0.0274336464632546</v>
      </c>
      <c r="G8" s="20" t="n">
        <f aca="false">ERCCalcs!I7</f>
        <v>0.407786386508789</v>
      </c>
      <c r="H8" s="19" t="n">
        <f aca="false">ERCCalcs!I7</f>
        <v>0.407786386508789</v>
      </c>
      <c r="I8" s="19" t="n">
        <f aca="false">ERCCalcs!I25</f>
        <v>0.05605</v>
      </c>
      <c r="J8" s="19" t="n">
        <f aca="false">ERCCalcs!I43</f>
        <v>0</v>
      </c>
    </row>
    <row r="9" customFormat="false" ht="15.75" hidden="false" customHeight="false" outlineLevel="0" collapsed="false">
      <c r="A9" s="14" t="s">
        <v>21</v>
      </c>
      <c r="B9" s="14" t="s">
        <v>17</v>
      </c>
      <c r="C9" s="14" t="s">
        <v>22</v>
      </c>
      <c r="D9" s="18"/>
      <c r="E9" s="19" t="n">
        <f aca="false">ERCCalcs!I62</f>
        <v>0.414190814624233</v>
      </c>
      <c r="F9" s="19" t="n">
        <f aca="false">ERCCalcs!I62</f>
        <v>0.414190814624233</v>
      </c>
      <c r="G9" s="20" t="n">
        <f aca="false">ERCCalcs!I8</f>
        <v>6.56859833249244</v>
      </c>
      <c r="H9" s="19" t="n">
        <f aca="false">ERCCalcs!I8</f>
        <v>6.56859833249244</v>
      </c>
      <c r="I9" s="19" t="n">
        <f aca="false">ERCCalcs!I26</f>
        <v>0.8986</v>
      </c>
      <c r="J9" s="19" t="n">
        <f aca="false">ERCCalcs!I44</f>
        <v>0</v>
      </c>
    </row>
    <row r="10" customFormat="false" ht="15.75" hidden="false" customHeight="false" outlineLevel="0" collapsed="false">
      <c r="A10" s="14" t="s">
        <v>23</v>
      </c>
      <c r="B10" s="14" t="s">
        <v>24</v>
      </c>
      <c r="C10" s="14" t="s">
        <v>25</v>
      </c>
      <c r="D10" s="18"/>
      <c r="E10" s="19" t="n">
        <f aca="false">ERCCalcs!I63</f>
        <v>0</v>
      </c>
      <c r="F10" s="19" t="n">
        <f aca="false">ERCCalcs!I63</f>
        <v>0</v>
      </c>
      <c r="G10" s="20" t="n">
        <f aca="false">ERCCalcs!I9</f>
        <v>1.9375</v>
      </c>
      <c r="H10" s="19" t="n">
        <f aca="false">ERCCalcs!I9</f>
        <v>1.9375</v>
      </c>
      <c r="I10" s="19" t="n">
        <f aca="false">ERCCalcs!I27</f>
        <v>0</v>
      </c>
      <c r="J10" s="19" t="n">
        <f aca="false">ERCCalcs!I45</f>
        <v>0</v>
      </c>
    </row>
    <row r="11" customFormat="false" ht="15.75" hidden="false" customHeight="false" outlineLevel="0" collapsed="false">
      <c r="A11" s="14" t="s">
        <v>26</v>
      </c>
      <c r="B11" s="14" t="s">
        <v>27</v>
      </c>
      <c r="C11" s="14" t="s">
        <v>28</v>
      </c>
      <c r="D11" s="18" t="n">
        <f aca="false">NOxAllowances!$H$4</f>
        <v>13.5</v>
      </c>
      <c r="E11" s="19"/>
      <c r="F11" s="19" t="n">
        <f aca="false">ERCCalcs!I64</f>
        <v>13.1147155287818</v>
      </c>
      <c r="G11" s="20" t="n">
        <f aca="false">ERCCalcs!I10</f>
        <v>0.73325</v>
      </c>
      <c r="H11" s="19" t="n">
        <f aca="false">ERCCalcs!I10</f>
        <v>0.73325</v>
      </c>
      <c r="I11" s="19" t="n">
        <f aca="false">ERCCalcs!I28</f>
        <v>2.672</v>
      </c>
      <c r="J11" s="19" t="n">
        <f aca="false">ERCCalcs!I46</f>
        <v>7.588475</v>
      </c>
    </row>
    <row r="12" customFormat="false" ht="15.75" hidden="false" customHeight="false" outlineLevel="0" collapsed="false">
      <c r="A12" s="14" t="s">
        <v>29</v>
      </c>
      <c r="B12" s="14" t="s">
        <v>17</v>
      </c>
      <c r="C12" s="14" t="s">
        <v>30</v>
      </c>
      <c r="D12" s="18"/>
      <c r="E12" s="19" t="n">
        <f aca="false">ERCCalcs!I65</f>
        <v>0.030111</v>
      </c>
      <c r="F12" s="19" t="n">
        <f aca="false">ERCCalcs!I65</f>
        <v>0.030111</v>
      </c>
      <c r="G12" s="20" t="n">
        <f aca="false">ERCCalcs!I11</f>
        <v>0.18245382585752</v>
      </c>
      <c r="H12" s="19" t="n">
        <f aca="false">ERCCalcs!I11</f>
        <v>0.18245382585752</v>
      </c>
      <c r="I12" s="19" t="n">
        <f aca="false">ERCCalcs!I29</f>
        <v>0.06016725</v>
      </c>
      <c r="J12" s="19" t="n">
        <f aca="false">ERCCalcs!I47</f>
        <v>0</v>
      </c>
    </row>
    <row r="13" customFormat="false" ht="15.75" hidden="false" customHeight="false" outlineLevel="0" collapsed="false">
      <c r="A13" s="14" t="s">
        <v>31</v>
      </c>
      <c r="B13" s="14" t="s">
        <v>32</v>
      </c>
      <c r="C13" s="14" t="s">
        <v>33</v>
      </c>
      <c r="D13" s="18"/>
      <c r="E13" s="19" t="n">
        <f aca="false">ERCCalcs!I66</f>
        <v>0</v>
      </c>
      <c r="F13" s="19" t="n">
        <f aca="false">ERCCalcs!I66</f>
        <v>0</v>
      </c>
      <c r="G13" s="20" t="n">
        <f aca="false">ERCCalcs!I12</f>
        <v>16.77</v>
      </c>
      <c r="H13" s="19" t="n">
        <f aca="false">ERCCalcs!I12</f>
        <v>16.77</v>
      </c>
      <c r="I13" s="19" t="n">
        <f aca="false">ERCCalcs!I30</f>
        <v>0</v>
      </c>
      <c r="J13" s="19" t="n">
        <f aca="false">ERCCalcs!I48</f>
        <v>0</v>
      </c>
    </row>
    <row r="14" customFormat="false" ht="15.75" hidden="false" customHeight="false" outlineLevel="0" collapsed="false">
      <c r="A14" s="14" t="s">
        <v>34</v>
      </c>
      <c r="B14" s="14" t="s">
        <v>35</v>
      </c>
      <c r="C14" s="14" t="s">
        <v>36</v>
      </c>
      <c r="D14" s="18"/>
      <c r="E14" s="19" t="n">
        <f aca="false">ERCCalcs!I67</f>
        <v>0</v>
      </c>
      <c r="F14" s="19" t="n">
        <f aca="false">ERCCalcs!I67</f>
        <v>0</v>
      </c>
      <c r="G14" s="20" t="n">
        <f aca="false">ERCCalcs!I13</f>
        <v>1.079</v>
      </c>
      <c r="H14" s="19" t="n">
        <f aca="false">ERCCalcs!I13</f>
        <v>1.079</v>
      </c>
      <c r="I14" s="19" t="n">
        <f aca="false">ERCCalcs!I31</f>
        <v>13.9</v>
      </c>
      <c r="J14" s="19" t="n">
        <f aca="false">ERCCalcs!I49</f>
        <v>0</v>
      </c>
    </row>
    <row r="15" customFormat="false" ht="15.75" hidden="false" customHeight="false" outlineLevel="0" collapsed="false">
      <c r="A15" s="14" t="s">
        <v>37</v>
      </c>
      <c r="B15" s="14" t="s">
        <v>38</v>
      </c>
      <c r="C15" s="14" t="s">
        <v>39</v>
      </c>
      <c r="D15" s="18" t="n">
        <f aca="false">NOxAllowances!$H$5</f>
        <v>20.7</v>
      </c>
      <c r="E15" s="19"/>
      <c r="F15" s="19" t="n">
        <f aca="false">ERCCalcs!I68</f>
        <v>20.8096577883263</v>
      </c>
      <c r="G15" s="19" t="n">
        <f aca="false">ERCCalcs!I14</f>
        <v>179.027725</v>
      </c>
      <c r="H15" s="19" t="n">
        <f aca="false">ERCCalcs!I14</f>
        <v>179.027725</v>
      </c>
      <c r="I15" s="19" t="n">
        <f aca="false">ERCCalcs!I32</f>
        <v>37.455025</v>
      </c>
      <c r="J15" s="19" t="n">
        <f aca="false">ERCCalcs!I50</f>
        <v>6.89762735</v>
      </c>
    </row>
    <row r="16" customFormat="false" ht="15.75" hidden="false" customHeight="false" outlineLevel="0" collapsed="false">
      <c r="A16" s="14" t="s">
        <v>40</v>
      </c>
      <c r="B16" s="14" t="s">
        <v>41</v>
      </c>
      <c r="C16" s="14" t="s">
        <v>39</v>
      </c>
      <c r="D16" s="18" t="n">
        <f aca="false">NOxAllowances!$H$6</f>
        <v>21.7</v>
      </c>
      <c r="E16" s="19"/>
      <c r="F16" s="19" t="n">
        <f aca="false">ERCCalcs!I69</f>
        <v>21.7362234982332</v>
      </c>
      <c r="G16" s="19" t="n">
        <f aca="false">ERCCalcs!I15</f>
        <v>147.12315</v>
      </c>
      <c r="H16" s="19" t="n">
        <f aca="false">ERCCalcs!I15</f>
        <v>147.12315</v>
      </c>
      <c r="I16" s="19" t="n">
        <f aca="false">ERCCalcs!I33</f>
        <v>41.1555</v>
      </c>
      <c r="J16" s="19" t="n">
        <f aca="false">ERCCalcs!I51</f>
        <v>7.3183082</v>
      </c>
    </row>
    <row r="17" customFormat="false" ht="15.75" hidden="false" customHeight="false" outlineLevel="0" collapsed="false">
      <c r="A17" s="14" t="s">
        <v>42</v>
      </c>
      <c r="B17" s="14" t="s">
        <v>43</v>
      </c>
      <c r="C17" s="14" t="s">
        <v>39</v>
      </c>
      <c r="D17" s="18" t="n">
        <f aca="false">NOxAllowances!$H$7</f>
        <v>20.3</v>
      </c>
      <c r="E17" s="19"/>
      <c r="F17" s="19" t="n">
        <f aca="false">ERCCalcs!I70</f>
        <v>20.8325223950967</v>
      </c>
      <c r="G17" s="19" t="n">
        <f aca="false">ERCCalcs!I16</f>
        <v>218.14685</v>
      </c>
      <c r="H17" s="19" t="n">
        <f aca="false">ERCCalcs!I16</f>
        <v>218.14685</v>
      </c>
      <c r="I17" s="19" t="n">
        <f aca="false">ERCCalcs!I34</f>
        <v>40.6592</v>
      </c>
      <c r="J17" s="19" t="n">
        <f aca="false">ERCCalcs!I52</f>
        <v>6.6804</v>
      </c>
    </row>
    <row r="18" customFormat="false" ht="15.75" hidden="false" customHeight="false" outlineLevel="0" collapsed="false">
      <c r="A18" s="14" t="s">
        <v>44</v>
      </c>
      <c r="B18" s="14" t="s">
        <v>45</v>
      </c>
      <c r="C18" s="14" t="s">
        <v>46</v>
      </c>
      <c r="D18" s="18"/>
      <c r="E18" s="19" t="n">
        <f aca="false">ERCCalcs!I71</f>
        <v>0.864</v>
      </c>
      <c r="F18" s="19" t="n">
        <f aca="false">ERCCalcs!I71</f>
        <v>0.864</v>
      </c>
      <c r="G18" s="20" t="n">
        <f aca="false">ERCCalcs!I17</f>
        <v>0.03265</v>
      </c>
      <c r="H18" s="19" t="n">
        <f aca="false">ERCCalcs!I17</f>
        <v>0.03265</v>
      </c>
      <c r="I18" s="19" t="n">
        <f aca="false">ERCCalcs!I35</f>
        <v>0.11335</v>
      </c>
      <c r="J18" s="19" t="n">
        <f aca="false">ERCCalcs!I53</f>
        <v>0.0076660325</v>
      </c>
    </row>
    <row r="19" customFormat="false" ht="16.5" hidden="false" customHeight="false" outlineLevel="0" collapsed="false">
      <c r="A19" s="14" t="s">
        <v>47</v>
      </c>
      <c r="B19" s="14" t="s">
        <v>48</v>
      </c>
      <c r="C19" s="21" t="s">
        <v>49</v>
      </c>
      <c r="D19" s="22"/>
      <c r="E19" s="23" t="n">
        <f aca="false">ERCCalcs!I72</f>
        <v>0</v>
      </c>
      <c r="F19" s="23" t="n">
        <f aca="false">ERCCalcs!I72</f>
        <v>0</v>
      </c>
      <c r="G19" s="24" t="n">
        <f aca="false">ERCCalcs!I18</f>
        <v>0.27995</v>
      </c>
      <c r="H19" s="23" t="n">
        <f aca="false">ERCCalcs!I18</f>
        <v>0.27995</v>
      </c>
      <c r="I19" s="23" t="n">
        <f aca="false">ERCCalcs!I36</f>
        <v>0</v>
      </c>
      <c r="J19" s="23" t="n">
        <f aca="false">ERCCalcs!I54</f>
        <v>0</v>
      </c>
    </row>
    <row r="20" customFormat="false" ht="17.25" hidden="false" customHeight="false" outlineLevel="0" collapsed="false">
      <c r="C20" s="25" t="s">
        <v>50</v>
      </c>
      <c r="D20" s="26" t="n">
        <f aca="false">SUM(D6:D19)</f>
        <v>76.2</v>
      </c>
      <c r="E20" s="26" t="n">
        <f aca="false">SUM(E6:E19)</f>
        <v>9.16445478188427</v>
      </c>
      <c r="F20" s="26" t="n">
        <f aca="false">SUM(F6:F19)</f>
        <v>85.6575739923222</v>
      </c>
      <c r="G20" s="26" t="n">
        <f aca="false">SUM(G6:G19)</f>
        <v>594.11957052209</v>
      </c>
      <c r="H20" s="26" t="n">
        <f aca="false">SUM(H6:H19)</f>
        <v>594.11957052209</v>
      </c>
      <c r="I20" s="26" t="n">
        <f aca="false">SUM(I6:I19)</f>
        <v>165.28514225</v>
      </c>
      <c r="J20" s="26" t="n">
        <f aca="false">SUM(J6:J19)</f>
        <v>28.4924765825</v>
      </c>
    </row>
    <row r="2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true" outlineLevel="0" max="12" min="10" style="0" width="11.56"/>
    <col collapsed="false" customWidth="true" hidden="true" outlineLevel="0" max="13" min="13" style="0" width="13.99"/>
    <col collapsed="false" customWidth="true" hidden="true" outlineLevel="0" max="17" min="14" style="0" width="11.99"/>
  </cols>
  <sheetData>
    <row r="1" customFormat="false" ht="12.75" hidden="false" customHeight="false" outlineLevel="0" collapsed="false">
      <c r="A1" s="1" t="s">
        <v>51</v>
      </c>
      <c r="E1" s="1" t="s">
        <v>52</v>
      </c>
    </row>
    <row r="2" customFormat="false" ht="12.75" hidden="false" customHeight="false" outlineLevel="0" collapsed="false">
      <c r="B2" s="27" t="s">
        <v>53</v>
      </c>
      <c r="C2" s="27"/>
      <c r="D2" s="27"/>
      <c r="E2" s="27"/>
      <c r="F2" s="27"/>
      <c r="G2" s="27"/>
      <c r="H2" s="27"/>
      <c r="I2" s="28"/>
    </row>
    <row r="3" customFormat="false" ht="12.75" hidden="false" customHeight="false" outlineLevel="0" collapsed="false">
      <c r="A3" s="29" t="s">
        <v>54</v>
      </c>
      <c r="B3" s="30" t="n">
        <v>2002</v>
      </c>
      <c r="C3" s="30" t="n">
        <v>2003</v>
      </c>
      <c r="D3" s="30" t="n">
        <v>2004</v>
      </c>
      <c r="E3" s="30" t="n">
        <v>2005</v>
      </c>
      <c r="F3" s="30" t="n">
        <v>2006</v>
      </c>
      <c r="G3" s="30" t="n">
        <v>2007</v>
      </c>
      <c r="H3" s="30" t="n">
        <v>2008</v>
      </c>
      <c r="I3" s="28"/>
    </row>
    <row r="4" customFormat="false" ht="12.75" hidden="false" customHeight="false" outlineLevel="0" collapsed="false">
      <c r="A4" s="29" t="s">
        <v>55</v>
      </c>
      <c r="B4" s="29" t="n">
        <v>101.4</v>
      </c>
      <c r="C4" s="29" t="n">
        <v>101.4</v>
      </c>
      <c r="D4" s="31" t="n">
        <f aca="false">((C4-H4)*0.70825)+H4</f>
        <v>75.755175</v>
      </c>
      <c r="E4" s="31" t="n">
        <f aca="false">((C4-H4)*0.4025)+H4</f>
        <v>48.87975</v>
      </c>
      <c r="F4" s="31" t="n">
        <f aca="false">((C4-H4)*0.24975)+H4</f>
        <v>35.453025</v>
      </c>
      <c r="G4" s="31" t="n">
        <f aca="false">((C4-H4)*0.0555)+H4</f>
        <v>18.37845</v>
      </c>
      <c r="H4" s="29" t="n">
        <v>13.5</v>
      </c>
      <c r="I4" s="7"/>
    </row>
    <row r="5" customFormat="false" ht="12.75" hidden="false" customHeight="false" outlineLevel="0" collapsed="false">
      <c r="A5" s="29" t="s">
        <v>56</v>
      </c>
      <c r="B5" s="29" t="n">
        <v>586.7</v>
      </c>
      <c r="C5" s="29" t="n">
        <v>586.7</v>
      </c>
      <c r="D5" s="31" t="n">
        <f aca="false">((C5-H5)*0.70825)+H5</f>
        <v>421.5695</v>
      </c>
      <c r="E5" s="31" t="n">
        <f aca="false">((C5-H5)*0.4025)+H5</f>
        <v>248.515</v>
      </c>
      <c r="F5" s="31" t="n">
        <f aca="false">((C5-H5)*0.24975)+H5</f>
        <v>162.0585</v>
      </c>
      <c r="G5" s="31" t="n">
        <f aca="false">((C5-H5)*0.0555)+H5</f>
        <v>52.113</v>
      </c>
      <c r="H5" s="29" t="n">
        <v>20.7</v>
      </c>
      <c r="I5" s="7"/>
    </row>
    <row r="6" customFormat="false" ht="12.75" hidden="false" customHeight="false" outlineLevel="0" collapsed="false">
      <c r="A6" s="29" t="s">
        <v>57</v>
      </c>
      <c r="B6" s="29" t="n">
        <v>982.2</v>
      </c>
      <c r="C6" s="29" t="n">
        <v>982.2</v>
      </c>
      <c r="D6" s="31" t="n">
        <f aca="false">((C6-H6)*0.70825)+H6</f>
        <v>701.974125</v>
      </c>
      <c r="E6" s="31" t="n">
        <f aca="false">((C6-H6)*0.4025)+H6</f>
        <v>408.30125</v>
      </c>
      <c r="F6" s="31" t="n">
        <f aca="false">((C6-H6)*0.24975)+H6</f>
        <v>261.584875</v>
      </c>
      <c r="G6" s="31" t="n">
        <f aca="false">((C6-H6)*0.0555)+H6</f>
        <v>75.00775</v>
      </c>
      <c r="H6" s="29" t="n">
        <v>21.7</v>
      </c>
      <c r="I6" s="7"/>
    </row>
    <row r="7" customFormat="false" ht="12.75" hidden="false" customHeight="false" outlineLevel="0" collapsed="false">
      <c r="A7" s="29" t="s">
        <v>58</v>
      </c>
      <c r="B7" s="29" t="n">
        <v>860.6</v>
      </c>
      <c r="C7" s="29" t="n">
        <v>860.6</v>
      </c>
      <c r="D7" s="31" t="n">
        <f aca="false">((C7-H7)*0.70825)+H7</f>
        <v>615.442475</v>
      </c>
      <c r="E7" s="31" t="n">
        <f aca="false">((C7-H7)*0.4025)+H7</f>
        <v>358.52075</v>
      </c>
      <c r="F7" s="31" t="n">
        <f aca="false">((C7-H7)*0.24975)+H7</f>
        <v>230.164925</v>
      </c>
      <c r="G7" s="31" t="n">
        <f aca="false">((C7-H7)*0.0555)+H7</f>
        <v>66.93665</v>
      </c>
      <c r="H7" s="29" t="n">
        <v>20.3</v>
      </c>
      <c r="I7" s="7"/>
      <c r="M7" s="0" t="n">
        <f aca="false">0.389*0.75</f>
        <v>0.29175</v>
      </c>
      <c r="N7" s="0" t="n">
        <v>0.598</v>
      </c>
      <c r="O7" s="0" t="n">
        <v>0.75</v>
      </c>
      <c r="P7" s="0" t="n">
        <v>0.945</v>
      </c>
      <c r="Q7" s="0" t="n">
        <v>1</v>
      </c>
    </row>
    <row r="8" customFormat="false" ht="12.75" hidden="false" customHeight="false" outlineLevel="0" collapsed="false">
      <c r="A8" s="29" t="s">
        <v>59</v>
      </c>
      <c r="B8" s="31" t="n">
        <f aca="false">SUM(B4:B7)</f>
        <v>2530.9</v>
      </c>
      <c r="C8" s="31" t="n">
        <f aca="false">SUM(C4:C7)</f>
        <v>2530.9</v>
      </c>
      <c r="D8" s="31" t="n">
        <f aca="false">SUM(D4:D7)</f>
        <v>1814.741275</v>
      </c>
      <c r="E8" s="31" t="n">
        <f aca="false">SUM(E4:E7)</f>
        <v>1064.21675</v>
      </c>
      <c r="F8" s="31" t="n">
        <f aca="false">SUM(F4:F7)</f>
        <v>689.261325</v>
      </c>
      <c r="G8" s="31" t="n">
        <f aca="false">SUM(G4:G7)</f>
        <v>212.43585</v>
      </c>
      <c r="H8" s="31" t="n">
        <f aca="false">SUM(H4:H7)</f>
        <v>76.2</v>
      </c>
      <c r="I8" s="32"/>
      <c r="M8" s="0" t="n">
        <v>101.39</v>
      </c>
      <c r="N8" s="0" t="n">
        <v>101.39</v>
      </c>
      <c r="O8" s="0" t="n">
        <v>101.39</v>
      </c>
      <c r="P8" s="0" t="n">
        <v>101.39</v>
      </c>
      <c r="Q8" s="0" t="n">
        <v>101.39</v>
      </c>
    </row>
    <row r="10" customFormat="false" ht="12.75" hidden="false" customHeight="false" outlineLevel="0" collapsed="false">
      <c r="A10" s="33"/>
      <c r="B10" s="7"/>
      <c r="C10" s="7"/>
      <c r="D10" s="7"/>
      <c r="E10" s="33"/>
      <c r="F10" s="7"/>
      <c r="G10" s="7"/>
      <c r="H10" s="7"/>
      <c r="I10" s="7"/>
    </row>
    <row r="11" customFormat="false" ht="12.75" hidden="false" customHeight="false" outlineLevel="0" collapsed="false">
      <c r="A11" s="7"/>
      <c r="B11" s="28"/>
      <c r="C11" s="28"/>
      <c r="D11" s="28"/>
      <c r="E11" s="28"/>
      <c r="F11" s="28"/>
      <c r="G11" s="28"/>
      <c r="H11" s="28"/>
      <c r="I11" s="28"/>
    </row>
    <row r="12" customFormat="false" ht="12.75" hidden="false" customHeight="false" outlineLevel="0" collapsed="false">
      <c r="A12" s="7"/>
      <c r="B12" s="28"/>
      <c r="C12" s="28"/>
      <c r="D12" s="28"/>
      <c r="E12" s="28"/>
      <c r="F12" s="28"/>
      <c r="G12" s="28"/>
      <c r="H12" s="28"/>
      <c r="I12" s="28"/>
    </row>
    <row r="13" customFormat="false" ht="12.75" hidden="false" customHeight="false" outlineLevel="0" collapsed="false">
      <c r="A13" s="7"/>
      <c r="B13" s="7"/>
      <c r="C13" s="7"/>
      <c r="D13" s="32"/>
      <c r="E13" s="32"/>
      <c r="F13" s="32"/>
      <c r="G13" s="32"/>
      <c r="H13" s="7"/>
      <c r="I13" s="7"/>
    </row>
    <row r="14" customFormat="false" ht="12.75" hidden="false" customHeight="false" outlineLevel="0" collapsed="false">
      <c r="A14" s="7"/>
      <c r="B14" s="7"/>
      <c r="C14" s="7"/>
      <c r="D14" s="32"/>
      <c r="E14" s="32"/>
      <c r="F14" s="32"/>
      <c r="G14" s="32"/>
      <c r="H14" s="7"/>
      <c r="I14" s="7"/>
    </row>
    <row r="15" customFormat="false" ht="12.75" hidden="false" customHeight="false" outlineLevel="0" collapsed="false">
      <c r="A15" s="7"/>
      <c r="B15" s="7"/>
      <c r="C15" s="7"/>
      <c r="D15" s="32"/>
      <c r="E15" s="32"/>
      <c r="F15" s="32"/>
      <c r="G15" s="32"/>
      <c r="H15" s="7"/>
      <c r="I15" s="7"/>
    </row>
    <row r="16" customFormat="false" ht="12.75" hidden="false" customHeight="false" outlineLevel="0" collapsed="false">
      <c r="A16" s="7"/>
      <c r="B16" s="7"/>
      <c r="C16" s="7"/>
      <c r="D16" s="32"/>
      <c r="E16" s="32"/>
      <c r="F16" s="32"/>
      <c r="G16" s="32"/>
      <c r="H16" s="7"/>
      <c r="I16" s="7"/>
      <c r="M16" s="0" t="n">
        <f aca="false">0.389*0.75</f>
        <v>0.29175</v>
      </c>
      <c r="N16" s="0" t="n">
        <v>0.598</v>
      </c>
      <c r="O16" s="0" t="n">
        <v>0.75</v>
      </c>
      <c r="P16" s="0" t="n">
        <v>0.945</v>
      </c>
      <c r="Q16" s="0" t="n">
        <v>1</v>
      </c>
    </row>
    <row r="17" customFormat="false" ht="12.75" hidden="false" customHeight="false" outlineLevel="0" collapsed="false">
      <c r="A17" s="7"/>
      <c r="B17" s="32"/>
      <c r="C17" s="32"/>
      <c r="D17" s="32"/>
      <c r="E17" s="32"/>
      <c r="F17" s="32"/>
      <c r="G17" s="32"/>
      <c r="H17" s="32"/>
      <c r="I17" s="32"/>
      <c r="M17" s="0" t="n">
        <v>101.39</v>
      </c>
      <c r="N17" s="0" t="n">
        <v>101.39</v>
      </c>
      <c r="O17" s="0" t="n">
        <v>101.39</v>
      </c>
      <c r="P17" s="0" t="n">
        <v>101.39</v>
      </c>
      <c r="Q17" s="0" t="n">
        <v>101.39</v>
      </c>
    </row>
    <row r="18" customFormat="false" ht="12.75" hidden="false" customHeight="false" outlineLevel="0" collapsed="false">
      <c r="A18" s="7"/>
      <c r="B18" s="7"/>
      <c r="C18" s="7"/>
      <c r="D18" s="7"/>
      <c r="E18" s="7"/>
      <c r="F18" s="7"/>
      <c r="G18" s="7"/>
      <c r="H18" s="7"/>
      <c r="I18" s="7"/>
      <c r="M18" s="34" t="n">
        <v>2714600</v>
      </c>
      <c r="N18" s="34" t="n">
        <v>2714600</v>
      </c>
      <c r="O18" s="34" t="n">
        <v>2714600</v>
      </c>
      <c r="P18" s="34" t="n">
        <v>2714600</v>
      </c>
      <c r="Q18" s="34" t="n">
        <v>2714600</v>
      </c>
    </row>
    <row r="19" customFormat="false" ht="12.75" hidden="false" customHeight="false" outlineLevel="0" collapsed="false">
      <c r="A19" s="35"/>
      <c r="B19" s="35"/>
      <c r="C19" s="35"/>
      <c r="D19" s="35"/>
      <c r="E19" s="35"/>
      <c r="F19" s="35"/>
      <c r="G19" s="35"/>
      <c r="H19" s="35"/>
      <c r="I19" s="7"/>
    </row>
    <row r="20" customFormat="false" ht="12.75" hidden="false" customHeight="false" outlineLevel="0" collapsed="false">
      <c r="A20" s="35"/>
      <c r="B20" s="36"/>
      <c r="C20" s="36"/>
      <c r="D20" s="36"/>
      <c r="E20" s="36"/>
      <c r="F20" s="36"/>
      <c r="G20" s="36"/>
      <c r="H20" s="36"/>
      <c r="I20" s="32"/>
    </row>
    <row r="21" customFormat="false" ht="12.75" hidden="false" customHeight="false" outlineLevel="0" collapsed="false">
      <c r="A21" s="37"/>
      <c r="B21" s="38"/>
      <c r="C21" s="38"/>
      <c r="D21" s="38"/>
      <c r="E21" s="38"/>
      <c r="F21" s="38"/>
      <c r="G21" s="38"/>
      <c r="H21" s="38"/>
      <c r="I21" s="39"/>
    </row>
    <row r="22" customFormat="false" ht="12.75" hidden="false" customHeight="false" outlineLevel="0" collapsed="false">
      <c r="A22" s="37"/>
      <c r="B22" s="38"/>
      <c r="C22" s="38"/>
      <c r="D22" s="38"/>
      <c r="E22" s="38"/>
      <c r="F22" s="38"/>
      <c r="G22" s="38"/>
      <c r="H22" s="38"/>
      <c r="I22" s="39"/>
    </row>
    <row r="23" customFormat="false" ht="12.75" hidden="false" customHeight="false" outlineLevel="0" collapsed="false">
      <c r="A23" s="37"/>
      <c r="B23" s="38"/>
      <c r="C23" s="38"/>
      <c r="D23" s="38"/>
      <c r="E23" s="38"/>
      <c r="F23" s="38"/>
      <c r="G23" s="38"/>
      <c r="H23" s="38"/>
      <c r="I23" s="39"/>
    </row>
    <row r="24" customFormat="false" ht="12.75" hidden="false" customHeight="false" outlineLevel="0" collapsed="false">
      <c r="A24" s="37"/>
      <c r="B24" s="37"/>
      <c r="C24" s="37"/>
      <c r="D24" s="37"/>
      <c r="E24" s="37"/>
      <c r="F24" s="37"/>
      <c r="G24" s="37"/>
      <c r="H24" s="37"/>
      <c r="M24" s="34"/>
      <c r="N24" s="34"/>
      <c r="O24" s="34"/>
      <c r="P24" s="34"/>
      <c r="Q24" s="34"/>
    </row>
    <row r="26" customFormat="false" ht="12.75" hidden="false" customHeight="false" outlineLevel="0" collapsed="false">
      <c r="M26" s="0" t="n">
        <v>907184.74</v>
      </c>
      <c r="N26" s="0" t="n">
        <v>907184.74</v>
      </c>
      <c r="O26" s="0" t="n">
        <v>907184.74</v>
      </c>
      <c r="P26" s="0" t="n">
        <v>907184.74</v>
      </c>
      <c r="Q26" s="0" t="n">
        <v>907184.74</v>
      </c>
    </row>
    <row r="28" customFormat="false" ht="12.75" hidden="false" customHeight="false" outlineLevel="0" collapsed="false">
      <c r="M28" s="0" t="n">
        <f aca="false">0.389*0.75</f>
        <v>0.29175</v>
      </c>
      <c r="N28" s="0" t="n">
        <v>0.598</v>
      </c>
      <c r="O28" s="0" t="n">
        <v>0.75</v>
      </c>
      <c r="P28" s="0" t="n">
        <v>0.945</v>
      </c>
      <c r="Q28" s="0" t="n">
        <v>1</v>
      </c>
    </row>
    <row r="29" customFormat="false" ht="12.75" hidden="false" customHeight="false" outlineLevel="0" collapsed="false">
      <c r="M29" s="0" t="n">
        <f aca="false">(M30*22.64)/907184.74</f>
        <v>982.002394122282</v>
      </c>
      <c r="N29" s="0" t="n">
        <f aca="false">(N30*22.64)/907184.74</f>
        <v>982.002394122282</v>
      </c>
      <c r="O29" s="0" t="n">
        <f aca="false">(O30*22.64)/907184.74</f>
        <v>982.002394122282</v>
      </c>
      <c r="P29" s="0" t="n">
        <f aca="false">(P30*22.64)/907184.74</f>
        <v>982.002394122282</v>
      </c>
      <c r="Q29" s="0" t="n">
        <f aca="false">(Q30*22.64)/907184.74</f>
        <v>982.002394122282</v>
      </c>
    </row>
    <row r="30" customFormat="false" ht="12.75" hidden="false" customHeight="false" outlineLevel="0" collapsed="false">
      <c r="M30" s="34" t="n">
        <v>39348833.33</v>
      </c>
      <c r="N30" s="34" t="n">
        <v>39348833.33</v>
      </c>
      <c r="O30" s="34" t="n">
        <v>39348833.33</v>
      </c>
      <c r="P30" s="34" t="n">
        <v>39348833.33</v>
      </c>
      <c r="Q30" s="34" t="n">
        <v>39348833.33</v>
      </c>
    </row>
    <row r="31" customFormat="false" ht="12.75" hidden="false" customHeight="false" outlineLevel="0" collapsed="false">
      <c r="M31" s="0" t="n">
        <v>0.5</v>
      </c>
      <c r="N31" s="0" t="n">
        <v>0.5</v>
      </c>
      <c r="O31" s="0" t="n">
        <v>0.5</v>
      </c>
      <c r="P31" s="0" t="n">
        <v>0.5</v>
      </c>
      <c r="Q31" s="0" t="n">
        <v>0.5</v>
      </c>
    </row>
    <row r="32" customFormat="false" ht="12.75" hidden="false" customHeight="false" outlineLevel="0" collapsed="false">
      <c r="M32" s="0" t="n">
        <v>907184.74</v>
      </c>
      <c r="N32" s="0" t="n">
        <v>907184.74</v>
      </c>
      <c r="O32" s="0" t="n">
        <v>907184.74</v>
      </c>
      <c r="P32" s="0" t="n">
        <v>907184.74</v>
      </c>
      <c r="Q32" s="0" t="n">
        <v>907184.74</v>
      </c>
    </row>
    <row r="34" customFormat="false" ht="12.75" hidden="false" customHeight="false" outlineLevel="0" collapsed="false">
      <c r="M34" s="0" t="n">
        <f aca="false">0.389*0.75</f>
        <v>0.29175</v>
      </c>
      <c r="N34" s="0" t="n">
        <v>0.598</v>
      </c>
      <c r="O34" s="0" t="n">
        <v>0.75</v>
      </c>
      <c r="P34" s="0" t="n">
        <v>0.945</v>
      </c>
      <c r="Q34" s="0" t="n">
        <v>1</v>
      </c>
    </row>
    <row r="35" customFormat="false" ht="12.75" hidden="false" customHeight="false" outlineLevel="0" collapsed="false">
      <c r="M35" s="0" t="n">
        <f aca="false">(M36*21.21)/907184.74</f>
        <v>860.618643122238</v>
      </c>
      <c r="N35" s="0" t="n">
        <f aca="false">(N36*21.21)/907184.74</f>
        <v>860.618643122238</v>
      </c>
      <c r="O35" s="0" t="n">
        <f aca="false">(O36*21.21)/907184.74</f>
        <v>860.618643122238</v>
      </c>
      <c r="P35" s="0" t="n">
        <f aca="false">(P36*21.21)/907184.74</f>
        <v>860.618643122238</v>
      </c>
      <c r="Q35" s="0" t="n">
        <f aca="false">(Q36*21.21)/907184.74</f>
        <v>860.618643122238</v>
      </c>
    </row>
    <row r="36" customFormat="false" ht="12.75" hidden="false" customHeight="false" outlineLevel="0" collapsed="false">
      <c r="M36" s="34" t="n">
        <v>36810000</v>
      </c>
      <c r="N36" s="34" t="n">
        <v>36810000</v>
      </c>
      <c r="O36" s="34" t="n">
        <v>36810000</v>
      </c>
      <c r="P36" s="34" t="n">
        <v>36810000</v>
      </c>
      <c r="Q36" s="34" t="n">
        <v>36810000</v>
      </c>
    </row>
    <row r="37" customFormat="false" ht="12.75" hidden="false" customHeight="false" outlineLevel="0" collapsed="false">
      <c r="M37" s="0" t="n">
        <v>0.5</v>
      </c>
      <c r="N37" s="0" t="n">
        <v>0.5</v>
      </c>
      <c r="O37" s="0" t="n">
        <v>0.5</v>
      </c>
      <c r="P37" s="0" t="n">
        <v>0.5</v>
      </c>
      <c r="Q37" s="0" t="n">
        <v>0.5</v>
      </c>
    </row>
    <row r="38" customFormat="false" ht="12.75" hidden="false" customHeight="false" outlineLevel="0" collapsed="false">
      <c r="M38" s="0" t="n">
        <v>907184.74</v>
      </c>
      <c r="N38" s="0" t="n">
        <v>907184.74</v>
      </c>
      <c r="O38" s="0" t="n">
        <v>907184.74</v>
      </c>
      <c r="P38" s="0" t="n">
        <v>907184.74</v>
      </c>
      <c r="Q38" s="0" t="n">
        <v>907184.74</v>
      </c>
    </row>
  </sheetData>
  <mergeCells count="2">
    <mergeCell ref="B2:H2"/>
    <mergeCell ref="B11:H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0"/>
  <sheetViews>
    <sheetView showFormulas="false" showGridLines="false" showRowColHeaders="true" showZeros="true" rightToLeft="false" tabSelected="false" showOutlineSymbols="true" defaultGridColor="true" view="normal" topLeftCell="A46" colorId="64" zoomScale="75" zoomScaleNormal="75" zoomScalePageLayoutView="100" workbookViewId="0">
      <selection pane="topLeft" activeCell="D57" activeCellId="0" sqref="D57"/>
    </sheetView>
  </sheetViews>
  <sheetFormatPr defaultColWidth="14.70703125" defaultRowHeight="15" customHeight="true" zeroHeight="false" outlineLevelRow="0" outlineLevelCol="0"/>
  <cols>
    <col collapsed="false" customWidth="true" hidden="false" outlineLevel="0" max="1" min="1" style="40" width="9.99"/>
    <col collapsed="false" customWidth="true" hidden="false" outlineLevel="0" max="2" min="2" style="40" width="8.7"/>
    <col collapsed="false" customWidth="true" hidden="false" outlineLevel="0" max="3" min="3" style="40" width="44.7"/>
    <col collapsed="false" customWidth="true" hidden="false" outlineLevel="0" max="8" min="4" style="40" width="13.85"/>
    <col collapsed="false" customWidth="true" hidden="false" outlineLevel="0" max="16" min="9" style="40" width="17.7"/>
    <col collapsed="false" customWidth="false" hidden="false" outlineLevel="0" max="257" min="17" style="40" width="14.7"/>
  </cols>
  <sheetData>
    <row r="1" customFormat="false" ht="18" hidden="false" customHeight="false" outlineLevel="0" collapsed="false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customFormat="false" ht="18" hidden="false" customHeight="false" outlineLevel="0" collapsed="false">
      <c r="A2" s="41" t="s">
        <v>61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customFormat="false" ht="18" hidden="false" customHeight="false" outlineLevel="0" collapsed="false">
      <c r="A3" s="41" t="s">
        <v>62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customFormat="false" ht="15.75" hidden="false" customHeight="false" outlineLevel="0" collapsed="false"/>
    <row r="5" customFormat="false" ht="16.5" hidden="false" customHeight="false" outlineLevel="0" collapsed="false">
      <c r="A5" s="42"/>
      <c r="B5" s="42"/>
      <c r="C5" s="43"/>
      <c r="D5" s="44" t="s">
        <v>63</v>
      </c>
      <c r="E5" s="44"/>
      <c r="F5" s="44"/>
      <c r="G5" s="44"/>
      <c r="H5" s="44"/>
      <c r="I5" s="45" t="s">
        <v>64</v>
      </c>
      <c r="J5" s="45"/>
      <c r="K5" s="45"/>
      <c r="L5" s="45"/>
      <c r="M5" s="45"/>
      <c r="N5" s="45"/>
      <c r="O5" s="45"/>
      <c r="P5" s="45"/>
    </row>
    <row r="6" customFormat="false" ht="15.75" hidden="false" customHeight="false" outlineLevel="0" collapsed="false">
      <c r="A6" s="46"/>
      <c r="B6" s="46"/>
      <c r="C6" s="47"/>
      <c r="D6" s="48" t="s">
        <v>1</v>
      </c>
      <c r="E6" s="49" t="s">
        <v>3</v>
      </c>
      <c r="F6" s="49" t="s">
        <v>65</v>
      </c>
      <c r="G6" s="49" t="s">
        <v>2</v>
      </c>
      <c r="H6" s="50" t="s">
        <v>66</v>
      </c>
      <c r="I6" s="48" t="s">
        <v>67</v>
      </c>
      <c r="J6" s="49" t="s">
        <v>68</v>
      </c>
      <c r="K6" s="49" t="s">
        <v>69</v>
      </c>
      <c r="L6" s="49" t="s">
        <v>70</v>
      </c>
      <c r="M6" s="49" t="s">
        <v>71</v>
      </c>
      <c r="N6" s="49" t="s">
        <v>72</v>
      </c>
      <c r="O6" s="51" t="s">
        <v>73</v>
      </c>
      <c r="P6" s="50" t="s">
        <v>74</v>
      </c>
    </row>
    <row r="7" customFormat="false" ht="15" hidden="false" customHeight="false" outlineLevel="0" collapsed="false">
      <c r="A7" s="46"/>
      <c r="B7" s="46"/>
      <c r="C7" s="47"/>
      <c r="D7" s="48" t="s">
        <v>75</v>
      </c>
      <c r="E7" s="49" t="s">
        <v>75</v>
      </c>
      <c r="F7" s="49" t="s">
        <v>75</v>
      </c>
      <c r="G7" s="49" t="s">
        <v>75</v>
      </c>
      <c r="H7" s="50" t="s">
        <v>75</v>
      </c>
      <c r="I7" s="48" t="s">
        <v>75</v>
      </c>
      <c r="J7" s="49" t="s">
        <v>75</v>
      </c>
      <c r="K7" s="49" t="s">
        <v>75</v>
      </c>
      <c r="L7" s="49" t="s">
        <v>75</v>
      </c>
      <c r="M7" s="49" t="s">
        <v>75</v>
      </c>
      <c r="N7" s="49" t="s">
        <v>75</v>
      </c>
      <c r="O7" s="51" t="s">
        <v>75</v>
      </c>
      <c r="P7" s="50" t="s">
        <v>75</v>
      </c>
    </row>
    <row r="8" customFormat="false" ht="15.75" hidden="false" customHeight="false" outlineLevel="0" collapsed="false">
      <c r="A8" s="52" t="s">
        <v>8</v>
      </c>
      <c r="B8" s="52" t="s">
        <v>9</v>
      </c>
      <c r="C8" s="53" t="s">
        <v>10</v>
      </c>
      <c r="D8" s="54" t="s">
        <v>76</v>
      </c>
      <c r="E8" s="54" t="s">
        <v>76</v>
      </c>
      <c r="F8" s="54" t="s">
        <v>76</v>
      </c>
      <c r="G8" s="54" t="s">
        <v>76</v>
      </c>
      <c r="H8" s="55" t="s">
        <v>76</v>
      </c>
      <c r="I8" s="54" t="s">
        <v>76</v>
      </c>
      <c r="J8" s="54" t="s">
        <v>76</v>
      </c>
      <c r="K8" s="54" t="s">
        <v>76</v>
      </c>
      <c r="L8" s="54" t="s">
        <v>76</v>
      </c>
      <c r="M8" s="54" t="s">
        <v>76</v>
      </c>
      <c r="N8" s="54" t="s">
        <v>76</v>
      </c>
      <c r="O8" s="54" t="s">
        <v>76</v>
      </c>
      <c r="P8" s="55" t="s">
        <v>76</v>
      </c>
    </row>
    <row r="9" customFormat="false" ht="16.5" hidden="false" customHeight="false" outlineLevel="0" collapsed="false">
      <c r="A9" s="56" t="s">
        <v>16</v>
      </c>
      <c r="B9" s="56" t="s">
        <v>17</v>
      </c>
      <c r="C9" s="56" t="s">
        <v>18</v>
      </c>
      <c r="D9" s="57" t="n">
        <v>4.62</v>
      </c>
      <c r="E9" s="57" t="n">
        <v>14.85</v>
      </c>
      <c r="F9" s="57"/>
      <c r="G9" s="57" t="n">
        <v>12.89</v>
      </c>
      <c r="H9" s="58"/>
      <c r="I9" s="59"/>
      <c r="J9" s="57"/>
      <c r="K9" s="57"/>
      <c r="L9" s="57"/>
      <c r="M9" s="57" t="n">
        <v>12.89</v>
      </c>
      <c r="N9" s="57"/>
      <c r="O9" s="59"/>
      <c r="P9" s="58"/>
    </row>
    <row r="10" customFormat="false" ht="15.75" hidden="false" customHeight="false" outlineLevel="0" collapsed="false">
      <c r="A10" s="56" t="s">
        <v>19</v>
      </c>
      <c r="B10" s="56" t="s">
        <v>17</v>
      </c>
      <c r="C10" s="56" t="s">
        <v>20</v>
      </c>
      <c r="D10" s="57" t="n">
        <v>0.03</v>
      </c>
      <c r="E10" s="57" t="n">
        <v>0.05</v>
      </c>
      <c r="F10" s="57"/>
      <c r="G10" s="57" t="n">
        <v>0.42</v>
      </c>
      <c r="H10" s="58"/>
      <c r="I10" s="59"/>
      <c r="J10" s="57"/>
      <c r="K10" s="57"/>
      <c r="L10" s="57"/>
      <c r="M10" s="57" t="n">
        <v>0.42</v>
      </c>
      <c r="N10" s="57"/>
      <c r="O10" s="59"/>
      <c r="P10" s="58"/>
    </row>
    <row r="11" customFormat="false" ht="15.75" hidden="false" customHeight="false" outlineLevel="0" collapsed="false">
      <c r="A11" s="56" t="s">
        <v>21</v>
      </c>
      <c r="B11" s="56" t="s">
        <v>17</v>
      </c>
      <c r="C11" s="56" t="s">
        <v>22</v>
      </c>
      <c r="D11" s="57" t="n">
        <v>0.43</v>
      </c>
      <c r="E11" s="57" t="n">
        <v>0.85</v>
      </c>
      <c r="F11" s="57"/>
      <c r="G11" s="57" t="n">
        <v>6.8</v>
      </c>
      <c r="H11" s="58"/>
      <c r="I11" s="59"/>
      <c r="J11" s="57"/>
      <c r="K11" s="57"/>
      <c r="L11" s="57"/>
      <c r="M11" s="57" t="n">
        <v>6.8</v>
      </c>
      <c r="N11" s="57"/>
      <c r="O11" s="59"/>
      <c r="P11" s="58"/>
    </row>
    <row r="12" customFormat="false" ht="15.75" hidden="false" customHeight="false" outlineLevel="0" collapsed="false">
      <c r="A12" s="56" t="s">
        <v>29</v>
      </c>
      <c r="B12" s="56" t="s">
        <v>17</v>
      </c>
      <c r="C12" s="56" t="s">
        <v>30</v>
      </c>
      <c r="D12" s="57" t="n">
        <v>0.03</v>
      </c>
      <c r="E12" s="57" t="n">
        <v>0.06</v>
      </c>
      <c r="F12" s="57"/>
      <c r="G12" s="57" t="n">
        <v>0.18</v>
      </c>
      <c r="H12" s="58"/>
      <c r="I12" s="59"/>
      <c r="J12" s="57"/>
      <c r="K12" s="57"/>
      <c r="L12" s="57"/>
      <c r="M12" s="57" t="n">
        <v>0.18</v>
      </c>
      <c r="N12" s="57"/>
      <c r="O12" s="59"/>
      <c r="P12" s="58"/>
    </row>
    <row r="13" customFormat="false" ht="15.75" hidden="false" customHeight="false" outlineLevel="0" collapsed="false">
      <c r="A13" s="56" t="s">
        <v>44</v>
      </c>
      <c r="B13" s="56" t="s">
        <v>45</v>
      </c>
      <c r="C13" s="56" t="s">
        <v>46</v>
      </c>
      <c r="D13" s="57" t="n">
        <v>0.36</v>
      </c>
      <c r="E13" s="57" t="n">
        <v>0.07</v>
      </c>
      <c r="F13" s="57"/>
      <c r="G13" s="57" t="n">
        <v>0.01</v>
      </c>
      <c r="H13" s="58"/>
      <c r="I13" s="59"/>
      <c r="J13" s="57"/>
      <c r="K13" s="57"/>
      <c r="L13" s="57"/>
      <c r="M13" s="57"/>
      <c r="N13" s="57"/>
      <c r="O13" s="59"/>
      <c r="P13" s="58"/>
    </row>
    <row r="14" customFormat="false" ht="15.75" hidden="false" customHeight="false" outlineLevel="0" collapsed="false">
      <c r="A14" s="56" t="s">
        <v>37</v>
      </c>
      <c r="B14" s="56" t="s">
        <v>38</v>
      </c>
      <c r="C14" s="56" t="s">
        <v>77</v>
      </c>
      <c r="D14" s="57" t="n">
        <v>630.02</v>
      </c>
      <c r="E14" s="57" t="n">
        <v>39.872</v>
      </c>
      <c r="F14" s="57" t="n">
        <v>0.0075</v>
      </c>
      <c r="G14" s="57" t="n">
        <v>190.58</v>
      </c>
      <c r="H14" s="58" t="n">
        <v>1.62</v>
      </c>
      <c r="I14" s="59" t="n">
        <v>0.2</v>
      </c>
      <c r="J14" s="57" t="n">
        <v>2.25</v>
      </c>
      <c r="K14" s="57" t="n">
        <v>0.82</v>
      </c>
      <c r="L14" s="57" t="n">
        <v>0.82</v>
      </c>
      <c r="M14" s="57"/>
      <c r="N14" s="57"/>
      <c r="O14" s="59" t="n">
        <v>16.58</v>
      </c>
      <c r="P14" s="58" t="n">
        <v>12.9</v>
      </c>
    </row>
    <row r="15" customFormat="false" ht="15.75" hidden="false" customHeight="false" outlineLevel="0" collapsed="false">
      <c r="A15" s="56" t="s">
        <v>40</v>
      </c>
      <c r="B15" s="56" t="s">
        <v>41</v>
      </c>
      <c r="C15" s="56" t="s">
        <v>77</v>
      </c>
      <c r="D15" s="57" t="n">
        <v>1028.49</v>
      </c>
      <c r="E15" s="57" t="n">
        <v>43.007</v>
      </c>
      <c r="F15" s="57" t="n">
        <v>0.0077</v>
      </c>
      <c r="G15" s="57" t="n">
        <v>147.47</v>
      </c>
      <c r="H15" s="58" t="n">
        <v>1.66</v>
      </c>
      <c r="I15" s="59" t="n">
        <v>0.16</v>
      </c>
      <c r="J15" s="57" t="n">
        <v>1.74</v>
      </c>
      <c r="K15" s="57" t="n">
        <v>0.63</v>
      </c>
      <c r="L15" s="57" t="n">
        <v>0.63</v>
      </c>
      <c r="M15" s="57"/>
      <c r="N15" s="57"/>
      <c r="O15" s="59" t="n">
        <v>12.83</v>
      </c>
      <c r="P15" s="58" t="n">
        <v>9.98</v>
      </c>
    </row>
    <row r="16" customFormat="false" ht="15.75" hidden="false" customHeight="false" outlineLevel="0" collapsed="false">
      <c r="A16" s="56" t="s">
        <v>42</v>
      </c>
      <c r="B16" s="56" t="s">
        <v>43</v>
      </c>
      <c r="C16" s="56" t="s">
        <v>77</v>
      </c>
      <c r="D16" s="57" t="n">
        <v>943.67</v>
      </c>
      <c r="E16" s="57" t="n">
        <v>43.415</v>
      </c>
      <c r="F16" s="57" t="n">
        <v>0.0075</v>
      </c>
      <c r="G16" s="57" t="n">
        <v>226.84</v>
      </c>
      <c r="H16" s="58" t="n">
        <v>1.6266</v>
      </c>
      <c r="I16" s="59" t="n">
        <v>0.24</v>
      </c>
      <c r="J16" s="57" t="n">
        <v>2.68</v>
      </c>
      <c r="K16" s="57" t="n">
        <v>0.97</v>
      </c>
      <c r="L16" s="57" t="n">
        <v>0.97</v>
      </c>
      <c r="M16" s="57"/>
      <c r="N16" s="57"/>
      <c r="O16" s="59" t="n">
        <v>19.74</v>
      </c>
      <c r="P16" s="58" t="n">
        <v>15.35</v>
      </c>
    </row>
    <row r="17" customFormat="false" ht="15.75" hidden="false" customHeight="false" outlineLevel="0" collapsed="false">
      <c r="A17" s="56" t="s">
        <v>26</v>
      </c>
      <c r="B17" s="56" t="s">
        <v>78</v>
      </c>
      <c r="C17" s="56" t="s">
        <v>79</v>
      </c>
      <c r="D17" s="57" t="n">
        <v>51.02</v>
      </c>
      <c r="E17" s="57" t="n">
        <v>1.11</v>
      </c>
      <c r="F17" s="57" t="n">
        <v>0.019</v>
      </c>
      <c r="G17" s="57" t="n">
        <v>0.38</v>
      </c>
      <c r="H17" s="58" t="n">
        <v>3.95</v>
      </c>
      <c r="I17" s="59"/>
      <c r="J17" s="57"/>
      <c r="K17" s="57"/>
      <c r="L17" s="57"/>
      <c r="M17" s="57"/>
      <c r="N17" s="57"/>
      <c r="O17" s="59"/>
      <c r="P17" s="58"/>
    </row>
    <row r="18" customFormat="false" ht="15.75" hidden="false" customHeight="false" outlineLevel="0" collapsed="false">
      <c r="A18" s="56" t="s">
        <v>26</v>
      </c>
      <c r="B18" s="56" t="s">
        <v>80</v>
      </c>
      <c r="C18" s="56" t="s">
        <v>81</v>
      </c>
      <c r="D18" s="57" t="n">
        <v>51.02</v>
      </c>
      <c r="E18" s="57" t="n">
        <v>1.11</v>
      </c>
      <c r="F18" s="57" t="n">
        <v>0.019</v>
      </c>
      <c r="G18" s="57" t="n">
        <v>0.38</v>
      </c>
      <c r="H18" s="58" t="n">
        <v>3.95</v>
      </c>
      <c r="I18" s="59"/>
      <c r="J18" s="57"/>
      <c r="K18" s="57"/>
      <c r="L18" s="57"/>
      <c r="M18" s="57"/>
      <c r="N18" s="57"/>
      <c r="O18" s="59"/>
      <c r="P18" s="58"/>
    </row>
    <row r="19" customFormat="false" ht="15.75" hidden="false" customHeight="false" outlineLevel="0" collapsed="false">
      <c r="A19" s="56" t="s">
        <v>34</v>
      </c>
      <c r="B19" s="56" t="s">
        <v>35</v>
      </c>
      <c r="C19" s="56" t="s">
        <v>36</v>
      </c>
      <c r="D19" s="57"/>
      <c r="E19" s="57" t="n">
        <v>13.9</v>
      </c>
      <c r="F19" s="57"/>
      <c r="G19" s="57" t="n">
        <v>0.0016</v>
      </c>
      <c r="H19" s="58"/>
      <c r="I19" s="59"/>
      <c r="J19" s="57"/>
      <c r="K19" s="57"/>
      <c r="L19" s="57"/>
      <c r="M19" s="57" t="n">
        <v>0.0016</v>
      </c>
      <c r="N19" s="57"/>
      <c r="O19" s="59"/>
      <c r="P19" s="58"/>
    </row>
    <row r="20" customFormat="false" ht="15.75" hidden="false" customHeight="false" outlineLevel="0" collapsed="false">
      <c r="A20" s="56" t="s">
        <v>82</v>
      </c>
      <c r="B20" s="56" t="s">
        <v>83</v>
      </c>
      <c r="C20" s="56" t="s">
        <v>84</v>
      </c>
      <c r="D20" s="57"/>
      <c r="E20" s="57"/>
      <c r="F20" s="57"/>
      <c r="G20" s="57" t="n">
        <v>0.097</v>
      </c>
      <c r="H20" s="58"/>
      <c r="I20" s="59"/>
      <c r="J20" s="57"/>
      <c r="K20" s="57"/>
      <c r="L20" s="57"/>
      <c r="M20" s="57" t="n">
        <v>0.097</v>
      </c>
      <c r="N20" s="57"/>
      <c r="O20" s="59"/>
      <c r="P20" s="58"/>
    </row>
    <row r="21" customFormat="false" ht="15.75" hidden="false" customHeight="false" outlineLevel="0" collapsed="false">
      <c r="A21" s="56" t="s">
        <v>85</v>
      </c>
      <c r="B21" s="56" t="s">
        <v>83</v>
      </c>
      <c r="C21" s="56" t="s">
        <v>86</v>
      </c>
      <c r="D21" s="57"/>
      <c r="E21" s="57"/>
      <c r="F21" s="57"/>
      <c r="G21" s="57" t="n">
        <v>0.046</v>
      </c>
      <c r="H21" s="58"/>
      <c r="I21" s="59"/>
      <c r="J21" s="57"/>
      <c r="K21" s="57"/>
      <c r="L21" s="57"/>
      <c r="M21" s="57" t="n">
        <v>0.046</v>
      </c>
      <c r="N21" s="57"/>
      <c r="O21" s="59"/>
      <c r="P21" s="58"/>
    </row>
    <row r="22" customFormat="false" ht="15.75" hidden="false" customHeight="false" outlineLevel="0" collapsed="false">
      <c r="A22" s="56" t="s">
        <v>87</v>
      </c>
      <c r="B22" s="56" t="s">
        <v>88</v>
      </c>
      <c r="C22" s="56" t="s">
        <v>89</v>
      </c>
      <c r="D22" s="57"/>
      <c r="E22" s="57"/>
      <c r="F22" s="57"/>
      <c r="G22" s="57" t="n">
        <v>0.054</v>
      </c>
      <c r="H22" s="58"/>
      <c r="I22" s="59"/>
      <c r="J22" s="57"/>
      <c r="K22" s="57"/>
      <c r="L22" s="57"/>
      <c r="M22" s="57" t="n">
        <v>0.054</v>
      </c>
      <c r="N22" s="57"/>
      <c r="O22" s="59"/>
      <c r="P22" s="58"/>
    </row>
    <row r="23" customFormat="false" ht="15.75" hidden="false" customHeight="false" outlineLevel="0" collapsed="false">
      <c r="A23" s="56" t="s">
        <v>90</v>
      </c>
      <c r="B23" s="56" t="s">
        <v>88</v>
      </c>
      <c r="C23" s="56" t="s">
        <v>91</v>
      </c>
      <c r="D23" s="57"/>
      <c r="E23" s="57"/>
      <c r="F23" s="57"/>
      <c r="G23" s="57" t="n">
        <v>0.046</v>
      </c>
      <c r="H23" s="58"/>
      <c r="I23" s="59"/>
      <c r="J23" s="57"/>
      <c r="K23" s="57"/>
      <c r="L23" s="57"/>
      <c r="M23" s="57" t="n">
        <v>0.046</v>
      </c>
      <c r="N23" s="57"/>
      <c r="O23" s="59"/>
      <c r="P23" s="58"/>
    </row>
    <row r="24" customFormat="false" ht="15.75" hidden="false" customHeight="false" outlineLevel="0" collapsed="false">
      <c r="A24" s="56" t="s">
        <v>92</v>
      </c>
      <c r="B24" s="56" t="s">
        <v>88</v>
      </c>
      <c r="C24" s="56" t="s">
        <v>89</v>
      </c>
      <c r="D24" s="57"/>
      <c r="E24" s="57"/>
      <c r="F24" s="57"/>
      <c r="G24" s="57" t="n">
        <v>0.118</v>
      </c>
      <c r="H24" s="58"/>
      <c r="I24" s="59"/>
      <c r="J24" s="57"/>
      <c r="K24" s="57"/>
      <c r="L24" s="57"/>
      <c r="M24" s="57" t="n">
        <v>0.118</v>
      </c>
      <c r="N24" s="57"/>
      <c r="O24" s="59"/>
      <c r="P24" s="58"/>
    </row>
    <row r="25" customFormat="false" ht="15.75" hidden="false" customHeight="false" outlineLevel="0" collapsed="false">
      <c r="A25" s="56" t="s">
        <v>93</v>
      </c>
      <c r="B25" s="56" t="s">
        <v>88</v>
      </c>
      <c r="C25" s="56" t="s">
        <v>94</v>
      </c>
      <c r="D25" s="57"/>
      <c r="E25" s="57"/>
      <c r="F25" s="57"/>
      <c r="G25" s="57" t="n">
        <v>0.017</v>
      </c>
      <c r="H25" s="58"/>
      <c r="I25" s="59"/>
      <c r="J25" s="57"/>
      <c r="K25" s="57"/>
      <c r="L25" s="57"/>
      <c r="M25" s="57" t="n">
        <v>0.017</v>
      </c>
      <c r="N25" s="57"/>
      <c r="O25" s="59"/>
      <c r="P25" s="58"/>
    </row>
    <row r="26" customFormat="false" ht="15.75" hidden="false" customHeight="false" outlineLevel="0" collapsed="false">
      <c r="A26" s="56" t="s">
        <v>95</v>
      </c>
      <c r="B26" s="56" t="s">
        <v>88</v>
      </c>
      <c r="C26" s="56" t="s">
        <v>94</v>
      </c>
      <c r="D26" s="57"/>
      <c r="E26" s="57"/>
      <c r="F26" s="57"/>
      <c r="G26" s="57" t="n">
        <v>0.012</v>
      </c>
      <c r="H26" s="58"/>
      <c r="I26" s="59"/>
      <c r="J26" s="57"/>
      <c r="K26" s="57"/>
      <c r="L26" s="57"/>
      <c r="M26" s="57" t="n">
        <v>0.012</v>
      </c>
      <c r="N26" s="57"/>
      <c r="O26" s="59"/>
      <c r="P26" s="58"/>
    </row>
    <row r="27" customFormat="false" ht="15.75" hidden="false" customHeight="false" outlineLevel="0" collapsed="false">
      <c r="A27" s="56" t="s">
        <v>96</v>
      </c>
      <c r="B27" s="56" t="s">
        <v>88</v>
      </c>
      <c r="C27" s="56" t="s">
        <v>94</v>
      </c>
      <c r="D27" s="57"/>
      <c r="E27" s="57"/>
      <c r="F27" s="57"/>
      <c r="G27" s="57" t="n">
        <v>0.016</v>
      </c>
      <c r="H27" s="58"/>
      <c r="I27" s="59"/>
      <c r="J27" s="57"/>
      <c r="K27" s="57"/>
      <c r="L27" s="57"/>
      <c r="M27" s="57" t="n">
        <v>0.016</v>
      </c>
      <c r="N27" s="57"/>
      <c r="O27" s="59"/>
      <c r="P27" s="58"/>
    </row>
    <row r="28" customFormat="false" ht="15.75" hidden="false" customHeight="false" outlineLevel="0" collapsed="false">
      <c r="A28" s="56" t="s">
        <v>97</v>
      </c>
      <c r="B28" s="56" t="s">
        <v>98</v>
      </c>
      <c r="C28" s="56" t="s">
        <v>91</v>
      </c>
      <c r="D28" s="57"/>
      <c r="E28" s="57"/>
      <c r="F28" s="57"/>
      <c r="G28" s="57" t="n">
        <v>1.522</v>
      </c>
      <c r="H28" s="58"/>
      <c r="I28" s="59"/>
      <c r="J28" s="57"/>
      <c r="K28" s="57"/>
      <c r="L28" s="57"/>
      <c r="M28" s="57" t="n">
        <v>1.522</v>
      </c>
      <c r="N28" s="57"/>
      <c r="O28" s="59"/>
      <c r="P28" s="58"/>
    </row>
    <row r="29" customFormat="false" ht="15.75" hidden="false" customHeight="false" outlineLevel="0" collapsed="false">
      <c r="A29" s="56" t="s">
        <v>99</v>
      </c>
      <c r="B29" s="56" t="s">
        <v>100</v>
      </c>
      <c r="C29" s="56" t="s">
        <v>91</v>
      </c>
      <c r="D29" s="57"/>
      <c r="E29" s="57"/>
      <c r="F29" s="57"/>
      <c r="G29" s="57" t="n">
        <v>1.523</v>
      </c>
      <c r="H29" s="58"/>
      <c r="I29" s="59"/>
      <c r="J29" s="57"/>
      <c r="K29" s="57"/>
      <c r="L29" s="57"/>
      <c r="M29" s="57" t="n">
        <v>1.523</v>
      </c>
      <c r="N29" s="57"/>
      <c r="O29" s="59"/>
      <c r="P29" s="58"/>
    </row>
    <row r="30" customFormat="false" ht="15.75" hidden="false" customHeight="false" outlineLevel="0" collapsed="false">
      <c r="A30" s="56" t="s">
        <v>101</v>
      </c>
      <c r="B30" s="56" t="s">
        <v>102</v>
      </c>
      <c r="C30" s="56" t="s">
        <v>91</v>
      </c>
      <c r="D30" s="57"/>
      <c r="E30" s="57"/>
      <c r="F30" s="57"/>
      <c r="G30" s="57" t="n">
        <v>0.386</v>
      </c>
      <c r="H30" s="58"/>
      <c r="I30" s="59"/>
      <c r="J30" s="57"/>
      <c r="K30" s="57"/>
      <c r="L30" s="57"/>
      <c r="M30" s="57" t="n">
        <v>0.386</v>
      </c>
      <c r="N30" s="57"/>
      <c r="O30" s="59"/>
      <c r="P30" s="58"/>
    </row>
    <row r="31" customFormat="false" ht="15.75" hidden="false" customHeight="false" outlineLevel="0" collapsed="false">
      <c r="A31" s="56" t="s">
        <v>103</v>
      </c>
      <c r="B31" s="56" t="s">
        <v>104</v>
      </c>
      <c r="C31" s="56" t="s">
        <v>91</v>
      </c>
      <c r="D31" s="57"/>
      <c r="E31" s="57"/>
      <c r="F31" s="57"/>
      <c r="G31" s="57" t="n">
        <v>3.069</v>
      </c>
      <c r="H31" s="58"/>
      <c r="I31" s="59"/>
      <c r="J31" s="57"/>
      <c r="K31" s="57"/>
      <c r="L31" s="57"/>
      <c r="M31" s="57" t="n">
        <v>3.069</v>
      </c>
      <c r="N31" s="57"/>
      <c r="O31" s="59"/>
      <c r="P31" s="58"/>
    </row>
    <row r="32" customFormat="false" ht="15.75" hidden="false" customHeight="false" outlineLevel="0" collapsed="false">
      <c r="A32" s="56" t="s">
        <v>105</v>
      </c>
      <c r="B32" s="56" t="s">
        <v>106</v>
      </c>
      <c r="C32" s="56" t="s">
        <v>107</v>
      </c>
      <c r="D32" s="57"/>
      <c r="E32" s="57"/>
      <c r="F32" s="57"/>
      <c r="G32" s="57" t="n">
        <v>0.175</v>
      </c>
      <c r="H32" s="58"/>
      <c r="I32" s="59"/>
      <c r="J32" s="57"/>
      <c r="K32" s="57"/>
      <c r="L32" s="57"/>
      <c r="M32" s="57" t="n">
        <v>0.175</v>
      </c>
      <c r="N32" s="57"/>
      <c r="O32" s="59"/>
      <c r="P32" s="58"/>
    </row>
    <row r="33" customFormat="false" ht="15.75" hidden="false" customHeight="false" outlineLevel="0" collapsed="false">
      <c r="A33" s="56" t="s">
        <v>108</v>
      </c>
      <c r="B33" s="56" t="s">
        <v>109</v>
      </c>
      <c r="C33" s="56" t="s">
        <v>110</v>
      </c>
      <c r="D33" s="57"/>
      <c r="E33" s="57"/>
      <c r="F33" s="57"/>
      <c r="G33" s="57" t="n">
        <v>2.59</v>
      </c>
      <c r="H33" s="58"/>
      <c r="I33" s="59"/>
      <c r="J33" s="57"/>
      <c r="K33" s="57"/>
      <c r="L33" s="57"/>
      <c r="M33" s="57" t="n">
        <v>2.59</v>
      </c>
      <c r="N33" s="57"/>
      <c r="O33" s="59"/>
      <c r="P33" s="58"/>
    </row>
    <row r="34" customFormat="false" ht="15.75" hidden="false" customHeight="false" outlineLevel="0" collapsed="false">
      <c r="A34" s="56" t="s">
        <v>111</v>
      </c>
      <c r="B34" s="56" t="s">
        <v>112</v>
      </c>
      <c r="C34" s="56" t="s">
        <v>113</v>
      </c>
      <c r="D34" s="57"/>
      <c r="E34" s="57"/>
      <c r="F34" s="57"/>
      <c r="G34" s="57" t="n">
        <v>45.5</v>
      </c>
      <c r="H34" s="58"/>
      <c r="I34" s="59"/>
      <c r="J34" s="57"/>
      <c r="K34" s="57"/>
      <c r="L34" s="57"/>
      <c r="M34" s="57" t="n">
        <v>45.5</v>
      </c>
      <c r="N34" s="57"/>
      <c r="O34" s="59"/>
      <c r="P34" s="58"/>
    </row>
    <row r="35" customFormat="false" ht="15.75" hidden="false" customHeight="false" outlineLevel="0" collapsed="false">
      <c r="A35" s="56" t="s">
        <v>114</v>
      </c>
      <c r="B35" s="56" t="s">
        <v>115</v>
      </c>
      <c r="C35" s="56" t="s">
        <v>116</v>
      </c>
      <c r="D35" s="57"/>
      <c r="E35" s="57"/>
      <c r="F35" s="57"/>
      <c r="G35" s="57" t="n">
        <v>0</v>
      </c>
      <c r="H35" s="58"/>
      <c r="I35" s="59"/>
      <c r="J35" s="57"/>
      <c r="K35" s="57"/>
      <c r="L35" s="57"/>
      <c r="M35" s="57" t="n">
        <v>0</v>
      </c>
      <c r="N35" s="57"/>
      <c r="O35" s="59"/>
      <c r="P35" s="58"/>
    </row>
    <row r="36" customFormat="false" ht="15.75" hidden="false" customHeight="false" outlineLevel="0" collapsed="false">
      <c r="A36" s="56" t="s">
        <v>117</v>
      </c>
      <c r="B36" s="56" t="s">
        <v>115</v>
      </c>
      <c r="C36" s="56" t="s">
        <v>118</v>
      </c>
      <c r="D36" s="57"/>
      <c r="E36" s="57"/>
      <c r="F36" s="57"/>
      <c r="G36" s="57" t="n">
        <v>0</v>
      </c>
      <c r="H36" s="58"/>
      <c r="I36" s="59"/>
      <c r="J36" s="57"/>
      <c r="K36" s="57"/>
      <c r="L36" s="57"/>
      <c r="M36" s="57" t="n">
        <v>0</v>
      </c>
      <c r="N36" s="57"/>
      <c r="O36" s="59"/>
      <c r="P36" s="58"/>
    </row>
    <row r="37" customFormat="false" ht="15.75" hidden="false" customHeight="false" outlineLevel="0" collapsed="false">
      <c r="A37" s="56" t="s">
        <v>13</v>
      </c>
      <c r="B37" s="56" t="s">
        <v>14</v>
      </c>
      <c r="C37" s="56" t="s">
        <v>15</v>
      </c>
      <c r="D37" s="57"/>
      <c r="E37" s="57"/>
      <c r="F37" s="57"/>
      <c r="G37" s="57" t="n">
        <v>0</v>
      </c>
      <c r="H37" s="58"/>
      <c r="I37" s="59"/>
      <c r="J37" s="57"/>
      <c r="K37" s="57"/>
      <c r="L37" s="57"/>
      <c r="M37" s="57"/>
      <c r="N37" s="57" t="n">
        <v>1.36</v>
      </c>
      <c r="O37" s="59"/>
      <c r="P37" s="58"/>
    </row>
    <row r="38" customFormat="false" ht="15.75" hidden="false" customHeight="false" outlineLevel="0" collapsed="false">
      <c r="A38" s="56" t="s">
        <v>23</v>
      </c>
      <c r="B38" s="56" t="s">
        <v>24</v>
      </c>
      <c r="C38" s="56" t="s">
        <v>25</v>
      </c>
      <c r="D38" s="57"/>
      <c r="E38" s="57"/>
      <c r="F38" s="57"/>
      <c r="G38" s="57" t="n">
        <v>1.94</v>
      </c>
      <c r="H38" s="58"/>
      <c r="I38" s="59"/>
      <c r="J38" s="57"/>
      <c r="K38" s="57"/>
      <c r="L38" s="57"/>
      <c r="M38" s="57"/>
      <c r="N38" s="57"/>
      <c r="O38" s="59"/>
      <c r="P38" s="58"/>
    </row>
    <row r="39" customFormat="false" ht="15.75" hidden="false" customHeight="false" outlineLevel="0" collapsed="false">
      <c r="A39" s="56" t="s">
        <v>47</v>
      </c>
      <c r="B39" s="56" t="s">
        <v>48</v>
      </c>
      <c r="C39" s="56" t="s">
        <v>49</v>
      </c>
      <c r="D39" s="57"/>
      <c r="E39" s="57"/>
      <c r="F39" s="57"/>
      <c r="G39" s="57" t="n">
        <v>0.28</v>
      </c>
      <c r="H39" s="58"/>
      <c r="I39" s="59"/>
      <c r="J39" s="57"/>
      <c r="K39" s="57"/>
      <c r="L39" s="57"/>
      <c r="M39" s="57"/>
      <c r="N39" s="57"/>
      <c r="O39" s="59"/>
      <c r="P39" s="58"/>
    </row>
    <row r="40" customFormat="false" ht="16.5" hidden="false" customHeight="false" outlineLevel="0" collapsed="false">
      <c r="A40" s="60" t="s">
        <v>31</v>
      </c>
      <c r="B40" s="60" t="s">
        <v>32</v>
      </c>
      <c r="C40" s="60" t="s">
        <v>33</v>
      </c>
      <c r="D40" s="61"/>
      <c r="E40" s="61"/>
      <c r="F40" s="61"/>
      <c r="G40" s="61" t="n">
        <v>11.2</v>
      </c>
      <c r="H40" s="62"/>
      <c r="I40" s="63"/>
      <c r="J40" s="61"/>
      <c r="K40" s="61"/>
      <c r="L40" s="61"/>
      <c r="M40" s="61" t="n">
        <v>11.2</v>
      </c>
      <c r="N40" s="61"/>
      <c r="O40" s="63"/>
      <c r="P40" s="62"/>
    </row>
    <row r="41" customFormat="false" ht="19.5" hidden="false" customHeight="false" outlineLevel="0" collapsed="false">
      <c r="A41" s="60"/>
      <c r="B41" s="60"/>
      <c r="C41" s="64" t="s">
        <v>59</v>
      </c>
      <c r="D41" s="65" t="n">
        <f aca="false">SUM(D9:D40)</f>
        <v>2709.69</v>
      </c>
      <c r="E41" s="65" t="n">
        <f aca="false">SUM(E9:E40)</f>
        <v>158.294</v>
      </c>
      <c r="F41" s="65" t="n">
        <f aca="false">SUM(F9:F40)</f>
        <v>0.0607</v>
      </c>
      <c r="G41" s="65" t="n">
        <f aca="false">SUM(G9:G40)</f>
        <v>654.5426</v>
      </c>
      <c r="H41" s="66" t="n">
        <f aca="false">SUM(H9:H40)</f>
        <v>12.8066</v>
      </c>
      <c r="I41" s="65" t="n">
        <f aca="false">SUM(I9:I40)</f>
        <v>0.6</v>
      </c>
      <c r="J41" s="65" t="n">
        <f aca="false">SUM(J9:J40)</f>
        <v>6.67</v>
      </c>
      <c r="K41" s="65" t="n">
        <f aca="false">SUM(K9:K40)</f>
        <v>2.42</v>
      </c>
      <c r="L41" s="65" t="n">
        <f aca="false">SUM(L9:L40)</f>
        <v>2.42</v>
      </c>
      <c r="M41" s="65" t="n">
        <f aca="false">SUM(M9:M40)</f>
        <v>86.6626</v>
      </c>
      <c r="N41" s="65" t="n">
        <f aca="false">SUM(N9:N40)</f>
        <v>1.36</v>
      </c>
      <c r="O41" s="67" t="n">
        <f aca="false">SUM(O9:O40)</f>
        <v>49.15</v>
      </c>
      <c r="P41" s="66" t="n">
        <f aca="false">SUM(P9:P40)</f>
        <v>38.23</v>
      </c>
    </row>
    <row r="42" customFormat="false" ht="16.5" hidden="false" customHeight="false" outlineLevel="0" collapsed="false">
      <c r="C42" s="68" t="s">
        <v>119</v>
      </c>
      <c r="D42" s="69" t="n">
        <f aca="false">F42*26</f>
        <v>91920.2414</v>
      </c>
      <c r="E42" s="69" t="s">
        <v>120</v>
      </c>
      <c r="F42" s="70" t="n">
        <f aca="false">SUM(D41:H41)</f>
        <v>3535.3939</v>
      </c>
    </row>
    <row r="43" customFormat="false" ht="15.75" hidden="false" customHeight="false" outlineLevel="0" collapsed="false"/>
    <row r="44" customFormat="false" ht="15" hidden="false" customHeight="false" outlineLevel="0" collapsed="false">
      <c r="D44" s="71" t="s">
        <v>121</v>
      </c>
      <c r="E44" s="72"/>
      <c r="F44" s="72"/>
      <c r="G44" s="73"/>
    </row>
    <row r="45" customFormat="false" ht="15" hidden="false" customHeight="false" outlineLevel="0" collapsed="false">
      <c r="D45" s="74" t="s">
        <v>122</v>
      </c>
      <c r="E45" s="7"/>
      <c r="F45" s="7"/>
      <c r="G45" s="75"/>
    </row>
    <row r="46" customFormat="false" ht="15" hidden="false" customHeight="false" outlineLevel="0" collapsed="false">
      <c r="D46" s="74" t="s">
        <v>123</v>
      </c>
      <c r="E46" s="7" t="s">
        <v>124</v>
      </c>
      <c r="F46" s="7"/>
      <c r="G46" s="75"/>
    </row>
    <row r="47" customFormat="false" ht="15" hidden="false" customHeight="false" outlineLevel="0" collapsed="false">
      <c r="D47" s="74" t="n">
        <v>14.22</v>
      </c>
      <c r="E47" s="7" t="n">
        <v>0.9</v>
      </c>
      <c r="F47" s="7"/>
      <c r="G47" s="75"/>
    </row>
    <row r="48" customFormat="false" ht="15" hidden="false" customHeight="false" outlineLevel="0" collapsed="false">
      <c r="D48" s="74" t="n">
        <v>22.64</v>
      </c>
      <c r="E48" s="7" t="n">
        <v>0.947</v>
      </c>
      <c r="F48" s="7"/>
      <c r="G48" s="75"/>
    </row>
    <row r="49" customFormat="false" ht="15" hidden="false" customHeight="false" outlineLevel="0" collapsed="false">
      <c r="D49" s="74" t="n">
        <v>21.21</v>
      </c>
      <c r="E49" s="7" t="n">
        <v>0.976</v>
      </c>
      <c r="F49" s="7"/>
      <c r="G49" s="75"/>
    </row>
    <row r="50" customFormat="false" ht="15" hidden="false" customHeight="false" outlineLevel="0" collapsed="false">
      <c r="D50" s="74" t="s">
        <v>125</v>
      </c>
      <c r="E50" s="7"/>
      <c r="F50" s="7"/>
      <c r="G50" s="75"/>
    </row>
    <row r="51" customFormat="false" ht="15" hidden="false" customHeight="false" outlineLevel="0" collapsed="false">
      <c r="D51" s="74" t="s">
        <v>123</v>
      </c>
      <c r="E51" s="7" t="s">
        <v>124</v>
      </c>
      <c r="F51" s="7"/>
      <c r="G51" s="75"/>
    </row>
    <row r="52" customFormat="false" ht="15" hidden="false" customHeight="false" outlineLevel="0" collapsed="false">
      <c r="D52" s="74" t="n">
        <v>0.5</v>
      </c>
      <c r="E52" s="7" t="n">
        <v>3</v>
      </c>
      <c r="F52" s="7"/>
      <c r="G52" s="75"/>
    </row>
    <row r="53" customFormat="false" ht="15" hidden="false" customHeight="false" outlineLevel="0" collapsed="false">
      <c r="D53" s="74" t="n">
        <v>0.5</v>
      </c>
      <c r="E53" s="7" t="n">
        <v>3</v>
      </c>
      <c r="F53" s="7"/>
      <c r="G53" s="75"/>
    </row>
    <row r="54" customFormat="false" ht="15" hidden="false" customHeight="false" outlineLevel="0" collapsed="false">
      <c r="D54" s="74" t="n">
        <v>0.5</v>
      </c>
      <c r="E54" s="7" t="n">
        <v>3</v>
      </c>
      <c r="F54" s="7"/>
      <c r="G54" s="75"/>
    </row>
    <row r="55" customFormat="false" ht="15" hidden="false" customHeight="false" outlineLevel="0" collapsed="false">
      <c r="D55" s="74" t="s">
        <v>126</v>
      </c>
      <c r="E55" s="7"/>
      <c r="F55" s="7"/>
      <c r="G55" s="75"/>
    </row>
    <row r="56" customFormat="false" ht="15" hidden="false" customHeight="false" outlineLevel="0" collapsed="false">
      <c r="D56" s="74" t="s">
        <v>127</v>
      </c>
      <c r="E56" s="7" t="s">
        <v>128</v>
      </c>
      <c r="F56" s="7"/>
      <c r="G56" s="75"/>
    </row>
    <row r="57" customFormat="false" ht="15" hidden="false" customHeight="false" outlineLevel="0" collapsed="false">
      <c r="D57" s="76" t="n">
        <f aca="false">D52/D47*D14</f>
        <v>22.1526019690577</v>
      </c>
      <c r="E57" s="7" t="s">
        <v>129</v>
      </c>
      <c r="F57" s="7"/>
      <c r="G57" s="75"/>
    </row>
    <row r="58" customFormat="false" ht="15" hidden="false" customHeight="false" outlineLevel="0" collapsed="false">
      <c r="D58" s="76" t="n">
        <f aca="false">D53/D48*D15</f>
        <v>22.7140017667845</v>
      </c>
      <c r="E58" s="7" t="s">
        <v>129</v>
      </c>
      <c r="F58" s="7"/>
      <c r="G58" s="75"/>
    </row>
    <row r="59" customFormat="false" ht="15" hidden="false" customHeight="false" outlineLevel="0" collapsed="false">
      <c r="D59" s="77" t="n">
        <f aca="false">D54/D49*D16</f>
        <v>22.2458745874587</v>
      </c>
      <c r="E59" s="78" t="s">
        <v>129</v>
      </c>
      <c r="F59" s="78"/>
      <c r="G59" s="79"/>
    </row>
    <row r="60" customFormat="false" ht="15" hidden="false" customHeight="false" outlineLevel="0" collapsed="false">
      <c r="D60" s="0"/>
      <c r="E60" s="0"/>
      <c r="F60" s="0"/>
      <c r="G60" s="0"/>
    </row>
    <row r="61" customFormat="false" ht="15" hidden="false" customHeight="false" outlineLevel="0" collapsed="false">
      <c r="D61" s="71" t="s">
        <v>130</v>
      </c>
      <c r="E61" s="72"/>
      <c r="F61" s="72"/>
      <c r="G61" s="73"/>
    </row>
    <row r="62" customFormat="false" ht="15" hidden="false" customHeight="false" outlineLevel="0" collapsed="false">
      <c r="D62" s="74" t="s">
        <v>131</v>
      </c>
      <c r="E62" s="7"/>
      <c r="F62" s="7"/>
      <c r="G62" s="75"/>
    </row>
    <row r="63" customFormat="false" ht="15" hidden="false" customHeight="false" outlineLevel="0" collapsed="false">
      <c r="D63" s="74" t="s">
        <v>132</v>
      </c>
      <c r="E63" s="7" t="s">
        <v>133</v>
      </c>
      <c r="F63" s="7"/>
      <c r="G63" s="75"/>
    </row>
    <row r="64" customFormat="false" ht="15" hidden="false" customHeight="false" outlineLevel="0" collapsed="false">
      <c r="D64" s="74" t="n">
        <v>0.0747</v>
      </c>
      <c r="E64" s="7" t="n">
        <v>0.0036</v>
      </c>
      <c r="F64" s="7"/>
      <c r="G64" s="75"/>
    </row>
    <row r="65" customFormat="false" ht="15" hidden="false" customHeight="false" outlineLevel="0" collapsed="false">
      <c r="D65" s="74" t="s">
        <v>134</v>
      </c>
      <c r="E65" s="7"/>
      <c r="F65" s="7"/>
      <c r="G65" s="75"/>
    </row>
    <row r="66" customFormat="false" ht="15" hidden="false" customHeight="false" outlineLevel="0" collapsed="false">
      <c r="D66" s="74" t="s">
        <v>132</v>
      </c>
      <c r="E66" s="7" t="s">
        <v>135</v>
      </c>
      <c r="F66" s="7"/>
      <c r="G66" s="75"/>
    </row>
    <row r="67" customFormat="false" ht="15" hidden="false" customHeight="false" outlineLevel="0" collapsed="false">
      <c r="D67" s="74" t="n">
        <v>0.01</v>
      </c>
      <c r="E67" s="7" t="n">
        <v>400</v>
      </c>
      <c r="F67" s="7"/>
      <c r="G67" s="75"/>
    </row>
    <row r="68" customFormat="false" ht="15" hidden="false" customHeight="false" outlineLevel="0" collapsed="false">
      <c r="D68" s="74" t="s">
        <v>136</v>
      </c>
      <c r="E68" s="7"/>
      <c r="F68" s="7"/>
      <c r="G68" s="75"/>
    </row>
    <row r="69" customFormat="false" ht="15" hidden="false" customHeight="false" outlineLevel="0" collapsed="false">
      <c r="D69" s="74" t="s">
        <v>127</v>
      </c>
      <c r="E69" s="7" t="s">
        <v>128</v>
      </c>
      <c r="F69" s="7"/>
      <c r="G69" s="75"/>
    </row>
    <row r="70" customFormat="false" ht="15" hidden="false" customHeight="false" outlineLevel="0" collapsed="false">
      <c r="D70" s="77" t="n">
        <f aca="false">D67/D64*(D17+D18)</f>
        <v>13.6599732262383</v>
      </c>
      <c r="E70" s="78" t="s">
        <v>137</v>
      </c>
      <c r="F70" s="78"/>
      <c r="G70" s="79"/>
    </row>
  </sheetData>
  <mergeCells count="5">
    <mergeCell ref="A1:O1"/>
    <mergeCell ref="A2:O2"/>
    <mergeCell ref="A3:O3"/>
    <mergeCell ref="D5:H5"/>
    <mergeCell ref="I5:P5"/>
  </mergeCells>
  <printOptions headings="false" gridLines="false" gridLinesSet="true" horizontalCentered="false" verticalCentered="false"/>
  <pageMargins left="0.5" right="0.5" top="0.5" bottom="0.55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149"/>
  <sheetViews>
    <sheetView showFormulas="false" showGridLines="true" showRowColHeaders="true" showZeros="true" rightToLeft="false" tabSelected="false" showOutlineSymbols="true" defaultGridColor="true" view="normal" topLeftCell="A120" colorId="64" zoomScale="70" zoomScaleNormal="70" zoomScalePageLayoutView="100" workbookViewId="0">
      <selection pane="topLeft" activeCell="B112" activeCellId="0" sqref="B112:F117"/>
    </sheetView>
  </sheetViews>
  <sheetFormatPr defaultColWidth="12.562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19.7"/>
    <col collapsed="false" customWidth="false" hidden="true" outlineLevel="0" max="4" min="4" style="0" width="12.56"/>
    <col collapsed="false" customWidth="true" hidden="false" outlineLevel="0" max="5" min="5" style="0" width="34.41"/>
    <col collapsed="false" customWidth="true" hidden="false" outlineLevel="0" max="6" min="6" style="0" width="15.7"/>
    <col collapsed="false" customWidth="true" hidden="false" outlineLevel="0" max="7" min="7" style="0" width="16.42"/>
    <col collapsed="false" customWidth="true" hidden="false" outlineLevel="0" max="8" min="8" style="0" width="11.28"/>
    <col collapsed="false" customWidth="true" hidden="false" outlineLevel="0" max="10" min="10" style="0" width="4.7"/>
    <col collapsed="false" customWidth="true" hidden="false" outlineLevel="0" max="11" min="11" style="0" width="11.56"/>
    <col collapsed="false" customWidth="true" hidden="false" outlineLevel="0" max="12" min="12" style="0" width="6.7"/>
    <col collapsed="false" customWidth="true" hidden="false" outlineLevel="0" max="13" min="13" style="0" width="13.56"/>
    <col collapsed="false" customWidth="true" hidden="false" outlineLevel="0" max="14" min="14" style="0" width="2.28"/>
  </cols>
  <sheetData>
    <row r="1" customFormat="false" ht="15.75" hidden="false" customHeight="false" outlineLevel="0" collapsed="false">
      <c r="B1" s="80" t="s">
        <v>138</v>
      </c>
      <c r="F1" s="81"/>
      <c r="G1" s="82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customFormat="false" ht="15.75" hidden="false" customHeight="false" outlineLevel="0" collapsed="false">
      <c r="B2" s="80" t="s">
        <v>139</v>
      </c>
      <c r="F2" s="81"/>
      <c r="G2" s="8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5.75" hidden="false" customHeight="false" outlineLevel="0" collapsed="false">
      <c r="B3" s="80" t="s">
        <v>140</v>
      </c>
      <c r="F3" s="81"/>
      <c r="G3" s="8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customFormat="false" ht="15.75" hidden="false" customHeight="false" outlineLevel="0" collapsed="false">
      <c r="B4" s="80" t="s">
        <v>141</v>
      </c>
      <c r="F4" s="81"/>
      <c r="G4" s="82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customFormat="false" ht="12.75" hidden="false" customHeight="false" outlineLevel="0" collapsed="false">
      <c r="F5" s="81"/>
      <c r="G5" s="8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customFormat="false" ht="15.75" hidden="false" customHeight="false" outlineLevel="0" collapsed="false">
      <c r="B6" s="83" t="s">
        <v>142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7"/>
      <c r="O6" s="7"/>
      <c r="P6" s="7"/>
      <c r="Q6" s="7"/>
      <c r="R6" s="7"/>
      <c r="S6" s="7"/>
      <c r="T6" s="7"/>
      <c r="U6" s="7"/>
      <c r="V6" s="7"/>
      <c r="W6" s="7"/>
    </row>
    <row r="7" customFormat="false" ht="12.75" hidden="false" customHeight="false" outlineLevel="0" collapsed="false">
      <c r="F7" s="81"/>
      <c r="G7" s="8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customFormat="false" ht="14.25" hidden="false" customHeight="false" outlineLevel="0" collapsed="false">
      <c r="B8" s="84" t="s">
        <v>143</v>
      </c>
      <c r="C8" s="85"/>
      <c r="D8" s="85"/>
      <c r="E8" s="85"/>
      <c r="F8" s="86" t="n">
        <v>1998</v>
      </c>
      <c r="G8" s="87"/>
      <c r="H8" s="88"/>
      <c r="I8" s="88"/>
      <c r="J8" s="89"/>
      <c r="K8" s="90"/>
      <c r="L8" s="90"/>
      <c r="M8" s="91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4.25" hidden="false" customHeight="false" outlineLevel="0" collapsed="false">
      <c r="B9" s="92" t="s">
        <v>144</v>
      </c>
      <c r="C9" s="93"/>
      <c r="D9" s="93"/>
      <c r="E9" s="94" t="s">
        <v>145</v>
      </c>
      <c r="F9" s="95" t="s">
        <v>146</v>
      </c>
      <c r="G9" s="96"/>
      <c r="H9" s="88"/>
      <c r="I9" s="88"/>
      <c r="J9" s="89"/>
      <c r="K9" s="90"/>
      <c r="L9" s="88"/>
      <c r="M9" s="91"/>
      <c r="N9" s="7"/>
      <c r="O9" s="7"/>
      <c r="P9" s="7"/>
      <c r="Q9" s="7"/>
      <c r="R9" s="7"/>
      <c r="S9" s="7"/>
      <c r="T9" s="7"/>
      <c r="U9" s="7"/>
      <c r="V9" s="7"/>
      <c r="W9" s="7"/>
    </row>
    <row r="10" customFormat="false" ht="14.25" hidden="false" customHeight="false" outlineLevel="0" collapsed="false">
      <c r="B10" s="97" t="s">
        <v>8</v>
      </c>
      <c r="C10" s="98" t="s">
        <v>9</v>
      </c>
      <c r="D10" s="99"/>
      <c r="E10" s="99"/>
      <c r="F10" s="100" t="s">
        <v>147</v>
      </c>
      <c r="G10" s="96"/>
      <c r="H10" s="101"/>
      <c r="I10" s="88"/>
      <c r="J10" s="90"/>
      <c r="K10" s="90"/>
      <c r="L10" s="90"/>
      <c r="M10" s="91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customFormat="false" ht="12.75" hidden="false" customHeight="false" outlineLevel="0" collapsed="false">
      <c r="B11" s="74"/>
      <c r="F11" s="81"/>
      <c r="G11" s="82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customFormat="false" ht="12.75" hidden="false" customHeight="false" outlineLevel="0" collapsed="false">
      <c r="B12" s="102" t="s">
        <v>16</v>
      </c>
      <c r="C12" s="102" t="s">
        <v>17</v>
      </c>
      <c r="D12" s="29"/>
      <c r="E12" s="103" t="s">
        <v>18</v>
      </c>
      <c r="F12" s="104" t="n">
        <v>21.8313139544622</v>
      </c>
      <c r="G12" s="82"/>
      <c r="H12" s="7"/>
      <c r="I12" s="105"/>
      <c r="J12" s="7"/>
      <c r="K12" s="106"/>
      <c r="L12" s="7"/>
      <c r="M12" s="7"/>
      <c r="N12" s="7"/>
      <c r="O12" s="107"/>
      <c r="P12" s="107"/>
      <c r="Q12" s="107"/>
      <c r="R12" s="107"/>
      <c r="S12" s="7"/>
      <c r="T12" s="7"/>
      <c r="U12" s="7"/>
      <c r="V12" s="7"/>
      <c r="W12" s="7"/>
    </row>
    <row r="13" customFormat="false" ht="12.75" hidden="false" customHeight="false" outlineLevel="0" collapsed="false">
      <c r="B13" s="102" t="s">
        <v>19</v>
      </c>
      <c r="C13" s="102" t="s">
        <v>17</v>
      </c>
      <c r="D13" s="29"/>
      <c r="E13" s="103" t="s">
        <v>20</v>
      </c>
      <c r="F13" s="104" t="n">
        <v>0.395572773017577</v>
      </c>
      <c r="G13" s="82"/>
      <c r="H13" s="7"/>
      <c r="I13" s="105"/>
      <c r="J13" s="7"/>
      <c r="K13" s="106"/>
      <c r="L13" s="7"/>
      <c r="M13" s="7"/>
      <c r="N13" s="7"/>
      <c r="O13" s="107"/>
      <c r="P13" s="107"/>
      <c r="Q13" s="107"/>
      <c r="R13" s="107"/>
      <c r="S13" s="7"/>
      <c r="T13" s="7"/>
      <c r="U13" s="7"/>
      <c r="V13" s="7"/>
      <c r="W13" s="7"/>
    </row>
    <row r="14" customFormat="false" ht="12.75" hidden="false" customHeight="false" outlineLevel="0" collapsed="false">
      <c r="B14" s="102" t="s">
        <v>21</v>
      </c>
      <c r="C14" s="102" t="s">
        <v>17</v>
      </c>
      <c r="D14" s="29"/>
      <c r="E14" s="103" t="s">
        <v>22</v>
      </c>
      <c r="F14" s="104" t="n">
        <v>6.33719666498488</v>
      </c>
      <c r="G14" s="82"/>
      <c r="H14" s="7"/>
      <c r="I14" s="105"/>
      <c r="J14" s="7"/>
      <c r="K14" s="106"/>
      <c r="L14" s="7"/>
      <c r="M14" s="7"/>
      <c r="N14" s="7"/>
      <c r="O14" s="107"/>
      <c r="P14" s="107"/>
      <c r="Q14" s="107"/>
      <c r="R14" s="107"/>
      <c r="S14" s="7"/>
      <c r="T14" s="7"/>
      <c r="U14" s="7"/>
      <c r="V14" s="7"/>
      <c r="W14" s="7"/>
    </row>
    <row r="15" customFormat="false" ht="12.75" hidden="false" customHeight="false" outlineLevel="0" collapsed="false">
      <c r="B15" s="102" t="s">
        <v>29</v>
      </c>
      <c r="C15" s="102" t="s">
        <v>17</v>
      </c>
      <c r="D15" s="29"/>
      <c r="E15" s="103" t="s">
        <v>148</v>
      </c>
      <c r="F15" s="104" t="n">
        <v>0.18490765171504</v>
      </c>
      <c r="G15" s="82"/>
      <c r="H15" s="7"/>
      <c r="I15" s="105"/>
      <c r="J15" s="7"/>
      <c r="K15" s="106"/>
      <c r="L15" s="7"/>
      <c r="M15" s="7"/>
      <c r="N15" s="7"/>
      <c r="O15" s="107"/>
      <c r="P15" s="107"/>
      <c r="Q15" s="107"/>
      <c r="R15" s="107"/>
      <c r="S15" s="7"/>
      <c r="T15" s="7"/>
      <c r="U15" s="7"/>
      <c r="V15" s="7"/>
      <c r="W15" s="7"/>
    </row>
    <row r="16" customFormat="false" ht="12.75" hidden="false" customHeight="false" outlineLevel="0" collapsed="false">
      <c r="B16" s="102" t="s">
        <v>44</v>
      </c>
      <c r="C16" s="102" t="s">
        <v>45</v>
      </c>
      <c r="D16" s="29"/>
      <c r="E16" s="103" t="s">
        <v>46</v>
      </c>
      <c r="F16" s="104" t="n">
        <v>0.01465185</v>
      </c>
      <c r="G16" s="82"/>
      <c r="H16" s="7"/>
      <c r="I16" s="105"/>
      <c r="J16" s="7"/>
      <c r="K16" s="106"/>
      <c r="L16" s="7"/>
      <c r="M16" s="7"/>
      <c r="N16" s="7"/>
      <c r="O16" s="107"/>
      <c r="P16" s="107"/>
      <c r="Q16" s="107"/>
      <c r="R16" s="107"/>
      <c r="S16" s="7"/>
      <c r="T16" s="7"/>
      <c r="U16" s="7"/>
      <c r="V16" s="7"/>
      <c r="W16" s="7"/>
    </row>
    <row r="17" customFormat="false" ht="12.75" hidden="false" customHeight="false" outlineLevel="0" collapsed="false">
      <c r="B17" s="102" t="s">
        <v>37</v>
      </c>
      <c r="C17" s="102" t="s">
        <v>38</v>
      </c>
      <c r="D17" s="29"/>
      <c r="E17" s="103" t="s">
        <v>149</v>
      </c>
      <c r="F17" s="104" t="n">
        <v>167.47545</v>
      </c>
      <c r="G17" s="82"/>
      <c r="H17" s="7"/>
      <c r="I17" s="105"/>
      <c r="J17" s="7"/>
      <c r="K17" s="106"/>
      <c r="L17" s="7"/>
      <c r="M17" s="7"/>
      <c r="N17" s="7"/>
      <c r="O17" s="107"/>
      <c r="P17" s="107"/>
      <c r="Q17" s="107"/>
      <c r="R17" s="107"/>
      <c r="S17" s="7"/>
      <c r="T17" s="7"/>
      <c r="U17" s="7"/>
      <c r="V17" s="7"/>
      <c r="W17" s="7"/>
    </row>
    <row r="18" customFormat="false" ht="12.75" hidden="false" customHeight="false" outlineLevel="0" collapsed="false">
      <c r="B18" s="102" t="s">
        <v>40</v>
      </c>
      <c r="C18" s="102" t="s">
        <v>41</v>
      </c>
      <c r="D18" s="29"/>
      <c r="E18" s="103" t="s">
        <v>149</v>
      </c>
      <c r="F18" s="104" t="n">
        <v>124.83342</v>
      </c>
      <c r="G18" s="82"/>
      <c r="H18" s="7"/>
      <c r="I18" s="105"/>
      <c r="J18" s="7"/>
      <c r="K18" s="106"/>
      <c r="L18" s="7"/>
      <c r="M18" s="7"/>
      <c r="N18" s="7"/>
      <c r="O18" s="107"/>
      <c r="P18" s="107"/>
      <c r="Q18" s="107"/>
      <c r="R18" s="107"/>
      <c r="S18" s="7"/>
      <c r="T18" s="7"/>
      <c r="U18" s="7"/>
      <c r="V18" s="7"/>
      <c r="W18" s="7"/>
    </row>
    <row r="19" customFormat="false" ht="12.75" hidden="false" customHeight="false" outlineLevel="0" collapsed="false">
      <c r="B19" s="102" t="s">
        <v>42</v>
      </c>
      <c r="C19" s="102" t="s">
        <v>43</v>
      </c>
      <c r="D19" s="29"/>
      <c r="E19" s="103" t="s">
        <v>149</v>
      </c>
      <c r="F19" s="104" t="n">
        <v>175.3984</v>
      </c>
      <c r="G19" s="82"/>
      <c r="H19" s="7"/>
      <c r="I19" s="105"/>
      <c r="J19" s="7"/>
      <c r="K19" s="106"/>
      <c r="L19" s="7"/>
      <c r="M19" s="7"/>
      <c r="N19" s="7"/>
      <c r="O19" s="107"/>
      <c r="P19" s="107"/>
      <c r="Q19" s="107"/>
      <c r="R19" s="107"/>
      <c r="S19" s="7"/>
      <c r="T19" s="7"/>
      <c r="U19" s="7"/>
      <c r="V19" s="7"/>
      <c r="W19" s="7"/>
    </row>
    <row r="20" customFormat="false" ht="12.75" hidden="false" customHeight="false" outlineLevel="0" collapsed="false">
      <c r="B20" s="102" t="s">
        <v>26</v>
      </c>
      <c r="C20" s="102" t="s">
        <v>78</v>
      </c>
      <c r="D20" s="29"/>
      <c r="E20" s="103" t="s">
        <v>79</v>
      </c>
      <c r="F20" s="104" t="n">
        <v>0.35325</v>
      </c>
      <c r="G20" s="82"/>
      <c r="H20" s="7"/>
      <c r="I20" s="105"/>
      <c r="J20" s="7"/>
      <c r="K20" s="106"/>
      <c r="L20" s="7"/>
      <c r="M20" s="7"/>
      <c r="N20" s="7"/>
      <c r="O20" s="107"/>
      <c r="P20" s="107"/>
      <c r="Q20" s="107"/>
      <c r="R20" s="107"/>
      <c r="S20" s="7"/>
      <c r="T20" s="7"/>
      <c r="U20" s="7"/>
      <c r="V20" s="7"/>
      <c r="W20" s="7"/>
    </row>
    <row r="21" customFormat="false" ht="12.75" hidden="false" customHeight="false" outlineLevel="0" collapsed="false">
      <c r="B21" s="102" t="s">
        <v>26</v>
      </c>
      <c r="C21" s="102" t="s">
        <v>80</v>
      </c>
      <c r="D21" s="29"/>
      <c r="E21" s="103" t="s">
        <v>81</v>
      </c>
      <c r="F21" s="104" t="n">
        <v>0.35325</v>
      </c>
      <c r="G21" s="82"/>
      <c r="H21" s="7"/>
      <c r="I21" s="105"/>
      <c r="J21" s="7"/>
      <c r="K21" s="106"/>
      <c r="L21" s="7"/>
      <c r="M21" s="7"/>
      <c r="N21" s="7"/>
      <c r="O21" s="107"/>
      <c r="P21" s="107"/>
      <c r="Q21" s="107"/>
      <c r="R21" s="107"/>
      <c r="S21" s="7"/>
      <c r="T21" s="7"/>
      <c r="U21" s="7"/>
      <c r="V21" s="7"/>
      <c r="W21" s="7"/>
    </row>
    <row r="22" customFormat="false" ht="12.75" hidden="false" customHeight="false" outlineLevel="0" collapsed="false">
      <c r="B22" s="102" t="s">
        <v>34</v>
      </c>
      <c r="C22" s="102" t="s">
        <v>35</v>
      </c>
      <c r="D22" s="29"/>
      <c r="E22" s="103" t="s">
        <v>36</v>
      </c>
      <c r="F22" s="108" t="n">
        <v>0.0016</v>
      </c>
      <c r="G22" s="107"/>
      <c r="H22" s="7"/>
      <c r="I22" s="105"/>
      <c r="J22" s="7"/>
      <c r="K22" s="7"/>
      <c r="L22" s="7"/>
      <c r="M22" s="7"/>
      <c r="N22" s="7"/>
      <c r="O22" s="107"/>
      <c r="P22" s="107"/>
      <c r="Q22" s="107"/>
      <c r="R22" s="107"/>
      <c r="S22" s="7"/>
      <c r="T22" s="7"/>
      <c r="U22" s="7"/>
      <c r="V22" s="7"/>
      <c r="W22" s="7"/>
    </row>
    <row r="23" customFormat="false" ht="12.75" hidden="false" customHeight="false" outlineLevel="0" collapsed="false">
      <c r="B23" s="102" t="s">
        <v>82</v>
      </c>
      <c r="C23" s="102" t="s">
        <v>83</v>
      </c>
      <c r="D23" s="29"/>
      <c r="E23" s="103" t="s">
        <v>84</v>
      </c>
      <c r="F23" s="109" t="n">
        <v>0.737567100000001</v>
      </c>
      <c r="G23" s="110"/>
      <c r="H23" s="7"/>
      <c r="I23" s="105"/>
      <c r="J23" s="7"/>
      <c r="K23" s="106"/>
      <c r="L23" s="7"/>
      <c r="M23" s="7"/>
      <c r="N23" s="7"/>
      <c r="O23" s="107"/>
      <c r="P23" s="107"/>
      <c r="Q23" s="107"/>
      <c r="R23" s="107"/>
      <c r="S23" s="7"/>
      <c r="T23" s="7"/>
      <c r="U23" s="7"/>
      <c r="V23" s="7"/>
      <c r="W23" s="7"/>
    </row>
    <row r="24" customFormat="false" ht="12.75" hidden="false" customHeight="false" outlineLevel="0" collapsed="false">
      <c r="B24" s="102" t="s">
        <v>85</v>
      </c>
      <c r="C24" s="102" t="s">
        <v>83</v>
      </c>
      <c r="D24" s="29"/>
      <c r="E24" s="103" t="s">
        <v>84</v>
      </c>
      <c r="F24" s="109" t="n">
        <v>0.0151488</v>
      </c>
      <c r="G24" s="110"/>
      <c r="H24" s="7"/>
      <c r="I24" s="105"/>
      <c r="J24" s="7"/>
      <c r="K24" s="10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customFormat="false" ht="12.75" hidden="false" customHeight="false" outlineLevel="0" collapsed="false">
      <c r="B25" s="102" t="s">
        <v>87</v>
      </c>
      <c r="C25" s="102" t="s">
        <v>88</v>
      </c>
      <c r="D25" s="29"/>
      <c r="E25" s="103" t="s">
        <v>89</v>
      </c>
      <c r="F25" s="109" t="n">
        <v>0.1219476</v>
      </c>
      <c r="G25" s="110"/>
      <c r="H25" s="7"/>
      <c r="I25" s="105"/>
      <c r="J25" s="7"/>
      <c r="K25" s="10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customFormat="false" ht="12.75" hidden="false" customHeight="false" outlineLevel="0" collapsed="false">
      <c r="B26" s="102" t="s">
        <v>90</v>
      </c>
      <c r="C26" s="102" t="s">
        <v>88</v>
      </c>
      <c r="D26" s="29"/>
      <c r="E26" s="103" t="s">
        <v>91</v>
      </c>
      <c r="F26" s="109" t="n">
        <v>0.1219476</v>
      </c>
      <c r="G26" s="110"/>
      <c r="H26" s="7"/>
      <c r="I26" s="105"/>
      <c r="J26" s="7"/>
      <c r="K26" s="10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customFormat="false" ht="12.75" hidden="false" customHeight="false" outlineLevel="0" collapsed="false">
      <c r="B27" s="102" t="s">
        <v>92</v>
      </c>
      <c r="C27" s="102" t="s">
        <v>88</v>
      </c>
      <c r="D27" s="29"/>
      <c r="E27" s="103" t="s">
        <v>89</v>
      </c>
      <c r="F27" s="109" t="n">
        <v>0.2907098</v>
      </c>
      <c r="G27" s="110"/>
      <c r="H27" s="7"/>
      <c r="I27" s="105"/>
      <c r="J27" s="7"/>
      <c r="K27" s="10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customFormat="false" ht="12.75" hidden="false" customHeight="false" outlineLevel="0" collapsed="false">
      <c r="B28" s="102" t="s">
        <v>93</v>
      </c>
      <c r="C28" s="102" t="s">
        <v>88</v>
      </c>
      <c r="D28" s="29"/>
      <c r="E28" s="103" t="s">
        <v>89</v>
      </c>
      <c r="F28" s="109" t="n">
        <v>0.00817660000000001</v>
      </c>
      <c r="G28" s="110"/>
      <c r="H28" s="7"/>
      <c r="I28" s="105"/>
      <c r="J28" s="7"/>
      <c r="K28" s="10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customFormat="false" ht="12.75" hidden="false" customHeight="false" outlineLevel="0" collapsed="false">
      <c r="B29" s="102" t="s">
        <v>95</v>
      </c>
      <c r="C29" s="102" t="s">
        <v>88</v>
      </c>
      <c r="D29" s="29"/>
      <c r="E29" s="103" t="s">
        <v>89</v>
      </c>
      <c r="F29" s="109" t="n">
        <v>0.00826240000000001</v>
      </c>
      <c r="G29" s="110"/>
      <c r="H29" s="7"/>
      <c r="I29" s="105"/>
      <c r="J29" s="7"/>
      <c r="K29" s="106"/>
      <c r="L29" s="7"/>
      <c r="M29" s="7"/>
      <c r="N29" s="7"/>
      <c r="O29" s="107"/>
      <c r="P29" s="107"/>
      <c r="Q29" s="107"/>
      <c r="R29" s="107"/>
      <c r="S29" s="7"/>
      <c r="T29" s="7"/>
      <c r="U29" s="7"/>
      <c r="V29" s="7"/>
      <c r="W29" s="7"/>
    </row>
    <row r="30" customFormat="false" ht="12.75" hidden="false" customHeight="false" outlineLevel="0" collapsed="false">
      <c r="B30" s="102" t="s">
        <v>96</v>
      </c>
      <c r="C30" s="102" t="s">
        <v>88</v>
      </c>
      <c r="D30" s="29"/>
      <c r="E30" s="103" t="s">
        <v>89</v>
      </c>
      <c r="F30" s="109" t="n">
        <v>0.00827480000000001</v>
      </c>
      <c r="G30" s="110"/>
      <c r="H30" s="7"/>
      <c r="I30" s="105"/>
      <c r="J30" s="7"/>
      <c r="K30" s="106"/>
      <c r="L30" s="7"/>
      <c r="M30" s="7"/>
      <c r="N30" s="7"/>
      <c r="O30" s="107"/>
      <c r="P30" s="107"/>
      <c r="Q30" s="107"/>
      <c r="R30" s="107"/>
      <c r="S30" s="7"/>
      <c r="T30" s="7"/>
      <c r="U30" s="7"/>
      <c r="V30" s="7"/>
      <c r="W30" s="7"/>
    </row>
    <row r="31" customFormat="false" ht="12.75" hidden="false" customHeight="false" outlineLevel="0" collapsed="false">
      <c r="B31" s="102" t="s">
        <v>97</v>
      </c>
      <c r="C31" s="102" t="s">
        <v>98</v>
      </c>
      <c r="D31" s="29"/>
      <c r="E31" s="103" t="s">
        <v>91</v>
      </c>
      <c r="F31" s="109" t="n">
        <v>0.930412200000001</v>
      </c>
      <c r="G31" s="110"/>
      <c r="H31" s="7"/>
      <c r="I31" s="105"/>
      <c r="J31" s="7"/>
      <c r="K31" s="106"/>
      <c r="L31" s="7"/>
      <c r="M31" s="7"/>
      <c r="N31" s="7"/>
      <c r="O31" s="107"/>
      <c r="P31" s="107"/>
      <c r="Q31" s="107"/>
      <c r="R31" s="107"/>
      <c r="S31" s="7"/>
      <c r="T31" s="7"/>
      <c r="U31" s="7"/>
      <c r="V31" s="7"/>
      <c r="W31" s="7"/>
    </row>
    <row r="32" customFormat="false" ht="12.75" hidden="false" customHeight="false" outlineLevel="0" collapsed="false">
      <c r="B32" s="102" t="s">
        <v>99</v>
      </c>
      <c r="C32" s="102" t="s">
        <v>100</v>
      </c>
      <c r="D32" s="29"/>
      <c r="E32" s="103" t="s">
        <v>91</v>
      </c>
      <c r="F32" s="109" t="n">
        <v>0.926880200000001</v>
      </c>
      <c r="G32" s="110"/>
      <c r="H32" s="7"/>
      <c r="I32" s="105"/>
      <c r="J32" s="7"/>
      <c r="K32" s="106"/>
      <c r="L32" s="7"/>
      <c r="M32" s="7"/>
      <c r="N32" s="7"/>
      <c r="O32" s="107"/>
      <c r="P32" s="107"/>
      <c r="Q32" s="107"/>
      <c r="R32" s="107"/>
      <c r="S32" s="7"/>
      <c r="T32" s="7"/>
      <c r="U32" s="7"/>
      <c r="V32" s="7"/>
      <c r="W32" s="7"/>
    </row>
    <row r="33" customFormat="false" ht="12.75" hidden="false" customHeight="false" outlineLevel="0" collapsed="false">
      <c r="B33" s="102" t="s">
        <v>101</v>
      </c>
      <c r="C33" s="102" t="s">
        <v>102</v>
      </c>
      <c r="D33" s="29"/>
      <c r="E33" s="103" t="s">
        <v>91</v>
      </c>
      <c r="F33" s="109" t="n">
        <v>0</v>
      </c>
      <c r="G33" s="110"/>
      <c r="H33" s="7"/>
      <c r="I33" s="105"/>
      <c r="J33" s="7"/>
      <c r="K33" s="106"/>
      <c r="L33" s="7"/>
      <c r="M33" s="7"/>
      <c r="N33" s="7"/>
      <c r="O33" s="107"/>
      <c r="P33" s="107"/>
      <c r="Q33" s="107"/>
      <c r="R33" s="107"/>
      <c r="S33" s="7"/>
      <c r="T33" s="7"/>
      <c r="U33" s="7"/>
      <c r="V33" s="7"/>
      <c r="W33" s="7"/>
    </row>
    <row r="34" customFormat="false" ht="12.75" hidden="false" customHeight="false" outlineLevel="0" collapsed="false">
      <c r="B34" s="102" t="s">
        <v>103</v>
      </c>
      <c r="C34" s="102" t="s">
        <v>104</v>
      </c>
      <c r="D34" s="29"/>
      <c r="E34" s="103" t="s">
        <v>91</v>
      </c>
      <c r="F34" s="109" t="n">
        <v>1.3965735</v>
      </c>
      <c r="G34" s="110"/>
      <c r="H34" s="7"/>
      <c r="I34" s="105"/>
      <c r="J34" s="7"/>
      <c r="K34" s="106"/>
      <c r="L34" s="7"/>
      <c r="M34" s="7"/>
      <c r="N34" s="7"/>
      <c r="O34" s="107"/>
      <c r="P34" s="107"/>
      <c r="Q34" s="107"/>
      <c r="R34" s="107"/>
      <c r="S34" s="7"/>
      <c r="T34" s="7"/>
      <c r="U34" s="7"/>
      <c r="V34" s="7"/>
      <c r="W34" s="7"/>
    </row>
    <row r="35" customFormat="false" ht="12.75" hidden="false" customHeight="false" outlineLevel="0" collapsed="false">
      <c r="B35" s="102" t="s">
        <v>105</v>
      </c>
      <c r="C35" s="102" t="s">
        <v>106</v>
      </c>
      <c r="D35" s="29"/>
      <c r="E35" s="103" t="s">
        <v>150</v>
      </c>
      <c r="F35" s="109" t="n">
        <v>0.10614</v>
      </c>
      <c r="G35" s="110"/>
      <c r="H35" s="7"/>
      <c r="I35" s="105"/>
      <c r="J35" s="7"/>
      <c r="K35" s="106"/>
      <c r="L35" s="7"/>
      <c r="M35" s="7"/>
      <c r="N35" s="7"/>
      <c r="O35" s="107"/>
      <c r="P35" s="107"/>
      <c r="Q35" s="107"/>
      <c r="R35" s="107"/>
      <c r="S35" s="7"/>
      <c r="T35" s="7"/>
      <c r="U35" s="7"/>
      <c r="V35" s="7"/>
      <c r="W35" s="7"/>
    </row>
    <row r="36" customFormat="false" ht="12.75" hidden="false" customHeight="false" outlineLevel="0" collapsed="false">
      <c r="B36" s="102" t="s">
        <v>108</v>
      </c>
      <c r="C36" s="102" t="s">
        <v>109</v>
      </c>
      <c r="D36" s="29"/>
      <c r="E36" s="103" t="s">
        <v>151</v>
      </c>
      <c r="F36" s="104" t="n">
        <v>2.2433465420245</v>
      </c>
      <c r="G36" s="82"/>
      <c r="H36" s="7"/>
      <c r="I36" s="105"/>
      <c r="J36" s="7"/>
      <c r="K36" s="106"/>
      <c r="L36" s="7"/>
      <c r="M36" s="7"/>
      <c r="N36" s="7"/>
      <c r="O36" s="107"/>
      <c r="P36" s="107"/>
      <c r="Q36" s="107"/>
      <c r="R36" s="107"/>
      <c r="S36" s="7"/>
      <c r="T36" s="7"/>
      <c r="U36" s="7"/>
      <c r="V36" s="7"/>
      <c r="W36" s="7"/>
    </row>
    <row r="37" customFormat="false" ht="12.75" hidden="false" customHeight="false" outlineLevel="0" collapsed="false">
      <c r="B37" s="102" t="s">
        <v>111</v>
      </c>
      <c r="C37" s="102" t="s">
        <v>112</v>
      </c>
      <c r="D37" s="29"/>
      <c r="E37" s="103" t="s">
        <v>152</v>
      </c>
      <c r="F37" s="104" t="n">
        <v>43.6008702958773</v>
      </c>
      <c r="G37" s="82"/>
      <c r="H37" s="7"/>
      <c r="I37" s="105"/>
      <c r="J37" s="7"/>
      <c r="K37" s="106"/>
      <c r="L37" s="7"/>
      <c r="M37" s="7"/>
      <c r="N37" s="7"/>
      <c r="O37" s="107"/>
      <c r="P37" s="107"/>
      <c r="Q37" s="107"/>
      <c r="R37" s="107"/>
      <c r="S37" s="7"/>
      <c r="T37" s="7"/>
      <c r="U37" s="7"/>
      <c r="V37" s="7"/>
      <c r="W37" s="7"/>
    </row>
    <row r="38" customFormat="false" ht="12.75" hidden="false" customHeight="false" outlineLevel="0" collapsed="false">
      <c r="B38" s="102" t="s">
        <v>114</v>
      </c>
      <c r="C38" s="102" t="s">
        <v>115</v>
      </c>
      <c r="D38" s="29"/>
      <c r="E38" s="103" t="s">
        <v>153</v>
      </c>
      <c r="F38" s="108" t="n">
        <v>0</v>
      </c>
      <c r="G38" s="107"/>
      <c r="H38" s="7"/>
      <c r="I38" s="105"/>
      <c r="J38" s="7"/>
      <c r="K38" s="106"/>
      <c r="L38" s="7"/>
      <c r="M38" s="7"/>
      <c r="N38" s="7"/>
      <c r="O38" s="107"/>
      <c r="P38" s="107"/>
      <c r="Q38" s="107"/>
      <c r="R38" s="107"/>
      <c r="S38" s="7"/>
      <c r="T38" s="7"/>
      <c r="U38" s="7"/>
      <c r="V38" s="7"/>
      <c r="W38" s="7"/>
    </row>
    <row r="39" customFormat="false" ht="12.75" hidden="false" customHeight="false" outlineLevel="0" collapsed="false">
      <c r="B39" s="102" t="s">
        <v>117</v>
      </c>
      <c r="C39" s="102" t="s">
        <v>115</v>
      </c>
      <c r="D39" s="29"/>
      <c r="E39" s="103" t="s">
        <v>154</v>
      </c>
      <c r="F39" s="108" t="n">
        <v>0</v>
      </c>
      <c r="G39" s="107"/>
      <c r="H39" s="7"/>
      <c r="I39" s="105"/>
      <c r="J39" s="7"/>
      <c r="K39" s="10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customFormat="false" ht="12.75" hidden="false" customHeight="false" outlineLevel="0" collapsed="false">
      <c r="B40" s="102" t="s">
        <v>13</v>
      </c>
      <c r="C40" s="102" t="s">
        <v>14</v>
      </c>
      <c r="D40" s="29"/>
      <c r="E40" s="103" t="s">
        <v>15</v>
      </c>
      <c r="F40" s="104" t="n">
        <v>0</v>
      </c>
      <c r="G40" s="82"/>
      <c r="H40" s="7"/>
      <c r="I40" s="111"/>
      <c r="J40" s="7"/>
      <c r="K40" s="7"/>
      <c r="L40" s="7"/>
      <c r="M40" s="7"/>
      <c r="N40" s="7"/>
      <c r="O40" s="107"/>
      <c r="P40" s="107"/>
      <c r="Q40" s="107"/>
      <c r="R40" s="107"/>
      <c r="S40" s="7"/>
      <c r="T40" s="7"/>
      <c r="U40" s="7"/>
      <c r="V40" s="7"/>
      <c r="W40" s="7"/>
    </row>
    <row r="41" customFormat="false" ht="12.75" hidden="false" customHeight="false" outlineLevel="0" collapsed="false">
      <c r="B41" s="102" t="s">
        <v>23</v>
      </c>
      <c r="C41" s="102" t="s">
        <v>24</v>
      </c>
      <c r="D41" s="29"/>
      <c r="E41" s="103" t="s">
        <v>25</v>
      </c>
      <c r="F41" s="104" t="n">
        <v>1.935</v>
      </c>
      <c r="G41" s="82"/>
      <c r="H41" s="7"/>
      <c r="I41" s="105"/>
      <c r="J41" s="7"/>
      <c r="K41" s="10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customFormat="false" ht="12.75" hidden="false" customHeight="false" outlineLevel="0" collapsed="false">
      <c r="B42" s="102" t="s">
        <v>47</v>
      </c>
      <c r="C42" s="102" t="s">
        <v>48</v>
      </c>
      <c r="D42" s="29"/>
      <c r="E42" s="103" t="s">
        <v>49</v>
      </c>
      <c r="F42" s="104" t="n">
        <v>0.2799</v>
      </c>
      <c r="G42" s="82"/>
      <c r="H42" s="7"/>
      <c r="I42" s="105"/>
      <c r="J42" s="7"/>
      <c r="K42" s="10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customFormat="false" ht="12.75" hidden="false" customHeight="false" outlineLevel="0" collapsed="false">
      <c r="B43" s="102" t="s">
        <v>31</v>
      </c>
      <c r="C43" s="102" t="s">
        <v>32</v>
      </c>
      <c r="D43" s="29"/>
      <c r="E43" s="103" t="s">
        <v>33</v>
      </c>
      <c r="F43" s="104" t="n">
        <v>11.19655896</v>
      </c>
      <c r="G43" s="82"/>
      <c r="H43" s="7"/>
      <c r="I43" s="105"/>
      <c r="J43" s="7"/>
      <c r="K43" s="10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customFormat="false" ht="12.75" hidden="false" customHeight="false" outlineLevel="0" collapsed="false">
      <c r="B44" s="74"/>
      <c r="F44" s="81"/>
      <c r="G44" s="82"/>
      <c r="H44" s="7"/>
      <c r="I44" s="105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customFormat="false" ht="12.75" hidden="false" customHeight="false" outlineLevel="0" collapsed="false">
      <c r="B45" s="112" t="s">
        <v>155</v>
      </c>
      <c r="F45" s="81" t="n">
        <v>561.106729292081</v>
      </c>
      <c r="G45" s="82"/>
      <c r="H45" s="7"/>
      <c r="I45" s="105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customFormat="false" ht="12.75" hidden="false" customHeight="false" outlineLevel="0" collapsed="false">
      <c r="B46" s="113"/>
      <c r="C46" s="78"/>
      <c r="D46" s="78"/>
      <c r="E46" s="78"/>
      <c r="F46" s="114"/>
      <c r="G46" s="8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customFormat="false" ht="15.75" hidden="false" customHeight="false" outlineLevel="0" collapsed="false">
      <c r="B47" s="115"/>
      <c r="C47" s="116"/>
      <c r="D47" s="116"/>
      <c r="E47" s="116"/>
      <c r="F47" s="117" t="n">
        <v>1998</v>
      </c>
      <c r="G47" s="118"/>
      <c r="H47" s="88"/>
      <c r="I47" s="88"/>
      <c r="J47" s="119"/>
      <c r="K47" s="91"/>
      <c r="L47" s="91"/>
      <c r="M47" s="91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customFormat="false" ht="15.75" hidden="false" customHeight="false" outlineLevel="0" collapsed="false">
      <c r="B48" s="120" t="s">
        <v>156</v>
      </c>
      <c r="C48" s="121"/>
      <c r="D48" s="121"/>
      <c r="E48" s="122" t="s">
        <v>145</v>
      </c>
      <c r="F48" s="123" t="s">
        <v>146</v>
      </c>
      <c r="G48" s="124"/>
      <c r="H48" s="88"/>
      <c r="I48" s="88"/>
      <c r="J48" s="119"/>
      <c r="K48" s="91"/>
      <c r="L48" s="125"/>
      <c r="M48" s="91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customFormat="false" ht="15.75" hidden="false" customHeight="false" outlineLevel="0" collapsed="false">
      <c r="B49" s="126" t="s">
        <v>8</v>
      </c>
      <c r="C49" s="127" t="s">
        <v>9</v>
      </c>
      <c r="D49" s="128"/>
      <c r="E49" s="129"/>
      <c r="F49" s="130" t="s">
        <v>147</v>
      </c>
      <c r="G49" s="124"/>
      <c r="H49" s="101"/>
      <c r="I49" s="88"/>
      <c r="J49" s="91"/>
      <c r="K49" s="91"/>
      <c r="L49" s="91"/>
      <c r="M49" s="91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customFormat="false" ht="12.75" hidden="false" customHeight="false" outlineLevel="0" collapsed="false">
      <c r="B50" s="74"/>
      <c r="F50" s="81"/>
      <c r="G50" s="82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customFormat="false" ht="12.75" hidden="false" customHeight="false" outlineLevel="0" collapsed="false">
      <c r="B51" s="131" t="s">
        <v>44</v>
      </c>
      <c r="C51" s="132" t="s">
        <v>45</v>
      </c>
      <c r="E51" s="133" t="s">
        <v>46</v>
      </c>
      <c r="F51" s="81" t="n">
        <v>0.005332065</v>
      </c>
      <c r="G51" s="82"/>
      <c r="H51" s="7"/>
      <c r="I51" s="105"/>
      <c r="J51" s="7"/>
      <c r="K51" s="106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customFormat="false" ht="12.75" hidden="false" customHeight="false" outlineLevel="0" collapsed="false">
      <c r="B52" s="131" t="s">
        <v>37</v>
      </c>
      <c r="C52" s="132" t="s">
        <v>38</v>
      </c>
      <c r="E52" s="133" t="s">
        <v>149</v>
      </c>
      <c r="F52" s="134" t="n">
        <v>7.0352547</v>
      </c>
      <c r="G52" s="107"/>
      <c r="H52" s="7"/>
      <c r="I52" s="105"/>
      <c r="J52" s="7"/>
      <c r="K52" s="106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customFormat="false" ht="12.75" hidden="false" customHeight="false" outlineLevel="0" collapsed="false">
      <c r="B53" s="131" t="s">
        <v>40</v>
      </c>
      <c r="C53" s="132" t="s">
        <v>41</v>
      </c>
      <c r="E53" s="133" t="s">
        <v>149</v>
      </c>
      <c r="F53" s="134" t="n">
        <v>6.9466164</v>
      </c>
      <c r="G53" s="107"/>
      <c r="H53" s="7"/>
      <c r="I53" s="105"/>
      <c r="J53" s="7"/>
      <c r="K53" s="106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customFormat="false" ht="12.75" hidden="false" customHeight="false" outlineLevel="0" collapsed="false">
      <c r="B54" s="131" t="s">
        <v>42</v>
      </c>
      <c r="C54" s="132" t="s">
        <v>43</v>
      </c>
      <c r="E54" s="133" t="s">
        <v>149</v>
      </c>
      <c r="F54" s="134" t="n">
        <v>6.215624</v>
      </c>
      <c r="G54" s="107"/>
      <c r="H54" s="7"/>
      <c r="I54" s="105"/>
      <c r="J54" s="7"/>
      <c r="K54" s="106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customFormat="false" ht="12.75" hidden="false" customHeight="false" outlineLevel="0" collapsed="false">
      <c r="B55" s="131" t="s">
        <v>26</v>
      </c>
      <c r="C55" s="132" t="s">
        <v>78</v>
      </c>
      <c r="E55" s="133" t="s">
        <v>79</v>
      </c>
      <c r="F55" s="81" t="n">
        <v>3.638475</v>
      </c>
      <c r="G55" s="82"/>
      <c r="H55" s="7"/>
      <c r="I55" s="105"/>
      <c r="J55" s="7"/>
      <c r="K55" s="106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customFormat="false" ht="12.75" hidden="false" customHeight="false" outlineLevel="0" collapsed="false">
      <c r="B56" s="131" t="s">
        <v>26</v>
      </c>
      <c r="C56" s="132" t="s">
        <v>80</v>
      </c>
      <c r="E56" s="133" t="s">
        <v>81</v>
      </c>
      <c r="F56" s="81" t="n">
        <v>3.638475</v>
      </c>
      <c r="G56" s="82"/>
      <c r="H56" s="7"/>
      <c r="I56" s="105"/>
      <c r="J56" s="7"/>
      <c r="K56" s="106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customFormat="false" ht="12.75" hidden="false" customHeight="false" outlineLevel="0" collapsed="false">
      <c r="B57" s="74"/>
      <c r="F57" s="81"/>
      <c r="G57" s="82"/>
      <c r="H57" s="7"/>
      <c r="I57" s="105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customFormat="false" ht="12.75" hidden="false" customHeight="false" outlineLevel="0" collapsed="false">
      <c r="B58" s="112" t="s">
        <v>157</v>
      </c>
      <c r="F58" s="81" t="n">
        <v>27.479777165</v>
      </c>
      <c r="G58" s="82"/>
      <c r="H58" s="7"/>
      <c r="I58" s="105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customFormat="false" ht="12.75" hidden="false" customHeight="false" outlineLevel="0" collapsed="false">
      <c r="B59" s="113"/>
      <c r="C59" s="78"/>
      <c r="D59" s="78"/>
      <c r="E59" s="78"/>
      <c r="F59" s="114"/>
      <c r="G59" s="8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customFormat="false" ht="14.25" hidden="false" customHeight="false" outlineLevel="0" collapsed="false">
      <c r="B60" s="135"/>
      <c r="C60" s="85"/>
      <c r="D60" s="85"/>
      <c r="E60" s="85"/>
      <c r="F60" s="136" t="n">
        <v>1998</v>
      </c>
      <c r="G60" s="87"/>
      <c r="H60" s="88"/>
      <c r="I60" s="88"/>
      <c r="J60" s="89"/>
      <c r="K60" s="90"/>
      <c r="L60" s="90"/>
      <c r="M60" s="90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customFormat="false" ht="15" hidden="false" customHeight="false" outlineLevel="0" collapsed="false">
      <c r="B61" s="92" t="s">
        <v>158</v>
      </c>
      <c r="C61" s="93"/>
      <c r="D61" s="93"/>
      <c r="E61" s="94" t="s">
        <v>145</v>
      </c>
      <c r="F61" s="137" t="s">
        <v>146</v>
      </c>
      <c r="G61" s="96"/>
      <c r="H61" s="88"/>
      <c r="I61" s="88"/>
      <c r="J61" s="89"/>
      <c r="K61" s="90"/>
      <c r="L61" s="88"/>
      <c r="M61" s="90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customFormat="false" ht="14.25" hidden="false" customHeight="false" outlineLevel="0" collapsed="false">
      <c r="B62" s="97" t="s">
        <v>8</v>
      </c>
      <c r="C62" s="98" t="s">
        <v>9</v>
      </c>
      <c r="D62" s="99"/>
      <c r="E62" s="99"/>
      <c r="F62" s="138" t="s">
        <v>147</v>
      </c>
      <c r="G62" s="96"/>
      <c r="H62" s="101"/>
      <c r="I62" s="88"/>
      <c r="J62" s="90"/>
      <c r="K62" s="90"/>
      <c r="L62" s="90"/>
      <c r="M62" s="90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customFormat="false" ht="12.75" hidden="false" customHeight="false" outlineLevel="0" collapsed="false">
      <c r="B63" s="74"/>
      <c r="F63" s="81"/>
      <c r="G63" s="8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customFormat="false" ht="12.75" hidden="false" customHeight="false" outlineLevel="0" collapsed="false">
      <c r="B64" s="131" t="s">
        <v>44</v>
      </c>
      <c r="C64" s="132" t="s">
        <v>45</v>
      </c>
      <c r="E64" s="133" t="s">
        <v>46</v>
      </c>
      <c r="F64" s="81" t="n">
        <v>0.005332065</v>
      </c>
      <c r="G64" s="82"/>
      <c r="H64" s="7"/>
      <c r="I64" s="105"/>
      <c r="J64" s="7"/>
      <c r="K64" s="106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customFormat="false" ht="12.75" hidden="false" customHeight="false" outlineLevel="0" collapsed="false">
      <c r="B65" s="131" t="s">
        <v>37</v>
      </c>
      <c r="C65" s="132" t="s">
        <v>38</v>
      </c>
      <c r="E65" s="133" t="s">
        <v>149</v>
      </c>
      <c r="F65" s="81" t="n">
        <v>7.0352547</v>
      </c>
      <c r="G65" s="82"/>
      <c r="H65" s="7"/>
      <c r="I65" s="105"/>
      <c r="J65" s="7"/>
      <c r="K65" s="106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customFormat="false" ht="12.75" hidden="false" customHeight="false" outlineLevel="0" collapsed="false">
      <c r="B66" s="131" t="s">
        <v>40</v>
      </c>
      <c r="C66" s="132" t="s">
        <v>41</v>
      </c>
      <c r="E66" s="133" t="s">
        <v>149</v>
      </c>
      <c r="F66" s="81" t="n">
        <v>6.9466164</v>
      </c>
      <c r="G66" s="82"/>
      <c r="H66" s="7"/>
      <c r="I66" s="105"/>
      <c r="J66" s="7"/>
      <c r="K66" s="106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customFormat="false" ht="12.75" hidden="false" customHeight="false" outlineLevel="0" collapsed="false">
      <c r="B67" s="131" t="s">
        <v>42</v>
      </c>
      <c r="C67" s="132" t="s">
        <v>43</v>
      </c>
      <c r="E67" s="133" t="s">
        <v>149</v>
      </c>
      <c r="F67" s="81" t="n">
        <v>6.215624</v>
      </c>
      <c r="G67" s="82"/>
      <c r="H67" s="7"/>
      <c r="I67" s="105"/>
      <c r="J67" s="7"/>
      <c r="K67" s="106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customFormat="false" ht="12.75" hidden="false" customHeight="false" outlineLevel="0" collapsed="false">
      <c r="B68" s="131" t="s">
        <v>26</v>
      </c>
      <c r="C68" s="132" t="s">
        <v>78</v>
      </c>
      <c r="E68" s="133" t="s">
        <v>79</v>
      </c>
      <c r="F68" s="81" t="n">
        <v>3.638475</v>
      </c>
      <c r="G68" s="82"/>
      <c r="H68" s="7"/>
      <c r="I68" s="105"/>
      <c r="J68" s="7"/>
      <c r="K68" s="106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customFormat="false" ht="12.75" hidden="false" customHeight="false" outlineLevel="0" collapsed="false">
      <c r="B69" s="131" t="s">
        <v>26</v>
      </c>
      <c r="C69" s="132" t="s">
        <v>80</v>
      </c>
      <c r="E69" s="133" t="s">
        <v>81</v>
      </c>
      <c r="F69" s="81" t="n">
        <v>3.638475</v>
      </c>
      <c r="G69" s="82"/>
      <c r="H69" s="7"/>
      <c r="I69" s="105"/>
      <c r="J69" s="7"/>
      <c r="K69" s="106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customFormat="false" ht="12.75" hidden="false" customHeight="false" outlineLevel="0" collapsed="false">
      <c r="B70" s="74"/>
      <c r="F70" s="81"/>
      <c r="G70" s="82"/>
      <c r="H70" s="7"/>
      <c r="I70" s="105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customFormat="false" ht="12.75" hidden="false" customHeight="false" outlineLevel="0" collapsed="false">
      <c r="B71" s="112" t="s">
        <v>159</v>
      </c>
      <c r="F71" s="81" t="n">
        <v>27.479777165</v>
      </c>
      <c r="G71" s="82"/>
      <c r="H71" s="7"/>
      <c r="I71" s="105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customFormat="false" ht="12.75" hidden="false" customHeight="false" outlineLevel="0" collapsed="false">
      <c r="B72" s="113"/>
      <c r="C72" s="78"/>
      <c r="D72" s="78"/>
      <c r="E72" s="78"/>
      <c r="F72" s="114"/>
      <c r="G72" s="82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customFormat="false" ht="14.25" hidden="false" customHeight="false" outlineLevel="0" collapsed="false">
      <c r="B73" s="139"/>
      <c r="C73" s="140"/>
      <c r="D73" s="140"/>
      <c r="E73" s="140"/>
      <c r="F73" s="136" t="n">
        <v>1998</v>
      </c>
      <c r="G73" s="87"/>
      <c r="H73" s="88"/>
      <c r="I73" s="88"/>
      <c r="J73" s="89"/>
      <c r="K73" s="90"/>
      <c r="L73" s="90"/>
      <c r="M73" s="90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customFormat="false" ht="14.25" hidden="false" customHeight="false" outlineLevel="0" collapsed="false">
      <c r="B74" s="92" t="s">
        <v>160</v>
      </c>
      <c r="C74" s="93"/>
      <c r="D74" s="141"/>
      <c r="E74" s="141"/>
      <c r="F74" s="137" t="s">
        <v>146</v>
      </c>
      <c r="G74" s="96"/>
      <c r="H74" s="88"/>
      <c r="I74" s="88"/>
      <c r="J74" s="89"/>
      <c r="K74" s="90"/>
      <c r="L74" s="88"/>
      <c r="M74" s="90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customFormat="false" ht="14.25" hidden="false" customHeight="false" outlineLevel="0" collapsed="false">
      <c r="B75" s="97" t="s">
        <v>8</v>
      </c>
      <c r="C75" s="98" t="s">
        <v>9</v>
      </c>
      <c r="D75" s="142"/>
      <c r="E75" s="142"/>
      <c r="F75" s="138" t="s">
        <v>147</v>
      </c>
      <c r="G75" s="96"/>
      <c r="H75" s="101"/>
      <c r="I75" s="88"/>
      <c r="J75" s="90"/>
      <c r="K75" s="90"/>
      <c r="L75" s="90"/>
      <c r="M75" s="90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customFormat="false" ht="12.75" hidden="false" customHeight="false" outlineLevel="0" collapsed="false">
      <c r="B76" s="74"/>
      <c r="F76" s="81"/>
      <c r="G76" s="8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customFormat="false" ht="12.75" hidden="false" customHeight="false" outlineLevel="0" collapsed="false">
      <c r="B77" s="102" t="s">
        <v>16</v>
      </c>
      <c r="C77" s="102" t="s">
        <v>17</v>
      </c>
      <c r="D77" s="29"/>
      <c r="E77" s="103" t="s">
        <v>18</v>
      </c>
      <c r="F77" s="104" t="n">
        <v>7.82743864159357</v>
      </c>
      <c r="G77" s="82"/>
      <c r="H77" s="7"/>
      <c r="I77" s="105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customFormat="false" ht="12.75" hidden="false" customHeight="false" outlineLevel="0" collapsed="false">
      <c r="B78" s="102" t="s">
        <v>19</v>
      </c>
      <c r="C78" s="102" t="s">
        <v>17</v>
      </c>
      <c r="D78" s="29"/>
      <c r="E78" s="103" t="s">
        <v>20</v>
      </c>
      <c r="F78" s="104" t="n">
        <v>0.0248672929265092</v>
      </c>
      <c r="G78" s="82"/>
      <c r="H78" s="7"/>
      <c r="I78" s="105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customFormat="false" ht="12.75" hidden="false" customHeight="false" outlineLevel="0" collapsed="false">
      <c r="B79" s="102" t="s">
        <v>21</v>
      </c>
      <c r="C79" s="102" t="s">
        <v>17</v>
      </c>
      <c r="D79" s="29"/>
      <c r="E79" s="103" t="s">
        <v>22</v>
      </c>
      <c r="F79" s="104" t="n">
        <v>0.398381629248466</v>
      </c>
      <c r="G79" s="82"/>
      <c r="H79" s="7"/>
      <c r="I79" s="105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customFormat="false" ht="12.75" hidden="false" customHeight="false" outlineLevel="0" collapsed="false">
      <c r="B80" s="102" t="s">
        <v>29</v>
      </c>
      <c r="C80" s="102" t="s">
        <v>17</v>
      </c>
      <c r="D80" s="29"/>
      <c r="E80" s="103" t="s">
        <v>148</v>
      </c>
      <c r="F80" s="104" t="n">
        <v>0.030222</v>
      </c>
      <c r="G80" s="82"/>
      <c r="H80" s="7"/>
      <c r="I80" s="105"/>
      <c r="J80" s="7"/>
      <c r="K80" s="106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customFormat="false" ht="12.75" hidden="false" customHeight="false" outlineLevel="0" collapsed="false">
      <c r="B81" s="102" t="s">
        <v>44</v>
      </c>
      <c r="C81" s="102" t="s">
        <v>45</v>
      </c>
      <c r="D81" s="29"/>
      <c r="E81" s="103" t="s">
        <v>46</v>
      </c>
      <c r="F81" s="104" t="n">
        <v>0.36252</v>
      </c>
      <c r="G81" s="82"/>
      <c r="H81" s="7"/>
      <c r="I81" s="105"/>
      <c r="J81" s="7"/>
      <c r="K81" s="106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customFormat="false" ht="12.75" hidden="false" customHeight="false" outlineLevel="0" collapsed="false">
      <c r="B82" s="102" t="s">
        <v>37</v>
      </c>
      <c r="C82" s="102" t="s">
        <v>38</v>
      </c>
      <c r="D82" s="29"/>
      <c r="E82" s="103" t="s">
        <v>149</v>
      </c>
      <c r="F82" s="104" t="n">
        <v>553.633335</v>
      </c>
      <c r="G82" s="82"/>
      <c r="H82" s="7"/>
      <c r="I82" s="105"/>
      <c r="J82" s="7"/>
      <c r="K82" s="106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customFormat="false" ht="12.75" hidden="false" customHeight="false" outlineLevel="0" collapsed="false">
      <c r="B83" s="102" t="s">
        <v>40</v>
      </c>
      <c r="C83" s="102" t="s">
        <v>41</v>
      </c>
      <c r="D83" s="29"/>
      <c r="E83" s="103" t="s">
        <v>149</v>
      </c>
      <c r="F83" s="104" t="n">
        <v>870.6282</v>
      </c>
      <c r="G83" s="82"/>
      <c r="H83" s="7"/>
      <c r="I83" s="105"/>
      <c r="J83" s="7"/>
      <c r="K83" s="106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customFormat="false" ht="12.75" hidden="false" customHeight="false" outlineLevel="0" collapsed="false">
      <c r="B84" s="102" t="s">
        <v>42</v>
      </c>
      <c r="C84" s="102" t="s">
        <v>43</v>
      </c>
      <c r="D84" s="29"/>
      <c r="E84" s="103" t="s">
        <v>149</v>
      </c>
      <c r="F84" s="104" t="n">
        <v>729.6528</v>
      </c>
      <c r="G84" s="82"/>
      <c r="H84" s="7"/>
      <c r="I84" s="105"/>
      <c r="J84" s="7"/>
      <c r="K84" s="106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customFormat="false" ht="12.75" hidden="false" customHeight="false" outlineLevel="0" collapsed="false">
      <c r="B85" s="102" t="s">
        <v>26</v>
      </c>
      <c r="C85" s="102" t="s">
        <v>78</v>
      </c>
      <c r="D85" s="29"/>
      <c r="E85" s="103" t="s">
        <v>79</v>
      </c>
      <c r="F85" s="104" t="n">
        <v>46.946925</v>
      </c>
      <c r="G85" s="82"/>
      <c r="H85" s="7"/>
      <c r="I85" s="105"/>
      <c r="J85" s="7"/>
      <c r="K85" s="106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customFormat="false" ht="12.75" hidden="false" customHeight="false" outlineLevel="0" collapsed="false">
      <c r="B86" s="102" t="s">
        <v>26</v>
      </c>
      <c r="C86" s="102" t="s">
        <v>80</v>
      </c>
      <c r="D86" s="29"/>
      <c r="E86" s="103" t="s">
        <v>81</v>
      </c>
      <c r="F86" s="104" t="n">
        <v>46.946925</v>
      </c>
      <c r="G86" s="82"/>
      <c r="H86" s="7"/>
      <c r="I86" s="105"/>
      <c r="J86" s="7"/>
      <c r="K86" s="106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customFormat="false" ht="12.75" hidden="false" customHeight="false" outlineLevel="0" collapsed="false">
      <c r="B87" s="74"/>
      <c r="F87" s="81"/>
      <c r="G87" s="82"/>
      <c r="H87" s="7"/>
      <c r="I87" s="105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customFormat="false" ht="12.75" hidden="false" customHeight="false" outlineLevel="0" collapsed="false">
      <c r="B88" s="112" t="s">
        <v>161</v>
      </c>
      <c r="F88" s="81" t="n">
        <v>2256.45161456377</v>
      </c>
      <c r="G88" s="82"/>
      <c r="H88" s="7"/>
      <c r="I88" s="105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customFormat="false" ht="12.75" hidden="false" customHeight="false" outlineLevel="0" collapsed="false">
      <c r="B89" s="113"/>
      <c r="C89" s="78"/>
      <c r="D89" s="78"/>
      <c r="E89" s="78"/>
      <c r="F89" s="114"/>
      <c r="G89" s="82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customFormat="false" ht="14.25" hidden="false" customHeight="false" outlineLevel="0" collapsed="false">
      <c r="B90" s="143"/>
      <c r="C90" s="101"/>
      <c r="D90" s="101"/>
      <c r="E90" s="101"/>
      <c r="F90" s="87" t="n">
        <v>1998</v>
      </c>
      <c r="G90" s="87"/>
      <c r="H90" s="88"/>
      <c r="I90" s="88"/>
      <c r="J90" s="89"/>
      <c r="K90" s="90"/>
      <c r="L90" s="90"/>
      <c r="M90" s="90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customFormat="false" ht="14.25" hidden="false" customHeight="false" outlineLevel="0" collapsed="false">
      <c r="B91" s="92" t="s">
        <v>162</v>
      </c>
      <c r="C91" s="93"/>
      <c r="D91" s="93"/>
      <c r="E91" s="94" t="s">
        <v>145</v>
      </c>
      <c r="F91" s="137" t="s">
        <v>146</v>
      </c>
      <c r="G91" s="96"/>
      <c r="H91" s="88"/>
      <c r="I91" s="88"/>
      <c r="J91" s="89"/>
      <c r="K91" s="90"/>
      <c r="L91" s="88"/>
      <c r="M91" s="90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customFormat="false" ht="14.25" hidden="false" customHeight="false" outlineLevel="0" collapsed="false">
      <c r="B92" s="144"/>
      <c r="C92" s="98" t="s">
        <v>9</v>
      </c>
      <c r="D92" s="99"/>
      <c r="E92" s="99"/>
      <c r="F92" s="138" t="s">
        <v>147</v>
      </c>
      <c r="G92" s="96"/>
      <c r="H92" s="101"/>
      <c r="I92" s="88"/>
      <c r="J92" s="90"/>
      <c r="K92" s="90"/>
      <c r="L92" s="90"/>
      <c r="M92" s="90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customFormat="false" ht="12.75" hidden="false" customHeight="false" outlineLevel="0" collapsed="false">
      <c r="B93" s="74"/>
      <c r="F93" s="81"/>
      <c r="G93" s="82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customFormat="false" ht="12.75" hidden="false" customHeight="false" outlineLevel="0" collapsed="false">
      <c r="B94" s="102" t="s">
        <v>16</v>
      </c>
      <c r="C94" s="102" t="s">
        <v>17</v>
      </c>
      <c r="D94" s="29"/>
      <c r="E94" s="103" t="s">
        <v>18</v>
      </c>
      <c r="F94" s="104" t="n">
        <v>25.1689018155892</v>
      </c>
      <c r="G94" s="82"/>
      <c r="H94" s="7"/>
      <c r="I94" s="105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customFormat="false" ht="12.75" hidden="false" customHeight="false" outlineLevel="0" collapsed="false">
      <c r="B95" s="102" t="s">
        <v>19</v>
      </c>
      <c r="C95" s="102" t="s">
        <v>17</v>
      </c>
      <c r="D95" s="29"/>
      <c r="E95" s="103" t="s">
        <v>20</v>
      </c>
      <c r="F95" s="104" t="n">
        <v>0.0496444869656034</v>
      </c>
      <c r="G95" s="82"/>
      <c r="H95" s="7"/>
      <c r="I95" s="105"/>
      <c r="J95" s="7"/>
      <c r="K95" s="106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customFormat="false" ht="12.75" hidden="false" customHeight="false" outlineLevel="0" collapsed="false">
      <c r="B96" s="102" t="s">
        <v>21</v>
      </c>
      <c r="C96" s="102" t="s">
        <v>17</v>
      </c>
      <c r="D96" s="29"/>
      <c r="E96" s="103" t="s">
        <v>22</v>
      </c>
      <c r="F96" s="104" t="n">
        <v>0.795319846796757</v>
      </c>
      <c r="G96" s="82"/>
      <c r="H96" s="7"/>
      <c r="I96" s="105"/>
      <c r="J96" s="7"/>
      <c r="K96" s="106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customFormat="false" ht="12.75" hidden="false" customHeight="false" outlineLevel="0" collapsed="false">
      <c r="B97" s="102" t="s">
        <v>29</v>
      </c>
      <c r="C97" s="102" t="s">
        <v>17</v>
      </c>
      <c r="D97" s="29"/>
      <c r="E97" s="103" t="s">
        <v>148</v>
      </c>
      <c r="F97" s="104" t="n">
        <v>0.0603345</v>
      </c>
      <c r="G97" s="82"/>
      <c r="H97" s="7"/>
      <c r="I97" s="105"/>
      <c r="J97" s="7"/>
      <c r="K97" s="106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customFormat="false" ht="12.75" hidden="false" customHeight="false" outlineLevel="0" collapsed="false">
      <c r="B98" s="102" t="s">
        <v>44</v>
      </c>
      <c r="C98" s="102" t="s">
        <v>45</v>
      </c>
      <c r="D98" s="29"/>
      <c r="E98" s="103" t="s">
        <v>46</v>
      </c>
      <c r="F98" s="109" t="n">
        <v>0.0468255</v>
      </c>
      <c r="G98" s="110"/>
      <c r="H98" s="7"/>
      <c r="I98" s="105"/>
      <c r="J98" s="7"/>
      <c r="K98" s="106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customFormat="false" ht="12.75" hidden="false" customHeight="false" outlineLevel="0" collapsed="false">
      <c r="B99" s="102" t="s">
        <v>37</v>
      </c>
      <c r="C99" s="102" t="s">
        <v>38</v>
      </c>
      <c r="D99" s="29"/>
      <c r="E99" s="103" t="s">
        <v>149</v>
      </c>
      <c r="F99" s="109" t="n">
        <v>35.03805</v>
      </c>
      <c r="G99" s="110"/>
      <c r="H99" s="7"/>
      <c r="I99" s="105"/>
      <c r="J99" s="7"/>
      <c r="K99" s="106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customFormat="false" ht="12.75" hidden="false" customHeight="false" outlineLevel="0" collapsed="false">
      <c r="B100" s="102" t="s">
        <v>40</v>
      </c>
      <c r="C100" s="102" t="s">
        <v>41</v>
      </c>
      <c r="D100" s="29"/>
      <c r="E100" s="103" t="s">
        <v>149</v>
      </c>
      <c r="F100" s="109" t="n">
        <v>36.40578</v>
      </c>
      <c r="G100" s="110"/>
      <c r="H100" s="7"/>
      <c r="I100" s="105"/>
      <c r="J100" s="7"/>
      <c r="K100" s="106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customFormat="false" ht="12.75" hidden="false" customHeight="false" outlineLevel="0" collapsed="false">
      <c r="B101" s="102" t="s">
        <v>42</v>
      </c>
      <c r="C101" s="102" t="s">
        <v>43</v>
      </c>
      <c r="D101" s="29"/>
      <c r="E101" s="103" t="s">
        <v>149</v>
      </c>
      <c r="F101" s="109" t="n">
        <v>33.5688</v>
      </c>
      <c r="G101" s="110"/>
      <c r="H101" s="7"/>
      <c r="I101" s="105"/>
      <c r="J101" s="7"/>
      <c r="K101" s="106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customFormat="false" ht="12.75" hidden="false" customHeight="false" outlineLevel="0" collapsed="false">
      <c r="B102" s="102" t="s">
        <v>26</v>
      </c>
      <c r="C102" s="102" t="s">
        <v>78</v>
      </c>
      <c r="D102" s="29"/>
      <c r="E102" s="103" t="s">
        <v>79</v>
      </c>
      <c r="F102" s="104" t="n">
        <v>1.024425</v>
      </c>
      <c r="G102" s="82"/>
      <c r="H102" s="7"/>
      <c r="I102" s="105"/>
      <c r="J102" s="7"/>
      <c r="K102" s="106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customFormat="false" ht="12.75" hidden="false" customHeight="false" outlineLevel="0" collapsed="false">
      <c r="B103" s="102" t="s">
        <v>26</v>
      </c>
      <c r="C103" s="102" t="s">
        <v>80</v>
      </c>
      <c r="D103" s="29"/>
      <c r="E103" s="103" t="s">
        <v>81</v>
      </c>
      <c r="F103" s="104" t="n">
        <v>1.024425</v>
      </c>
      <c r="G103" s="82"/>
      <c r="H103" s="7"/>
      <c r="I103" s="105"/>
      <c r="J103" s="7"/>
      <c r="K103" s="106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customFormat="false" ht="12.75" hidden="false" customHeight="false" outlineLevel="0" collapsed="false">
      <c r="B104" s="102" t="s">
        <v>34</v>
      </c>
      <c r="C104" s="102" t="s">
        <v>35</v>
      </c>
      <c r="D104" s="29"/>
      <c r="E104" s="103" t="s">
        <v>36</v>
      </c>
      <c r="F104" s="104" t="n">
        <v>13.9</v>
      </c>
      <c r="G104" s="82"/>
      <c r="H104" s="7"/>
      <c r="I104" s="105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customFormat="false" ht="12.75" hidden="false" customHeight="false" outlineLevel="0" collapsed="false">
      <c r="B105" s="74"/>
      <c r="F105" s="81"/>
      <c r="G105" s="82"/>
      <c r="H105" s="7"/>
      <c r="I105" s="105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customFormat="false" ht="12.75" hidden="false" customHeight="false" outlineLevel="0" collapsed="false">
      <c r="B106" s="112" t="s">
        <v>163</v>
      </c>
      <c r="F106" s="145" t="n">
        <v>147.082506149352</v>
      </c>
      <c r="G106" s="146"/>
      <c r="H106" s="7"/>
      <c r="I106" s="105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customFormat="false" ht="12.75" hidden="false" customHeight="false" outlineLevel="0" collapsed="false">
      <c r="B107" s="113"/>
      <c r="C107" s="78"/>
      <c r="D107" s="78"/>
      <c r="E107" s="78"/>
      <c r="F107" s="114"/>
      <c r="G107" s="82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customFormat="false" ht="14.25" hidden="false" customHeight="false" outlineLevel="0" collapsed="false">
      <c r="B108" s="135"/>
      <c r="C108" s="85"/>
      <c r="D108" s="85"/>
      <c r="E108" s="85"/>
      <c r="F108" s="136" t="n">
        <v>1998</v>
      </c>
      <c r="G108" s="87"/>
      <c r="H108" s="88"/>
      <c r="I108" s="88"/>
      <c r="J108" s="89"/>
      <c r="K108" s="90"/>
      <c r="L108" s="90"/>
      <c r="M108" s="90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customFormat="false" ht="14.25" hidden="false" customHeight="false" outlineLevel="0" collapsed="false">
      <c r="B109" s="92" t="s">
        <v>164</v>
      </c>
      <c r="C109" s="93"/>
      <c r="D109" s="93"/>
      <c r="E109" s="94" t="s">
        <v>145</v>
      </c>
      <c r="F109" s="137" t="s">
        <v>146</v>
      </c>
      <c r="G109" s="96"/>
      <c r="H109" s="88"/>
      <c r="I109" s="88"/>
      <c r="J109" s="89"/>
      <c r="K109" s="90"/>
      <c r="L109" s="88"/>
      <c r="M109" s="90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customFormat="false" ht="14.25" hidden="false" customHeight="false" outlineLevel="0" collapsed="false">
      <c r="B110" s="144"/>
      <c r="C110" s="98" t="s">
        <v>9</v>
      </c>
      <c r="D110" s="99"/>
      <c r="E110" s="99"/>
      <c r="F110" s="138" t="s">
        <v>147</v>
      </c>
      <c r="G110" s="96"/>
      <c r="H110" s="101"/>
      <c r="I110" s="88"/>
      <c r="J110" s="90"/>
      <c r="K110" s="90"/>
      <c r="L110" s="90"/>
      <c r="M110" s="90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customFormat="false" ht="12.75" hidden="false" customHeight="false" outlineLevel="0" collapsed="false">
      <c r="B111" s="74"/>
      <c r="F111" s="81"/>
      <c r="G111" s="82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customFormat="false" ht="12.75" hidden="false" customHeight="false" outlineLevel="0" collapsed="false">
      <c r="B112" s="102" t="s">
        <v>44</v>
      </c>
      <c r="C112" s="102" t="s">
        <v>45</v>
      </c>
      <c r="D112" s="29"/>
      <c r="E112" s="103" t="s">
        <v>46</v>
      </c>
      <c r="F112" s="104" t="n">
        <v>4.98056756756757E-006</v>
      </c>
      <c r="G112" s="82"/>
      <c r="H112" s="7"/>
      <c r="I112" s="105"/>
      <c r="J112" s="7"/>
      <c r="K112" s="106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customFormat="false" ht="12.75" hidden="false" customHeight="false" outlineLevel="0" collapsed="false">
      <c r="B113" s="102" t="s">
        <v>37</v>
      </c>
      <c r="C113" s="102" t="s">
        <v>38</v>
      </c>
      <c r="D113" s="29"/>
      <c r="E113" s="103" t="s">
        <v>149</v>
      </c>
      <c r="F113" s="108" t="n">
        <v>0.00657148054054054</v>
      </c>
      <c r="G113" s="107"/>
      <c r="H113" s="7"/>
      <c r="I113" s="105"/>
      <c r="J113" s="7"/>
      <c r="K113" s="106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customFormat="false" ht="12.75" hidden="false" customHeight="false" outlineLevel="0" collapsed="false">
      <c r="B114" s="102" t="s">
        <v>40</v>
      </c>
      <c r="C114" s="102" t="s">
        <v>41</v>
      </c>
      <c r="D114" s="29"/>
      <c r="E114" s="103" t="s">
        <v>149</v>
      </c>
      <c r="F114" s="108" t="n">
        <v>0.00648868540540541</v>
      </c>
      <c r="G114" s="107"/>
      <c r="H114" s="7"/>
      <c r="I114" s="105"/>
      <c r="J114" s="7"/>
      <c r="K114" s="106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customFormat="false" ht="12.75" hidden="false" customHeight="false" outlineLevel="0" collapsed="false">
      <c r="B115" s="102" t="s">
        <v>42</v>
      </c>
      <c r="C115" s="102" t="s">
        <v>43</v>
      </c>
      <c r="D115" s="29"/>
      <c r="E115" s="103" t="s">
        <v>149</v>
      </c>
      <c r="F115" s="108" t="n">
        <v>0.00580588108108108</v>
      </c>
      <c r="G115" s="107"/>
      <c r="H115" s="7"/>
      <c r="I115" s="105"/>
      <c r="J115" s="7"/>
      <c r="K115" s="106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customFormat="false" ht="12.75" hidden="false" customHeight="false" outlineLevel="0" collapsed="false">
      <c r="B116" s="102" t="s">
        <v>26</v>
      </c>
      <c r="C116" s="102" t="s">
        <v>78</v>
      </c>
      <c r="D116" s="29"/>
      <c r="E116" s="103" t="s">
        <v>79</v>
      </c>
      <c r="F116" s="109" t="n">
        <v>0.0181315205776291</v>
      </c>
      <c r="G116" s="110"/>
      <c r="H116" s="7"/>
      <c r="I116" s="105"/>
      <c r="J116" s="7"/>
      <c r="K116" s="106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customFormat="false" ht="12.75" hidden="false" customHeight="false" outlineLevel="0" collapsed="false">
      <c r="B117" s="102" t="s">
        <v>26</v>
      </c>
      <c r="C117" s="102" t="s">
        <v>80</v>
      </c>
      <c r="D117" s="29"/>
      <c r="E117" s="103" t="s">
        <v>81</v>
      </c>
      <c r="F117" s="109" t="n">
        <v>0.0181315205776291</v>
      </c>
      <c r="G117" s="110"/>
      <c r="H117" s="7"/>
      <c r="I117" s="105"/>
      <c r="J117" s="7"/>
      <c r="K117" s="106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customFormat="false" ht="12.75" hidden="false" customHeight="false" outlineLevel="0" collapsed="false">
      <c r="B118" s="74"/>
      <c r="F118" s="81"/>
      <c r="G118" s="82"/>
      <c r="H118" s="7"/>
      <c r="I118" s="105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customFormat="false" ht="12.75" hidden="false" customHeight="false" outlineLevel="0" collapsed="false">
      <c r="B119" s="112" t="s">
        <v>165</v>
      </c>
      <c r="F119" s="147" t="n">
        <v>0.0551340687498528</v>
      </c>
      <c r="G119" s="110"/>
      <c r="H119" s="7"/>
      <c r="I119" s="105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customFormat="false" ht="12.75" hidden="false" customHeight="false" outlineLevel="0" collapsed="false">
      <c r="B120" s="113"/>
      <c r="C120" s="78"/>
      <c r="D120" s="78"/>
      <c r="E120" s="78"/>
      <c r="F120" s="114"/>
      <c r="G120" s="82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customFormat="false" ht="12.75" hidden="false" customHeight="false" outlineLevel="0" collapsed="false">
      <c r="F121" s="81"/>
      <c r="G121" s="82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customFormat="false" ht="12.75" hidden="false" customHeight="false" outlineLevel="0" collapsed="false">
      <c r="F122" s="81"/>
      <c r="G122" s="81"/>
    </row>
    <row r="123" customFormat="false" ht="12.75" hidden="false" customHeight="false" outlineLevel="0" collapsed="false">
      <c r="F123" s="71" t="s">
        <v>121</v>
      </c>
      <c r="G123" s="72"/>
      <c r="H123" s="72"/>
      <c r="I123" s="73"/>
    </row>
    <row r="124" customFormat="false" ht="12.75" hidden="false" customHeight="false" outlineLevel="0" collapsed="false">
      <c r="F124" s="74" t="s">
        <v>122</v>
      </c>
      <c r="G124" s="7"/>
      <c r="H124" s="7"/>
      <c r="I124" s="75"/>
    </row>
    <row r="125" customFormat="false" ht="12.75" hidden="false" customHeight="false" outlineLevel="0" collapsed="false">
      <c r="F125" s="74" t="s">
        <v>123</v>
      </c>
      <c r="G125" s="7" t="s">
        <v>124</v>
      </c>
      <c r="H125" s="7"/>
      <c r="I125" s="75"/>
    </row>
    <row r="126" customFormat="false" ht="12.75" hidden="false" customHeight="false" outlineLevel="0" collapsed="false">
      <c r="F126" s="74" t="n">
        <v>14.22</v>
      </c>
      <c r="G126" s="7" t="n">
        <v>0.9</v>
      </c>
      <c r="H126" s="7"/>
      <c r="I126" s="75"/>
    </row>
    <row r="127" customFormat="false" ht="12.75" hidden="false" customHeight="false" outlineLevel="0" collapsed="false">
      <c r="F127" s="74" t="n">
        <v>22.64</v>
      </c>
      <c r="G127" s="7" t="n">
        <v>0.947</v>
      </c>
      <c r="H127" s="7"/>
      <c r="I127" s="75"/>
    </row>
    <row r="128" customFormat="false" ht="12.75" hidden="false" customHeight="false" outlineLevel="0" collapsed="false">
      <c r="F128" s="74" t="n">
        <v>21.21</v>
      </c>
      <c r="G128" s="7" t="n">
        <v>0.976</v>
      </c>
      <c r="H128" s="7"/>
      <c r="I128" s="75"/>
    </row>
    <row r="129" customFormat="false" ht="12.75" hidden="false" customHeight="false" outlineLevel="0" collapsed="false">
      <c r="F129" s="74" t="s">
        <v>125</v>
      </c>
      <c r="G129" s="7"/>
      <c r="H129" s="7"/>
      <c r="I129" s="75"/>
    </row>
    <row r="130" customFormat="false" ht="12.75" hidden="false" customHeight="false" outlineLevel="0" collapsed="false">
      <c r="F130" s="74" t="s">
        <v>123</v>
      </c>
      <c r="G130" s="7" t="s">
        <v>124</v>
      </c>
      <c r="H130" s="7"/>
      <c r="I130" s="75"/>
    </row>
    <row r="131" customFormat="false" ht="12.75" hidden="false" customHeight="false" outlineLevel="0" collapsed="false">
      <c r="F131" s="74" t="n">
        <v>0.5</v>
      </c>
      <c r="G131" s="7" t="n">
        <v>3</v>
      </c>
      <c r="H131" s="7"/>
      <c r="I131" s="75"/>
    </row>
    <row r="132" customFormat="false" ht="12.75" hidden="false" customHeight="false" outlineLevel="0" collapsed="false">
      <c r="F132" s="74" t="n">
        <v>0.5</v>
      </c>
      <c r="G132" s="7" t="n">
        <v>3</v>
      </c>
      <c r="H132" s="7"/>
      <c r="I132" s="75"/>
    </row>
    <row r="133" customFormat="false" ht="12.75" hidden="false" customHeight="false" outlineLevel="0" collapsed="false">
      <c r="F133" s="74" t="n">
        <v>0.5</v>
      </c>
      <c r="G133" s="7" t="n">
        <v>3</v>
      </c>
      <c r="H133" s="7"/>
      <c r="I133" s="75"/>
    </row>
    <row r="134" customFormat="false" ht="12.75" hidden="false" customHeight="false" outlineLevel="0" collapsed="false">
      <c r="F134" s="74" t="s">
        <v>126</v>
      </c>
      <c r="G134" s="7"/>
      <c r="H134" s="7"/>
      <c r="I134" s="75"/>
    </row>
    <row r="135" customFormat="false" ht="12.75" hidden="false" customHeight="false" outlineLevel="0" collapsed="false">
      <c r="F135" s="74" t="s">
        <v>127</v>
      </c>
      <c r="G135" s="7" t="s">
        <v>128</v>
      </c>
      <c r="H135" s="7"/>
      <c r="I135" s="75"/>
    </row>
    <row r="136" customFormat="false" ht="12.75" hidden="false" customHeight="false" outlineLevel="0" collapsed="false">
      <c r="F136" s="76" t="n">
        <f aca="false">F131/F126*F82</f>
        <v>19.4667136075949</v>
      </c>
      <c r="G136" s="7" t="s">
        <v>129</v>
      </c>
      <c r="H136" s="7"/>
      <c r="I136" s="75"/>
    </row>
    <row r="137" customFormat="false" ht="12.75" hidden="false" customHeight="false" outlineLevel="0" collapsed="false">
      <c r="F137" s="76" t="n">
        <f aca="false">F132/F127*F83</f>
        <v>19.2276545936396</v>
      </c>
      <c r="G137" s="7" t="s">
        <v>129</v>
      </c>
      <c r="H137" s="7"/>
      <c r="I137" s="75"/>
    </row>
    <row r="138" customFormat="false" ht="12.75" hidden="false" customHeight="false" outlineLevel="0" collapsed="false">
      <c r="F138" s="77" t="n">
        <f aca="false">F133/F128*F84</f>
        <v>17.2006789250354</v>
      </c>
      <c r="G138" s="78" t="s">
        <v>129</v>
      </c>
      <c r="H138" s="78"/>
      <c r="I138" s="79"/>
    </row>
    <row r="140" customFormat="false" ht="12.75" hidden="false" customHeight="false" outlineLevel="0" collapsed="false">
      <c r="F140" s="71" t="s">
        <v>130</v>
      </c>
      <c r="G140" s="72"/>
      <c r="H140" s="72"/>
      <c r="I140" s="73"/>
    </row>
    <row r="141" customFormat="false" ht="12.75" hidden="false" customHeight="false" outlineLevel="0" collapsed="false">
      <c r="F141" s="74" t="s">
        <v>131</v>
      </c>
      <c r="G141" s="7"/>
      <c r="H141" s="7"/>
      <c r="I141" s="75"/>
    </row>
    <row r="142" customFormat="false" ht="12.75" hidden="false" customHeight="false" outlineLevel="0" collapsed="false">
      <c r="F142" s="74" t="s">
        <v>132</v>
      </c>
      <c r="G142" s="7" t="s">
        <v>133</v>
      </c>
      <c r="H142" s="7"/>
      <c r="I142" s="75"/>
    </row>
    <row r="143" customFormat="false" ht="12.75" hidden="false" customHeight="false" outlineLevel="0" collapsed="false">
      <c r="F143" s="74" t="n">
        <v>0.0747</v>
      </c>
      <c r="G143" s="7" t="n">
        <v>0.0036</v>
      </c>
      <c r="H143" s="7"/>
      <c r="I143" s="75"/>
    </row>
    <row r="144" customFormat="false" ht="12.75" hidden="false" customHeight="false" outlineLevel="0" collapsed="false">
      <c r="F144" s="74" t="s">
        <v>134</v>
      </c>
      <c r="G144" s="7"/>
      <c r="H144" s="7"/>
      <c r="I144" s="75"/>
    </row>
    <row r="145" customFormat="false" ht="12.75" hidden="false" customHeight="false" outlineLevel="0" collapsed="false">
      <c r="F145" s="74" t="s">
        <v>132</v>
      </c>
      <c r="G145" s="7" t="s">
        <v>135</v>
      </c>
      <c r="H145" s="7"/>
      <c r="I145" s="75"/>
    </row>
    <row r="146" customFormat="false" ht="12.75" hidden="false" customHeight="false" outlineLevel="0" collapsed="false">
      <c r="F146" s="74" t="n">
        <v>0.01</v>
      </c>
      <c r="G146" s="7" t="n">
        <v>400</v>
      </c>
      <c r="H146" s="7"/>
      <c r="I146" s="75"/>
    </row>
    <row r="147" customFormat="false" ht="12.75" hidden="false" customHeight="false" outlineLevel="0" collapsed="false">
      <c r="F147" s="74" t="s">
        <v>136</v>
      </c>
      <c r="G147" s="7"/>
      <c r="H147" s="7"/>
      <c r="I147" s="75"/>
    </row>
    <row r="148" customFormat="false" ht="12.75" hidden="false" customHeight="false" outlineLevel="0" collapsed="false">
      <c r="F148" s="74" t="s">
        <v>127</v>
      </c>
      <c r="G148" s="7" t="s">
        <v>128</v>
      </c>
      <c r="H148" s="7"/>
      <c r="I148" s="75"/>
    </row>
    <row r="149" customFormat="false" ht="12.75" hidden="false" customHeight="false" outlineLevel="0" collapsed="false">
      <c r="F149" s="77" t="n">
        <f aca="false">F146/F143*(F85+F86)</f>
        <v>12.5694578313253</v>
      </c>
      <c r="G149" s="78" t="s">
        <v>137</v>
      </c>
      <c r="H149" s="78"/>
      <c r="I149" s="79"/>
    </row>
  </sheetData>
  <mergeCells count="1">
    <mergeCell ref="B6:M6"/>
  </mergeCells>
  <printOptions headings="false" gridLines="false" gridLinesSet="true" horizontalCentered="false" verticalCentered="false"/>
  <pageMargins left="1.07986111111111" right="0.747916666666667" top="0.6" bottom="1.40972222222222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46" man="true" max="16383" min="0"/>
    <brk id="163" man="true" max="16383" min="0"/>
    <brk id="202" man="true" max="16383" min="0"/>
    <brk id="241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1"/>
  <sheetViews>
    <sheetView showFormulas="false" showGridLines="true" showRowColHeaders="true" showZeros="true" rightToLeft="false" tabSelected="false" showOutlineSymbols="true" defaultGridColor="true" view="normal" topLeftCell="A42" colorId="64" zoomScale="75" zoomScaleNormal="75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4.7"/>
    <col collapsed="false" customWidth="true" hidden="false" outlineLevel="0" max="3" min="3" style="0" width="31.56"/>
    <col collapsed="false" customWidth="true" hidden="false" outlineLevel="0" max="4" min="4" style="0" width="12.7"/>
    <col collapsed="false" customWidth="true" hidden="false" outlineLevel="0" max="5" min="5" style="0" width="12.14"/>
    <col collapsed="false" customWidth="true" hidden="false" outlineLevel="0" max="8" min="8" style="0" width="10.99"/>
  </cols>
  <sheetData>
    <row r="1" customFormat="false" ht="13.5" hidden="false" customHeight="false" outlineLevel="0" collapsed="false">
      <c r="A1" s="0" t="s">
        <v>166</v>
      </c>
    </row>
    <row r="2" customFormat="false" ht="13.5" hidden="false" customHeight="false" outlineLevel="0" collapsed="false">
      <c r="A2" s="2"/>
      <c r="B2" s="3"/>
      <c r="C2" s="4"/>
      <c r="D2" s="2"/>
      <c r="E2" s="2"/>
      <c r="F2" s="2"/>
      <c r="G2" s="2"/>
      <c r="H2" s="2"/>
    </row>
    <row r="3" customFormat="false" ht="12.75" hidden="false" customHeight="false" outlineLevel="0" collapsed="false">
      <c r="A3" s="5"/>
      <c r="B3" s="6"/>
      <c r="C3" s="7"/>
      <c r="D3" s="5"/>
      <c r="E3" s="5"/>
      <c r="F3" s="5"/>
      <c r="G3" s="5"/>
      <c r="H3" s="5"/>
    </row>
    <row r="4" customFormat="false" ht="12.75" hidden="false" customHeight="false" outlineLevel="0" collapsed="false">
      <c r="A4" s="5"/>
      <c r="B4" s="6"/>
      <c r="C4" s="7"/>
      <c r="D4" s="8" t="s">
        <v>1</v>
      </c>
      <c r="E4" s="8" t="s">
        <v>3</v>
      </c>
      <c r="F4" s="8" t="s">
        <v>2</v>
      </c>
      <c r="G4" s="8" t="s">
        <v>4</v>
      </c>
      <c r="H4" s="9" t="s">
        <v>167</v>
      </c>
    </row>
    <row r="5" customFormat="false" ht="13.5" hidden="false" customHeight="false" outlineLevel="0" collapsed="false">
      <c r="A5" s="10" t="s">
        <v>8</v>
      </c>
      <c r="B5" s="11" t="s">
        <v>9</v>
      </c>
      <c r="C5" s="12" t="s">
        <v>10</v>
      </c>
      <c r="D5" s="9" t="s">
        <v>75</v>
      </c>
      <c r="E5" s="9" t="s">
        <v>75</v>
      </c>
      <c r="F5" s="9" t="s">
        <v>75</v>
      </c>
      <c r="G5" s="9" t="s">
        <v>75</v>
      </c>
      <c r="H5" s="13" t="s">
        <v>168</v>
      </c>
    </row>
    <row r="6" customFormat="false" ht="16.5" hidden="false" customHeight="false" outlineLevel="0" collapsed="false">
      <c r="A6" s="14" t="s">
        <v>13</v>
      </c>
      <c r="B6" s="14" t="s">
        <v>14</v>
      </c>
      <c r="C6" s="14" t="s">
        <v>15</v>
      </c>
      <c r="D6" s="148"/>
      <c r="E6" s="149" t="n">
        <v>0</v>
      </c>
      <c r="F6" s="148"/>
      <c r="G6" s="149"/>
      <c r="H6" s="150" t="s">
        <v>169</v>
      </c>
    </row>
    <row r="7" customFormat="false" ht="15.75" hidden="false" customHeight="false" outlineLevel="0" collapsed="false">
      <c r="A7" s="14" t="s">
        <v>16</v>
      </c>
      <c r="B7" s="14" t="s">
        <v>17</v>
      </c>
      <c r="C7" s="14" t="s">
        <v>18</v>
      </c>
      <c r="D7" s="151" t="n">
        <v>7.83</v>
      </c>
      <c r="E7" s="152" t="n">
        <v>25.17</v>
      </c>
      <c r="F7" s="151" t="n">
        <v>21.83</v>
      </c>
      <c r="G7" s="152"/>
      <c r="H7" s="153" t="s">
        <v>169</v>
      </c>
    </row>
    <row r="8" customFormat="false" ht="15.75" hidden="false" customHeight="false" outlineLevel="0" collapsed="false">
      <c r="A8" s="14" t="s">
        <v>19</v>
      </c>
      <c r="B8" s="14" t="s">
        <v>17</v>
      </c>
      <c r="C8" s="14" t="s">
        <v>20</v>
      </c>
      <c r="D8" s="151" t="n">
        <v>0.02</v>
      </c>
      <c r="E8" s="152" t="n">
        <v>0.05</v>
      </c>
      <c r="F8" s="151" t="n">
        <v>0.4</v>
      </c>
      <c r="G8" s="152"/>
      <c r="H8" s="153" t="s">
        <v>169</v>
      </c>
    </row>
    <row r="9" customFormat="false" ht="15.75" hidden="false" customHeight="false" outlineLevel="0" collapsed="false">
      <c r="A9" s="14" t="s">
        <v>21</v>
      </c>
      <c r="B9" s="14" t="s">
        <v>17</v>
      </c>
      <c r="C9" s="14" t="s">
        <v>22</v>
      </c>
      <c r="D9" s="151" t="n">
        <v>0.4</v>
      </c>
      <c r="E9" s="152" t="n">
        <v>0.8</v>
      </c>
      <c r="F9" s="151" t="n">
        <v>6.34</v>
      </c>
      <c r="G9" s="152"/>
      <c r="H9" s="153" t="s">
        <v>169</v>
      </c>
    </row>
    <row r="10" customFormat="false" ht="15.75" hidden="false" customHeight="false" outlineLevel="0" collapsed="false">
      <c r="A10" s="14" t="s">
        <v>85</v>
      </c>
      <c r="B10" s="14" t="s">
        <v>83</v>
      </c>
      <c r="C10" s="14" t="s">
        <v>84</v>
      </c>
      <c r="D10" s="151"/>
      <c r="E10" s="152"/>
      <c r="F10" s="151" t="n">
        <v>0.015</v>
      </c>
      <c r="G10" s="152"/>
      <c r="H10" s="153" t="s">
        <v>170</v>
      </c>
    </row>
    <row r="11" customFormat="false" ht="15.75" hidden="false" customHeight="false" outlineLevel="0" collapsed="false">
      <c r="A11" s="14" t="s">
        <v>96</v>
      </c>
      <c r="B11" s="14" t="s">
        <v>88</v>
      </c>
      <c r="C11" s="14" t="s">
        <v>89</v>
      </c>
      <c r="D11" s="151"/>
      <c r="E11" s="152"/>
      <c r="F11" s="151" t="n">
        <v>0.008</v>
      </c>
      <c r="G11" s="152"/>
      <c r="H11" s="153" t="s">
        <v>170</v>
      </c>
    </row>
    <row r="12" customFormat="false" ht="15.75" hidden="false" customHeight="false" outlineLevel="0" collapsed="false">
      <c r="A12" s="14" t="s">
        <v>93</v>
      </c>
      <c r="B12" s="14" t="s">
        <v>88</v>
      </c>
      <c r="C12" s="14" t="s">
        <v>89</v>
      </c>
      <c r="D12" s="151"/>
      <c r="E12" s="152"/>
      <c r="F12" s="154" t="n">
        <v>0.08</v>
      </c>
      <c r="G12" s="152"/>
      <c r="H12" s="153" t="s">
        <v>170</v>
      </c>
    </row>
    <row r="13" customFormat="false" ht="15.75" hidden="false" customHeight="false" outlineLevel="0" collapsed="false">
      <c r="A13" s="14" t="s">
        <v>95</v>
      </c>
      <c r="B13" s="14" t="s">
        <v>88</v>
      </c>
      <c r="C13" s="14" t="s">
        <v>89</v>
      </c>
      <c r="D13" s="151"/>
      <c r="E13" s="152"/>
      <c r="F13" s="151" t="n">
        <v>0.08</v>
      </c>
      <c r="G13" s="152"/>
      <c r="H13" s="153" t="s">
        <v>170</v>
      </c>
    </row>
    <row r="14" customFormat="false" ht="15.75" hidden="false" customHeight="false" outlineLevel="0" collapsed="false">
      <c r="A14" s="14" t="s">
        <v>97</v>
      </c>
      <c r="B14" s="14" t="s">
        <v>98</v>
      </c>
      <c r="C14" s="14" t="s">
        <v>91</v>
      </c>
      <c r="D14" s="151"/>
      <c r="E14" s="152"/>
      <c r="F14" s="151" t="n">
        <v>0.98</v>
      </c>
      <c r="G14" s="152"/>
      <c r="H14" s="153" t="s">
        <v>170</v>
      </c>
    </row>
    <row r="15" customFormat="false" ht="15.75" hidden="false" customHeight="false" outlineLevel="0" collapsed="false">
      <c r="A15" s="14" t="s">
        <v>99</v>
      </c>
      <c r="B15" s="14" t="s">
        <v>100</v>
      </c>
      <c r="C15" s="14" t="s">
        <v>91</v>
      </c>
      <c r="D15" s="151"/>
      <c r="E15" s="152"/>
      <c r="F15" s="151" t="n">
        <v>0.998</v>
      </c>
      <c r="G15" s="152"/>
      <c r="H15" s="153" t="s">
        <v>170</v>
      </c>
    </row>
    <row r="16" customFormat="false" ht="15.75" hidden="false" customHeight="false" outlineLevel="0" collapsed="false">
      <c r="A16" s="14" t="s">
        <v>82</v>
      </c>
      <c r="B16" s="14" t="s">
        <v>83</v>
      </c>
      <c r="C16" s="14" t="s">
        <v>84</v>
      </c>
      <c r="D16" s="151"/>
      <c r="E16" s="152"/>
      <c r="F16" s="151" t="n">
        <v>0</v>
      </c>
      <c r="G16" s="152"/>
      <c r="H16" s="153" t="s">
        <v>170</v>
      </c>
    </row>
    <row r="17" customFormat="false" ht="15.75" hidden="false" customHeight="false" outlineLevel="0" collapsed="false">
      <c r="A17" s="14" t="s">
        <v>105</v>
      </c>
      <c r="B17" s="14" t="s">
        <v>106</v>
      </c>
      <c r="C17" s="14" t="s">
        <v>107</v>
      </c>
      <c r="D17" s="151"/>
      <c r="E17" s="152"/>
      <c r="F17" s="151" t="n">
        <v>0.11</v>
      </c>
      <c r="G17" s="152"/>
      <c r="H17" s="153" t="s">
        <v>170</v>
      </c>
    </row>
    <row r="18" customFormat="false" ht="15.75" hidden="false" customHeight="false" outlineLevel="0" collapsed="false">
      <c r="A18" s="14" t="s">
        <v>90</v>
      </c>
      <c r="B18" s="14" t="s">
        <v>88</v>
      </c>
      <c r="C18" s="14" t="s">
        <v>91</v>
      </c>
      <c r="D18" s="151"/>
      <c r="E18" s="152"/>
      <c r="F18" s="151" t="n">
        <v>0.127</v>
      </c>
      <c r="G18" s="152"/>
      <c r="H18" s="153" t="s">
        <v>170</v>
      </c>
    </row>
    <row r="19" customFormat="false" ht="15.75" hidden="false" customHeight="false" outlineLevel="0" collapsed="false">
      <c r="A19" s="14" t="s">
        <v>87</v>
      </c>
      <c r="B19" s="14" t="s">
        <v>88</v>
      </c>
      <c r="C19" s="14" t="s">
        <v>89</v>
      </c>
      <c r="D19" s="151"/>
      <c r="E19" s="152"/>
      <c r="F19" s="151" t="n">
        <v>0.127</v>
      </c>
      <c r="G19" s="152"/>
      <c r="H19" s="153" t="s">
        <v>170</v>
      </c>
    </row>
    <row r="20" customFormat="false" ht="15.75" hidden="false" customHeight="false" outlineLevel="0" collapsed="false">
      <c r="A20" s="14" t="s">
        <v>101</v>
      </c>
      <c r="B20" s="14" t="s">
        <v>102</v>
      </c>
      <c r="C20" s="14" t="s">
        <v>91</v>
      </c>
      <c r="D20" s="151"/>
      <c r="E20" s="152"/>
      <c r="F20" s="151" t="n">
        <v>0</v>
      </c>
      <c r="G20" s="152"/>
      <c r="H20" s="153" t="s">
        <v>170</v>
      </c>
    </row>
    <row r="21" customFormat="false" ht="15.75" hidden="false" customHeight="false" outlineLevel="0" collapsed="false">
      <c r="A21" s="14" t="s">
        <v>92</v>
      </c>
      <c r="B21" s="14" t="s">
        <v>88</v>
      </c>
      <c r="C21" s="14" t="s">
        <v>89</v>
      </c>
      <c r="D21" s="151"/>
      <c r="E21" s="152"/>
      <c r="F21" s="151" t="n">
        <v>0.31</v>
      </c>
      <c r="G21" s="152"/>
      <c r="H21" s="153" t="s">
        <v>170</v>
      </c>
    </row>
    <row r="22" customFormat="false" ht="15.75" hidden="false" customHeight="false" outlineLevel="0" collapsed="false">
      <c r="A22" s="14" t="s">
        <v>103</v>
      </c>
      <c r="B22" s="14" t="s">
        <v>104</v>
      </c>
      <c r="C22" s="14" t="s">
        <v>91</v>
      </c>
      <c r="D22" s="151"/>
      <c r="E22" s="152"/>
      <c r="F22" s="151" t="n">
        <v>1.13</v>
      </c>
      <c r="G22" s="152"/>
      <c r="H22" s="153" t="s">
        <v>170</v>
      </c>
    </row>
    <row r="23" customFormat="false" ht="15.75" hidden="false" customHeight="false" outlineLevel="0" collapsed="false">
      <c r="A23" s="14" t="s">
        <v>23</v>
      </c>
      <c r="B23" s="14" t="s">
        <v>24</v>
      </c>
      <c r="C23" s="14" t="s">
        <v>25</v>
      </c>
      <c r="D23" s="151"/>
      <c r="E23" s="152"/>
      <c r="F23" s="151" t="n">
        <v>1.935</v>
      </c>
      <c r="G23" s="152"/>
      <c r="H23" s="153" t="s">
        <v>169</v>
      </c>
    </row>
    <row r="24" customFormat="false" ht="15.75" hidden="false" customHeight="false" outlineLevel="0" collapsed="false">
      <c r="A24" s="14" t="s">
        <v>26</v>
      </c>
      <c r="B24" s="14" t="s">
        <v>78</v>
      </c>
      <c r="C24" s="14" t="s">
        <v>79</v>
      </c>
      <c r="D24" s="151" t="n">
        <v>46.947</v>
      </c>
      <c r="E24" s="152" t="n">
        <v>1.024</v>
      </c>
      <c r="F24" s="151" t="n">
        <v>0.353</v>
      </c>
      <c r="G24" s="152" t="n">
        <v>3.638</v>
      </c>
      <c r="H24" s="153" t="s">
        <v>169</v>
      </c>
    </row>
    <row r="25" customFormat="false" ht="15.75" hidden="false" customHeight="false" outlineLevel="0" collapsed="false">
      <c r="A25" s="14" t="s">
        <v>26</v>
      </c>
      <c r="B25" s="14" t="s">
        <v>80</v>
      </c>
      <c r="C25" s="14" t="s">
        <v>81</v>
      </c>
      <c r="D25" s="151" t="n">
        <v>46.947</v>
      </c>
      <c r="E25" s="152" t="n">
        <v>1.024</v>
      </c>
      <c r="F25" s="151" t="n">
        <v>0.353</v>
      </c>
      <c r="G25" s="152" t="n">
        <v>3.638</v>
      </c>
      <c r="H25" s="153" t="s">
        <v>169</v>
      </c>
    </row>
    <row r="26" customFormat="false" ht="15.75" hidden="false" customHeight="false" outlineLevel="0" collapsed="false">
      <c r="A26" s="14" t="s">
        <v>29</v>
      </c>
      <c r="B26" s="14" t="s">
        <v>17</v>
      </c>
      <c r="C26" s="14" t="s">
        <v>30</v>
      </c>
      <c r="D26" s="151" t="n">
        <v>0.03</v>
      </c>
      <c r="E26" s="152" t="n">
        <v>0.06</v>
      </c>
      <c r="F26" s="151" t="n">
        <v>0.18</v>
      </c>
      <c r="G26" s="152"/>
      <c r="H26" s="153" t="s">
        <v>169</v>
      </c>
    </row>
    <row r="27" customFormat="false" ht="15.75" hidden="false" customHeight="false" outlineLevel="0" collapsed="false">
      <c r="A27" s="14" t="s">
        <v>31</v>
      </c>
      <c r="B27" s="14" t="s">
        <v>32</v>
      </c>
      <c r="C27" s="14" t="s">
        <v>33</v>
      </c>
      <c r="D27" s="151"/>
      <c r="E27" s="152"/>
      <c r="F27" s="151" t="n">
        <v>11.2</v>
      </c>
      <c r="G27" s="152"/>
      <c r="H27" s="153" t="s">
        <v>169</v>
      </c>
    </row>
    <row r="28" customFormat="false" ht="15.75" hidden="false" customHeight="false" outlineLevel="0" collapsed="false">
      <c r="A28" s="14" t="s">
        <v>34</v>
      </c>
      <c r="B28" s="14" t="s">
        <v>35</v>
      </c>
      <c r="C28" s="14" t="s">
        <v>36</v>
      </c>
      <c r="D28" s="151"/>
      <c r="E28" s="152" t="n">
        <v>0</v>
      </c>
      <c r="F28" s="151" t="n">
        <v>2.11</v>
      </c>
      <c r="G28" s="152"/>
      <c r="H28" s="153" t="s">
        <v>169</v>
      </c>
    </row>
    <row r="29" customFormat="false" ht="15.75" hidden="false" customHeight="false" outlineLevel="0" collapsed="false">
      <c r="A29" s="14" t="s">
        <v>37</v>
      </c>
      <c r="B29" s="14" t="s">
        <v>38</v>
      </c>
      <c r="C29" s="14" t="s">
        <v>39</v>
      </c>
      <c r="D29" s="151" t="n">
        <v>576.84</v>
      </c>
      <c r="E29" s="152" t="n">
        <v>36.51</v>
      </c>
      <c r="F29" s="151" t="n">
        <v>174.49</v>
      </c>
      <c r="G29" s="152" t="n">
        <v>6.76</v>
      </c>
      <c r="H29" s="153" t="s">
        <v>169</v>
      </c>
    </row>
    <row r="30" customFormat="false" ht="15.75" hidden="false" customHeight="false" outlineLevel="0" collapsed="false">
      <c r="A30" s="14" t="s">
        <v>40</v>
      </c>
      <c r="B30" s="14" t="s">
        <v>41</v>
      </c>
      <c r="C30" s="14" t="s">
        <v>39</v>
      </c>
      <c r="D30" s="151" t="n">
        <v>1044.59</v>
      </c>
      <c r="E30" s="152" t="n">
        <v>43.68</v>
      </c>
      <c r="F30" s="151" t="n">
        <v>149.78</v>
      </c>
      <c r="G30" s="152" t="n">
        <v>7.69</v>
      </c>
      <c r="H30" s="153" t="s">
        <v>169</v>
      </c>
    </row>
    <row r="31" customFormat="false" ht="15.75" hidden="false" customHeight="false" outlineLevel="0" collapsed="false">
      <c r="A31" s="14" t="s">
        <v>42</v>
      </c>
      <c r="B31" s="14" t="s">
        <v>43</v>
      </c>
      <c r="C31" s="14" t="s">
        <v>39</v>
      </c>
      <c r="D31" s="151" t="n">
        <v>905.85</v>
      </c>
      <c r="E31" s="152" t="n">
        <v>41.68</v>
      </c>
      <c r="F31" s="151" t="n">
        <v>217.75</v>
      </c>
      <c r="G31" s="152" t="n">
        <v>6.85</v>
      </c>
      <c r="H31" s="153" t="s">
        <v>169</v>
      </c>
    </row>
    <row r="32" customFormat="false" ht="15.75" hidden="false" customHeight="false" outlineLevel="0" collapsed="false">
      <c r="A32" s="14" t="s">
        <v>44</v>
      </c>
      <c r="B32" s="14" t="s">
        <v>45</v>
      </c>
      <c r="C32" s="14" t="s">
        <v>46</v>
      </c>
      <c r="D32" s="151" t="n">
        <v>0.36</v>
      </c>
      <c r="E32" s="152" t="n">
        <v>0.05</v>
      </c>
      <c r="F32" s="151" t="n">
        <v>0.01</v>
      </c>
      <c r="G32" s="152" t="n">
        <v>0.01</v>
      </c>
      <c r="H32" s="153" t="s">
        <v>169</v>
      </c>
    </row>
    <row r="33" customFormat="false" ht="15.75" hidden="false" customHeight="false" outlineLevel="0" collapsed="false">
      <c r="A33" s="14" t="s">
        <v>171</v>
      </c>
      <c r="B33" s="14" t="s">
        <v>171</v>
      </c>
      <c r="C33" s="14" t="s">
        <v>172</v>
      </c>
      <c r="D33" s="151"/>
      <c r="E33" s="152"/>
      <c r="F33" s="151" t="n">
        <v>0.945</v>
      </c>
      <c r="G33" s="152"/>
      <c r="H33" s="153" t="s">
        <v>170</v>
      </c>
    </row>
    <row r="34" customFormat="false" ht="15.75" hidden="false" customHeight="false" outlineLevel="0" collapsed="false">
      <c r="A34" s="14" t="s">
        <v>114</v>
      </c>
      <c r="B34" s="14" t="s">
        <v>115</v>
      </c>
      <c r="C34" s="14" t="s">
        <v>116</v>
      </c>
      <c r="D34" s="151"/>
      <c r="E34" s="152"/>
      <c r="F34" s="151" t="n">
        <v>0</v>
      </c>
      <c r="G34" s="152"/>
      <c r="H34" s="153" t="s">
        <v>169</v>
      </c>
    </row>
    <row r="35" customFormat="false" ht="15.75" hidden="false" customHeight="false" outlineLevel="0" collapsed="false">
      <c r="A35" s="14" t="s">
        <v>117</v>
      </c>
      <c r="B35" s="14" t="s">
        <v>115</v>
      </c>
      <c r="C35" s="14" t="s">
        <v>118</v>
      </c>
      <c r="D35" s="151"/>
      <c r="E35" s="152"/>
      <c r="F35" s="151" t="n">
        <v>0</v>
      </c>
      <c r="G35" s="152"/>
      <c r="H35" s="153" t="s">
        <v>169</v>
      </c>
    </row>
    <row r="36" customFormat="false" ht="15.75" hidden="false" customHeight="false" outlineLevel="0" collapsed="false">
      <c r="A36" s="14" t="s">
        <v>111</v>
      </c>
      <c r="B36" s="14" t="s">
        <v>112</v>
      </c>
      <c r="C36" s="14" t="s">
        <v>113</v>
      </c>
      <c r="D36" s="151" t="n">
        <v>0.05</v>
      </c>
      <c r="E36" s="152" t="n">
        <v>0.11</v>
      </c>
      <c r="F36" s="151" t="n">
        <v>0.92</v>
      </c>
      <c r="G36" s="152"/>
      <c r="H36" s="153" t="s">
        <v>170</v>
      </c>
    </row>
    <row r="37" customFormat="false" ht="15.75" hidden="false" customHeight="false" outlineLevel="0" collapsed="false">
      <c r="A37" s="14" t="s">
        <v>108</v>
      </c>
      <c r="B37" s="14" t="s">
        <v>109</v>
      </c>
      <c r="C37" s="14" t="s">
        <v>110</v>
      </c>
      <c r="D37" s="151"/>
      <c r="E37" s="152"/>
      <c r="F37" s="151" t="n">
        <v>0</v>
      </c>
      <c r="G37" s="152"/>
      <c r="H37" s="153" t="s">
        <v>170</v>
      </c>
    </row>
    <row r="38" customFormat="false" ht="15.75" hidden="false" customHeight="false" outlineLevel="0" collapsed="false">
      <c r="A38" s="14" t="s">
        <v>47</v>
      </c>
      <c r="B38" s="14" t="s">
        <v>48</v>
      </c>
      <c r="C38" s="14" t="s">
        <v>49</v>
      </c>
      <c r="D38" s="151"/>
      <c r="E38" s="152"/>
      <c r="F38" s="151" t="n">
        <v>0.28</v>
      </c>
      <c r="G38" s="152"/>
      <c r="H38" s="153" t="s">
        <v>169</v>
      </c>
    </row>
    <row r="39" customFormat="false" ht="16.5" hidden="false" customHeight="false" outlineLevel="0" collapsed="false">
      <c r="A39" s="155" t="s">
        <v>173</v>
      </c>
      <c r="B39" s="155" t="s">
        <v>173</v>
      </c>
      <c r="C39" s="155" t="s">
        <v>174</v>
      </c>
      <c r="D39" s="156" t="n">
        <v>0.03</v>
      </c>
      <c r="E39" s="157" t="n">
        <v>0.06</v>
      </c>
      <c r="F39" s="156"/>
      <c r="G39" s="157"/>
      <c r="H39" s="158" t="s">
        <v>170</v>
      </c>
    </row>
    <row r="40" customFormat="false" ht="19.5" hidden="false" customHeight="false" outlineLevel="0" collapsed="false">
      <c r="A40" s="155"/>
      <c r="B40" s="155"/>
      <c r="C40" s="159" t="s">
        <v>59</v>
      </c>
      <c r="D40" s="160" t="n">
        <f aca="false">SUM(D6:D39)</f>
        <v>2629.894</v>
      </c>
      <c r="E40" s="160" t="n">
        <f aca="false">SUM(E6:E39)</f>
        <v>150.218</v>
      </c>
      <c r="F40" s="160" t="n">
        <f aca="false">SUM(F6:F39)</f>
        <v>592.841</v>
      </c>
      <c r="G40" s="161" t="n">
        <f aca="false">SUM(G6:G39)</f>
        <v>28.586</v>
      </c>
      <c r="H40" s="162"/>
    </row>
    <row r="41" customFormat="false" ht="17.25" hidden="false" customHeight="false" outlineLevel="0" collapsed="false">
      <c r="C41" s="163" t="s">
        <v>175</v>
      </c>
      <c r="D41" s="164" t="n">
        <v>2629.85</v>
      </c>
      <c r="E41" s="165" t="n">
        <v>163.99</v>
      </c>
      <c r="F41" s="165" t="n">
        <v>592.85</v>
      </c>
      <c r="G41" s="166" t="n">
        <v>28.58</v>
      </c>
      <c r="H41" s="162"/>
    </row>
    <row r="42" customFormat="false" ht="17.25" hidden="false" customHeight="false" outlineLevel="0" collapsed="false">
      <c r="C42" s="25" t="s">
        <v>176</v>
      </c>
      <c r="D42" s="160" t="n">
        <f aca="false">SUM(D6:D9)+SUM(D23:D32)+SUM(D34:D35)+D38</f>
        <v>2629.814</v>
      </c>
      <c r="E42" s="160" t="n">
        <f aca="false">SUM(E6:E9)+SUM(E23:E32)+SUM(E34:E35)+E38</f>
        <v>150.048</v>
      </c>
      <c r="F42" s="160" t="n">
        <f aca="false">SUM(F6:F9)+SUM(F23:F32)+SUM(F34:F35)+F38</f>
        <v>587.011</v>
      </c>
      <c r="G42" s="160" t="n">
        <f aca="false">SUM(G6:G9)+SUM(G23:G32)+SUM(G34:G35)+G38</f>
        <v>28.586</v>
      </c>
    </row>
    <row r="43" customFormat="false" ht="13.5" hidden="false" customHeight="false" outlineLevel="0" collapsed="false">
      <c r="D43" s="167"/>
    </row>
    <row r="45" customFormat="false" ht="12.75" hidden="false" customHeight="false" outlineLevel="0" collapsed="false">
      <c r="D45" s="71" t="s">
        <v>121</v>
      </c>
      <c r="E45" s="72"/>
      <c r="F45" s="72"/>
      <c r="G45" s="73"/>
    </row>
    <row r="46" customFormat="false" ht="12.75" hidden="false" customHeight="false" outlineLevel="0" collapsed="false">
      <c r="D46" s="74" t="s">
        <v>122</v>
      </c>
      <c r="E46" s="7"/>
      <c r="F46" s="7"/>
      <c r="G46" s="75"/>
    </row>
    <row r="47" customFormat="false" ht="12.75" hidden="false" customHeight="false" outlineLevel="0" collapsed="false">
      <c r="D47" s="74" t="s">
        <v>123</v>
      </c>
      <c r="E47" s="7" t="s">
        <v>124</v>
      </c>
      <c r="F47" s="7"/>
      <c r="G47" s="75"/>
    </row>
    <row r="48" customFormat="false" ht="12.75" hidden="false" customHeight="false" outlineLevel="0" collapsed="false">
      <c r="D48" s="74" t="n">
        <v>14.22</v>
      </c>
      <c r="E48" s="7" t="n">
        <v>0.9</v>
      </c>
      <c r="F48" s="7"/>
      <c r="G48" s="75"/>
    </row>
    <row r="49" customFormat="false" ht="12.75" hidden="false" customHeight="false" outlineLevel="0" collapsed="false">
      <c r="D49" s="74" t="n">
        <v>22.64</v>
      </c>
      <c r="E49" s="7" t="n">
        <v>0.947</v>
      </c>
      <c r="F49" s="7"/>
      <c r="G49" s="75"/>
    </row>
    <row r="50" customFormat="false" ht="12.75" hidden="false" customHeight="false" outlineLevel="0" collapsed="false">
      <c r="D50" s="74" t="n">
        <v>21.21</v>
      </c>
      <c r="E50" s="7" t="n">
        <v>0.976</v>
      </c>
      <c r="F50" s="7"/>
      <c r="G50" s="75"/>
    </row>
    <row r="51" customFormat="false" ht="12.75" hidden="false" customHeight="false" outlineLevel="0" collapsed="false">
      <c r="D51" s="74" t="s">
        <v>125</v>
      </c>
      <c r="E51" s="7"/>
      <c r="F51" s="7"/>
      <c r="G51" s="75"/>
    </row>
    <row r="52" customFormat="false" ht="12.75" hidden="false" customHeight="false" outlineLevel="0" collapsed="false">
      <c r="D52" s="74" t="s">
        <v>123</v>
      </c>
      <c r="E52" s="7" t="s">
        <v>124</v>
      </c>
      <c r="F52" s="7"/>
      <c r="G52" s="75"/>
    </row>
    <row r="53" customFormat="false" ht="12.75" hidden="false" customHeight="false" outlineLevel="0" collapsed="false">
      <c r="D53" s="74" t="n">
        <v>0.5</v>
      </c>
      <c r="E53" s="7" t="n">
        <v>3</v>
      </c>
      <c r="F53" s="7"/>
      <c r="G53" s="75"/>
    </row>
    <row r="54" customFormat="false" ht="12.75" hidden="false" customHeight="false" outlineLevel="0" collapsed="false">
      <c r="D54" s="74" t="n">
        <v>0.5</v>
      </c>
      <c r="E54" s="7" t="n">
        <v>3</v>
      </c>
      <c r="F54" s="7"/>
      <c r="G54" s="75"/>
    </row>
    <row r="55" customFormat="false" ht="12.75" hidden="false" customHeight="false" outlineLevel="0" collapsed="false">
      <c r="D55" s="74" t="n">
        <v>0.5</v>
      </c>
      <c r="E55" s="7" t="n">
        <v>3</v>
      </c>
      <c r="F55" s="7"/>
      <c r="G55" s="75"/>
    </row>
    <row r="56" customFormat="false" ht="12.75" hidden="false" customHeight="false" outlineLevel="0" collapsed="false">
      <c r="D56" s="74" t="s">
        <v>126</v>
      </c>
      <c r="E56" s="7"/>
      <c r="F56" s="7"/>
      <c r="G56" s="75"/>
    </row>
    <row r="57" customFormat="false" ht="12.75" hidden="false" customHeight="false" outlineLevel="0" collapsed="false">
      <c r="D57" s="74" t="s">
        <v>127</v>
      </c>
      <c r="E57" s="7" t="s">
        <v>128</v>
      </c>
      <c r="F57" s="7"/>
      <c r="G57" s="75"/>
    </row>
    <row r="58" customFormat="false" ht="12.75" hidden="false" customHeight="false" outlineLevel="0" collapsed="false">
      <c r="D58" s="76" t="n">
        <f aca="false">D53/D48*D29</f>
        <v>20.2827004219409</v>
      </c>
      <c r="E58" s="7" t="s">
        <v>129</v>
      </c>
      <c r="F58" s="7"/>
      <c r="G58" s="75"/>
    </row>
    <row r="59" customFormat="false" ht="12.75" hidden="false" customHeight="false" outlineLevel="0" collapsed="false">
      <c r="D59" s="76" t="n">
        <f aca="false">D54/D49*D30</f>
        <v>23.0695671378092</v>
      </c>
      <c r="E59" s="7" t="s">
        <v>129</v>
      </c>
      <c r="F59" s="7"/>
      <c r="G59" s="75"/>
    </row>
    <row r="60" customFormat="false" ht="12.75" hidden="false" customHeight="false" outlineLevel="0" collapsed="false">
      <c r="D60" s="77" t="n">
        <f aca="false">D55/D50*D31</f>
        <v>21.3543140028289</v>
      </c>
      <c r="E60" s="78" t="s">
        <v>129</v>
      </c>
      <c r="F60" s="78"/>
      <c r="G60" s="79"/>
    </row>
    <row r="62" customFormat="false" ht="12.75" hidden="false" customHeight="false" outlineLevel="0" collapsed="false">
      <c r="D62" s="71" t="s">
        <v>130</v>
      </c>
      <c r="E62" s="72"/>
      <c r="F62" s="72"/>
      <c r="G62" s="73"/>
    </row>
    <row r="63" customFormat="false" ht="12.75" hidden="false" customHeight="false" outlineLevel="0" collapsed="false">
      <c r="D63" s="74" t="s">
        <v>131</v>
      </c>
      <c r="E63" s="7"/>
      <c r="F63" s="7"/>
      <c r="G63" s="75"/>
    </row>
    <row r="64" customFormat="false" ht="12.75" hidden="false" customHeight="false" outlineLevel="0" collapsed="false">
      <c r="D64" s="74" t="s">
        <v>132</v>
      </c>
      <c r="E64" s="7" t="s">
        <v>133</v>
      </c>
      <c r="F64" s="7"/>
      <c r="G64" s="75"/>
    </row>
    <row r="65" customFormat="false" ht="12.75" hidden="false" customHeight="false" outlineLevel="0" collapsed="false">
      <c r="D65" s="74" t="n">
        <v>0.0747</v>
      </c>
      <c r="E65" s="7" t="n">
        <v>0.0036</v>
      </c>
      <c r="F65" s="7"/>
      <c r="G65" s="75"/>
    </row>
    <row r="66" customFormat="false" ht="12.75" hidden="false" customHeight="false" outlineLevel="0" collapsed="false">
      <c r="D66" s="74" t="s">
        <v>134</v>
      </c>
      <c r="E66" s="7"/>
      <c r="F66" s="7"/>
      <c r="G66" s="75"/>
    </row>
    <row r="67" customFormat="false" ht="12.75" hidden="false" customHeight="false" outlineLevel="0" collapsed="false">
      <c r="D67" s="74" t="s">
        <v>132</v>
      </c>
      <c r="E67" s="7" t="s">
        <v>135</v>
      </c>
      <c r="F67" s="7"/>
      <c r="G67" s="75"/>
    </row>
    <row r="68" customFormat="false" ht="12.75" hidden="false" customHeight="false" outlineLevel="0" collapsed="false">
      <c r="D68" s="74" t="n">
        <v>0.01</v>
      </c>
      <c r="E68" s="7" t="n">
        <v>400</v>
      </c>
      <c r="F68" s="7"/>
      <c r="G68" s="75"/>
    </row>
    <row r="69" customFormat="false" ht="12.75" hidden="false" customHeight="false" outlineLevel="0" collapsed="false">
      <c r="D69" s="74" t="s">
        <v>136</v>
      </c>
      <c r="E69" s="7"/>
      <c r="F69" s="7"/>
      <c r="G69" s="75"/>
    </row>
    <row r="70" customFormat="false" ht="12.75" hidden="false" customHeight="false" outlineLevel="0" collapsed="false">
      <c r="D70" s="74" t="s">
        <v>127</v>
      </c>
      <c r="E70" s="7" t="s">
        <v>128</v>
      </c>
      <c r="F70" s="7"/>
      <c r="G70" s="75"/>
    </row>
    <row r="71" customFormat="false" ht="12.75" hidden="false" customHeight="false" outlineLevel="0" collapsed="false">
      <c r="D71" s="77" t="n">
        <f aca="false">D68/D65*(D24+D25)</f>
        <v>12.5694779116466</v>
      </c>
      <c r="E71" s="78" t="s">
        <v>137</v>
      </c>
      <c r="F71" s="78"/>
      <c r="G71" s="79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1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G24" activeCellId="0" sqref="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4.7"/>
    <col collapsed="false" customWidth="true" hidden="false" outlineLevel="0" max="3" min="3" style="0" width="31.56"/>
    <col collapsed="false" customWidth="true" hidden="false" outlineLevel="0" max="4" min="4" style="0" width="12.7"/>
    <col collapsed="false" customWidth="true" hidden="false" outlineLevel="0" max="5" min="5" style="0" width="12.14"/>
    <col collapsed="false" customWidth="true" hidden="false" outlineLevel="0" max="8" min="8" style="0" width="10.99"/>
  </cols>
  <sheetData>
    <row r="1" customFormat="false" ht="13.5" hidden="false" customHeight="false" outlineLevel="0" collapsed="false">
      <c r="A1" s="0" t="s">
        <v>177</v>
      </c>
    </row>
    <row r="2" customFormat="false" ht="13.5" hidden="false" customHeight="false" outlineLevel="0" collapsed="false">
      <c r="A2" s="2"/>
      <c r="B2" s="3"/>
      <c r="C2" s="4"/>
      <c r="D2" s="2"/>
      <c r="E2" s="2"/>
      <c r="F2" s="2"/>
      <c r="G2" s="2"/>
      <c r="H2" s="2"/>
    </row>
    <row r="3" customFormat="false" ht="12.75" hidden="false" customHeight="false" outlineLevel="0" collapsed="false">
      <c r="A3" s="5"/>
      <c r="B3" s="6"/>
      <c r="C3" s="7"/>
      <c r="D3" s="5"/>
      <c r="E3" s="5"/>
      <c r="F3" s="5"/>
      <c r="G3" s="5"/>
      <c r="H3" s="5"/>
    </row>
    <row r="4" customFormat="false" ht="12.75" hidden="false" customHeight="false" outlineLevel="0" collapsed="false">
      <c r="A4" s="5"/>
      <c r="B4" s="6"/>
      <c r="C4" s="7"/>
      <c r="D4" s="8" t="s">
        <v>1</v>
      </c>
      <c r="E4" s="8" t="s">
        <v>3</v>
      </c>
      <c r="F4" s="8" t="s">
        <v>2</v>
      </c>
      <c r="G4" s="8" t="s">
        <v>4</v>
      </c>
      <c r="H4" s="9" t="s">
        <v>167</v>
      </c>
    </row>
    <row r="5" customFormat="false" ht="13.5" hidden="false" customHeight="false" outlineLevel="0" collapsed="false">
      <c r="A5" s="10" t="s">
        <v>8</v>
      </c>
      <c r="B5" s="11" t="s">
        <v>9</v>
      </c>
      <c r="C5" s="12" t="s">
        <v>10</v>
      </c>
      <c r="D5" s="9" t="s">
        <v>75</v>
      </c>
      <c r="E5" s="9" t="s">
        <v>75</v>
      </c>
      <c r="F5" s="9" t="s">
        <v>75</v>
      </c>
      <c r="G5" s="9" t="s">
        <v>75</v>
      </c>
      <c r="H5" s="13" t="s">
        <v>168</v>
      </c>
    </row>
    <row r="6" customFormat="false" ht="16.5" hidden="false" customHeight="false" outlineLevel="0" collapsed="false">
      <c r="A6" s="14" t="s">
        <v>13</v>
      </c>
      <c r="B6" s="14" t="s">
        <v>14</v>
      </c>
      <c r="C6" s="14" t="s">
        <v>15</v>
      </c>
      <c r="D6" s="148"/>
      <c r="E6" s="149" t="n">
        <v>2.925</v>
      </c>
      <c r="F6" s="148"/>
      <c r="G6" s="149"/>
      <c r="H6" s="150" t="s">
        <v>169</v>
      </c>
    </row>
    <row r="7" customFormat="false" ht="15.75" hidden="false" customHeight="false" outlineLevel="0" collapsed="false">
      <c r="A7" s="14" t="s">
        <v>16</v>
      </c>
      <c r="B7" s="14" t="s">
        <v>17</v>
      </c>
      <c r="C7" s="14" t="s">
        <v>18</v>
      </c>
      <c r="D7" s="151" t="n">
        <v>3.6013</v>
      </c>
      <c r="E7" s="152" t="n">
        <v>28.5355</v>
      </c>
      <c r="F7" s="151" t="n">
        <v>20.4545</v>
      </c>
      <c r="G7" s="152"/>
      <c r="H7" s="153" t="s">
        <v>169</v>
      </c>
    </row>
    <row r="8" customFormat="false" ht="15.75" hidden="false" customHeight="false" outlineLevel="0" collapsed="false">
      <c r="A8" s="14" t="s">
        <v>19</v>
      </c>
      <c r="B8" s="14" t="s">
        <v>17</v>
      </c>
      <c r="C8" s="14" t="s">
        <v>20</v>
      </c>
      <c r="D8" s="151" t="n">
        <v>0.0165</v>
      </c>
      <c r="E8" s="152" t="n">
        <v>0.0621</v>
      </c>
      <c r="F8" s="151" t="n">
        <v>0.3708</v>
      </c>
      <c r="G8" s="152"/>
      <c r="H8" s="153" t="s">
        <v>169</v>
      </c>
    </row>
    <row r="9" customFormat="false" ht="15.75" hidden="false" customHeight="false" outlineLevel="0" collapsed="false">
      <c r="A9" s="14" t="s">
        <v>21</v>
      </c>
      <c r="B9" s="14" t="s">
        <v>17</v>
      </c>
      <c r="C9" s="14" t="s">
        <v>22</v>
      </c>
      <c r="D9" s="151" t="n">
        <v>0.1833</v>
      </c>
      <c r="E9" s="152" t="n">
        <v>0.9972</v>
      </c>
      <c r="F9" s="151" t="n">
        <v>5.9375</v>
      </c>
      <c r="G9" s="152"/>
      <c r="H9" s="153" t="s">
        <v>169</v>
      </c>
    </row>
    <row r="10" customFormat="false" ht="15.75" hidden="false" customHeight="false" outlineLevel="0" collapsed="false">
      <c r="A10" s="14" t="s">
        <v>85</v>
      </c>
      <c r="B10" s="14" t="s">
        <v>83</v>
      </c>
      <c r="C10" s="14" t="s">
        <v>84</v>
      </c>
      <c r="D10" s="151"/>
      <c r="E10" s="152"/>
      <c r="F10" s="151" t="n">
        <v>0.0128</v>
      </c>
      <c r="G10" s="152"/>
      <c r="H10" s="153" t="s">
        <v>170</v>
      </c>
    </row>
    <row r="11" customFormat="false" ht="15.75" hidden="false" customHeight="false" outlineLevel="0" collapsed="false">
      <c r="A11" s="14" t="s">
        <v>96</v>
      </c>
      <c r="B11" s="14" t="s">
        <v>88</v>
      </c>
      <c r="C11" s="14" t="s">
        <v>89</v>
      </c>
      <c r="D11" s="151"/>
      <c r="E11" s="152"/>
      <c r="F11" s="151" t="n">
        <v>0.007</v>
      </c>
      <c r="G11" s="152"/>
      <c r="H11" s="153" t="s">
        <v>170</v>
      </c>
    </row>
    <row r="12" customFormat="false" ht="15.75" hidden="false" customHeight="false" outlineLevel="0" collapsed="false">
      <c r="A12" s="14" t="s">
        <v>93</v>
      </c>
      <c r="B12" s="14" t="s">
        <v>88</v>
      </c>
      <c r="C12" s="14" t="s">
        <v>89</v>
      </c>
      <c r="D12" s="151"/>
      <c r="E12" s="152"/>
      <c r="F12" s="168" t="n">
        <v>0.007</v>
      </c>
      <c r="G12" s="152"/>
      <c r="H12" s="153" t="s">
        <v>170</v>
      </c>
    </row>
    <row r="13" customFormat="false" ht="15.75" hidden="false" customHeight="false" outlineLevel="0" collapsed="false">
      <c r="A13" s="14" t="s">
        <v>95</v>
      </c>
      <c r="B13" s="14" t="s">
        <v>88</v>
      </c>
      <c r="C13" s="14" t="s">
        <v>89</v>
      </c>
      <c r="D13" s="151"/>
      <c r="E13" s="152"/>
      <c r="F13" s="151" t="n">
        <v>0.0074</v>
      </c>
      <c r="G13" s="152"/>
      <c r="H13" s="153" t="s">
        <v>170</v>
      </c>
    </row>
    <row r="14" customFormat="false" ht="15.75" hidden="false" customHeight="false" outlineLevel="0" collapsed="false">
      <c r="A14" s="14" t="s">
        <v>97</v>
      </c>
      <c r="B14" s="14" t="s">
        <v>98</v>
      </c>
      <c r="C14" s="14" t="s">
        <v>91</v>
      </c>
      <c r="D14" s="151"/>
      <c r="E14" s="152"/>
      <c r="F14" s="151" t="n">
        <v>0.7932</v>
      </c>
      <c r="G14" s="152"/>
      <c r="H14" s="153" t="s">
        <v>170</v>
      </c>
    </row>
    <row r="15" customFormat="false" ht="15.75" hidden="false" customHeight="false" outlineLevel="0" collapsed="false">
      <c r="A15" s="14" t="s">
        <v>99</v>
      </c>
      <c r="B15" s="14" t="s">
        <v>100</v>
      </c>
      <c r="C15" s="14" t="s">
        <v>91</v>
      </c>
      <c r="D15" s="151"/>
      <c r="E15" s="152"/>
      <c r="F15" s="151" t="n">
        <v>0.688</v>
      </c>
      <c r="G15" s="152"/>
      <c r="H15" s="153" t="s">
        <v>170</v>
      </c>
    </row>
    <row r="16" customFormat="false" ht="15.75" hidden="false" customHeight="false" outlineLevel="0" collapsed="false">
      <c r="A16" s="14" t="s">
        <v>82</v>
      </c>
      <c r="B16" s="14" t="s">
        <v>83</v>
      </c>
      <c r="C16" s="14" t="s">
        <v>84</v>
      </c>
      <c r="D16" s="151"/>
      <c r="E16" s="152"/>
      <c r="F16" s="151" t="n">
        <v>0.0584</v>
      </c>
      <c r="G16" s="152"/>
      <c r="H16" s="153" t="s">
        <v>170</v>
      </c>
    </row>
    <row r="17" customFormat="false" ht="15.75" hidden="false" customHeight="false" outlineLevel="0" collapsed="false">
      <c r="A17" s="14" t="s">
        <v>105</v>
      </c>
      <c r="B17" s="14" t="s">
        <v>106</v>
      </c>
      <c r="C17" s="14" t="s">
        <v>107</v>
      </c>
      <c r="D17" s="151"/>
      <c r="E17" s="152"/>
      <c r="F17" s="151" t="n">
        <v>0.002</v>
      </c>
      <c r="G17" s="152"/>
      <c r="H17" s="153" t="s">
        <v>170</v>
      </c>
    </row>
    <row r="18" customFormat="false" ht="15.75" hidden="false" customHeight="false" outlineLevel="0" collapsed="false">
      <c r="A18" s="14" t="s">
        <v>90</v>
      </c>
      <c r="B18" s="14" t="s">
        <v>88</v>
      </c>
      <c r="C18" s="14" t="s">
        <v>91</v>
      </c>
      <c r="D18" s="151"/>
      <c r="E18" s="152"/>
      <c r="F18" s="151" t="n">
        <v>0.1785</v>
      </c>
      <c r="G18" s="152"/>
      <c r="H18" s="153" t="s">
        <v>170</v>
      </c>
    </row>
    <row r="19" customFormat="false" ht="15.75" hidden="false" customHeight="false" outlineLevel="0" collapsed="false">
      <c r="A19" s="14" t="s">
        <v>87</v>
      </c>
      <c r="B19" s="14" t="s">
        <v>88</v>
      </c>
      <c r="C19" s="14" t="s">
        <v>89</v>
      </c>
      <c r="D19" s="151"/>
      <c r="E19" s="152"/>
      <c r="F19" s="151" t="n">
        <v>0.1786</v>
      </c>
      <c r="G19" s="152"/>
      <c r="H19" s="153" t="s">
        <v>170</v>
      </c>
    </row>
    <row r="20" customFormat="false" ht="15.75" hidden="false" customHeight="false" outlineLevel="0" collapsed="false">
      <c r="A20" s="14" t="s">
        <v>101</v>
      </c>
      <c r="B20" s="14" t="s">
        <v>102</v>
      </c>
      <c r="C20" s="14" t="s">
        <v>91</v>
      </c>
      <c r="D20" s="151"/>
      <c r="E20" s="152"/>
      <c r="F20" s="151" t="n">
        <v>0</v>
      </c>
      <c r="G20" s="152"/>
      <c r="H20" s="153" t="s">
        <v>170</v>
      </c>
    </row>
    <row r="21" customFormat="false" ht="15.75" hidden="false" customHeight="false" outlineLevel="0" collapsed="false">
      <c r="A21" s="14" t="s">
        <v>92</v>
      </c>
      <c r="B21" s="14" t="s">
        <v>88</v>
      </c>
      <c r="C21" s="14" t="s">
        <v>89</v>
      </c>
      <c r="D21" s="151"/>
      <c r="E21" s="152"/>
      <c r="F21" s="151" t="n">
        <v>0.2938</v>
      </c>
      <c r="G21" s="152"/>
      <c r="H21" s="153" t="s">
        <v>170</v>
      </c>
    </row>
    <row r="22" customFormat="false" ht="15.75" hidden="false" customHeight="false" outlineLevel="0" collapsed="false">
      <c r="A22" s="14" t="s">
        <v>103</v>
      </c>
      <c r="B22" s="14" t="s">
        <v>104</v>
      </c>
      <c r="C22" s="14" t="s">
        <v>91</v>
      </c>
      <c r="D22" s="151"/>
      <c r="E22" s="152"/>
      <c r="F22" s="151" t="n">
        <v>1.3589</v>
      </c>
      <c r="G22" s="152"/>
      <c r="H22" s="153" t="s">
        <v>170</v>
      </c>
    </row>
    <row r="23" customFormat="false" ht="15.75" hidden="false" customHeight="false" outlineLevel="0" collapsed="false">
      <c r="A23" s="14" t="s">
        <v>23</v>
      </c>
      <c r="B23" s="14" t="s">
        <v>24</v>
      </c>
      <c r="C23" s="14" t="s">
        <v>25</v>
      </c>
      <c r="D23" s="151"/>
      <c r="E23" s="152"/>
      <c r="F23" s="151" t="n">
        <v>1.4522</v>
      </c>
      <c r="G23" s="152"/>
      <c r="H23" s="153" t="s">
        <v>169</v>
      </c>
    </row>
    <row r="24" customFormat="false" ht="15.75" hidden="false" customHeight="false" outlineLevel="0" collapsed="false">
      <c r="A24" s="14" t="s">
        <v>26</v>
      </c>
      <c r="B24" s="14" t="s">
        <v>78</v>
      </c>
      <c r="C24" s="14" t="s">
        <v>79</v>
      </c>
      <c r="D24" s="151" t="n">
        <v>68.9185</v>
      </c>
      <c r="E24" s="152" t="n">
        <v>3.296</v>
      </c>
      <c r="F24" s="151" t="n">
        <v>0.3287</v>
      </c>
      <c r="G24" s="152" t="n">
        <v>4.7005</v>
      </c>
      <c r="H24" s="153" t="s">
        <v>169</v>
      </c>
    </row>
    <row r="25" customFormat="false" ht="15.75" hidden="false" customHeight="false" outlineLevel="0" collapsed="false">
      <c r="A25" s="14" t="s">
        <v>26</v>
      </c>
      <c r="B25" s="14" t="s">
        <v>80</v>
      </c>
      <c r="C25" s="14" t="s">
        <v>81</v>
      </c>
      <c r="D25" s="151"/>
      <c r="E25" s="152"/>
      <c r="F25" s="151"/>
      <c r="G25" s="152"/>
      <c r="H25" s="153" t="s">
        <v>169</v>
      </c>
    </row>
    <row r="26" customFormat="false" ht="15.75" hidden="false" customHeight="false" outlineLevel="0" collapsed="false">
      <c r="A26" s="14" t="s">
        <v>29</v>
      </c>
      <c r="B26" s="14" t="s">
        <v>17</v>
      </c>
      <c r="C26" s="14" t="s">
        <v>30</v>
      </c>
      <c r="D26" s="151" t="n">
        <v>0.0234</v>
      </c>
      <c r="E26" s="152" t="n">
        <v>0.0593</v>
      </c>
      <c r="F26" s="151"/>
      <c r="G26" s="152"/>
      <c r="H26" s="153" t="s">
        <v>169</v>
      </c>
    </row>
    <row r="27" customFormat="false" ht="15.75" hidden="false" customHeight="false" outlineLevel="0" collapsed="false">
      <c r="A27" s="14" t="s">
        <v>31</v>
      </c>
      <c r="B27" s="14" t="s">
        <v>32</v>
      </c>
      <c r="C27" s="14" t="s">
        <v>33</v>
      </c>
      <c r="D27" s="151"/>
      <c r="E27" s="152"/>
      <c r="F27" s="151" t="n">
        <v>22.34</v>
      </c>
      <c r="G27" s="152"/>
      <c r="H27" s="153" t="s">
        <v>169</v>
      </c>
    </row>
    <row r="28" customFormat="false" ht="15.75" hidden="false" customHeight="false" outlineLevel="0" collapsed="false">
      <c r="A28" s="14" t="s">
        <v>34</v>
      </c>
      <c r="B28" s="14" t="s">
        <v>35</v>
      </c>
      <c r="C28" s="14" t="s">
        <v>36</v>
      </c>
      <c r="D28" s="151"/>
      <c r="E28" s="152" t="n">
        <v>0.0192</v>
      </c>
      <c r="F28" s="151" t="n">
        <v>0.048</v>
      </c>
      <c r="G28" s="152"/>
      <c r="H28" s="153" t="s">
        <v>169</v>
      </c>
    </row>
    <row r="29" customFormat="false" ht="15.75" hidden="false" customHeight="false" outlineLevel="0" collapsed="false">
      <c r="A29" s="14" t="s">
        <v>37</v>
      </c>
      <c r="B29" s="14" t="s">
        <v>38</v>
      </c>
      <c r="C29" s="14" t="s">
        <v>39</v>
      </c>
      <c r="D29" s="151" t="n">
        <v>546.9164</v>
      </c>
      <c r="E29" s="152" t="n">
        <v>34.613</v>
      </c>
      <c r="F29" s="151" t="n">
        <v>176.7604</v>
      </c>
      <c r="G29" s="152" t="n">
        <v>6.4118</v>
      </c>
      <c r="H29" s="153" t="s">
        <v>169</v>
      </c>
    </row>
    <row r="30" customFormat="false" ht="15.75" hidden="false" customHeight="false" outlineLevel="0" collapsed="false">
      <c r="A30" s="14" t="s">
        <v>40</v>
      </c>
      <c r="B30" s="14" t="s">
        <v>41</v>
      </c>
      <c r="C30" s="14" t="s">
        <v>39</v>
      </c>
      <c r="D30" s="151" t="n">
        <v>923.8424</v>
      </c>
      <c r="E30" s="152" t="n">
        <v>38.631</v>
      </c>
      <c r="F30" s="151" t="n">
        <v>144.4663</v>
      </c>
      <c r="G30" s="152" t="n">
        <v>6.8005</v>
      </c>
      <c r="H30" s="153" t="s">
        <v>169</v>
      </c>
    </row>
    <row r="31" customFormat="false" ht="15.75" hidden="false" customHeight="false" outlineLevel="0" collapsed="false">
      <c r="A31" s="14" t="s">
        <v>42</v>
      </c>
      <c r="B31" s="14" t="s">
        <v>43</v>
      </c>
      <c r="C31" s="14" t="s">
        <v>39</v>
      </c>
      <c r="D31" s="151" t="n">
        <v>861.5812</v>
      </c>
      <c r="E31" s="152" t="n">
        <v>39.6384</v>
      </c>
      <c r="F31" s="151" t="n">
        <v>218.5437</v>
      </c>
      <c r="G31" s="152" t="n">
        <v>6.5108</v>
      </c>
      <c r="H31" s="153" t="s">
        <v>169</v>
      </c>
    </row>
    <row r="32" customFormat="false" ht="15.75" hidden="false" customHeight="false" outlineLevel="0" collapsed="false">
      <c r="A32" s="14" t="s">
        <v>44</v>
      </c>
      <c r="B32" s="14" t="s">
        <v>45</v>
      </c>
      <c r="C32" s="14" t="s">
        <v>46</v>
      </c>
      <c r="D32" s="151" t="n">
        <v>1.368</v>
      </c>
      <c r="E32" s="152" t="n">
        <v>0.1767</v>
      </c>
      <c r="F32" s="151" t="n">
        <v>0.0553</v>
      </c>
      <c r="G32" s="152" t="n">
        <v>0.0053</v>
      </c>
      <c r="H32" s="153" t="s">
        <v>169</v>
      </c>
    </row>
    <row r="33" customFormat="false" ht="15.75" hidden="false" customHeight="false" outlineLevel="0" collapsed="false">
      <c r="A33" s="14" t="s">
        <v>171</v>
      </c>
      <c r="B33" s="14" t="s">
        <v>171</v>
      </c>
      <c r="C33" s="14" t="s">
        <v>172</v>
      </c>
      <c r="D33" s="151"/>
      <c r="E33" s="152"/>
      <c r="F33" s="151" t="n">
        <v>0.1874</v>
      </c>
      <c r="G33" s="152"/>
      <c r="H33" s="153" t="s">
        <v>170</v>
      </c>
    </row>
    <row r="34" customFormat="false" ht="15.75" hidden="false" customHeight="false" outlineLevel="0" collapsed="false">
      <c r="A34" s="14" t="s">
        <v>114</v>
      </c>
      <c r="B34" s="14" t="s">
        <v>115</v>
      </c>
      <c r="C34" s="14" t="s">
        <v>116</v>
      </c>
      <c r="D34" s="151"/>
      <c r="E34" s="152"/>
      <c r="F34" s="151" t="n">
        <v>0</v>
      </c>
      <c r="G34" s="152"/>
      <c r="H34" s="153" t="s">
        <v>169</v>
      </c>
    </row>
    <row r="35" customFormat="false" ht="15.75" hidden="false" customHeight="false" outlineLevel="0" collapsed="false">
      <c r="A35" s="14" t="s">
        <v>117</v>
      </c>
      <c r="B35" s="14" t="s">
        <v>115</v>
      </c>
      <c r="C35" s="14" t="s">
        <v>118</v>
      </c>
      <c r="D35" s="151"/>
      <c r="E35" s="152"/>
      <c r="F35" s="151" t="n">
        <v>0</v>
      </c>
      <c r="G35" s="152"/>
      <c r="H35" s="153" t="s">
        <v>169</v>
      </c>
    </row>
    <row r="36" customFormat="false" ht="15.75" hidden="false" customHeight="false" outlineLevel="0" collapsed="false">
      <c r="A36" s="14" t="s">
        <v>111</v>
      </c>
      <c r="B36" s="14" t="s">
        <v>112</v>
      </c>
      <c r="C36" s="14" t="s">
        <v>113</v>
      </c>
      <c r="D36" s="151"/>
      <c r="E36" s="152"/>
      <c r="F36" s="151" t="n">
        <v>0</v>
      </c>
      <c r="G36" s="152"/>
      <c r="H36" s="153" t="s">
        <v>170</v>
      </c>
    </row>
    <row r="37" customFormat="false" ht="15.75" hidden="false" customHeight="false" outlineLevel="0" collapsed="false">
      <c r="A37" s="14" t="s">
        <v>108</v>
      </c>
      <c r="B37" s="14" t="s">
        <v>109</v>
      </c>
      <c r="C37" s="14" t="s">
        <v>110</v>
      </c>
      <c r="D37" s="151"/>
      <c r="E37" s="152"/>
      <c r="F37" s="151" t="n">
        <v>0</v>
      </c>
      <c r="G37" s="152"/>
      <c r="H37" s="153" t="s">
        <v>170</v>
      </c>
    </row>
    <row r="38" customFormat="false" ht="15.75" hidden="false" customHeight="false" outlineLevel="0" collapsed="false">
      <c r="A38" s="14" t="s">
        <v>47</v>
      </c>
      <c r="B38" s="14" t="s">
        <v>48</v>
      </c>
      <c r="C38" s="14" t="s">
        <v>49</v>
      </c>
      <c r="D38" s="151"/>
      <c r="E38" s="152"/>
      <c r="F38" s="151" t="n">
        <v>0.2101</v>
      </c>
      <c r="G38" s="152"/>
      <c r="H38" s="153" t="s">
        <v>169</v>
      </c>
    </row>
    <row r="39" customFormat="false" ht="16.5" hidden="false" customHeight="false" outlineLevel="0" collapsed="false">
      <c r="A39" s="155" t="s">
        <v>173</v>
      </c>
      <c r="B39" s="155" t="s">
        <v>173</v>
      </c>
      <c r="C39" s="155" t="s">
        <v>174</v>
      </c>
      <c r="D39" s="156" t="n">
        <v>0</v>
      </c>
      <c r="E39" s="157" t="n">
        <v>0</v>
      </c>
      <c r="F39" s="156"/>
      <c r="G39" s="157"/>
      <c r="H39" s="158" t="s">
        <v>170</v>
      </c>
    </row>
    <row r="40" customFormat="false" ht="19.5" hidden="false" customHeight="false" outlineLevel="0" collapsed="false">
      <c r="A40" s="155"/>
      <c r="B40" s="155"/>
      <c r="C40" s="159" t="s">
        <v>59</v>
      </c>
      <c r="D40" s="160" t="n">
        <f aca="false">SUM(D6:D39)</f>
        <v>2406.451</v>
      </c>
      <c r="E40" s="160" t="n">
        <f aca="false">SUM(E6:E39)</f>
        <v>148.9534</v>
      </c>
      <c r="F40" s="160" t="n">
        <f aca="false">SUM(F6:F39)</f>
        <v>594.7405</v>
      </c>
      <c r="G40" s="161" t="n">
        <f aca="false">SUM(G6:G39)</f>
        <v>24.4289</v>
      </c>
      <c r="H40" s="162"/>
    </row>
    <row r="41" customFormat="false" ht="17.25" hidden="false" customHeight="false" outlineLevel="0" collapsed="false">
      <c r="C41" s="163" t="s">
        <v>175</v>
      </c>
      <c r="D41" s="164" t="n">
        <v>2406.4819</v>
      </c>
      <c r="E41" s="165" t="n">
        <v>148.8941</v>
      </c>
      <c r="F41" s="165" t="n">
        <v>647.7739</v>
      </c>
      <c r="G41" s="166" t="n">
        <v>24.4289</v>
      </c>
      <c r="H41" s="162"/>
    </row>
    <row r="42" customFormat="false" ht="17.25" hidden="false" customHeight="false" outlineLevel="0" collapsed="false">
      <c r="C42" s="25" t="s">
        <v>176</v>
      </c>
      <c r="D42" s="160" t="n">
        <f aca="false">SUM(D6:D9)+SUM(D23:D32)+SUM(D34:D35)+D38</f>
        <v>2406.451</v>
      </c>
      <c r="E42" s="160" t="n">
        <f aca="false">SUM(E6:E9)+SUM(E23:E32)+SUM(E34:E35)+E38</f>
        <v>148.9534</v>
      </c>
      <c r="F42" s="160" t="n">
        <f aca="false">SUM(F6:F9)+SUM(F23:F32)+SUM(F34:F35)+F38</f>
        <v>590.9675</v>
      </c>
      <c r="G42" s="160" t="n">
        <f aca="false">SUM(G6:G9)+SUM(G23:G32)+SUM(G34:G35)+G38</f>
        <v>24.4289</v>
      </c>
    </row>
    <row r="43" customFormat="false" ht="13.5" hidden="false" customHeight="false" outlineLevel="0" collapsed="false">
      <c r="D43" s="167"/>
    </row>
    <row r="45" customFormat="false" ht="12.75" hidden="false" customHeight="false" outlineLevel="0" collapsed="false">
      <c r="D45" s="71" t="s">
        <v>121</v>
      </c>
      <c r="E45" s="72"/>
      <c r="F45" s="72"/>
      <c r="G45" s="73"/>
    </row>
    <row r="46" customFormat="false" ht="12.75" hidden="false" customHeight="false" outlineLevel="0" collapsed="false">
      <c r="D46" s="74" t="s">
        <v>122</v>
      </c>
      <c r="E46" s="7"/>
      <c r="F46" s="7"/>
      <c r="G46" s="75"/>
    </row>
    <row r="47" customFormat="false" ht="12.75" hidden="false" customHeight="false" outlineLevel="0" collapsed="false">
      <c r="D47" s="74" t="s">
        <v>123</v>
      </c>
      <c r="E47" s="7" t="s">
        <v>124</v>
      </c>
      <c r="F47" s="7"/>
      <c r="G47" s="75"/>
    </row>
    <row r="48" customFormat="false" ht="12.75" hidden="false" customHeight="false" outlineLevel="0" collapsed="false">
      <c r="D48" s="74" t="n">
        <v>14.22</v>
      </c>
      <c r="E48" s="7" t="n">
        <v>0.9</v>
      </c>
      <c r="F48" s="7"/>
      <c r="G48" s="75"/>
    </row>
    <row r="49" customFormat="false" ht="12.75" hidden="false" customHeight="false" outlineLevel="0" collapsed="false">
      <c r="D49" s="74" t="n">
        <v>22.64</v>
      </c>
      <c r="E49" s="7" t="n">
        <v>0.947</v>
      </c>
      <c r="F49" s="7"/>
      <c r="G49" s="75"/>
    </row>
    <row r="50" customFormat="false" ht="12.75" hidden="false" customHeight="false" outlineLevel="0" collapsed="false">
      <c r="D50" s="74" t="n">
        <v>21.21</v>
      </c>
      <c r="E50" s="7" t="n">
        <v>0.976</v>
      </c>
      <c r="F50" s="7"/>
      <c r="G50" s="75"/>
    </row>
    <row r="51" customFormat="false" ht="12.75" hidden="false" customHeight="false" outlineLevel="0" collapsed="false">
      <c r="D51" s="74" t="s">
        <v>125</v>
      </c>
      <c r="E51" s="7"/>
      <c r="F51" s="7"/>
      <c r="G51" s="75"/>
    </row>
    <row r="52" customFormat="false" ht="12.75" hidden="false" customHeight="false" outlineLevel="0" collapsed="false">
      <c r="D52" s="74" t="s">
        <v>123</v>
      </c>
      <c r="E52" s="7" t="s">
        <v>124</v>
      </c>
      <c r="F52" s="7"/>
      <c r="G52" s="75"/>
    </row>
    <row r="53" customFormat="false" ht="12.75" hidden="false" customHeight="false" outlineLevel="0" collapsed="false">
      <c r="D53" s="74" t="n">
        <v>0.5</v>
      </c>
      <c r="E53" s="7" t="n">
        <v>3</v>
      </c>
      <c r="F53" s="7"/>
      <c r="G53" s="75"/>
    </row>
    <row r="54" customFormat="false" ht="12.75" hidden="false" customHeight="false" outlineLevel="0" collapsed="false">
      <c r="D54" s="74" t="n">
        <v>0.5</v>
      </c>
      <c r="E54" s="7" t="n">
        <v>3</v>
      </c>
      <c r="F54" s="7"/>
      <c r="G54" s="75"/>
    </row>
    <row r="55" customFormat="false" ht="12.75" hidden="false" customHeight="false" outlineLevel="0" collapsed="false">
      <c r="D55" s="74" t="n">
        <v>0.5</v>
      </c>
      <c r="E55" s="7" t="n">
        <v>3</v>
      </c>
      <c r="F55" s="7"/>
      <c r="G55" s="75"/>
    </row>
    <row r="56" customFormat="false" ht="12.75" hidden="false" customHeight="false" outlineLevel="0" collapsed="false">
      <c r="D56" s="74" t="s">
        <v>126</v>
      </c>
      <c r="E56" s="7"/>
      <c r="F56" s="7"/>
      <c r="G56" s="75"/>
    </row>
    <row r="57" customFormat="false" ht="12.75" hidden="false" customHeight="false" outlineLevel="0" collapsed="false">
      <c r="D57" s="74" t="s">
        <v>127</v>
      </c>
      <c r="E57" s="7" t="s">
        <v>128</v>
      </c>
      <c r="F57" s="7"/>
      <c r="G57" s="75"/>
    </row>
    <row r="58" customFormat="false" ht="12.75" hidden="false" customHeight="false" outlineLevel="0" collapsed="false">
      <c r="D58" s="76" t="n">
        <f aca="false">D53/D48*D29</f>
        <v>19.2305344585091</v>
      </c>
      <c r="E58" s="7" t="s">
        <v>129</v>
      </c>
      <c r="F58" s="7"/>
      <c r="G58" s="75"/>
    </row>
    <row r="59" customFormat="false" ht="12.75" hidden="false" customHeight="false" outlineLevel="0" collapsed="false">
      <c r="D59" s="76" t="n">
        <f aca="false">D54/D49*D30</f>
        <v>20.4028798586572</v>
      </c>
      <c r="E59" s="7" t="s">
        <v>129</v>
      </c>
      <c r="F59" s="7"/>
      <c r="G59" s="75"/>
    </row>
    <row r="60" customFormat="false" ht="12.75" hidden="false" customHeight="false" outlineLevel="0" collapsed="false">
      <c r="D60" s="77" t="n">
        <f aca="false">D55/D50*D31</f>
        <v>20.3107307873645</v>
      </c>
      <c r="E60" s="78" t="s">
        <v>129</v>
      </c>
      <c r="F60" s="78"/>
      <c r="G60" s="79"/>
    </row>
    <row r="62" customFormat="false" ht="12.75" hidden="false" customHeight="false" outlineLevel="0" collapsed="false">
      <c r="D62" s="71" t="s">
        <v>130</v>
      </c>
      <c r="E62" s="72"/>
      <c r="F62" s="72"/>
      <c r="G62" s="73"/>
    </row>
    <row r="63" customFormat="false" ht="12.75" hidden="false" customHeight="false" outlineLevel="0" collapsed="false">
      <c r="D63" s="74" t="s">
        <v>131</v>
      </c>
      <c r="E63" s="7"/>
      <c r="F63" s="7"/>
      <c r="G63" s="75"/>
    </row>
    <row r="64" customFormat="false" ht="12.75" hidden="false" customHeight="false" outlineLevel="0" collapsed="false">
      <c r="D64" s="74" t="s">
        <v>132</v>
      </c>
      <c r="E64" s="7" t="s">
        <v>133</v>
      </c>
      <c r="F64" s="7"/>
      <c r="G64" s="75"/>
    </row>
    <row r="65" customFormat="false" ht="12.75" hidden="false" customHeight="false" outlineLevel="0" collapsed="false">
      <c r="D65" s="74" t="n">
        <v>0.0747</v>
      </c>
      <c r="E65" s="7" t="n">
        <v>0.0036</v>
      </c>
      <c r="F65" s="7"/>
      <c r="G65" s="75"/>
    </row>
    <row r="66" customFormat="false" ht="12.75" hidden="false" customHeight="false" outlineLevel="0" collapsed="false">
      <c r="D66" s="74" t="s">
        <v>134</v>
      </c>
      <c r="E66" s="7"/>
      <c r="F66" s="7"/>
      <c r="G66" s="75"/>
    </row>
    <row r="67" customFormat="false" ht="12.75" hidden="false" customHeight="false" outlineLevel="0" collapsed="false">
      <c r="D67" s="74" t="s">
        <v>132</v>
      </c>
      <c r="E67" s="7" t="s">
        <v>135</v>
      </c>
      <c r="F67" s="7"/>
      <c r="G67" s="75"/>
    </row>
    <row r="68" customFormat="false" ht="12.75" hidden="false" customHeight="false" outlineLevel="0" collapsed="false">
      <c r="D68" s="74" t="n">
        <v>0.01</v>
      </c>
      <c r="E68" s="7" t="n">
        <v>400</v>
      </c>
      <c r="F68" s="7"/>
      <c r="G68" s="75"/>
    </row>
    <row r="69" customFormat="false" ht="12.75" hidden="false" customHeight="false" outlineLevel="0" collapsed="false">
      <c r="D69" s="74" t="s">
        <v>136</v>
      </c>
      <c r="E69" s="7"/>
      <c r="F69" s="7"/>
      <c r="G69" s="75"/>
    </row>
    <row r="70" customFormat="false" ht="12.75" hidden="false" customHeight="false" outlineLevel="0" collapsed="false">
      <c r="D70" s="74" t="s">
        <v>127</v>
      </c>
      <c r="E70" s="7" t="s">
        <v>128</v>
      </c>
      <c r="F70" s="7"/>
      <c r="G70" s="75"/>
    </row>
    <row r="71" customFormat="false" ht="12.75" hidden="false" customHeight="false" outlineLevel="0" collapsed="false">
      <c r="D71" s="77" t="n">
        <f aca="false">D68/D65*D24</f>
        <v>9.2260374832664</v>
      </c>
      <c r="E71" s="78" t="s">
        <v>137</v>
      </c>
      <c r="F71" s="78"/>
      <c r="G71" s="79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50" activeCellId="0" sqref="E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14"/>
  </cols>
  <sheetData>
    <row r="1" customFormat="false" ht="12.75" hidden="false" customHeight="false" outlineLevel="0" collapsed="false">
      <c r="A1" s="7"/>
    </row>
    <row r="2" customFormat="false" ht="13.5" hidden="false" customHeight="false" outlineLevel="0" collapsed="false">
      <c r="A2" s="7"/>
    </row>
    <row r="3" customFormat="false" ht="12.75" hidden="false" customHeight="false" outlineLevel="0" collapsed="false">
      <c r="A3" s="169"/>
      <c r="B3" s="170" t="n">
        <v>1997</v>
      </c>
      <c r="C3" s="170" t="n">
        <v>1998</v>
      </c>
      <c r="D3" s="170" t="n">
        <v>1999</v>
      </c>
      <c r="E3" s="171" t="n">
        <v>2000</v>
      </c>
      <c r="F3" s="172" t="s">
        <v>178</v>
      </c>
      <c r="G3" s="173" t="s">
        <v>179</v>
      </c>
      <c r="H3" s="174" t="s">
        <v>180</v>
      </c>
      <c r="I3" s="175" t="s">
        <v>181</v>
      </c>
    </row>
    <row r="4" customFormat="false" ht="12.75" hidden="false" customHeight="false" outlineLevel="0" collapsed="false">
      <c r="A4" s="176" t="s">
        <v>10</v>
      </c>
      <c r="B4" s="177" t="s">
        <v>182</v>
      </c>
      <c r="C4" s="177" t="s">
        <v>182</v>
      </c>
      <c r="D4" s="177" t="s">
        <v>182</v>
      </c>
      <c r="E4" s="178" t="s">
        <v>182</v>
      </c>
      <c r="F4" s="179" t="s">
        <v>182</v>
      </c>
      <c r="G4" s="177" t="s">
        <v>182</v>
      </c>
      <c r="H4" s="178" t="s">
        <v>182</v>
      </c>
      <c r="I4" s="180" t="s">
        <v>182</v>
      </c>
    </row>
    <row r="5" customFormat="false" ht="15.75" hidden="false" customHeight="false" outlineLevel="0" collapsed="false">
      <c r="A5" s="14" t="s">
        <v>15</v>
      </c>
      <c r="B5" s="31" t="n">
        <f aca="false">1997Emissions!G37</f>
        <v>0</v>
      </c>
      <c r="C5" s="31" t="n">
        <f aca="false">1998Emissions!F40</f>
        <v>0</v>
      </c>
      <c r="D5" s="31" t="n">
        <f aca="false">1999Emissions!F6</f>
        <v>0</v>
      </c>
      <c r="E5" s="181" t="n">
        <f aca="false">2000Emissions!F6</f>
        <v>0</v>
      </c>
      <c r="F5" s="182" t="n">
        <f aca="false">(B5+C5)/2</f>
        <v>0</v>
      </c>
      <c r="G5" s="31" t="n">
        <f aca="false">(C5+D5)/2</f>
        <v>0</v>
      </c>
      <c r="H5" s="181" t="n">
        <f aca="false">(D5+E5)/2</f>
        <v>0</v>
      </c>
      <c r="I5" s="183" t="n">
        <f aca="false">MAX(F5:H5)</f>
        <v>0</v>
      </c>
    </row>
    <row r="6" customFormat="false" ht="15.75" hidden="false" customHeight="false" outlineLevel="0" collapsed="false">
      <c r="A6" s="14" t="s">
        <v>18</v>
      </c>
      <c r="B6" s="31" t="n">
        <f aca="false">1997Emissions!G9</f>
        <v>12.89</v>
      </c>
      <c r="C6" s="31" t="n">
        <f aca="false">1998Emissions!F12</f>
        <v>21.8313139544622</v>
      </c>
      <c r="D6" s="31" t="n">
        <f aca="false">1999Emissions!F7</f>
        <v>21.83</v>
      </c>
      <c r="E6" s="181" t="n">
        <f aca="false">2000Emissions!F7</f>
        <v>20.4545</v>
      </c>
      <c r="F6" s="182" t="n">
        <f aca="false">(B6+C6)/2</f>
        <v>17.3606569772311</v>
      </c>
      <c r="G6" s="31" t="n">
        <f aca="false">(C6+D6)/2</f>
        <v>21.8306569772311</v>
      </c>
      <c r="H6" s="181" t="n">
        <f aca="false">(D6+E6)/2</f>
        <v>21.14225</v>
      </c>
      <c r="I6" s="183" t="n">
        <f aca="false">MAX(F6:H6)</f>
        <v>21.8306569772311</v>
      </c>
    </row>
    <row r="7" customFormat="false" ht="15.75" hidden="false" customHeight="false" outlineLevel="0" collapsed="false">
      <c r="A7" s="14" t="s">
        <v>20</v>
      </c>
      <c r="B7" s="31" t="n">
        <f aca="false">1997Emissions!G10</f>
        <v>0.42</v>
      </c>
      <c r="C7" s="31" t="n">
        <f aca="false">1998Emissions!F13</f>
        <v>0.395572773017577</v>
      </c>
      <c r="D7" s="31" t="n">
        <f aca="false">1999Emissions!F8</f>
        <v>0.4</v>
      </c>
      <c r="E7" s="181" t="n">
        <f aca="false">2000Emissions!F8</f>
        <v>0.3708</v>
      </c>
      <c r="F7" s="182" t="n">
        <f aca="false">(B7+C7)/2</f>
        <v>0.407786386508789</v>
      </c>
      <c r="G7" s="31" t="n">
        <f aca="false">(C7+D7)/2</f>
        <v>0.397786386508789</v>
      </c>
      <c r="H7" s="181" t="n">
        <f aca="false">(D7+E7)/2</f>
        <v>0.3854</v>
      </c>
      <c r="I7" s="183" t="n">
        <f aca="false">MAX(F7:H7)</f>
        <v>0.407786386508789</v>
      </c>
    </row>
    <row r="8" customFormat="false" ht="15.75" hidden="false" customHeight="false" outlineLevel="0" collapsed="false">
      <c r="A8" s="14" t="s">
        <v>22</v>
      </c>
      <c r="B8" s="31" t="n">
        <f aca="false">1997Emissions!G11</f>
        <v>6.8</v>
      </c>
      <c r="C8" s="31" t="n">
        <f aca="false">1998Emissions!F14</f>
        <v>6.33719666498488</v>
      </c>
      <c r="D8" s="31" t="n">
        <f aca="false">1999Emissions!F9</f>
        <v>6.34</v>
      </c>
      <c r="E8" s="181" t="n">
        <f aca="false">2000Emissions!F9</f>
        <v>5.9375</v>
      </c>
      <c r="F8" s="182" t="n">
        <f aca="false">(B8+C8)/2</f>
        <v>6.56859833249244</v>
      </c>
      <c r="G8" s="31" t="n">
        <f aca="false">(C8+D8)/2</f>
        <v>6.33859833249244</v>
      </c>
      <c r="H8" s="181" t="n">
        <f aca="false">(D8+E8)/2</f>
        <v>6.13875</v>
      </c>
      <c r="I8" s="183" t="n">
        <f aca="false">MAX(F8:H8)</f>
        <v>6.56859833249244</v>
      </c>
    </row>
    <row r="9" customFormat="false" ht="15.75" hidden="false" customHeight="false" outlineLevel="0" collapsed="false">
      <c r="A9" s="14" t="s">
        <v>25</v>
      </c>
      <c r="B9" s="31" t="n">
        <f aca="false">1997Emissions!G38</f>
        <v>1.94</v>
      </c>
      <c r="C9" s="31" t="n">
        <f aca="false">1998Emissions!F41</f>
        <v>1.935</v>
      </c>
      <c r="D9" s="31" t="n">
        <f aca="false">1999Emissions!F23</f>
        <v>1.935</v>
      </c>
      <c r="E9" s="181" t="n">
        <f aca="false">2000Emissions!F23</f>
        <v>1.4522</v>
      </c>
      <c r="F9" s="182" t="n">
        <f aca="false">(B9+C9)/2</f>
        <v>1.9375</v>
      </c>
      <c r="G9" s="31" t="n">
        <f aca="false">(C9+D9)/2</f>
        <v>1.935</v>
      </c>
      <c r="H9" s="181" t="n">
        <f aca="false">(D9+E9)/2</f>
        <v>1.6936</v>
      </c>
      <c r="I9" s="183" t="n">
        <f aca="false">MAX(F9:H9)</f>
        <v>1.9375</v>
      </c>
    </row>
    <row r="10" customFormat="false" ht="15.75" hidden="false" customHeight="false" outlineLevel="0" collapsed="false">
      <c r="A10" s="14" t="s">
        <v>28</v>
      </c>
      <c r="B10" s="31" t="n">
        <f aca="false">1997Emissions!G17+1997Emissions!G18</f>
        <v>0.76</v>
      </c>
      <c r="C10" s="31" t="n">
        <f aca="false">1998Emissions!F20+1998Emissions!F21</f>
        <v>0.7065</v>
      </c>
      <c r="D10" s="31" t="n">
        <f aca="false">1999Emissions!F24+1999Emissions!F25</f>
        <v>0.706</v>
      </c>
      <c r="E10" s="181" t="n">
        <f aca="false">2000Emissions!F24+2000Emissions!F25</f>
        <v>0.3287</v>
      </c>
      <c r="F10" s="182" t="n">
        <f aca="false">(B10+C10)/2</f>
        <v>0.73325</v>
      </c>
      <c r="G10" s="31" t="n">
        <f aca="false">(C10+D10)/2</f>
        <v>0.70625</v>
      </c>
      <c r="H10" s="181" t="n">
        <f aca="false">(D10+E10)/2</f>
        <v>0.51735</v>
      </c>
      <c r="I10" s="183" t="n">
        <f aca="false">MAX(F10:H10)</f>
        <v>0.73325</v>
      </c>
    </row>
    <row r="11" customFormat="false" ht="15.75" hidden="false" customHeight="false" outlineLevel="0" collapsed="false">
      <c r="A11" s="14" t="s">
        <v>30</v>
      </c>
      <c r="B11" s="31" t="n">
        <f aca="false">1997Emissions!G12</f>
        <v>0.18</v>
      </c>
      <c r="C11" s="31" t="n">
        <f aca="false">1998Emissions!F15</f>
        <v>0.18490765171504</v>
      </c>
      <c r="D11" s="31" t="n">
        <f aca="false">1999Emissions!F26</f>
        <v>0.18</v>
      </c>
      <c r="E11" s="181" t="n">
        <f aca="false">2000Emissions!F26</f>
        <v>0</v>
      </c>
      <c r="F11" s="182" t="n">
        <f aca="false">(B11+C11)/2</f>
        <v>0.18245382585752</v>
      </c>
      <c r="G11" s="31" t="n">
        <f aca="false">(C11+D11)/2</f>
        <v>0.18245382585752</v>
      </c>
      <c r="H11" s="181" t="n">
        <f aca="false">(D11+E11)/2</f>
        <v>0.09</v>
      </c>
      <c r="I11" s="183" t="n">
        <f aca="false">MAX(F11:H11)</f>
        <v>0.18245382585752</v>
      </c>
    </row>
    <row r="12" customFormat="false" ht="15.75" hidden="false" customHeight="false" outlineLevel="0" collapsed="false">
      <c r="A12" s="14" t="s">
        <v>33</v>
      </c>
      <c r="B12" s="31" t="n">
        <f aca="false">1997Emissions!G40</f>
        <v>11.2</v>
      </c>
      <c r="C12" s="31" t="n">
        <f aca="false">1998Emissions!F43</f>
        <v>11.19655896</v>
      </c>
      <c r="D12" s="31" t="n">
        <f aca="false">1999Emissions!F27</f>
        <v>11.2</v>
      </c>
      <c r="E12" s="181" t="n">
        <f aca="false">2000Emissions!F27</f>
        <v>22.34</v>
      </c>
      <c r="F12" s="182" t="n">
        <f aca="false">(B12+C12)/2</f>
        <v>11.19827948</v>
      </c>
      <c r="G12" s="31" t="n">
        <f aca="false">(C12+D12)/2</f>
        <v>11.19827948</v>
      </c>
      <c r="H12" s="181" t="n">
        <f aca="false">(D12+E12)/2</f>
        <v>16.77</v>
      </c>
      <c r="I12" s="183" t="n">
        <f aca="false">MAX(F12:H12)</f>
        <v>16.77</v>
      </c>
    </row>
    <row r="13" customFormat="false" ht="15.75" hidden="false" customHeight="false" outlineLevel="0" collapsed="false">
      <c r="A13" s="14" t="s">
        <v>36</v>
      </c>
      <c r="B13" s="31" t="n">
        <f aca="false">1997Emissions!G19</f>
        <v>0.0016</v>
      </c>
      <c r="C13" s="31" t="n">
        <f aca="false">1998Emissions!F22</f>
        <v>0.0016</v>
      </c>
      <c r="D13" s="31" t="n">
        <f aca="false">1999Emissions!F28</f>
        <v>2.11</v>
      </c>
      <c r="E13" s="181" t="n">
        <f aca="false">2000Emissions!F28</f>
        <v>0.048</v>
      </c>
      <c r="F13" s="182" t="n">
        <f aca="false">(B13+C13)/2</f>
        <v>0.0016</v>
      </c>
      <c r="G13" s="31" t="n">
        <f aca="false">(C13+D13)/2</f>
        <v>1.0558</v>
      </c>
      <c r="H13" s="181" t="n">
        <f aca="false">(D13+E13)/2</f>
        <v>1.079</v>
      </c>
      <c r="I13" s="183" t="n">
        <f aca="false">MAX(F13:H13)</f>
        <v>1.079</v>
      </c>
    </row>
    <row r="14" customFormat="false" ht="15.75" hidden="false" customHeight="false" outlineLevel="0" collapsed="false">
      <c r="A14" s="14" t="s">
        <v>39</v>
      </c>
      <c r="B14" s="31" t="n">
        <f aca="false">1997Emissions!G14</f>
        <v>190.58</v>
      </c>
      <c r="C14" s="31" t="n">
        <f aca="false">1998Emissions!F17</f>
        <v>167.47545</v>
      </c>
      <c r="D14" s="31" t="n">
        <f aca="false">1999Emissions!F29</f>
        <v>174.49</v>
      </c>
      <c r="E14" s="181" t="n">
        <f aca="false">2000Emissions!F29</f>
        <v>176.7604</v>
      </c>
      <c r="F14" s="182" t="n">
        <f aca="false">(B14+C14)/2</f>
        <v>179.027725</v>
      </c>
      <c r="G14" s="31" t="n">
        <f aca="false">(C14+D14)/2</f>
        <v>170.982725</v>
      </c>
      <c r="H14" s="181" t="n">
        <f aca="false">(D14+E14)/2</f>
        <v>175.6252</v>
      </c>
      <c r="I14" s="183" t="n">
        <f aca="false">MAX(F14:H14)</f>
        <v>179.027725</v>
      </c>
    </row>
    <row r="15" customFormat="false" ht="15.75" hidden="false" customHeight="false" outlineLevel="0" collapsed="false">
      <c r="A15" s="14" t="s">
        <v>39</v>
      </c>
      <c r="B15" s="31" t="n">
        <f aca="false">1997Emissions!G15</f>
        <v>147.47</v>
      </c>
      <c r="C15" s="31" t="n">
        <f aca="false">1998Emissions!F18</f>
        <v>124.83342</v>
      </c>
      <c r="D15" s="31" t="n">
        <f aca="false">1999Emissions!F30</f>
        <v>149.78</v>
      </c>
      <c r="E15" s="181" t="n">
        <f aca="false">2000Emissions!F30</f>
        <v>144.4663</v>
      </c>
      <c r="F15" s="182" t="n">
        <f aca="false">(B15+C15)/2</f>
        <v>136.15171</v>
      </c>
      <c r="G15" s="31" t="n">
        <f aca="false">(C15+D15)/2</f>
        <v>137.30671</v>
      </c>
      <c r="H15" s="181" t="n">
        <f aca="false">(D15+E15)/2</f>
        <v>147.12315</v>
      </c>
      <c r="I15" s="183" t="n">
        <f aca="false">MAX(F15:H15)</f>
        <v>147.12315</v>
      </c>
    </row>
    <row r="16" customFormat="false" ht="15.75" hidden="false" customHeight="false" outlineLevel="0" collapsed="false">
      <c r="A16" s="14" t="s">
        <v>39</v>
      </c>
      <c r="B16" s="31" t="n">
        <f aca="false">1997Emissions!G16</f>
        <v>226.84</v>
      </c>
      <c r="C16" s="31" t="n">
        <f aca="false">1998Emissions!F19</f>
        <v>175.3984</v>
      </c>
      <c r="D16" s="31" t="n">
        <f aca="false">1999Emissions!F31</f>
        <v>217.75</v>
      </c>
      <c r="E16" s="181" t="n">
        <f aca="false">2000Emissions!F31</f>
        <v>218.5437</v>
      </c>
      <c r="F16" s="182" t="n">
        <f aca="false">(B16+C16)/2</f>
        <v>201.1192</v>
      </c>
      <c r="G16" s="31" t="n">
        <f aca="false">(C16+D16)/2</f>
        <v>196.5742</v>
      </c>
      <c r="H16" s="181" t="n">
        <f aca="false">(D16+E16)/2</f>
        <v>218.14685</v>
      </c>
      <c r="I16" s="183" t="n">
        <f aca="false">MAX(F16:H16)</f>
        <v>218.14685</v>
      </c>
    </row>
    <row r="17" customFormat="false" ht="15.75" hidden="false" customHeight="false" outlineLevel="0" collapsed="false">
      <c r="A17" s="14" t="s">
        <v>46</v>
      </c>
      <c r="B17" s="31" t="n">
        <f aca="false">1997Emissions!G13</f>
        <v>0.01</v>
      </c>
      <c r="C17" s="31" t="n">
        <f aca="false">1998Emissions!F16</f>
        <v>0.01465185</v>
      </c>
      <c r="D17" s="31" t="n">
        <f aca="false">1999Emissions!F32</f>
        <v>0.01</v>
      </c>
      <c r="E17" s="181" t="n">
        <f aca="false">2000Emissions!F32</f>
        <v>0.0553</v>
      </c>
      <c r="F17" s="182" t="n">
        <f aca="false">(B17+C17)/2</f>
        <v>0.012325925</v>
      </c>
      <c r="G17" s="31" t="n">
        <f aca="false">(C17+D17)/2</f>
        <v>0.012325925</v>
      </c>
      <c r="H17" s="181" t="n">
        <f aca="false">(D17+E17)/2</f>
        <v>0.03265</v>
      </c>
      <c r="I17" s="183" t="n">
        <f aca="false">MAX(F17:H17)</f>
        <v>0.03265</v>
      </c>
    </row>
    <row r="18" customFormat="false" ht="16.5" hidden="false" customHeight="false" outlineLevel="0" collapsed="false">
      <c r="A18" s="21" t="s">
        <v>49</v>
      </c>
      <c r="B18" s="31" t="n">
        <f aca="false">1997Emissions!G39</f>
        <v>0.28</v>
      </c>
      <c r="C18" s="31" t="n">
        <f aca="false">1998Emissions!F42</f>
        <v>0.2799</v>
      </c>
      <c r="D18" s="31" t="n">
        <f aca="false">1999Emissions!F38</f>
        <v>0.28</v>
      </c>
      <c r="E18" s="181" t="n">
        <f aca="false">2000Emissions!F38</f>
        <v>0.2101</v>
      </c>
      <c r="F18" s="184" t="n">
        <f aca="false">(B18+C18)/2</f>
        <v>0.27995</v>
      </c>
      <c r="G18" s="185" t="n">
        <f aca="false">(C18+D18)/2</f>
        <v>0.27995</v>
      </c>
      <c r="H18" s="186" t="n">
        <f aca="false">(D18+E18)/2</f>
        <v>0.24505</v>
      </c>
      <c r="I18" s="183" t="n">
        <f aca="false">MAX(F18:H18)</f>
        <v>0.27995</v>
      </c>
    </row>
    <row r="19" customFormat="false" ht="16.5" hidden="false" customHeight="false" outlineLevel="0" collapsed="false">
      <c r="A19" s="187" t="s">
        <v>50</v>
      </c>
      <c r="B19" s="31" t="n">
        <f aca="false">SUM(B5:B18)</f>
        <v>599.3716</v>
      </c>
      <c r="C19" s="31" t="n">
        <f aca="false">SUM(C5:C18)</f>
        <v>510.59047185418</v>
      </c>
      <c r="D19" s="31" t="n">
        <f aca="false">SUM(D5:D18)</f>
        <v>587.011</v>
      </c>
      <c r="E19" s="31" t="n">
        <f aca="false">SUM(E5:E18)</f>
        <v>590.9675</v>
      </c>
      <c r="F19" s="188" t="n">
        <f aca="false">SUM(F5:F18)</f>
        <v>554.98103592709</v>
      </c>
      <c r="G19" s="188" t="n">
        <f aca="false">SUM(G5:G18)</f>
        <v>548.80073592709</v>
      </c>
      <c r="H19" s="189" t="n">
        <f aca="false">SUM(H5:H18)</f>
        <v>588.98925</v>
      </c>
      <c r="I19" s="190" t="n">
        <f aca="false">SUM(I5:I18)</f>
        <v>594.11957052209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169"/>
      <c r="B21" s="170" t="n">
        <v>1997</v>
      </c>
      <c r="C21" s="170" t="n">
        <v>1998</v>
      </c>
      <c r="D21" s="170" t="n">
        <v>1999</v>
      </c>
      <c r="E21" s="171" t="n">
        <v>2000</v>
      </c>
      <c r="F21" s="172" t="s">
        <v>178</v>
      </c>
      <c r="G21" s="173" t="s">
        <v>179</v>
      </c>
      <c r="H21" s="191" t="s">
        <v>180</v>
      </c>
      <c r="I21" s="175" t="s">
        <v>181</v>
      </c>
    </row>
    <row r="22" customFormat="false" ht="12.75" hidden="false" customHeight="false" outlineLevel="0" collapsed="false">
      <c r="A22" s="176" t="s">
        <v>10</v>
      </c>
      <c r="B22" s="177" t="s">
        <v>183</v>
      </c>
      <c r="C22" s="177" t="s">
        <v>183</v>
      </c>
      <c r="D22" s="177" t="s">
        <v>183</v>
      </c>
      <c r="E22" s="178" t="s">
        <v>183</v>
      </c>
      <c r="F22" s="179" t="s">
        <v>183</v>
      </c>
      <c r="G22" s="177" t="s">
        <v>183</v>
      </c>
      <c r="H22" s="192" t="s">
        <v>183</v>
      </c>
      <c r="I22" s="193" t="s">
        <v>183</v>
      </c>
    </row>
    <row r="23" customFormat="false" ht="15.75" hidden="false" customHeight="false" outlineLevel="0" collapsed="false">
      <c r="A23" s="14" t="s">
        <v>15</v>
      </c>
      <c r="B23" s="31"/>
      <c r="C23" s="31"/>
      <c r="D23" s="31" t="n">
        <f aca="false">1999Emissions!E6</f>
        <v>0</v>
      </c>
      <c r="E23" s="31" t="n">
        <f aca="false">2000Emissions!E6</f>
        <v>2.925</v>
      </c>
      <c r="F23" s="182"/>
      <c r="G23" s="31"/>
      <c r="H23" s="194" t="n">
        <f aca="false">(D23+E23)/2</f>
        <v>1.4625</v>
      </c>
      <c r="I23" s="183" t="n">
        <f aca="false">MAX(F23:H23)</f>
        <v>1.4625</v>
      </c>
    </row>
    <row r="24" customFormat="false" ht="15.75" hidden="false" customHeight="false" outlineLevel="0" collapsed="false">
      <c r="A24" s="14" t="s">
        <v>18</v>
      </c>
      <c r="B24" s="31" t="n">
        <f aca="false">1997Emissions!E9</f>
        <v>14.85</v>
      </c>
      <c r="C24" s="31" t="n">
        <f aca="false">1998Emissions!F94</f>
        <v>25.1689018155892</v>
      </c>
      <c r="D24" s="31" t="n">
        <f aca="false">1999Emissions!E7</f>
        <v>25.17</v>
      </c>
      <c r="E24" s="181" t="n">
        <f aca="false">2000Emissions!E7</f>
        <v>28.5355</v>
      </c>
      <c r="F24" s="182" t="n">
        <f aca="false">(B24+C24)/2</f>
        <v>20.0094509077946</v>
      </c>
      <c r="G24" s="31" t="n">
        <f aca="false">(C24+D24)/2</f>
        <v>25.1694509077946</v>
      </c>
      <c r="H24" s="194" t="n">
        <f aca="false">(D24+E24)/2</f>
        <v>26.85275</v>
      </c>
      <c r="I24" s="183" t="n">
        <f aca="false">MAX(F24:H24)</f>
        <v>26.85275</v>
      </c>
    </row>
    <row r="25" customFormat="false" ht="15.75" hidden="false" customHeight="false" outlineLevel="0" collapsed="false">
      <c r="A25" s="14" t="s">
        <v>20</v>
      </c>
      <c r="B25" s="31" t="n">
        <f aca="false">1997Emissions!E10</f>
        <v>0.05</v>
      </c>
      <c r="C25" s="31" t="n">
        <f aca="false">1998Emissions!F95</f>
        <v>0.0496444869656034</v>
      </c>
      <c r="D25" s="31" t="n">
        <f aca="false">1999Emissions!E8</f>
        <v>0.05</v>
      </c>
      <c r="E25" s="181" t="n">
        <f aca="false">2000Emissions!E8</f>
        <v>0.0621</v>
      </c>
      <c r="F25" s="182" t="n">
        <f aca="false">(B25+C25)/2</f>
        <v>0.0498222434828017</v>
      </c>
      <c r="G25" s="31" t="n">
        <f aca="false">(C25+D25)/2</f>
        <v>0.0498222434828017</v>
      </c>
      <c r="H25" s="194" t="n">
        <f aca="false">(D25+E25)/2</f>
        <v>0.05605</v>
      </c>
      <c r="I25" s="183" t="n">
        <f aca="false">MAX(F25:H25)</f>
        <v>0.05605</v>
      </c>
    </row>
    <row r="26" customFormat="false" ht="15.75" hidden="false" customHeight="false" outlineLevel="0" collapsed="false">
      <c r="A26" s="14" t="s">
        <v>22</v>
      </c>
      <c r="B26" s="31" t="n">
        <f aca="false">1997Emissions!E11</f>
        <v>0.85</v>
      </c>
      <c r="C26" s="31" t="n">
        <f aca="false">1998Emissions!F96</f>
        <v>0.795319846796757</v>
      </c>
      <c r="D26" s="31" t="n">
        <f aca="false">1999Emissions!E9</f>
        <v>0.8</v>
      </c>
      <c r="E26" s="181" t="n">
        <f aca="false">2000Emissions!E9</f>
        <v>0.9972</v>
      </c>
      <c r="F26" s="182" t="n">
        <f aca="false">(B26+C26)/2</f>
        <v>0.822659923398378</v>
      </c>
      <c r="G26" s="31" t="n">
        <f aca="false">(C26+D26)/2</f>
        <v>0.797659923398378</v>
      </c>
      <c r="H26" s="194" t="n">
        <f aca="false">(D26+E26)/2</f>
        <v>0.8986</v>
      </c>
      <c r="I26" s="183" t="n">
        <f aca="false">MAX(F26:H26)</f>
        <v>0.8986</v>
      </c>
    </row>
    <row r="27" customFormat="false" ht="15.75" hidden="false" customHeight="false" outlineLevel="0" collapsed="false">
      <c r="A27" s="14" t="s">
        <v>25</v>
      </c>
      <c r="B27" s="31"/>
      <c r="C27" s="31"/>
      <c r="D27" s="31"/>
      <c r="E27" s="181"/>
      <c r="F27" s="182"/>
      <c r="G27" s="31"/>
      <c r="H27" s="194"/>
      <c r="I27" s="183"/>
    </row>
    <row r="28" customFormat="false" ht="15.75" hidden="false" customHeight="false" outlineLevel="0" collapsed="false">
      <c r="A28" s="14" t="s">
        <v>28</v>
      </c>
      <c r="B28" s="31" t="n">
        <f aca="false">1997Emissions!E17+1997Emissions!E18</f>
        <v>2.22</v>
      </c>
      <c r="C28" s="31" t="n">
        <f aca="false">1998Emissions!F102+1998Emissions!F103</f>
        <v>2.04885</v>
      </c>
      <c r="D28" s="31" t="n">
        <f aca="false">1999Emissions!E24+1999Emissions!E25</f>
        <v>2.048</v>
      </c>
      <c r="E28" s="181" t="n">
        <f aca="false">2000Emissions!E24+2000Emissions!E25</f>
        <v>3.296</v>
      </c>
      <c r="F28" s="182" t="n">
        <f aca="false">(B28+C28)/2</f>
        <v>2.134425</v>
      </c>
      <c r="G28" s="31" t="n">
        <f aca="false">(C28+D28)/2</f>
        <v>2.048425</v>
      </c>
      <c r="H28" s="194" t="n">
        <f aca="false">(D28+E28)/2</f>
        <v>2.672</v>
      </c>
      <c r="I28" s="183" t="n">
        <f aca="false">MAX(F28:H28)</f>
        <v>2.672</v>
      </c>
    </row>
    <row r="29" customFormat="false" ht="15.75" hidden="false" customHeight="false" outlineLevel="0" collapsed="false">
      <c r="A29" s="14" t="s">
        <v>30</v>
      </c>
      <c r="B29" s="31" t="n">
        <f aca="false">1997Emissions!E12</f>
        <v>0.06</v>
      </c>
      <c r="C29" s="31" t="n">
        <f aca="false">1998Emissions!F97</f>
        <v>0.0603345</v>
      </c>
      <c r="D29" s="31" t="n">
        <f aca="false">1999Emissions!E26</f>
        <v>0.06</v>
      </c>
      <c r="E29" s="181" t="n">
        <f aca="false">2000Emissions!E26</f>
        <v>0.0593</v>
      </c>
      <c r="F29" s="182" t="n">
        <f aca="false">(B29+C29)/2</f>
        <v>0.06016725</v>
      </c>
      <c r="G29" s="31" t="n">
        <f aca="false">(C29+D29)/2</f>
        <v>0.06016725</v>
      </c>
      <c r="H29" s="194" t="n">
        <f aca="false">(D29+E29)/2</f>
        <v>0.05965</v>
      </c>
      <c r="I29" s="183" t="n">
        <f aca="false">MAX(F29:H29)</f>
        <v>0.06016725</v>
      </c>
    </row>
    <row r="30" customFormat="false" ht="15.75" hidden="false" customHeight="false" outlineLevel="0" collapsed="false">
      <c r="A30" s="14" t="s">
        <v>33</v>
      </c>
      <c r="B30" s="31"/>
      <c r="C30" s="31"/>
      <c r="D30" s="31"/>
      <c r="E30" s="181"/>
      <c r="F30" s="182"/>
      <c r="G30" s="31"/>
      <c r="H30" s="194"/>
      <c r="I30" s="183"/>
    </row>
    <row r="31" customFormat="false" ht="15.75" hidden="false" customHeight="false" outlineLevel="0" collapsed="false">
      <c r="A31" s="14" t="s">
        <v>36</v>
      </c>
      <c r="B31" s="31" t="n">
        <f aca="false">1997Emissions!E19</f>
        <v>13.9</v>
      </c>
      <c r="C31" s="31" t="n">
        <f aca="false">1998Emissions!F104</f>
        <v>13.9</v>
      </c>
      <c r="D31" s="31" t="n">
        <f aca="false">1999Emissions!E28</f>
        <v>0</v>
      </c>
      <c r="E31" s="181" t="n">
        <f aca="false">2000Emissions!E28</f>
        <v>0.0192</v>
      </c>
      <c r="F31" s="182" t="n">
        <f aca="false">(B31+C31)/2</f>
        <v>13.9</v>
      </c>
      <c r="G31" s="31" t="n">
        <f aca="false">(C31+D31)/2</f>
        <v>6.95</v>
      </c>
      <c r="H31" s="194" t="n">
        <f aca="false">(D31+E31)/2</f>
        <v>0.0096</v>
      </c>
      <c r="I31" s="183" t="n">
        <f aca="false">MAX(F31:H31)</f>
        <v>13.9</v>
      </c>
    </row>
    <row r="32" customFormat="false" ht="15.75" hidden="false" customHeight="false" outlineLevel="0" collapsed="false">
      <c r="A32" s="14" t="s">
        <v>39</v>
      </c>
      <c r="B32" s="31" t="n">
        <f aca="false">1997Emissions!E14</f>
        <v>39.872</v>
      </c>
      <c r="C32" s="31" t="n">
        <f aca="false">1998Emissions!F99</f>
        <v>35.03805</v>
      </c>
      <c r="D32" s="31" t="n">
        <f aca="false">1999Emissions!E29</f>
        <v>36.51</v>
      </c>
      <c r="E32" s="181" t="n">
        <f aca="false">2000Emissions!E29</f>
        <v>34.613</v>
      </c>
      <c r="F32" s="182" t="n">
        <f aca="false">(B32+C32)/2</f>
        <v>37.455025</v>
      </c>
      <c r="G32" s="31" t="n">
        <f aca="false">(C32+D32)/2</f>
        <v>35.774025</v>
      </c>
      <c r="H32" s="194" t="n">
        <f aca="false">(D32+E32)/2</f>
        <v>35.5615</v>
      </c>
      <c r="I32" s="183" t="n">
        <f aca="false">MAX(F32:H32)</f>
        <v>37.455025</v>
      </c>
    </row>
    <row r="33" customFormat="false" ht="15.75" hidden="false" customHeight="false" outlineLevel="0" collapsed="false">
      <c r="A33" s="14" t="s">
        <v>39</v>
      </c>
      <c r="B33" s="31" t="n">
        <f aca="false">1997Emissions!E15</f>
        <v>43.007</v>
      </c>
      <c r="C33" s="31" t="n">
        <f aca="false">1998Emissions!F100</f>
        <v>36.40578</v>
      </c>
      <c r="D33" s="31" t="n">
        <f aca="false">1999Emissions!E30</f>
        <v>43.68</v>
      </c>
      <c r="E33" s="181" t="n">
        <f aca="false">2000Emissions!E30</f>
        <v>38.631</v>
      </c>
      <c r="F33" s="182" t="n">
        <f aca="false">(B33+C33)/2</f>
        <v>39.70639</v>
      </c>
      <c r="G33" s="31" t="n">
        <f aca="false">(C33+D33)/2</f>
        <v>40.04289</v>
      </c>
      <c r="H33" s="194" t="n">
        <f aca="false">(D33+E33)/2</f>
        <v>41.1555</v>
      </c>
      <c r="I33" s="183" t="n">
        <f aca="false">MAX(F33:H33)</f>
        <v>41.1555</v>
      </c>
    </row>
    <row r="34" customFormat="false" ht="15.75" hidden="false" customHeight="false" outlineLevel="0" collapsed="false">
      <c r="A34" s="14" t="s">
        <v>39</v>
      </c>
      <c r="B34" s="31" t="n">
        <f aca="false">1997Emissions!E16</f>
        <v>43.415</v>
      </c>
      <c r="C34" s="31" t="n">
        <f aca="false">1998Emissions!F101</f>
        <v>33.5688</v>
      </c>
      <c r="D34" s="31" t="n">
        <f aca="false">1999Emissions!E31</f>
        <v>41.68</v>
      </c>
      <c r="E34" s="181" t="n">
        <f aca="false">2000Emissions!E31</f>
        <v>39.6384</v>
      </c>
      <c r="F34" s="182" t="n">
        <f aca="false">(B34+C34)/2</f>
        <v>38.4919</v>
      </c>
      <c r="G34" s="31" t="n">
        <f aca="false">(C34+D34)/2</f>
        <v>37.6244</v>
      </c>
      <c r="H34" s="194" t="n">
        <f aca="false">(D34+E34)/2</f>
        <v>40.6592</v>
      </c>
      <c r="I34" s="183" t="n">
        <f aca="false">MAX(F34:H34)</f>
        <v>40.6592</v>
      </c>
    </row>
    <row r="35" customFormat="false" ht="15.75" hidden="false" customHeight="false" outlineLevel="0" collapsed="false">
      <c r="A35" s="14" t="s">
        <v>46</v>
      </c>
      <c r="B35" s="31" t="n">
        <f aca="false">1997Emissions!E13</f>
        <v>0.07</v>
      </c>
      <c r="C35" s="31" t="n">
        <f aca="false">1998Emissions!F98</f>
        <v>0.0468255</v>
      </c>
      <c r="D35" s="31" t="n">
        <f aca="false">1999Emissions!E32</f>
        <v>0.05</v>
      </c>
      <c r="E35" s="181" t="n">
        <f aca="false">2000Emissions!E32</f>
        <v>0.1767</v>
      </c>
      <c r="F35" s="182" t="n">
        <f aca="false">(B35+C35)/2</f>
        <v>0.05841275</v>
      </c>
      <c r="G35" s="31" t="n">
        <f aca="false">(C35+D35)/2</f>
        <v>0.04841275</v>
      </c>
      <c r="H35" s="194" t="n">
        <f aca="false">(D35+E35)/2</f>
        <v>0.11335</v>
      </c>
      <c r="I35" s="183" t="n">
        <f aca="false">MAX(F35:H35)</f>
        <v>0.11335</v>
      </c>
    </row>
    <row r="36" customFormat="false" ht="16.5" hidden="false" customHeight="false" outlineLevel="0" collapsed="false">
      <c r="A36" s="21" t="s">
        <v>49</v>
      </c>
      <c r="B36" s="31"/>
      <c r="C36" s="31"/>
      <c r="D36" s="31"/>
      <c r="E36" s="181"/>
      <c r="F36" s="184"/>
      <c r="G36" s="185"/>
      <c r="H36" s="195"/>
      <c r="I36" s="196"/>
    </row>
    <row r="37" customFormat="false" ht="16.5" hidden="false" customHeight="false" outlineLevel="0" collapsed="false">
      <c r="A37" s="187" t="s">
        <v>50</v>
      </c>
      <c r="B37" s="31" t="n">
        <f aca="false">SUM(B23:B36)</f>
        <v>158.294</v>
      </c>
      <c r="C37" s="31" t="n">
        <f aca="false">SUM(C23:C36)</f>
        <v>147.082506149352</v>
      </c>
      <c r="D37" s="31" t="n">
        <f aca="false">SUM(D23:D36)</f>
        <v>150.048</v>
      </c>
      <c r="E37" s="31" t="n">
        <f aca="false">SUM(E23:E36)</f>
        <v>148.9534</v>
      </c>
      <c r="F37" s="188" t="n">
        <f aca="false">SUM(F23:F36)</f>
        <v>152.688253074676</v>
      </c>
      <c r="G37" s="188" t="n">
        <f aca="false">SUM(G23:G36)</f>
        <v>148.565253074676</v>
      </c>
      <c r="H37" s="189" t="n">
        <f aca="false">SUM(H23:H36)</f>
        <v>149.5007</v>
      </c>
      <c r="I37" s="190" t="n">
        <f aca="false">SUM(I23:I36)</f>
        <v>165.28514225</v>
      </c>
    </row>
    <row r="38" customFormat="false" ht="13.5" hidden="false" customHeight="false" outlineLevel="0" collapsed="false"/>
    <row r="39" customFormat="false" ht="12.75" hidden="false" customHeight="false" outlineLevel="0" collapsed="false">
      <c r="A39" s="169"/>
      <c r="B39" s="170" t="n">
        <v>1997</v>
      </c>
      <c r="C39" s="170" t="n">
        <v>1998</v>
      </c>
      <c r="D39" s="170" t="n">
        <v>1999</v>
      </c>
      <c r="E39" s="171" t="n">
        <v>2000</v>
      </c>
      <c r="F39" s="172" t="s">
        <v>178</v>
      </c>
      <c r="G39" s="173" t="s">
        <v>179</v>
      </c>
      <c r="H39" s="191" t="s">
        <v>180</v>
      </c>
      <c r="I39" s="175" t="s">
        <v>181</v>
      </c>
    </row>
    <row r="40" customFormat="false" ht="12.75" hidden="false" customHeight="false" outlineLevel="0" collapsed="false">
      <c r="A40" s="176" t="s">
        <v>10</v>
      </c>
      <c r="B40" s="177" t="s">
        <v>184</v>
      </c>
      <c r="C40" s="177" t="s">
        <v>184</v>
      </c>
      <c r="D40" s="177" t="s">
        <v>184</v>
      </c>
      <c r="E40" s="178" t="s">
        <v>184</v>
      </c>
      <c r="F40" s="179" t="s">
        <v>184</v>
      </c>
      <c r="G40" s="177" t="s">
        <v>184</v>
      </c>
      <c r="H40" s="192" t="s">
        <v>184</v>
      </c>
      <c r="I40" s="193" t="s">
        <v>184</v>
      </c>
    </row>
    <row r="41" customFormat="false" ht="15.75" hidden="false" customHeight="false" outlineLevel="0" collapsed="false">
      <c r="A41" s="14" t="s">
        <v>15</v>
      </c>
      <c r="B41" s="31"/>
      <c r="C41" s="31"/>
      <c r="D41" s="31"/>
      <c r="E41" s="31"/>
      <c r="F41" s="182"/>
      <c r="G41" s="31"/>
      <c r="H41" s="194"/>
      <c r="I41" s="183"/>
    </row>
    <row r="42" customFormat="false" ht="15.75" hidden="false" customHeight="false" outlineLevel="0" collapsed="false">
      <c r="A42" s="14" t="s">
        <v>18</v>
      </c>
      <c r="B42" s="31"/>
      <c r="C42" s="31"/>
      <c r="D42" s="31"/>
      <c r="E42" s="181"/>
      <c r="F42" s="182"/>
      <c r="G42" s="31"/>
      <c r="H42" s="194"/>
      <c r="I42" s="183"/>
    </row>
    <row r="43" customFormat="false" ht="15.75" hidden="false" customHeight="false" outlineLevel="0" collapsed="false">
      <c r="A43" s="14" t="s">
        <v>20</v>
      </c>
      <c r="B43" s="31"/>
      <c r="C43" s="31"/>
      <c r="D43" s="31"/>
      <c r="E43" s="181"/>
      <c r="F43" s="182"/>
      <c r="G43" s="31"/>
      <c r="H43" s="194"/>
      <c r="I43" s="183"/>
    </row>
    <row r="44" customFormat="false" ht="15.75" hidden="false" customHeight="false" outlineLevel="0" collapsed="false">
      <c r="A44" s="14" t="s">
        <v>22</v>
      </c>
      <c r="B44" s="31"/>
      <c r="C44" s="31"/>
      <c r="D44" s="31"/>
      <c r="E44" s="181"/>
      <c r="F44" s="182"/>
      <c r="G44" s="31"/>
      <c r="H44" s="194"/>
      <c r="I44" s="183"/>
    </row>
    <row r="45" customFormat="false" ht="15.75" hidden="false" customHeight="false" outlineLevel="0" collapsed="false">
      <c r="A45" s="14" t="s">
        <v>25</v>
      </c>
      <c r="B45" s="31"/>
      <c r="C45" s="31"/>
      <c r="D45" s="31"/>
      <c r="E45" s="181"/>
      <c r="F45" s="182"/>
      <c r="G45" s="31"/>
      <c r="H45" s="194"/>
      <c r="I45" s="183"/>
    </row>
    <row r="46" customFormat="false" ht="15.75" hidden="false" customHeight="false" outlineLevel="0" collapsed="false">
      <c r="A46" s="14" t="s">
        <v>28</v>
      </c>
      <c r="B46" s="31" t="n">
        <f aca="false">1997Emissions!H17+1997Emissions!H18</f>
        <v>7.9</v>
      </c>
      <c r="C46" s="31" t="n">
        <f aca="false">1998Emissions!F68+1998Emissions!F69</f>
        <v>7.27695</v>
      </c>
      <c r="D46" s="31" t="n">
        <f aca="false">1999Emissions!G24+1999Emissions!G25</f>
        <v>7.276</v>
      </c>
      <c r="E46" s="181" t="n">
        <f aca="false">2000Emissions!G24</f>
        <v>4.7005</v>
      </c>
      <c r="F46" s="182" t="n">
        <f aca="false">(B46+C46)/2</f>
        <v>7.588475</v>
      </c>
      <c r="G46" s="31" t="n">
        <f aca="false">(C46+D46)/2</f>
        <v>7.276475</v>
      </c>
      <c r="H46" s="194" t="n">
        <f aca="false">(D46+E46)/2</f>
        <v>5.98825</v>
      </c>
      <c r="I46" s="183" t="n">
        <f aca="false">MAX(F46:H46)</f>
        <v>7.588475</v>
      </c>
    </row>
    <row r="47" customFormat="false" ht="15.75" hidden="false" customHeight="false" outlineLevel="0" collapsed="false">
      <c r="A47" s="14" t="s">
        <v>30</v>
      </c>
      <c r="B47" s="31"/>
      <c r="C47" s="31"/>
      <c r="D47" s="31"/>
      <c r="E47" s="181"/>
      <c r="F47" s="182"/>
      <c r="G47" s="31"/>
      <c r="H47" s="194"/>
      <c r="I47" s="183"/>
    </row>
    <row r="48" customFormat="false" ht="15.75" hidden="false" customHeight="false" outlineLevel="0" collapsed="false">
      <c r="A48" s="14" t="s">
        <v>33</v>
      </c>
      <c r="B48" s="31"/>
      <c r="C48" s="31"/>
      <c r="D48" s="31"/>
      <c r="E48" s="181"/>
      <c r="F48" s="182"/>
      <c r="G48" s="31"/>
      <c r="H48" s="194"/>
      <c r="I48" s="183"/>
    </row>
    <row r="49" customFormat="false" ht="15.75" hidden="false" customHeight="false" outlineLevel="0" collapsed="false">
      <c r="A49" s="14" t="s">
        <v>36</v>
      </c>
      <c r="B49" s="31"/>
      <c r="C49" s="31"/>
      <c r="D49" s="31"/>
      <c r="E49" s="181"/>
      <c r="F49" s="182"/>
      <c r="G49" s="31"/>
      <c r="H49" s="194"/>
      <c r="I49" s="183"/>
    </row>
    <row r="50" customFormat="false" ht="15.75" hidden="false" customHeight="false" outlineLevel="0" collapsed="false">
      <c r="A50" s="14" t="s">
        <v>39</v>
      </c>
      <c r="B50" s="31" t="n">
        <f aca="false">1997Emissions!H14</f>
        <v>1.62</v>
      </c>
      <c r="C50" s="31" t="n">
        <f aca="false">1998Emissions!F65</f>
        <v>7.0352547</v>
      </c>
      <c r="D50" s="31" t="n">
        <f aca="false">1999Emissions!G29</f>
        <v>6.76</v>
      </c>
      <c r="E50" s="181" t="n">
        <f aca="false">2000Emissions!G29</f>
        <v>6.4118</v>
      </c>
      <c r="F50" s="182" t="n">
        <f aca="false">(B50+C50)/2</f>
        <v>4.32762735</v>
      </c>
      <c r="G50" s="31" t="n">
        <f aca="false">(C50+D50)/2</f>
        <v>6.89762735</v>
      </c>
      <c r="H50" s="194" t="n">
        <f aca="false">(D50+E50)/2</f>
        <v>6.5859</v>
      </c>
      <c r="I50" s="183" t="n">
        <f aca="false">MAX(F50:H50)</f>
        <v>6.89762735</v>
      </c>
    </row>
    <row r="51" customFormat="false" ht="15.75" hidden="false" customHeight="false" outlineLevel="0" collapsed="false">
      <c r="A51" s="14" t="s">
        <v>39</v>
      </c>
      <c r="B51" s="31" t="n">
        <f aca="false">1997Emissions!H15</f>
        <v>1.66</v>
      </c>
      <c r="C51" s="31" t="n">
        <f aca="false">1998Emissions!F66</f>
        <v>6.9466164</v>
      </c>
      <c r="D51" s="31" t="n">
        <f aca="false">1999Emissions!G30</f>
        <v>7.69</v>
      </c>
      <c r="E51" s="181" t="n">
        <f aca="false">2000Emissions!G30</f>
        <v>6.8005</v>
      </c>
      <c r="F51" s="182" t="n">
        <f aca="false">(B51+C51)/2</f>
        <v>4.3033082</v>
      </c>
      <c r="G51" s="31" t="n">
        <f aca="false">(C51+D51)/2</f>
        <v>7.3183082</v>
      </c>
      <c r="H51" s="194" t="n">
        <f aca="false">(D51+E51)/2</f>
        <v>7.24525</v>
      </c>
      <c r="I51" s="183" t="n">
        <f aca="false">MAX(F51:H51)</f>
        <v>7.3183082</v>
      </c>
    </row>
    <row r="52" customFormat="false" ht="15.75" hidden="false" customHeight="false" outlineLevel="0" collapsed="false">
      <c r="A52" s="14" t="s">
        <v>39</v>
      </c>
      <c r="B52" s="31" t="n">
        <f aca="false">1997Emissions!H16</f>
        <v>1.6266</v>
      </c>
      <c r="C52" s="31" t="n">
        <f aca="false">1998Emissions!F67</f>
        <v>6.215624</v>
      </c>
      <c r="D52" s="31" t="n">
        <f aca="false">1999Emissions!G31</f>
        <v>6.85</v>
      </c>
      <c r="E52" s="181" t="n">
        <f aca="false">2000Emissions!G31</f>
        <v>6.5108</v>
      </c>
      <c r="F52" s="182" t="n">
        <f aca="false">(B52+C52)/2</f>
        <v>3.921112</v>
      </c>
      <c r="G52" s="31" t="n">
        <f aca="false">(C52+D52)/2</f>
        <v>6.532812</v>
      </c>
      <c r="H52" s="194" t="n">
        <f aca="false">(D52+E52)/2</f>
        <v>6.6804</v>
      </c>
      <c r="I52" s="183" t="n">
        <f aca="false">MAX(F52:H52)</f>
        <v>6.6804</v>
      </c>
    </row>
    <row r="53" customFormat="false" ht="15.75" hidden="false" customHeight="false" outlineLevel="0" collapsed="false">
      <c r="A53" s="14" t="s">
        <v>46</v>
      </c>
      <c r="B53" s="31" t="n">
        <f aca="false">1997Emissions!H13</f>
        <v>0</v>
      </c>
      <c r="C53" s="31" t="n">
        <f aca="false">1998Emissions!F64</f>
        <v>0.005332065</v>
      </c>
      <c r="D53" s="31" t="n">
        <f aca="false">1999Emissions!G32</f>
        <v>0.01</v>
      </c>
      <c r="E53" s="181" t="n">
        <f aca="false">2000Emissions!G32</f>
        <v>0.0053</v>
      </c>
      <c r="F53" s="182" t="n">
        <f aca="false">(B53+C53)/2</f>
        <v>0.0026660325</v>
      </c>
      <c r="G53" s="31" t="n">
        <f aca="false">(C53+D53)/2</f>
        <v>0.0076660325</v>
      </c>
      <c r="H53" s="194" t="n">
        <f aca="false">(D53+E53)/2</f>
        <v>0.00765</v>
      </c>
      <c r="I53" s="183" t="n">
        <f aca="false">MAX(F53:H53)</f>
        <v>0.0076660325</v>
      </c>
    </row>
    <row r="54" customFormat="false" ht="16.5" hidden="false" customHeight="false" outlineLevel="0" collapsed="false">
      <c r="A54" s="21" t="s">
        <v>49</v>
      </c>
      <c r="B54" s="31"/>
      <c r="C54" s="31"/>
      <c r="D54" s="31"/>
      <c r="E54" s="181"/>
      <c r="F54" s="184"/>
      <c r="G54" s="185"/>
      <c r="H54" s="195"/>
      <c r="I54" s="196"/>
    </row>
    <row r="55" customFormat="false" ht="16.5" hidden="false" customHeight="false" outlineLevel="0" collapsed="false">
      <c r="A55" s="187" t="s">
        <v>50</v>
      </c>
      <c r="B55" s="31" t="n">
        <f aca="false">SUM(B41:B54)</f>
        <v>12.8066</v>
      </c>
      <c r="C55" s="31" t="n">
        <f aca="false">SUM(C41:C54)</f>
        <v>27.479777165</v>
      </c>
      <c r="D55" s="31" t="n">
        <f aca="false">SUM(D41:D54)</f>
        <v>28.586</v>
      </c>
      <c r="E55" s="31" t="n">
        <f aca="false">SUM(E41:E54)</f>
        <v>24.4289</v>
      </c>
      <c r="F55" s="188" t="n">
        <f aca="false">SUM(F41:F54)</f>
        <v>20.1431885825</v>
      </c>
      <c r="G55" s="188" t="n">
        <f aca="false">SUM(G41:G54)</f>
        <v>28.0328885825</v>
      </c>
      <c r="H55" s="189" t="n">
        <f aca="false">SUM(H41:H54)</f>
        <v>26.50745</v>
      </c>
      <c r="I55" s="190" t="n">
        <f aca="false">SUM(I41:I54)</f>
        <v>28.4924765825</v>
      </c>
    </row>
    <row r="56" customFormat="false" ht="13.5" hidden="false" customHeight="false" outlineLevel="0" collapsed="false"/>
    <row r="57" customFormat="false" ht="12.75" hidden="false" customHeight="false" outlineLevel="0" collapsed="false">
      <c r="A57" s="169"/>
      <c r="B57" s="170" t="n">
        <v>1997</v>
      </c>
      <c r="C57" s="170" t="n">
        <v>1998</v>
      </c>
      <c r="D57" s="170" t="n">
        <v>1999</v>
      </c>
      <c r="E57" s="171" t="n">
        <v>2000</v>
      </c>
      <c r="F57" s="172" t="s">
        <v>178</v>
      </c>
      <c r="G57" s="173" t="s">
        <v>179</v>
      </c>
      <c r="H57" s="191" t="s">
        <v>180</v>
      </c>
      <c r="I57" s="175" t="s">
        <v>181</v>
      </c>
    </row>
    <row r="58" customFormat="false" ht="12.75" hidden="false" customHeight="false" outlineLevel="0" collapsed="false">
      <c r="A58" s="176" t="s">
        <v>10</v>
      </c>
      <c r="B58" s="177" t="s">
        <v>127</v>
      </c>
      <c r="C58" s="177" t="s">
        <v>127</v>
      </c>
      <c r="D58" s="177" t="s">
        <v>127</v>
      </c>
      <c r="E58" s="178" t="s">
        <v>127</v>
      </c>
      <c r="F58" s="179" t="s">
        <v>127</v>
      </c>
      <c r="G58" s="177" t="s">
        <v>127</v>
      </c>
      <c r="H58" s="192" t="s">
        <v>127</v>
      </c>
      <c r="I58" s="193" t="s">
        <v>127</v>
      </c>
    </row>
    <row r="59" customFormat="false" ht="15.75" hidden="false" customHeight="false" outlineLevel="0" collapsed="false">
      <c r="A59" s="14" t="s">
        <v>15</v>
      </c>
      <c r="B59" s="31"/>
      <c r="C59" s="31"/>
      <c r="D59" s="31"/>
      <c r="E59" s="31"/>
      <c r="F59" s="182"/>
      <c r="G59" s="31"/>
      <c r="H59" s="194"/>
      <c r="I59" s="183"/>
    </row>
    <row r="60" customFormat="false" ht="15.75" hidden="false" customHeight="false" outlineLevel="0" collapsed="false">
      <c r="A60" s="14" t="s">
        <v>18</v>
      </c>
      <c r="B60" s="31" t="n">
        <f aca="false">1997Emissions!D9</f>
        <v>4.62</v>
      </c>
      <c r="C60" s="31" t="n">
        <f aca="false">1998Emissions!F77</f>
        <v>7.82743864159357</v>
      </c>
      <c r="D60" s="31" t="n">
        <f aca="false">1999Emissions!D7</f>
        <v>7.83</v>
      </c>
      <c r="E60" s="181" t="n">
        <f aca="false">2000Emissions!D7</f>
        <v>3.6013</v>
      </c>
      <c r="F60" s="182" t="n">
        <f aca="false">(B60+C60)/2</f>
        <v>6.22371932079678</v>
      </c>
      <c r="G60" s="31" t="n">
        <f aca="false">(C60+D60)/2</f>
        <v>7.82871932079678</v>
      </c>
      <c r="H60" s="194" t="n">
        <f aca="false">(D60+E60)/2</f>
        <v>5.71565</v>
      </c>
      <c r="I60" s="183" t="n">
        <f aca="false">MAX(F60:H60)</f>
        <v>7.82871932079678</v>
      </c>
    </row>
    <row r="61" customFormat="false" ht="15.75" hidden="false" customHeight="false" outlineLevel="0" collapsed="false">
      <c r="A61" s="14" t="s">
        <v>20</v>
      </c>
      <c r="B61" s="31" t="n">
        <f aca="false">1997Emissions!D10</f>
        <v>0.03</v>
      </c>
      <c r="C61" s="31" t="n">
        <f aca="false">1998Emissions!F78</f>
        <v>0.0248672929265092</v>
      </c>
      <c r="D61" s="31" t="n">
        <f aca="false">1999Emissions!D8</f>
        <v>0.02</v>
      </c>
      <c r="E61" s="181" t="n">
        <f aca="false">2000Emissions!D8</f>
        <v>0.0165</v>
      </c>
      <c r="F61" s="182" t="n">
        <f aca="false">(B61+C61)/2</f>
        <v>0.0274336464632546</v>
      </c>
      <c r="G61" s="31" t="n">
        <f aca="false">(C61+D61)/2</f>
        <v>0.0224336464632546</v>
      </c>
      <c r="H61" s="194" t="n">
        <f aca="false">(D61+E61)/2</f>
        <v>0.01825</v>
      </c>
      <c r="I61" s="183" t="n">
        <f aca="false">MAX(F61:H61)</f>
        <v>0.0274336464632546</v>
      </c>
    </row>
    <row r="62" customFormat="false" ht="15.75" hidden="false" customHeight="false" outlineLevel="0" collapsed="false">
      <c r="A62" s="14" t="s">
        <v>22</v>
      </c>
      <c r="B62" s="31" t="n">
        <f aca="false">1997Emissions!D11</f>
        <v>0.43</v>
      </c>
      <c r="C62" s="31" t="n">
        <f aca="false">1998Emissions!F79</f>
        <v>0.398381629248466</v>
      </c>
      <c r="D62" s="31" t="n">
        <f aca="false">1999Emissions!D9</f>
        <v>0.4</v>
      </c>
      <c r="E62" s="181" t="n">
        <f aca="false">2000Emissions!D9</f>
        <v>0.1833</v>
      </c>
      <c r="F62" s="182" t="n">
        <f aca="false">(B62+C62)/2</f>
        <v>0.414190814624233</v>
      </c>
      <c r="G62" s="31" t="n">
        <f aca="false">(C62+D62)/2</f>
        <v>0.399190814624233</v>
      </c>
      <c r="H62" s="194" t="n">
        <f aca="false">(D62+E62)/2</f>
        <v>0.29165</v>
      </c>
      <c r="I62" s="183" t="n">
        <f aca="false">MAX(F62:H62)</f>
        <v>0.414190814624233</v>
      </c>
    </row>
    <row r="63" customFormat="false" ht="15.75" hidden="false" customHeight="false" outlineLevel="0" collapsed="false">
      <c r="A63" s="14" t="s">
        <v>25</v>
      </c>
      <c r="B63" s="31"/>
      <c r="C63" s="31"/>
      <c r="D63" s="31"/>
      <c r="E63" s="181"/>
      <c r="F63" s="182"/>
      <c r="G63" s="31"/>
      <c r="H63" s="194"/>
      <c r="I63" s="183"/>
    </row>
    <row r="64" customFormat="false" ht="15.75" hidden="false" customHeight="false" outlineLevel="0" collapsed="false">
      <c r="A64" s="14" t="s">
        <v>28</v>
      </c>
      <c r="B64" s="31" t="n">
        <f aca="false">1997Emissions!D70</f>
        <v>13.6599732262383</v>
      </c>
      <c r="C64" s="31" t="n">
        <f aca="false">1998Emissions!F149</f>
        <v>12.5694578313253</v>
      </c>
      <c r="D64" s="31" t="n">
        <f aca="false">1999Emissions!D71</f>
        <v>12.5694779116466</v>
      </c>
      <c r="E64" s="181" t="n">
        <f aca="false">2000Emissions!D71</f>
        <v>9.2260374832664</v>
      </c>
      <c r="F64" s="182" t="n">
        <f aca="false">(B64+C64)/2</f>
        <v>13.1147155287818</v>
      </c>
      <c r="G64" s="31" t="n">
        <f aca="false">(C64+D64)/2</f>
        <v>12.5694678714859</v>
      </c>
      <c r="H64" s="194" t="n">
        <f aca="false">(D64+E64)/2</f>
        <v>10.8977576974565</v>
      </c>
      <c r="I64" s="183" t="n">
        <f aca="false">MAX(F64:H64)</f>
        <v>13.1147155287818</v>
      </c>
    </row>
    <row r="65" customFormat="false" ht="15.75" hidden="false" customHeight="false" outlineLevel="0" collapsed="false">
      <c r="A65" s="14" t="s">
        <v>30</v>
      </c>
      <c r="B65" s="31" t="n">
        <f aca="false">1997Emissions!D12</f>
        <v>0.03</v>
      </c>
      <c r="C65" s="31" t="n">
        <f aca="false">1998Emissions!F80</f>
        <v>0.030222</v>
      </c>
      <c r="D65" s="31" t="n">
        <f aca="false">1999Emissions!D26</f>
        <v>0.03</v>
      </c>
      <c r="E65" s="181" t="n">
        <f aca="false">2000Emissions!D26</f>
        <v>0.0234</v>
      </c>
      <c r="F65" s="182" t="n">
        <f aca="false">(B65+C65)/2</f>
        <v>0.030111</v>
      </c>
      <c r="G65" s="31" t="n">
        <f aca="false">(C65+D65)/2</f>
        <v>0.030111</v>
      </c>
      <c r="H65" s="194" t="n">
        <f aca="false">(D65+E65)/2</f>
        <v>0.0267</v>
      </c>
      <c r="I65" s="183" t="n">
        <f aca="false">MAX(F65:H65)</f>
        <v>0.030111</v>
      </c>
    </row>
    <row r="66" customFormat="false" ht="15.75" hidden="false" customHeight="false" outlineLevel="0" collapsed="false">
      <c r="A66" s="14" t="s">
        <v>33</v>
      </c>
      <c r="B66" s="31"/>
      <c r="C66" s="31"/>
      <c r="D66" s="31"/>
      <c r="E66" s="181"/>
      <c r="F66" s="182"/>
      <c r="G66" s="31"/>
      <c r="H66" s="194"/>
      <c r="I66" s="183"/>
    </row>
    <row r="67" customFormat="false" ht="15.75" hidden="false" customHeight="false" outlineLevel="0" collapsed="false">
      <c r="A67" s="14" t="s">
        <v>36</v>
      </c>
      <c r="B67" s="31"/>
      <c r="C67" s="31"/>
      <c r="D67" s="31"/>
      <c r="E67" s="181"/>
      <c r="F67" s="182"/>
      <c r="G67" s="31"/>
      <c r="H67" s="194"/>
      <c r="I67" s="183"/>
    </row>
    <row r="68" customFormat="false" ht="15.75" hidden="false" customHeight="false" outlineLevel="0" collapsed="false">
      <c r="A68" s="14" t="s">
        <v>39</v>
      </c>
      <c r="B68" s="31" t="n">
        <f aca="false">1997Emissions!D57</f>
        <v>22.1526019690577</v>
      </c>
      <c r="C68" s="31" t="n">
        <f aca="false">1998Emissions!F136</f>
        <v>19.4667136075949</v>
      </c>
      <c r="D68" s="31" t="n">
        <f aca="false">1999Emissions!D58</f>
        <v>20.2827004219409</v>
      </c>
      <c r="E68" s="181" t="n">
        <f aca="false">2000Emissions!D58</f>
        <v>19.2305344585091</v>
      </c>
      <c r="F68" s="182" t="n">
        <f aca="false">(B68+C68)/2</f>
        <v>20.8096577883263</v>
      </c>
      <c r="G68" s="31" t="n">
        <f aca="false">(C68+D68)/2</f>
        <v>19.8747070147679</v>
      </c>
      <c r="H68" s="194" t="n">
        <f aca="false">(D68+E68)/2</f>
        <v>19.756617440225</v>
      </c>
      <c r="I68" s="183" t="n">
        <f aca="false">MAX(F68:H68)</f>
        <v>20.8096577883263</v>
      </c>
    </row>
    <row r="69" customFormat="false" ht="15.75" hidden="false" customHeight="false" outlineLevel="0" collapsed="false">
      <c r="A69" s="14" t="s">
        <v>39</v>
      </c>
      <c r="B69" s="31" t="n">
        <f aca="false">1997Emissions!D58</f>
        <v>22.7140017667845</v>
      </c>
      <c r="C69" s="31" t="n">
        <f aca="false">1998Emissions!F137</f>
        <v>19.2276545936396</v>
      </c>
      <c r="D69" s="31" t="n">
        <f aca="false">1999Emissions!D59</f>
        <v>23.0695671378092</v>
      </c>
      <c r="E69" s="181" t="n">
        <f aca="false">2000Emissions!D59</f>
        <v>20.4028798586572</v>
      </c>
      <c r="F69" s="182" t="n">
        <f aca="false">(B69+C69)/2</f>
        <v>20.970828180212</v>
      </c>
      <c r="G69" s="31" t="n">
        <f aca="false">(C69+D69)/2</f>
        <v>21.1486108657244</v>
      </c>
      <c r="H69" s="194" t="n">
        <f aca="false">(D69+E69)/2</f>
        <v>21.7362234982332</v>
      </c>
      <c r="I69" s="183" t="n">
        <f aca="false">MAX(F69:H69)</f>
        <v>21.7362234982332</v>
      </c>
    </row>
    <row r="70" customFormat="false" ht="15.75" hidden="false" customHeight="false" outlineLevel="0" collapsed="false">
      <c r="A70" s="14" t="s">
        <v>39</v>
      </c>
      <c r="B70" s="31" t="n">
        <f aca="false">1997Emissions!D59</f>
        <v>22.2458745874587</v>
      </c>
      <c r="C70" s="31" t="n">
        <f aca="false">1998Emissions!F138</f>
        <v>17.2006789250354</v>
      </c>
      <c r="D70" s="31" t="n">
        <f aca="false">1999Emissions!D60</f>
        <v>21.3543140028289</v>
      </c>
      <c r="E70" s="181" t="n">
        <f aca="false">2000Emissions!D60</f>
        <v>20.3107307873645</v>
      </c>
      <c r="F70" s="182" t="n">
        <f aca="false">(B70+C70)/2</f>
        <v>19.7232767562471</v>
      </c>
      <c r="G70" s="31" t="n">
        <f aca="false">(C70+D70)/2</f>
        <v>19.2774964639321</v>
      </c>
      <c r="H70" s="194" t="n">
        <f aca="false">(D70+E70)/2</f>
        <v>20.8325223950967</v>
      </c>
      <c r="I70" s="183" t="n">
        <f aca="false">MAX(F70:H70)</f>
        <v>20.8325223950967</v>
      </c>
    </row>
    <row r="71" customFormat="false" ht="15.75" hidden="false" customHeight="false" outlineLevel="0" collapsed="false">
      <c r="A71" s="14" t="s">
        <v>46</v>
      </c>
      <c r="B71" s="31" t="n">
        <f aca="false">1997Emissions!D13</f>
        <v>0.36</v>
      </c>
      <c r="C71" s="31" t="n">
        <f aca="false">1998Emissions!F81</f>
        <v>0.36252</v>
      </c>
      <c r="D71" s="31" t="n">
        <f aca="false">1999Emissions!D32</f>
        <v>0.36</v>
      </c>
      <c r="E71" s="181" t="n">
        <f aca="false">2000Emissions!D32</f>
        <v>1.368</v>
      </c>
      <c r="F71" s="182" t="n">
        <f aca="false">(B71+C71)/2</f>
        <v>0.36126</v>
      </c>
      <c r="G71" s="31" t="n">
        <f aca="false">(C71+D71)/2</f>
        <v>0.36126</v>
      </c>
      <c r="H71" s="194" t="n">
        <f aca="false">(D71+E71)/2</f>
        <v>0.864</v>
      </c>
      <c r="I71" s="183" t="n">
        <f aca="false">MAX(F71:H71)</f>
        <v>0.864</v>
      </c>
    </row>
    <row r="72" customFormat="false" ht="16.5" hidden="false" customHeight="false" outlineLevel="0" collapsed="false">
      <c r="A72" s="21" t="s">
        <v>49</v>
      </c>
      <c r="B72" s="31"/>
      <c r="C72" s="31"/>
      <c r="D72" s="31"/>
      <c r="E72" s="181"/>
      <c r="F72" s="184"/>
      <c r="G72" s="185"/>
      <c r="H72" s="195"/>
      <c r="I72" s="196"/>
    </row>
    <row r="73" customFormat="false" ht="16.5" hidden="false" customHeight="false" outlineLevel="0" collapsed="false">
      <c r="A73" s="187" t="s">
        <v>50</v>
      </c>
      <c r="B73" s="31" t="n">
        <f aca="false">SUM(B59:B72)</f>
        <v>86.2424515495391</v>
      </c>
      <c r="C73" s="31" t="n">
        <f aca="false">SUM(C59:C72)</f>
        <v>77.1079345213637</v>
      </c>
      <c r="D73" s="31" t="n">
        <f aca="false">SUM(D59:D72)</f>
        <v>85.9160594742256</v>
      </c>
      <c r="E73" s="31" t="n">
        <f aca="false">SUM(E59:E72)</f>
        <v>74.3626825877972</v>
      </c>
      <c r="F73" s="188" t="n">
        <f aca="false">SUM(F59:F72)</f>
        <v>81.6751930354514</v>
      </c>
      <c r="G73" s="188" t="n">
        <f aca="false">SUM(G59:G72)</f>
        <v>81.5119969977946</v>
      </c>
      <c r="H73" s="189" t="n">
        <f aca="false">SUM(H59:H72)</f>
        <v>80.1393710310114</v>
      </c>
      <c r="I73" s="190" t="n">
        <f aca="false">SUM(I59:I72)</f>
        <v>85.6575739923222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2001-08-15T20:45:35Z</dcterms:created>
  <dc:creator>mphilli</dc:creator>
  <dc:description/>
  <dc:language>en-US</dc:language>
  <cp:lastModifiedBy>mphilli</cp:lastModifiedBy>
  <cp:lastPrinted>2001-10-02T18:38:46Z</cp:lastPrinted>
  <dcterms:modified xsi:type="dcterms:W3CDTF">2001-10-02T19:05:48Z</dcterms:modified>
  <cp:revision>0</cp:revision>
  <dc:subject/>
  <dc:title/>
</cp:coreProperties>
</file>