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Comps" sheetId="1" state="visible" r:id="rId3"/>
    <sheet name="CSFB Comps" sheetId="2" state="visible" r:id="rId4"/>
  </sheets>
  <definedNames>
    <definedName function="false" hidden="false" localSheetId="1" name="_xlnm.Print_Area" vbProcedure="false">'CSFB Comps'!$A$1:$N$54</definedName>
    <definedName function="false" hidden="false" localSheetId="0" name="Excel_BuiltIn__FilterDatabase" vbProcedure="false">'ENA Comps'!$F$2:$F$26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<sst xmlns="http://schemas.openxmlformats.org/spreadsheetml/2006/main" count="175" uniqueCount="108">
  <si>
    <t xml:space="preserve">Merchant Peaker Plant Cost Analysis</t>
  </si>
  <si>
    <t xml:space="preserve">ENA</t>
  </si>
  <si>
    <t xml:space="preserve">CSFB</t>
  </si>
  <si>
    <t xml:space="preserve">Company</t>
  </si>
  <si>
    <t xml:space="preserve">Location</t>
  </si>
  <si>
    <t xml:space="preserve">Source</t>
  </si>
  <si>
    <t xml:space="preserve">Turbine Type</t>
  </si>
  <si>
    <t xml:space="preserve">Article Date</t>
  </si>
  <si>
    <t xml:space="preserve">Operation Date</t>
  </si>
  <si>
    <t xml:space="preserve">MW's</t>
  </si>
  <si>
    <t xml:space="preserve">Cost ($ MM)</t>
  </si>
  <si>
    <t xml:space="preserve">Cost/kW </t>
  </si>
  <si>
    <t xml:space="preserve">Dynergy</t>
  </si>
  <si>
    <t xml:space="preserve">Lake Charles</t>
  </si>
  <si>
    <t xml:space="preserve">Co. Press Release</t>
  </si>
  <si>
    <t xml:space="preserve">GE 7FA</t>
  </si>
  <si>
    <t xml:space="preserve">Tenaska</t>
  </si>
  <si>
    <t xml:space="preserve">Georgia</t>
  </si>
  <si>
    <t xml:space="preserve">Entergy </t>
  </si>
  <si>
    <t xml:space="preserve">Miss.</t>
  </si>
  <si>
    <t xml:space="preserve">GE 7EA</t>
  </si>
  <si>
    <t xml:space="preserve">Southwestern Elec. Coop.</t>
  </si>
  <si>
    <t xml:space="preserve">Illinois</t>
  </si>
  <si>
    <t xml:space="preserve">Megawatt Daily</t>
  </si>
  <si>
    <t xml:space="preserve">GE LM 6000</t>
  </si>
  <si>
    <t xml:space="preserve">Hoosier Energy/Williams</t>
  </si>
  <si>
    <t xml:space="preserve">Indiana</t>
  </si>
  <si>
    <t xml:space="preserve">N/A</t>
  </si>
  <si>
    <t xml:space="preserve">Austin Energy</t>
  </si>
  <si>
    <t xml:space="preserve">Texas</t>
  </si>
  <si>
    <t xml:space="preserve">Kinder Morgan</t>
  </si>
  <si>
    <t xml:space="preserve">Louisiana</t>
  </si>
  <si>
    <t xml:space="preserve">6 LM 6000 &amp; 1 7EA</t>
  </si>
  <si>
    <t xml:space="preserve">DPL</t>
  </si>
  <si>
    <t xml:space="preserve">Ohio</t>
  </si>
  <si>
    <t xml:space="preserve">GE Gas Turbines</t>
  </si>
  <si>
    <t xml:space="preserve">Pratt &amp; Whitney</t>
  </si>
  <si>
    <t xml:space="preserve">Indeck</t>
  </si>
  <si>
    <t xml:space="preserve">Standard Power &amp; Light</t>
  </si>
  <si>
    <t xml:space="preserve">Generation Week</t>
  </si>
  <si>
    <t xml:space="preserve">PPL Global</t>
  </si>
  <si>
    <t xml:space="preserve">Pennsylvania</t>
  </si>
  <si>
    <t xml:space="preserve">Electric Power Daily</t>
  </si>
  <si>
    <t xml:space="preserve">Average</t>
  </si>
  <si>
    <t xml:space="preserve">Average (w/o GE LM 6000's)</t>
  </si>
  <si>
    <t xml:space="preserve">Peaking Power Plant Projects &amp; Costs</t>
  </si>
  <si>
    <t xml:space="preserve">($ in Millions)</t>
  </si>
  <si>
    <t xml:space="preserve">Company/Project</t>
  </si>
  <si>
    <t xml:space="preserve">Completion Date</t>
  </si>
  <si>
    <t xml:space="preserve">Type of Equipment</t>
  </si>
  <si>
    <t xml:space="preserve">Total Cost</t>
  </si>
  <si>
    <t xml:space="preserve">MWs</t>
  </si>
  <si>
    <t xml:space="preserve">$ / kW</t>
  </si>
  <si>
    <r>
      <rPr>
        <sz val="10"/>
        <rFont val="Arial"/>
        <family val="2"/>
      </rPr>
      <t xml:space="preserve">Entergy</t>
    </r>
    <r>
      <rPr>
        <vertAlign val="superscript"/>
        <sz val="7.5"/>
        <rFont val="Arial"/>
        <family val="2"/>
      </rPr>
      <t xml:space="preserve">(1)</t>
    </r>
  </si>
  <si>
    <t xml:space="preserve">Vicksburg, MS</t>
  </si>
  <si>
    <t xml:space="preserve">mid-year 2001</t>
  </si>
  <si>
    <t xml:space="preserve">7EA turbines supplied by G.E.</t>
  </si>
  <si>
    <t xml:space="preserve">Mississippi</t>
  </si>
  <si>
    <t xml:space="preserve">mid-year 2002</t>
  </si>
  <si>
    <r>
      <rPr>
        <sz val="10"/>
        <rFont val="Arial"/>
        <family val="2"/>
      </rPr>
      <t xml:space="preserve">Broad River Energy</t>
    </r>
    <r>
      <rPr>
        <vertAlign val="superscript"/>
        <sz val="7.5"/>
        <rFont val="Arial"/>
        <family val="2"/>
      </rPr>
      <t xml:space="preserve">(2)</t>
    </r>
  </si>
  <si>
    <t xml:space="preserve">Gaffney, SC</t>
  </si>
  <si>
    <t xml:space="preserve">General Electric simple cycle combustion turbines, Frame 7FA model 7241</t>
  </si>
  <si>
    <r>
      <rPr>
        <sz val="10"/>
        <rFont val="Arial"/>
        <family val="2"/>
      </rPr>
      <t xml:space="preserve">Broad River 4&amp;5</t>
    </r>
    <r>
      <rPr>
        <vertAlign val="superscript"/>
        <sz val="7.5"/>
        <rFont val="Arial"/>
        <family val="2"/>
      </rPr>
      <t xml:space="preserve">(2)</t>
    </r>
  </si>
  <si>
    <r>
      <rPr>
        <sz val="10"/>
        <rFont val="Arial"/>
        <family val="2"/>
      </rPr>
      <t xml:space="preserve">RockGen Energy</t>
    </r>
    <r>
      <rPr>
        <vertAlign val="superscript"/>
        <sz val="7.5"/>
        <rFont val="Arial"/>
        <family val="2"/>
      </rPr>
      <t xml:space="preserve">(2)</t>
    </r>
  </si>
  <si>
    <t xml:space="preserve">Christiana, WI</t>
  </si>
  <si>
    <r>
      <rPr>
        <sz val="10"/>
        <color rgb="FF000000"/>
        <rFont val="Arial"/>
        <family val="2"/>
      </rPr>
      <t xml:space="preserve">PJM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</si>
  <si>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Mid-Atlantic</t>
  </si>
  <si>
    <t xml:space="preserve">G.E. LM 6000</t>
  </si>
  <si>
    <r>
      <rPr>
        <sz val="10"/>
        <color rgb="FF000000"/>
        <rFont val="Arial"/>
        <family val="2"/>
      </rPr>
      <t xml:space="preserve">MAIN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</si>
  <si>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Midwest</t>
  </si>
  <si>
    <t xml:space="preserve">Siemans Class F</t>
  </si>
  <si>
    <r>
      <rPr>
        <sz val="10"/>
        <rFont val="Arial"/>
        <family val="0"/>
      </rPr>
      <t xml:space="preserve">Standard Power &amp; Light</t>
    </r>
    <r>
      <rPr>
        <vertAlign val="superscript"/>
        <sz val="7.5"/>
        <rFont val="Arial"/>
        <family val="2"/>
      </rPr>
      <t xml:space="preserve">(3)</t>
    </r>
  </si>
  <si>
    <r>
      <rPr>
        <sz val="10"/>
        <rFont val="Arial"/>
        <family val="0"/>
      </rPr>
      <t xml:space="preserve">Southwestern Elec. Coop.</t>
    </r>
    <r>
      <rPr>
        <vertAlign val="superscript"/>
        <sz val="7.5"/>
        <rFont val="Arial"/>
        <family val="2"/>
      </rPr>
      <t xml:space="preserve">(4)</t>
    </r>
  </si>
  <si>
    <r>
      <rPr>
        <sz val="10"/>
        <rFont val="Arial"/>
        <family val="2"/>
      </rPr>
      <t xml:space="preserve">Dynergy</t>
    </r>
    <r>
      <rPr>
        <vertAlign val="superscript"/>
        <sz val="7.5"/>
        <rFont val="Arial"/>
        <family val="2"/>
      </rPr>
      <t xml:space="preserve">(1)</t>
    </r>
  </si>
  <si>
    <r>
      <rPr>
        <sz val="10"/>
        <rFont val="Arial"/>
        <family val="2"/>
      </rPr>
      <t xml:space="preserve">Indeck</t>
    </r>
    <r>
      <rPr>
        <vertAlign val="superscript"/>
        <sz val="7.5"/>
        <rFont val="Arial"/>
        <family val="2"/>
      </rPr>
      <t xml:space="preserve">(5)</t>
    </r>
  </si>
  <si>
    <r>
      <rPr>
        <sz val="10"/>
        <rFont val="Arial"/>
        <family val="2"/>
      </rPr>
      <t xml:space="preserve">DPL (Phase II)</t>
    </r>
    <r>
      <rPr>
        <vertAlign val="superscript"/>
        <sz val="7.5"/>
        <rFont val="Arial"/>
        <family val="2"/>
      </rPr>
      <t xml:space="preserve">(6)</t>
    </r>
  </si>
  <si>
    <t xml:space="preserve">mid-year 2000</t>
  </si>
  <si>
    <t xml:space="preserve">Pratt &amp; Whitney/Turbo Power and Marine units </t>
  </si>
  <si>
    <r>
      <rPr>
        <sz val="10"/>
        <rFont val="Arial"/>
        <family val="2"/>
      </rPr>
      <t xml:space="preserve">DPL (Phase III)</t>
    </r>
    <r>
      <rPr>
        <vertAlign val="superscript"/>
        <sz val="7.5"/>
        <rFont val="Arial"/>
        <family val="2"/>
      </rPr>
      <t xml:space="preserve">(6)</t>
    </r>
  </si>
  <si>
    <t xml:space="preserve">General Electric combustion turbine peaking units</t>
  </si>
  <si>
    <r>
      <rPr>
        <sz val="10"/>
        <rFont val="Arial"/>
        <family val="2"/>
      </rPr>
      <t xml:space="preserve">DPL (Phase IV)</t>
    </r>
    <r>
      <rPr>
        <vertAlign val="superscript"/>
        <sz val="7.5"/>
        <rFont val="Arial"/>
        <family val="2"/>
      </rPr>
      <t xml:space="preserve">(6)</t>
    </r>
  </si>
  <si>
    <t xml:space="preserve">year-end 2001</t>
  </si>
  <si>
    <t xml:space="preserve">  </t>
  </si>
  <si>
    <r>
      <rPr>
        <sz val="10"/>
        <rFont val="Arial"/>
        <family val="2"/>
      </rPr>
      <t xml:space="preserve">Columbia Electric</t>
    </r>
    <r>
      <rPr>
        <vertAlign val="superscript"/>
        <sz val="7.5"/>
        <rFont val="Arial"/>
        <family val="2"/>
      </rPr>
      <t xml:space="preserve">(7)</t>
    </r>
  </si>
  <si>
    <t xml:space="preserve">Ceredo, WV</t>
  </si>
  <si>
    <r>
      <rPr>
        <sz val="10"/>
        <rFont val="Arial"/>
        <family val="2"/>
      </rPr>
      <t xml:space="preserve">Tenaska Georgia</t>
    </r>
    <r>
      <rPr>
        <vertAlign val="superscript"/>
        <sz val="7.5"/>
        <rFont val="Arial"/>
        <family val="2"/>
      </rPr>
      <t xml:space="preserve">(1)</t>
    </r>
  </si>
  <si>
    <t xml:space="preserve">Heard County, GA</t>
  </si>
  <si>
    <t xml:space="preserve">1)</t>
  </si>
  <si>
    <t xml:space="preserve">Per company news release</t>
  </si>
  <si>
    <t xml:space="preserve">Average (excluding highest/lowest) </t>
  </si>
  <si>
    <t xml:space="preserve">MAX</t>
  </si>
  <si>
    <t xml:space="preserve">2)</t>
  </si>
  <si>
    <t xml:space="preserve">CSFB Project</t>
  </si>
  <si>
    <t xml:space="preserve">MIN</t>
  </si>
  <si>
    <t xml:space="preserve">3)</t>
  </si>
  <si>
    <t xml:space="preserve">Generation Week (3/1/00)</t>
  </si>
  <si>
    <t xml:space="preserve">Total</t>
  </si>
  <si>
    <t xml:space="preserve">4)</t>
  </si>
  <si>
    <t xml:space="preserve">MW Daily</t>
  </si>
  <si>
    <t xml:space="preserve">Total - MAX/MIN</t>
  </si>
  <si>
    <t xml:space="preserve">5)</t>
  </si>
  <si>
    <t xml:space="preserve">AVERAGE</t>
  </si>
  <si>
    <t xml:space="preserve">6)</t>
  </si>
  <si>
    <t xml:space="preserve">Per CSFB Research Analyst Paul Patterson's conversation with DPL CFO (adjusted to include financing costs)</t>
  </si>
  <si>
    <t xml:space="preserve">7)</t>
  </si>
  <si>
    <t xml:space="preserve">Per news release (adjusted to include capital investment)</t>
  </si>
  <si>
    <t xml:space="preserve">Reported</t>
  </si>
  <si>
    <t xml:space="preserve">Differential in LTM reported/adjusted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</si>
</sst>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#,##0.0_);[RED]\(#,##0.0\)"/>
    <numFmt numFmtId="166" formatCode="#,##0.000_);[RED]\(#,##0.000\)"/>
    <numFmt numFmtId="167" formatCode="\$#,##0.0_);[RED]&quot;($&quot;#,##0.0\)"/>
    <numFmt numFmtId="168" formatCode="\$#,##0.000_);[RED]&quot;($&quot;#,##0.000\)"/>
    <numFmt numFmtId="169" formatCode="0.0&quot; x&quot;"/>
    <numFmt numFmtId="170" formatCode="0.0_ &quot;  &quot;"/>
    <numFmt numFmtId="171" formatCode="0.0%"/>
    <numFmt numFmtId="172" formatCode="[$-409]m/d/yyyy"/>
    <numFmt numFmtId="173" formatCode="_(\$* #,##0.00_);_(\$* \(#,##0.00\);_(\$* \-??_);_(@_)"/>
    <numFmt numFmtId="174" formatCode="\$#,##0"/>
    <numFmt numFmtId="175" formatCode="[$$-409]#,##0"/>
    <numFmt numFmtId="176" formatCode="0"/>
    <numFmt numFmtId="177" formatCode="mm/dd/yy"/>
    <numFmt numFmtId="178" formatCode="_(\$* #,##0_);_(\$* \(#,##0\);_(\$* \-??_);_(@_)"/>
    <numFmt numFmtId="179" formatCode="_(* #,##0.00_);_(* \(#,##0.00\);_(* \-??_);_(@_)"/>
    <numFmt numFmtId="180" formatCode="[$-409]mmm\-yy"/>
    <numFmt numFmtId="181" formatCode="0.0\x"/>
    <numFmt numFmtId="182" formatCode="#,##0.0_);\(#,##0.0\)"/>
    <numFmt numFmtId="183" formatCode="0.0\x"/>
    <numFmt numFmtId="184" formatCode="0%"/>
    <numFmt numFmtId="185" formatCode="\$#,##0.00_);&quot;($&quot;#,##0.00\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10"/>
      <name val="Palatino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Palatino"/>
      <family val="1"/>
    </font>
    <font>
      <b val="true"/>
      <sz val="24"/>
      <name val="Arial"/>
      <family val="0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Palatino"/>
      <family val="1"/>
    </font>
    <font>
      <b val="true"/>
      <sz val="8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vertAlign val="superscript"/>
      <sz val="7.5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FFFFFF"/>
      <name val="Arial"/>
      <family val="2"/>
    </font>
    <font>
      <i val="true"/>
      <sz val="10"/>
      <name val="Arial"/>
      <family val="2"/>
    </font>
    <font>
      <sz val="10"/>
      <color rgb="FFFFFFFF"/>
      <name val="Arial"/>
      <family val="2"/>
    </font>
    <font>
      <sz val="8"/>
      <color rgb="FFFFFFFF"/>
      <name val="Arial"/>
      <family val="2"/>
    </font>
    <font>
      <sz val="8"/>
      <color rgb="FFFFFFFF"/>
      <name val="Palatino"/>
      <family val="1"/>
    </font>
    <font>
      <b val="true"/>
      <sz val="8"/>
      <color rgb="FFFFFFFF"/>
      <name val="Arial"/>
      <family val="2"/>
    </font>
    <font>
      <b val="true"/>
      <sz val="8"/>
      <name val="Palatino"/>
      <family val="1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10"/>
      <name val="Palatino"/>
      <family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right" vertical="bottom" textRotation="0" wrapText="false" indent="0" shrinkToFit="false"/>
    </xf>
    <xf numFmtId="170" fontId="4" fillId="0" borderId="0" applyFont="true" applyBorder="false" applyAlignment="true" applyProtection="false">
      <alignment horizontal="right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9" fontId="8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20" fillId="0" borderId="0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6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4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8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9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8" fontId="2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2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8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2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6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5" fontId="1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1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12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6" fillId="0" borderId="1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0" fontId="32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1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3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7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6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1]" xfId="20"/>
    <cellStyle name="Comma [3]" xfId="21"/>
    <cellStyle name="Currency [1]" xfId="22"/>
    <cellStyle name="Currency [3]" xfId="23"/>
    <cellStyle name="Multiple" xfId="24"/>
    <cellStyle name="Multiple [1]" xfId="25"/>
    <cellStyle name="Normal_Galaxy" xfId="26"/>
    <cellStyle name="Normal_Sheet1" xfId="27"/>
    <cellStyle name="Percent [1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0.85"/>
    <col collapsed="false" customWidth="true" hidden="false" outlineLevel="0" max="4" min="4" style="0" width="14.28"/>
    <col collapsed="false" customWidth="true" hidden="false" outlineLevel="0" max="5" min="5" style="0" width="19.28"/>
    <col collapsed="false" customWidth="true" hidden="false" outlineLevel="0" max="6" min="6" style="0" width="15.7"/>
    <col collapsed="false" customWidth="true" hidden="false" outlineLevel="0" max="7" min="7" style="0" width="12.85"/>
    <col collapsed="false" customWidth="true" hidden="false" outlineLevel="0" max="8" min="8" style="0" width="16.84"/>
    <col collapsed="false" customWidth="true" hidden="false" outlineLevel="0" max="9" min="9" style="0" width="11.7"/>
    <col collapsed="false" customWidth="true" hidden="false" outlineLevel="0" max="10" min="10" style="0" width="13.7"/>
    <col collapsed="false" customWidth="true" hidden="false" outlineLevel="0" max="11" min="11" style="0" width="13.85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K3" s="2"/>
      <c r="L3" s="2"/>
    </row>
    <row r="4" customFormat="false" ht="12.75" hidden="false" customHeight="false" outlineLevel="0" collapsed="false">
      <c r="K4" s="3" t="s">
        <v>1</v>
      </c>
      <c r="L4" s="3" t="s">
        <v>2</v>
      </c>
    </row>
    <row r="5" customFormat="false" ht="12.75" hidden="false" customHeight="false" outlineLevel="0" collapsed="false"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11</v>
      </c>
    </row>
    <row r="6" customFormat="false" ht="12.75" hidden="false" customHeight="false" outlineLevel="0" collapsed="false"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B7" s="6" t="n">
        <v>1</v>
      </c>
      <c r="C7" s="0" t="s">
        <v>12</v>
      </c>
      <c r="D7" s="0" t="s">
        <v>13</v>
      </c>
      <c r="E7" s="0" t="s">
        <v>14</v>
      </c>
      <c r="F7" s="0" t="s">
        <v>15</v>
      </c>
      <c r="G7" s="7" t="n">
        <v>36364</v>
      </c>
      <c r="H7" s="7" t="n">
        <v>36678</v>
      </c>
      <c r="I7" s="0" t="n">
        <v>155</v>
      </c>
      <c r="J7" s="8" t="n">
        <v>50</v>
      </c>
      <c r="K7" s="9" t="n">
        <f aca="false">J7*1000/I7</f>
        <v>322.58064516129</v>
      </c>
      <c r="L7" s="8" t="n">
        <v>322</v>
      </c>
    </row>
    <row r="8" customFormat="false" ht="12.75" hidden="false" customHeight="false" outlineLevel="0" collapsed="false">
      <c r="B8" s="6" t="n">
        <f aca="false">B7+1</f>
        <v>2</v>
      </c>
      <c r="C8" s="0" t="s">
        <v>16</v>
      </c>
      <c r="D8" s="0" t="s">
        <v>17</v>
      </c>
      <c r="E8" s="0" t="s">
        <v>14</v>
      </c>
      <c r="F8" s="10" t="s">
        <v>15</v>
      </c>
      <c r="G8" s="7" t="n">
        <v>36475</v>
      </c>
      <c r="H8" s="7" t="n">
        <v>37043</v>
      </c>
      <c r="I8" s="0" t="n">
        <v>936</v>
      </c>
      <c r="J8" s="11" t="n">
        <v>410</v>
      </c>
      <c r="K8" s="12" t="n">
        <f aca="false">J8*1000/I8</f>
        <v>438.034188034188</v>
      </c>
      <c r="L8" s="12" t="n">
        <v>354.84</v>
      </c>
    </row>
    <row r="9" customFormat="false" ht="12.75" hidden="false" customHeight="false" outlineLevel="0" collapsed="false">
      <c r="B9" s="6"/>
      <c r="F9" s="10"/>
      <c r="G9" s="7"/>
      <c r="H9" s="7"/>
      <c r="J9" s="11"/>
      <c r="K9" s="12"/>
      <c r="L9" s="12"/>
    </row>
    <row r="10" customFormat="false" ht="12.75" hidden="false" customHeight="false" outlineLevel="0" collapsed="false">
      <c r="B10" s="6" t="n">
        <f aca="false">B8+1</f>
        <v>3</v>
      </c>
      <c r="C10" s="0" t="s">
        <v>18</v>
      </c>
      <c r="D10" s="0" t="s">
        <v>19</v>
      </c>
      <c r="E10" s="0" t="s">
        <v>14</v>
      </c>
      <c r="F10" s="0" t="s">
        <v>20</v>
      </c>
      <c r="G10" s="7" t="n">
        <v>36580</v>
      </c>
      <c r="H10" s="7" t="n">
        <v>37043</v>
      </c>
      <c r="I10" s="0" t="n">
        <v>300</v>
      </c>
      <c r="J10" s="11" t="n">
        <v>140</v>
      </c>
      <c r="K10" s="12" t="n">
        <f aca="false">J10*1000/I10</f>
        <v>466.666666666667</v>
      </c>
      <c r="L10" s="12" t="n">
        <v>466.67</v>
      </c>
    </row>
    <row r="11" customFormat="false" ht="12.75" hidden="false" customHeight="false" outlineLevel="0" collapsed="false">
      <c r="B11" s="6"/>
      <c r="G11" s="7"/>
      <c r="H11" s="7"/>
      <c r="J11" s="11"/>
      <c r="K11" s="12"/>
      <c r="L11" s="12"/>
    </row>
    <row r="12" customFormat="false" ht="12.75" hidden="false" customHeight="false" outlineLevel="0" collapsed="false">
      <c r="B12" s="6" t="n">
        <f aca="false">B10+1</f>
        <v>4</v>
      </c>
      <c r="C12" s="0" t="s">
        <v>21</v>
      </c>
      <c r="D12" s="0" t="s">
        <v>22</v>
      </c>
      <c r="E12" s="0" t="s">
        <v>23</v>
      </c>
      <c r="F12" s="0" t="s">
        <v>24</v>
      </c>
      <c r="G12" s="7" t="n">
        <v>36500</v>
      </c>
      <c r="H12" s="7" t="n">
        <v>37043</v>
      </c>
      <c r="I12" s="0" t="n">
        <v>45</v>
      </c>
      <c r="J12" s="11" t="n">
        <v>25</v>
      </c>
      <c r="K12" s="12" t="n">
        <f aca="false">J12*1000/I12</f>
        <v>555.555555555556</v>
      </c>
      <c r="L12" s="12" t="n">
        <v>555.56</v>
      </c>
    </row>
    <row r="13" customFormat="false" ht="12.75" hidden="false" customHeight="false" outlineLevel="0" collapsed="false">
      <c r="B13" s="6" t="n">
        <f aca="false">B12+1</f>
        <v>5</v>
      </c>
      <c r="C13" s="0" t="s">
        <v>25</v>
      </c>
      <c r="D13" s="13" t="s">
        <v>26</v>
      </c>
      <c r="E13" s="13" t="s">
        <v>27</v>
      </c>
      <c r="F13" s="0" t="s">
        <v>24</v>
      </c>
      <c r="G13" s="14" t="s">
        <v>27</v>
      </c>
      <c r="H13" s="14" t="s">
        <v>27</v>
      </c>
      <c r="I13" s="0" t="n">
        <v>170</v>
      </c>
      <c r="J13" s="15" t="n">
        <v>94</v>
      </c>
      <c r="K13" s="12" t="n">
        <f aca="false">J13*1000/I13</f>
        <v>552.941176470588</v>
      </c>
      <c r="L13" s="16" t="s">
        <v>27</v>
      </c>
    </row>
    <row r="14" customFormat="false" ht="12.75" hidden="false" customHeight="false" outlineLevel="0" collapsed="false">
      <c r="B14" s="6" t="n">
        <f aca="false">B13+1</f>
        <v>6</v>
      </c>
      <c r="C14" s="0" t="s">
        <v>28</v>
      </c>
      <c r="D14" s="0" t="s">
        <v>29</v>
      </c>
      <c r="E14" s="0" t="s">
        <v>14</v>
      </c>
      <c r="F14" s="0" t="s">
        <v>24</v>
      </c>
      <c r="G14" s="14" t="s">
        <v>27</v>
      </c>
      <c r="H14" s="7" t="n">
        <v>37043</v>
      </c>
      <c r="I14" s="0" t="n">
        <v>178</v>
      </c>
      <c r="J14" s="12" t="n">
        <v>93.2</v>
      </c>
      <c r="K14" s="12" t="n">
        <f aca="false">J14*1000/I14</f>
        <v>523.595505617978</v>
      </c>
      <c r="L14" s="16" t="s">
        <v>27</v>
      </c>
    </row>
    <row r="15" customFormat="false" ht="12.75" hidden="false" customHeight="false" outlineLevel="0" collapsed="false">
      <c r="B15" s="6" t="n">
        <f aca="false">B14+1</f>
        <v>7</v>
      </c>
      <c r="C15" s="0" t="s">
        <v>30</v>
      </c>
      <c r="D15" s="0" t="s">
        <v>31</v>
      </c>
      <c r="E15" s="0" t="s">
        <v>14</v>
      </c>
      <c r="F15" s="0" t="s">
        <v>32</v>
      </c>
      <c r="G15" s="7" t="n">
        <v>36656</v>
      </c>
      <c r="H15" s="7" t="n">
        <v>37408</v>
      </c>
      <c r="I15" s="0" t="n">
        <v>550</v>
      </c>
      <c r="J15" s="15" t="n">
        <v>250</v>
      </c>
      <c r="K15" s="12" t="n">
        <f aca="false">J15*1000/I15</f>
        <v>454.545454545455</v>
      </c>
      <c r="L15" s="16" t="s">
        <v>27</v>
      </c>
    </row>
    <row r="16" customFormat="false" ht="12.75" hidden="false" customHeight="false" outlineLevel="0" collapsed="false">
      <c r="B16" s="6"/>
      <c r="D16" s="13"/>
      <c r="E16" s="13"/>
      <c r="G16" s="14"/>
      <c r="H16" s="14"/>
      <c r="J16" s="15"/>
      <c r="K16" s="12"/>
      <c r="L16" s="16"/>
    </row>
    <row r="17" customFormat="false" ht="12.75" hidden="false" customHeight="false" outlineLevel="0" collapsed="false">
      <c r="B17" s="6" t="n">
        <f aca="false">B15+1</f>
        <v>8</v>
      </c>
      <c r="C17" s="0" t="s">
        <v>33</v>
      </c>
      <c r="D17" s="0" t="s">
        <v>34</v>
      </c>
      <c r="E17" s="0" t="s">
        <v>14</v>
      </c>
      <c r="F17" s="0" t="s">
        <v>35</v>
      </c>
      <c r="G17" s="7" t="n">
        <v>36768</v>
      </c>
      <c r="H17" s="7" t="n">
        <v>36312</v>
      </c>
      <c r="I17" s="0" t="n">
        <v>250</v>
      </c>
      <c r="J17" s="15" t="n">
        <v>75</v>
      </c>
      <c r="K17" s="12" t="n">
        <f aca="false">J17*1000/I17</f>
        <v>300</v>
      </c>
      <c r="L17" s="16" t="s">
        <v>27</v>
      </c>
    </row>
    <row r="18" customFormat="false" ht="12.75" hidden="false" customHeight="false" outlineLevel="0" collapsed="false">
      <c r="B18" s="6" t="n">
        <f aca="false">B17+1</f>
        <v>9</v>
      </c>
      <c r="C18" s="0" t="s">
        <v>33</v>
      </c>
      <c r="D18" s="0" t="s">
        <v>34</v>
      </c>
      <c r="E18" s="0" t="s">
        <v>14</v>
      </c>
      <c r="F18" s="17" t="s">
        <v>36</v>
      </c>
      <c r="G18" s="7" t="n">
        <v>36556</v>
      </c>
      <c r="H18" s="7" t="n">
        <v>36678</v>
      </c>
      <c r="I18" s="0" t="n">
        <v>225</v>
      </c>
      <c r="J18" s="11" t="n">
        <v>80</v>
      </c>
      <c r="K18" s="12" t="n">
        <f aca="false">J18*1000/I18</f>
        <v>355.555555555556</v>
      </c>
      <c r="L18" s="12" t="n">
        <v>444.44</v>
      </c>
    </row>
    <row r="19" customFormat="false" ht="12.75" hidden="false" customHeight="false" outlineLevel="0" collapsed="false">
      <c r="B19" s="6" t="n">
        <f aca="false">B18+1</f>
        <v>10</v>
      </c>
      <c r="C19" s="0" t="s">
        <v>33</v>
      </c>
      <c r="D19" s="0" t="s">
        <v>34</v>
      </c>
      <c r="E19" s="0" t="s">
        <v>14</v>
      </c>
      <c r="F19" s="0" t="s">
        <v>35</v>
      </c>
      <c r="G19" s="7" t="n">
        <v>36535</v>
      </c>
      <c r="H19" s="7" t="n">
        <v>37226</v>
      </c>
      <c r="I19" s="0" t="n">
        <v>160</v>
      </c>
      <c r="J19" s="11" t="n">
        <v>60</v>
      </c>
      <c r="K19" s="12" t="n">
        <f aca="false">J19*1000/I19</f>
        <v>375</v>
      </c>
      <c r="L19" s="12" t="n">
        <v>390.63</v>
      </c>
    </row>
    <row r="20" customFormat="false" ht="12.75" hidden="false" customHeight="false" outlineLevel="0" collapsed="false">
      <c r="G20" s="7"/>
      <c r="H20" s="7"/>
      <c r="J20" s="11"/>
      <c r="K20" s="12"/>
      <c r="L20" s="12"/>
    </row>
    <row r="21" customFormat="false" ht="12.75" hidden="false" customHeight="false" outlineLevel="0" collapsed="false">
      <c r="B21" s="6" t="n">
        <f aca="false">B19+1</f>
        <v>11</v>
      </c>
      <c r="C21" s="0" t="s">
        <v>37</v>
      </c>
      <c r="D21" s="0" t="s">
        <v>22</v>
      </c>
      <c r="E21" s="0" t="s">
        <v>14</v>
      </c>
      <c r="F21" s="0" t="s">
        <v>27</v>
      </c>
      <c r="G21" s="7" t="n">
        <v>36670</v>
      </c>
      <c r="H21" s="7" t="n">
        <v>37043</v>
      </c>
      <c r="I21" s="0" t="n">
        <v>700</v>
      </c>
      <c r="J21" s="11" t="n">
        <v>250</v>
      </c>
      <c r="K21" s="12" t="n">
        <f aca="false">J21*1000/I21</f>
        <v>357.142857142857</v>
      </c>
      <c r="L21" s="12" t="n">
        <v>357.14</v>
      </c>
    </row>
    <row r="22" customFormat="false" ht="12.75" hidden="false" customHeight="false" outlineLevel="0" collapsed="false">
      <c r="B22" s="6" t="n">
        <f aca="false">B21+1</f>
        <v>12</v>
      </c>
      <c r="C22" s="0" t="s">
        <v>37</v>
      </c>
      <c r="D22" s="0" t="s">
        <v>22</v>
      </c>
      <c r="E22" s="0" t="s">
        <v>14</v>
      </c>
      <c r="F22" s="10" t="s">
        <v>27</v>
      </c>
      <c r="G22" s="7" t="n">
        <v>36586</v>
      </c>
      <c r="H22" s="18" t="s">
        <v>27</v>
      </c>
      <c r="I22" s="0" t="n">
        <v>300</v>
      </c>
      <c r="J22" s="11" t="n">
        <v>100</v>
      </c>
      <c r="K22" s="12" t="n">
        <f aca="false">J22*1000/I22</f>
        <v>333.333333333333</v>
      </c>
      <c r="L22" s="12" t="n">
        <v>333.33</v>
      </c>
    </row>
    <row r="23" customFormat="false" ht="12.75" hidden="false" customHeight="false" outlineLevel="0" collapsed="false">
      <c r="B23" s="6" t="n">
        <f aca="false">B22+1</f>
        <v>13</v>
      </c>
      <c r="C23" s="0" t="s">
        <v>38</v>
      </c>
      <c r="D23" s="0" t="s">
        <v>22</v>
      </c>
      <c r="E23" s="0" t="s">
        <v>39</v>
      </c>
      <c r="F23" s="0" t="s">
        <v>27</v>
      </c>
      <c r="G23" s="7" t="n">
        <v>36586</v>
      </c>
      <c r="H23" s="14" t="s">
        <v>27</v>
      </c>
      <c r="I23" s="0" t="n">
        <v>800</v>
      </c>
      <c r="J23" s="11" t="n">
        <v>380</v>
      </c>
      <c r="K23" s="12" t="n">
        <f aca="false">J23*1000/I23</f>
        <v>475</v>
      </c>
      <c r="L23" s="12" t="n">
        <v>475</v>
      </c>
    </row>
    <row r="24" customFormat="false" ht="12.75" hidden="false" customHeight="false" outlineLevel="0" collapsed="false">
      <c r="B24" s="6" t="n">
        <f aca="false">B23+1</f>
        <v>14</v>
      </c>
      <c r="C24" s="0" t="s">
        <v>40</v>
      </c>
      <c r="D24" s="0" t="s">
        <v>41</v>
      </c>
      <c r="E24" s="0" t="s">
        <v>42</v>
      </c>
      <c r="F24" s="0" t="s">
        <v>27</v>
      </c>
      <c r="G24" s="7" t="n">
        <v>36672</v>
      </c>
      <c r="H24" s="7" t="n">
        <v>37408</v>
      </c>
      <c r="I24" s="0" t="n">
        <v>900</v>
      </c>
      <c r="J24" s="15" t="n">
        <v>425</v>
      </c>
      <c r="K24" s="12" t="n">
        <f aca="false">J24*1000/I24</f>
        <v>472.222222222222</v>
      </c>
      <c r="L24" s="16" t="s">
        <v>27</v>
      </c>
    </row>
    <row r="25" customFormat="false" ht="12.75" hidden="false" customHeight="false" outlineLevel="0" collapsed="false">
      <c r="B25" s="6"/>
      <c r="G25" s="7"/>
      <c r="H25" s="7"/>
      <c r="J25" s="15"/>
      <c r="K25" s="12"/>
      <c r="L25" s="16"/>
    </row>
    <row r="26" customFormat="false" ht="12" hidden="false" customHeight="true" outlineLevel="0" collapsed="false">
      <c r="C26" s="19" t="s">
        <v>43</v>
      </c>
      <c r="D26" s="20"/>
      <c r="E26" s="20"/>
      <c r="F26" s="20"/>
      <c r="G26" s="20"/>
      <c r="H26" s="21"/>
      <c r="I26" s="22"/>
      <c r="J26" s="23"/>
      <c r="K26" s="23" t="n">
        <f aca="false">AVERAGE(K7:K25)</f>
        <v>427.298082878978</v>
      </c>
      <c r="L26" s="24" t="n">
        <f aca="false">AVERAGE(L7:L24)</f>
        <v>411.067777777778</v>
      </c>
      <c r="M26" s="25"/>
    </row>
    <row r="27" customFormat="false" ht="12.75" hidden="false" customHeight="false" outlineLevel="0" collapsed="false">
      <c r="C27" s="19" t="s">
        <v>44</v>
      </c>
      <c r="D27" s="20"/>
      <c r="E27" s="20"/>
      <c r="F27" s="20"/>
      <c r="G27" s="20"/>
      <c r="H27" s="21"/>
      <c r="I27" s="22"/>
      <c r="J27" s="23"/>
      <c r="K27" s="26" t="n">
        <f aca="false">AVERAGE(K7+K8+K10+K17+K18+K19+K21+K22+K23+K24+K15)/11</f>
        <v>395.461902060143</v>
      </c>
      <c r="L27" s="24" t="n">
        <f aca="false">AVERAGE(L7+L8+L10+L18+L19+L21+L22+L23)/8</f>
        <v>393.00625</v>
      </c>
    </row>
  </sheetData>
  <mergeCells count="1">
    <mergeCell ref="C2:L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&amp;L&amp;"Arial,Bold"ENA Confidential&amp;C&amp;D&amp;RPage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1"/>
  <sheetViews>
    <sheetView showFormulas="false" showGridLines="true" showRowColHeaders="true" showZeros="true" rightToLeft="false" tabSelected="true" showOutlineSymbols="true" defaultGridColor="true" view="normal" topLeftCell="A30" colorId="64" zoomScale="75" zoomScaleNormal="75" zoomScalePageLayoutView="100" workbookViewId="0">
      <selection pane="topLeft" activeCell="H60" activeCellId="0" sqref="H60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7" width="3.42"/>
    <col collapsed="false" customWidth="true" hidden="false" outlineLevel="0" max="2" min="2" style="27" width="20.85"/>
    <col collapsed="false" customWidth="true" hidden="false" outlineLevel="0" max="3" min="3" style="27" width="2.28"/>
    <col collapsed="false" customWidth="true" hidden="false" outlineLevel="0" max="4" min="4" style="27" width="15.99"/>
    <col collapsed="false" customWidth="true" hidden="false" outlineLevel="0" max="5" min="5" style="27" width="2.28"/>
    <col collapsed="false" customWidth="true" hidden="false" outlineLevel="0" max="6" min="6" style="27" width="16.28"/>
    <col collapsed="false" customWidth="true" hidden="false" outlineLevel="0" max="7" min="7" style="27" width="2.28"/>
    <col collapsed="false" customWidth="true" hidden="false" outlineLevel="0" max="8" min="8" style="27" width="25.7"/>
    <col collapsed="false" customWidth="true" hidden="false" outlineLevel="0" max="9" min="9" style="27" width="2.7"/>
    <col collapsed="false" customWidth="true" hidden="false" outlineLevel="0" max="10" min="10" style="27" width="14.85"/>
    <col collapsed="false" customWidth="true" hidden="false" outlineLevel="0" max="11" min="11" style="28" width="2.28"/>
    <col collapsed="false" customWidth="true" hidden="false" outlineLevel="0" max="12" min="12" style="27" width="11.56"/>
    <col collapsed="false" customWidth="true" hidden="false" outlineLevel="0" max="13" min="13" style="27" width="2.28"/>
    <col collapsed="false" customWidth="true" hidden="false" outlineLevel="0" max="14" min="14" style="27" width="10.56"/>
    <col collapsed="false" customWidth="true" hidden="false" outlineLevel="0" max="15" min="15" style="27" width="3.42"/>
    <col collapsed="false" customWidth="true" hidden="true" outlineLevel="1" max="16" min="16" style="27" width="17.85"/>
    <col collapsed="false" customWidth="true" hidden="true" outlineLevel="1" max="17" min="17" style="27" width="9.7"/>
    <col collapsed="false" customWidth="false" hidden="false" outlineLevel="0" max="26" min="18" style="27" width="9.14"/>
    <col collapsed="false" customWidth="true" hidden="false" outlineLevel="0" max="27" min="27" style="27" width="10.28"/>
    <col collapsed="false" customWidth="false" hidden="false" outlineLevel="0" max="257" min="28" style="27" width="9.14"/>
  </cols>
  <sheetData>
    <row r="1" customFormat="false" ht="30" hidden="false" customHeight="false" outlineLevel="0" collapsed="false">
      <c r="B1" s="29" t="s">
        <v>45</v>
      </c>
      <c r="C1" s="29"/>
    </row>
    <row r="2" customFormat="false" ht="30" hidden="false" customHeight="false" outlineLevel="0" collapsed="false">
      <c r="C2" s="29"/>
      <c r="D2" s="29"/>
    </row>
    <row r="3" customFormat="false" ht="12.75" hidden="false" customHeight="true" outlineLevel="0" collapsed="false">
      <c r="A3" s="30" t="s">
        <v>46</v>
      </c>
      <c r="B3" s="30"/>
      <c r="C3" s="31"/>
      <c r="D3" s="31"/>
      <c r="E3" s="30"/>
      <c r="F3" s="30"/>
      <c r="G3" s="30"/>
      <c r="H3" s="30"/>
      <c r="I3" s="30"/>
      <c r="J3" s="30"/>
      <c r="K3" s="32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customFormat="false" ht="24" hidden="false" customHeight="true" outlineLevel="0" collapsed="false">
      <c r="A4" s="33"/>
      <c r="B4" s="34" t="s">
        <v>47</v>
      </c>
      <c r="C4" s="35"/>
      <c r="D4" s="35" t="s">
        <v>4</v>
      </c>
      <c r="E4" s="35"/>
      <c r="F4" s="36" t="s">
        <v>48</v>
      </c>
      <c r="G4" s="36"/>
      <c r="H4" s="36" t="s">
        <v>49</v>
      </c>
      <c r="I4" s="36"/>
      <c r="J4" s="36" t="s">
        <v>50</v>
      </c>
      <c r="K4" s="37"/>
      <c r="L4" s="36" t="s">
        <v>51</v>
      </c>
      <c r="M4" s="36"/>
      <c r="N4" s="38" t="s">
        <v>52</v>
      </c>
      <c r="O4" s="39"/>
      <c r="P4" s="40"/>
      <c r="Q4" s="41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</row>
    <row r="5" customFormat="false" ht="9.75" hidden="false" customHeight="true" outlineLevel="0" collapsed="false">
      <c r="A5" s="42"/>
      <c r="B5" s="43"/>
      <c r="C5" s="43"/>
      <c r="D5" s="43"/>
      <c r="E5" s="43"/>
      <c r="F5" s="44"/>
      <c r="G5" s="43"/>
      <c r="H5" s="45"/>
      <c r="I5" s="43"/>
      <c r="J5" s="45"/>
      <c r="K5" s="46"/>
      <c r="L5" s="45"/>
      <c r="M5" s="43"/>
      <c r="N5" s="45"/>
      <c r="O5" s="47"/>
      <c r="P5" s="48"/>
      <c r="Q5" s="49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2" hidden="false" customHeight="true" outlineLevel="0" collapsed="false">
      <c r="A6" s="42"/>
      <c r="B6" s="50" t="s">
        <v>53</v>
      </c>
      <c r="C6" s="43"/>
      <c r="D6" s="43" t="s">
        <v>54</v>
      </c>
      <c r="E6" s="43"/>
      <c r="F6" s="45" t="s">
        <v>55</v>
      </c>
      <c r="G6" s="43"/>
      <c r="H6" s="17" t="s">
        <v>56</v>
      </c>
      <c r="I6" s="43"/>
      <c r="J6" s="51" t="n">
        <v>140</v>
      </c>
      <c r="K6" s="46"/>
      <c r="L6" s="45" t="n">
        <v>300</v>
      </c>
      <c r="M6" s="43"/>
      <c r="N6" s="52" t="n">
        <f aca="false">J6/L6*1000</f>
        <v>466.666666666667</v>
      </c>
      <c r="O6" s="47"/>
      <c r="P6" s="48" t="n">
        <v>1</v>
      </c>
      <c r="Q6" s="49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5.25" hidden="false" customHeight="true" outlineLevel="0" collapsed="false">
      <c r="A7" s="42"/>
      <c r="B7" s="50"/>
      <c r="C7" s="43"/>
      <c r="D7" s="43"/>
      <c r="E7" s="43"/>
      <c r="F7" s="45"/>
      <c r="G7" s="43"/>
      <c r="H7" s="45"/>
      <c r="I7" s="43"/>
      <c r="J7" s="51"/>
      <c r="K7" s="46"/>
      <c r="L7" s="45"/>
      <c r="M7" s="43"/>
      <c r="N7" s="53"/>
      <c r="O7" s="47"/>
      <c r="P7" s="48"/>
      <c r="Q7" s="49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2" hidden="false" customHeight="true" outlineLevel="0" collapsed="false">
      <c r="A8" s="42"/>
      <c r="B8" s="50" t="s">
        <v>53</v>
      </c>
      <c r="C8" s="43"/>
      <c r="D8" s="43" t="s">
        <v>57</v>
      </c>
      <c r="E8" s="43"/>
      <c r="F8" s="45" t="s">
        <v>58</v>
      </c>
      <c r="G8" s="43"/>
      <c r="H8" s="17" t="s">
        <v>56</v>
      </c>
      <c r="I8" s="43"/>
      <c r="J8" s="51" t="n">
        <v>190</v>
      </c>
      <c r="K8" s="46"/>
      <c r="L8" s="45" t="n">
        <v>500</v>
      </c>
      <c r="M8" s="43"/>
      <c r="N8" s="52" t="n">
        <f aca="false">J8/L8*1000</f>
        <v>380</v>
      </c>
      <c r="O8" s="47"/>
      <c r="P8" s="48" t="n">
        <v>1</v>
      </c>
      <c r="Q8" s="49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5.25" hidden="false" customHeight="true" outlineLevel="0" collapsed="false">
      <c r="A9" s="42"/>
      <c r="B9" s="50"/>
      <c r="C9" s="43"/>
      <c r="D9" s="43"/>
      <c r="E9" s="43"/>
      <c r="F9" s="45"/>
      <c r="G9" s="43"/>
      <c r="H9" s="45"/>
      <c r="I9" s="43"/>
      <c r="J9" s="51"/>
      <c r="K9" s="46"/>
      <c r="L9" s="45"/>
      <c r="M9" s="43"/>
      <c r="N9" s="53"/>
      <c r="O9" s="47"/>
      <c r="P9" s="48"/>
      <c r="Q9" s="49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39" hidden="false" customHeight="true" outlineLevel="0" collapsed="false">
      <c r="A10" s="42"/>
      <c r="B10" s="54" t="s">
        <v>59</v>
      </c>
      <c r="C10" s="55"/>
      <c r="D10" s="56" t="s">
        <v>60</v>
      </c>
      <c r="E10" s="55"/>
      <c r="F10" s="57" t="n">
        <v>37073</v>
      </c>
      <c r="G10" s="58"/>
      <c r="H10" s="17" t="s">
        <v>61</v>
      </c>
      <c r="I10" s="58"/>
      <c r="J10" s="59" t="n">
        <v>180</v>
      </c>
      <c r="K10" s="60"/>
      <c r="L10" s="61" t="n">
        <v>490</v>
      </c>
      <c r="M10" s="58"/>
      <c r="N10" s="52" t="n">
        <f aca="false">J10/L10*1000</f>
        <v>367.34693877551</v>
      </c>
      <c r="O10" s="47"/>
      <c r="P10" s="48" t="n">
        <v>1</v>
      </c>
      <c r="Q10" s="49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5.25" hidden="false" customHeight="true" outlineLevel="0" collapsed="false">
      <c r="A11" s="42"/>
      <c r="B11" s="50"/>
      <c r="C11" s="43"/>
      <c r="D11" s="43"/>
      <c r="E11" s="43"/>
      <c r="F11" s="57"/>
      <c r="G11" s="43"/>
      <c r="H11" s="45"/>
      <c r="I11" s="43"/>
      <c r="J11" s="51"/>
      <c r="K11" s="46"/>
      <c r="L11" s="45"/>
      <c r="M11" s="43"/>
      <c r="N11" s="53"/>
      <c r="O11" s="47"/>
      <c r="P11" s="48"/>
      <c r="Q11" s="49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39" hidden="false" customHeight="true" outlineLevel="0" collapsed="false">
      <c r="A12" s="42"/>
      <c r="B12" s="54" t="s">
        <v>62</v>
      </c>
      <c r="C12" s="55"/>
      <c r="D12" s="56" t="s">
        <v>60</v>
      </c>
      <c r="E12" s="55"/>
      <c r="F12" s="62" t="n">
        <v>2002</v>
      </c>
      <c r="G12" s="58"/>
      <c r="H12" s="17" t="s">
        <v>61</v>
      </c>
      <c r="I12" s="58"/>
      <c r="J12" s="59" t="n">
        <v>140</v>
      </c>
      <c r="K12" s="60"/>
      <c r="L12" s="61" t="n">
        <v>320</v>
      </c>
      <c r="M12" s="58"/>
      <c r="N12" s="52" t="n">
        <f aca="false">J12/L12*1000</f>
        <v>437.5</v>
      </c>
      <c r="O12" s="47"/>
      <c r="P12" s="48" t="n">
        <v>1</v>
      </c>
      <c r="Q12" s="49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5.25" hidden="false" customHeight="true" outlineLevel="0" collapsed="false">
      <c r="A13" s="42"/>
      <c r="B13" s="50"/>
      <c r="C13" s="43"/>
      <c r="D13" s="43"/>
      <c r="E13" s="43"/>
      <c r="F13" s="57"/>
      <c r="G13" s="43"/>
      <c r="H13" s="45"/>
      <c r="I13" s="43"/>
      <c r="J13" s="51"/>
      <c r="K13" s="46"/>
      <c r="L13" s="45"/>
      <c r="M13" s="43"/>
      <c r="N13" s="53"/>
      <c r="O13" s="47"/>
      <c r="P13" s="48"/>
      <c r="Q13" s="49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38.25" hidden="false" customHeight="true" outlineLevel="0" collapsed="false">
      <c r="A14" s="42"/>
      <c r="B14" s="54" t="s">
        <v>63</v>
      </c>
      <c r="C14" s="55"/>
      <c r="D14" s="56" t="s">
        <v>64</v>
      </c>
      <c r="E14" s="55"/>
      <c r="F14" s="57" t="n">
        <v>37043</v>
      </c>
      <c r="G14" s="58"/>
      <c r="H14" s="17" t="s">
        <v>61</v>
      </c>
      <c r="I14" s="58"/>
      <c r="J14" s="59" t="n">
        <v>200</v>
      </c>
      <c r="K14" s="60"/>
      <c r="L14" s="61" t="n">
        <v>490</v>
      </c>
      <c r="M14" s="58"/>
      <c r="N14" s="52" t="n">
        <f aca="false">J14/L14*1000</f>
        <v>408.163265306122</v>
      </c>
      <c r="O14" s="47"/>
      <c r="P14" s="48" t="n">
        <v>1</v>
      </c>
      <c r="Q14" s="49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5.25" hidden="false" customHeight="true" outlineLevel="0" collapsed="false">
      <c r="A15" s="42"/>
      <c r="B15" s="50"/>
      <c r="C15" s="43"/>
      <c r="D15" s="43"/>
      <c r="E15" s="43"/>
      <c r="F15" s="45"/>
      <c r="G15" s="43"/>
      <c r="H15" s="45"/>
      <c r="I15" s="43"/>
      <c r="J15" s="51"/>
      <c r="K15" s="46"/>
      <c r="L15" s="45"/>
      <c r="M15" s="43"/>
      <c r="N15" s="53"/>
      <c r="O15" s="47"/>
      <c r="P15" s="48"/>
      <c r="Q15" s="49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2" hidden="false" customHeight="true" outlineLevel="0" collapsed="false">
      <c r="A16" s="63"/>
      <c r="B16" s="64" t="s">
        <v>65</v>
      </c>
      <c r="C16" s="55"/>
      <c r="D16" s="55" t="s">
        <v>66</v>
      </c>
      <c r="E16" s="55"/>
      <c r="F16" s="65" t="s">
        <v>55</v>
      </c>
      <c r="G16" s="66"/>
      <c r="H16" s="67" t="s">
        <v>67</v>
      </c>
      <c r="I16" s="66"/>
      <c r="J16" s="59" t="n">
        <v>180</v>
      </c>
      <c r="K16" s="68"/>
      <c r="L16" s="61" t="n">
        <v>315</v>
      </c>
      <c r="M16" s="69"/>
      <c r="N16" s="52" t="n">
        <f aca="false">J16/L16*1000</f>
        <v>571.428571428571</v>
      </c>
      <c r="O16" s="70"/>
      <c r="P16" s="48" t="n">
        <v>1</v>
      </c>
      <c r="Q16" s="70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</row>
    <row r="17" customFormat="false" ht="5.25" hidden="false" customHeight="true" outlineLevel="0" collapsed="false">
      <c r="A17" s="42"/>
      <c r="B17" s="50"/>
      <c r="C17" s="43"/>
      <c r="D17" s="43"/>
      <c r="E17" s="43"/>
      <c r="F17" s="45"/>
      <c r="G17" s="43"/>
      <c r="H17" s="71"/>
      <c r="I17" s="43"/>
      <c r="J17" s="51"/>
      <c r="K17" s="46"/>
      <c r="L17" s="45"/>
      <c r="M17" s="43"/>
      <c r="N17" s="53"/>
      <c r="O17" s="47"/>
      <c r="P17" s="48"/>
      <c r="Q17" s="49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2" hidden="false" customHeight="true" outlineLevel="0" collapsed="false">
      <c r="A18" s="63"/>
      <c r="B18" s="64" t="s">
        <v>68</v>
      </c>
      <c r="C18" s="55"/>
      <c r="D18" s="55" t="s">
        <v>69</v>
      </c>
      <c r="E18" s="55"/>
      <c r="F18" s="65" t="s">
        <v>55</v>
      </c>
      <c r="G18" s="66"/>
      <c r="H18" s="67" t="s">
        <v>70</v>
      </c>
      <c r="I18" s="66"/>
      <c r="J18" s="59" t="n">
        <v>140</v>
      </c>
      <c r="K18" s="68"/>
      <c r="L18" s="61" t="n">
        <v>315</v>
      </c>
      <c r="M18" s="69"/>
      <c r="N18" s="52" t="n">
        <f aca="false">J18/L18*1000</f>
        <v>444.444444444444</v>
      </c>
      <c r="O18" s="70"/>
      <c r="P18" s="48" t="n">
        <v>1</v>
      </c>
      <c r="Q18" s="70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</row>
    <row r="19" customFormat="false" ht="5.25" hidden="false" customHeight="true" outlineLevel="0" collapsed="false">
      <c r="A19" s="42"/>
      <c r="B19" s="50"/>
      <c r="C19" s="43"/>
      <c r="D19" s="43"/>
      <c r="E19" s="43"/>
      <c r="F19" s="57"/>
      <c r="G19" s="43"/>
      <c r="H19" s="71"/>
      <c r="I19" s="43"/>
      <c r="J19" s="51"/>
      <c r="K19" s="46"/>
      <c r="L19" s="45"/>
      <c r="M19" s="43"/>
      <c r="N19" s="53"/>
      <c r="O19" s="47"/>
      <c r="P19" s="48"/>
      <c r="Q19" s="49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38.25" hidden="false" customHeight="true" outlineLevel="0" collapsed="false">
      <c r="A20" s="42"/>
      <c r="B20" s="72" t="s">
        <v>71</v>
      </c>
      <c r="C20" s="63"/>
      <c r="D20" s="72" t="s">
        <v>22</v>
      </c>
      <c r="E20" s="73"/>
      <c r="F20" s="74" t="s">
        <v>27</v>
      </c>
      <c r="G20" s="75" t="n">
        <v>380000</v>
      </c>
      <c r="H20" s="56" t="s">
        <v>27</v>
      </c>
      <c r="I20" s="58"/>
      <c r="J20" s="59" t="n">
        <v>380</v>
      </c>
      <c r="K20" s="68"/>
      <c r="L20" s="61" t="n">
        <v>800</v>
      </c>
      <c r="M20" s="69"/>
      <c r="N20" s="52" t="n">
        <f aca="false">J20/L20*1000</f>
        <v>475</v>
      </c>
      <c r="O20" s="70"/>
      <c r="P20" s="48" t="n">
        <v>1</v>
      </c>
      <c r="Q20" s="49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5.25" hidden="false" customHeight="true" outlineLevel="0" collapsed="false">
      <c r="A21" s="42"/>
      <c r="B21" s="50"/>
      <c r="C21" s="43"/>
      <c r="D21" s="43"/>
      <c r="E21" s="43"/>
      <c r="F21" s="57"/>
      <c r="G21" s="43"/>
      <c r="H21" s="71"/>
      <c r="I21" s="43"/>
      <c r="J21" s="51"/>
      <c r="K21" s="46"/>
      <c r="L21" s="45"/>
      <c r="M21" s="43"/>
      <c r="N21" s="53"/>
      <c r="O21" s="47"/>
      <c r="P21" s="48"/>
      <c r="Q21" s="49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38.25" hidden="false" customHeight="true" outlineLevel="0" collapsed="false">
      <c r="A22" s="42"/>
      <c r="B22" s="76" t="s">
        <v>72</v>
      </c>
      <c r="C22" s="63"/>
      <c r="D22" s="72" t="s">
        <v>22</v>
      </c>
      <c r="E22" s="73"/>
      <c r="F22" s="57" t="n">
        <v>37043</v>
      </c>
      <c r="G22" s="75" t="n">
        <v>380000</v>
      </c>
      <c r="H22" s="56" t="s">
        <v>27</v>
      </c>
      <c r="I22" s="58"/>
      <c r="J22" s="59" t="n">
        <v>25</v>
      </c>
      <c r="K22" s="68"/>
      <c r="L22" s="61" t="n">
        <v>45</v>
      </c>
      <c r="M22" s="69"/>
      <c r="N22" s="52" t="n">
        <f aca="false">J22/L22*1000</f>
        <v>555.555555555556</v>
      </c>
      <c r="O22" s="70"/>
      <c r="P22" s="48" t="n">
        <v>1</v>
      </c>
      <c r="Q22" s="49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5.25" hidden="false" customHeight="true" outlineLevel="0" collapsed="false">
      <c r="A23" s="42"/>
      <c r="B23" s="50"/>
      <c r="C23" s="43"/>
      <c r="D23" s="43"/>
      <c r="E23" s="43"/>
      <c r="F23" s="57"/>
      <c r="G23" s="43"/>
      <c r="H23" s="71"/>
      <c r="I23" s="43"/>
      <c r="J23" s="51"/>
      <c r="K23" s="46"/>
      <c r="L23" s="45"/>
      <c r="M23" s="43"/>
      <c r="N23" s="53"/>
      <c r="O23" s="47"/>
      <c r="P23" s="48"/>
      <c r="Q23" s="49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38.25" hidden="false" customHeight="true" outlineLevel="0" collapsed="false">
      <c r="A24" s="42"/>
      <c r="B24" s="54" t="s">
        <v>73</v>
      </c>
      <c r="C24" s="55"/>
      <c r="D24" s="55" t="s">
        <v>13</v>
      </c>
      <c r="E24" s="55"/>
      <c r="F24" s="57" t="n">
        <v>37043</v>
      </c>
      <c r="G24" s="58"/>
      <c r="H24" s="56" t="s">
        <v>27</v>
      </c>
      <c r="I24" s="58"/>
      <c r="J24" s="59" t="n">
        <v>50</v>
      </c>
      <c r="K24" s="68"/>
      <c r="L24" s="61" t="n">
        <v>155</v>
      </c>
      <c r="M24" s="69"/>
      <c r="N24" s="52" t="n">
        <f aca="false">J24/L24*1000</f>
        <v>322.58064516129</v>
      </c>
      <c r="O24" s="47"/>
      <c r="P24" s="48" t="n">
        <v>1</v>
      </c>
      <c r="Q24" s="49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5.25" hidden="false" customHeight="true" outlineLevel="0" collapsed="false">
      <c r="A25" s="42"/>
      <c r="B25" s="50"/>
      <c r="C25" s="43"/>
      <c r="D25" s="43"/>
      <c r="E25" s="43"/>
      <c r="F25" s="45"/>
      <c r="G25" s="43"/>
      <c r="H25" s="71"/>
      <c r="I25" s="43"/>
      <c r="J25" s="51"/>
      <c r="K25" s="46"/>
      <c r="L25" s="45"/>
      <c r="M25" s="43"/>
      <c r="N25" s="53"/>
      <c r="O25" s="47"/>
      <c r="P25" s="48"/>
      <c r="Q25" s="49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38.25" hidden="false" customHeight="true" outlineLevel="0" collapsed="false">
      <c r="A26" s="42"/>
      <c r="B26" s="54" t="s">
        <v>74</v>
      </c>
      <c r="C26" s="55"/>
      <c r="D26" s="55" t="s">
        <v>22</v>
      </c>
      <c r="E26" s="55"/>
      <c r="F26" s="74" t="s">
        <v>27</v>
      </c>
      <c r="G26" s="58"/>
      <c r="H26" s="56" t="s">
        <v>27</v>
      </c>
      <c r="I26" s="58"/>
      <c r="J26" s="59" t="n">
        <v>100</v>
      </c>
      <c r="K26" s="68"/>
      <c r="L26" s="61" t="n">
        <v>300</v>
      </c>
      <c r="M26" s="69"/>
      <c r="N26" s="52" t="n">
        <f aca="false">J26/L26*1000</f>
        <v>333.333333333333</v>
      </c>
      <c r="O26" s="47"/>
      <c r="P26" s="48" t="n">
        <v>1</v>
      </c>
      <c r="Q26" s="49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5.25" hidden="false" customHeight="true" outlineLevel="0" collapsed="false">
      <c r="A27" s="42"/>
      <c r="B27" s="50"/>
      <c r="C27" s="43"/>
      <c r="D27" s="43"/>
      <c r="E27" s="43"/>
      <c r="F27" s="45"/>
      <c r="G27" s="43"/>
      <c r="H27" s="71"/>
      <c r="I27" s="43"/>
      <c r="J27" s="51"/>
      <c r="K27" s="46"/>
      <c r="L27" s="45"/>
      <c r="M27" s="43"/>
      <c r="N27" s="53"/>
      <c r="O27" s="47"/>
      <c r="P27" s="48"/>
      <c r="Q27" s="49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38.25" hidden="false" customHeight="true" outlineLevel="0" collapsed="false">
      <c r="A28" s="42"/>
      <c r="B28" s="54" t="s">
        <v>74</v>
      </c>
      <c r="C28" s="55"/>
      <c r="D28" s="55" t="s">
        <v>22</v>
      </c>
      <c r="E28" s="55"/>
      <c r="F28" s="57" t="n">
        <v>37043</v>
      </c>
      <c r="G28" s="58"/>
      <c r="H28" s="56" t="s">
        <v>27</v>
      </c>
      <c r="I28" s="58"/>
      <c r="J28" s="59" t="n">
        <v>250</v>
      </c>
      <c r="K28" s="68"/>
      <c r="L28" s="61" t="n">
        <v>700</v>
      </c>
      <c r="M28" s="69"/>
      <c r="N28" s="52" t="n">
        <f aca="false">J28/L28*1000</f>
        <v>357.142857142857</v>
      </c>
      <c r="O28" s="47"/>
      <c r="P28" s="48" t="n">
        <v>1</v>
      </c>
      <c r="Q28" s="49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5.25" hidden="false" customHeight="true" outlineLevel="0" collapsed="false">
      <c r="A29" s="42"/>
      <c r="B29" s="50"/>
      <c r="C29" s="43"/>
      <c r="D29" s="43"/>
      <c r="E29" s="43"/>
      <c r="F29" s="45"/>
      <c r="G29" s="43"/>
      <c r="H29" s="71"/>
      <c r="I29" s="43"/>
      <c r="J29" s="51"/>
      <c r="K29" s="46"/>
      <c r="L29" s="45"/>
      <c r="M29" s="43"/>
      <c r="N29" s="53"/>
      <c r="O29" s="47"/>
      <c r="P29" s="48"/>
      <c r="Q29" s="49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38.25" hidden="false" customHeight="true" outlineLevel="0" collapsed="false">
      <c r="A30" s="42"/>
      <c r="B30" s="54" t="s">
        <v>75</v>
      </c>
      <c r="C30" s="55"/>
      <c r="D30" s="55" t="s">
        <v>69</v>
      </c>
      <c r="E30" s="55"/>
      <c r="F30" s="65" t="s">
        <v>76</v>
      </c>
      <c r="G30" s="58"/>
      <c r="H30" s="17" t="s">
        <v>77</v>
      </c>
      <c r="I30" s="58"/>
      <c r="J30" s="59" t="n">
        <f aca="false">1.25*80</f>
        <v>100</v>
      </c>
      <c r="K30" s="68"/>
      <c r="L30" s="61" t="n">
        <v>225</v>
      </c>
      <c r="M30" s="69"/>
      <c r="N30" s="52" t="n">
        <f aca="false">J30/L30*1000</f>
        <v>444.444444444444</v>
      </c>
      <c r="O30" s="47"/>
      <c r="P30" s="48" t="n">
        <v>1</v>
      </c>
      <c r="Q30" s="49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5.25" hidden="false" customHeight="true" outlineLevel="0" collapsed="false">
      <c r="A31" s="42"/>
      <c r="B31" s="50"/>
      <c r="C31" s="43"/>
      <c r="D31" s="43"/>
      <c r="E31" s="43"/>
      <c r="F31" s="45"/>
      <c r="G31" s="43"/>
      <c r="H31" s="71"/>
      <c r="I31" s="43"/>
      <c r="J31" s="51"/>
      <c r="K31" s="46"/>
      <c r="L31" s="45"/>
      <c r="M31" s="43"/>
      <c r="N31" s="53"/>
      <c r="O31" s="47"/>
      <c r="P31" s="48"/>
      <c r="Q31" s="49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31.5" hidden="false" customHeight="true" outlineLevel="0" collapsed="false">
      <c r="A32" s="42"/>
      <c r="B32" s="54" t="s">
        <v>78</v>
      </c>
      <c r="C32" s="55"/>
      <c r="D32" s="55" t="s">
        <v>69</v>
      </c>
      <c r="E32" s="55"/>
      <c r="F32" s="65" t="s">
        <v>55</v>
      </c>
      <c r="G32" s="58"/>
      <c r="H32" s="17" t="s">
        <v>79</v>
      </c>
      <c r="I32" s="58"/>
      <c r="J32" s="59" t="n">
        <f aca="false">1.25*50</f>
        <v>62.5</v>
      </c>
      <c r="K32" s="68"/>
      <c r="L32" s="61" t="n">
        <v>160</v>
      </c>
      <c r="M32" s="69"/>
      <c r="N32" s="52" t="n">
        <f aca="false">J32/L32*1000</f>
        <v>390.625</v>
      </c>
      <c r="O32" s="47"/>
      <c r="P32" s="48" t="n">
        <v>1</v>
      </c>
      <c r="Q32" s="49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5.25" hidden="false" customHeight="true" outlineLevel="0" collapsed="false">
      <c r="A33" s="42"/>
      <c r="B33" s="50"/>
      <c r="C33" s="43"/>
      <c r="D33" s="43"/>
      <c r="E33" s="43"/>
      <c r="F33" s="45"/>
      <c r="G33" s="43"/>
      <c r="H33" s="45"/>
      <c r="I33" s="43"/>
      <c r="J33" s="51"/>
      <c r="K33" s="46"/>
      <c r="L33" s="45"/>
      <c r="M33" s="43"/>
      <c r="N33" s="53"/>
      <c r="O33" s="47"/>
      <c r="P33" s="48"/>
      <c r="Q33" s="49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28.5" hidden="false" customHeight="true" outlineLevel="0" collapsed="false">
      <c r="A34" s="42"/>
      <c r="B34" s="54" t="s">
        <v>80</v>
      </c>
      <c r="C34" s="55"/>
      <c r="D34" s="55" t="s">
        <v>69</v>
      </c>
      <c r="E34" s="55"/>
      <c r="F34" s="65" t="s">
        <v>81</v>
      </c>
      <c r="G34" s="58"/>
      <c r="H34" s="17" t="s">
        <v>79</v>
      </c>
      <c r="I34" s="58"/>
      <c r="J34" s="59" t="n">
        <f aca="false">1.25*60</f>
        <v>75</v>
      </c>
      <c r="K34" s="68"/>
      <c r="L34" s="61" t="n">
        <v>160</v>
      </c>
      <c r="M34" s="69"/>
      <c r="N34" s="52" t="n">
        <f aca="false">J34/L34*1000</f>
        <v>468.75</v>
      </c>
      <c r="O34" s="47"/>
      <c r="P34" s="48" t="n">
        <v>1</v>
      </c>
      <c r="Q34" s="49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5.25" hidden="false" customHeight="true" outlineLevel="0" collapsed="false">
      <c r="A35" s="42"/>
      <c r="B35" s="50"/>
      <c r="C35" s="43"/>
      <c r="D35" s="43"/>
      <c r="E35" s="43"/>
      <c r="F35" s="45"/>
      <c r="G35" s="43"/>
      <c r="H35" s="45"/>
      <c r="I35" s="43"/>
      <c r="J35" s="51"/>
      <c r="K35" s="46"/>
      <c r="L35" s="45" t="s">
        <v>82</v>
      </c>
      <c r="M35" s="43"/>
      <c r="N35" s="53"/>
      <c r="O35" s="47"/>
      <c r="P35" s="48"/>
      <c r="Q35" s="49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6" customFormat="false" ht="38.25" hidden="false" customHeight="true" outlineLevel="0" collapsed="false">
      <c r="A36" s="42"/>
      <c r="B36" s="54" t="s">
        <v>83</v>
      </c>
      <c r="C36" s="55"/>
      <c r="D36" s="55" t="s">
        <v>84</v>
      </c>
      <c r="E36" s="55"/>
      <c r="F36" s="57" t="n">
        <v>37043</v>
      </c>
      <c r="G36" s="58"/>
      <c r="H36" s="17" t="s">
        <v>56</v>
      </c>
      <c r="I36" s="58"/>
      <c r="J36" s="59" t="n">
        <v>200</v>
      </c>
      <c r="K36" s="68"/>
      <c r="L36" s="61" t="n">
        <v>500</v>
      </c>
      <c r="M36" s="69"/>
      <c r="N36" s="52" t="n">
        <f aca="false">J36/L36*1000</f>
        <v>400</v>
      </c>
      <c r="O36" s="47"/>
      <c r="P36" s="48" t="n">
        <v>1</v>
      </c>
      <c r="Q36" s="49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</row>
    <row r="37" customFormat="false" ht="5.25" hidden="false" customHeight="true" outlineLevel="0" collapsed="false">
      <c r="A37" s="42"/>
      <c r="B37" s="50"/>
      <c r="C37" s="43"/>
      <c r="D37" s="43"/>
      <c r="E37" s="43"/>
      <c r="F37" s="45"/>
      <c r="G37" s="43"/>
      <c r="H37" s="45"/>
      <c r="I37" s="43"/>
      <c r="J37" s="51"/>
      <c r="K37" s="46"/>
      <c r="L37" s="45" t="s">
        <v>82</v>
      </c>
      <c r="M37" s="43"/>
      <c r="N37" s="53"/>
      <c r="O37" s="47"/>
      <c r="P37" s="48"/>
      <c r="Q37" s="49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</row>
    <row r="38" customFormat="false" ht="38.25" hidden="false" customHeight="true" outlineLevel="0" collapsed="false">
      <c r="A38" s="77"/>
      <c r="B38" s="78" t="s">
        <v>85</v>
      </c>
      <c r="C38" s="79"/>
      <c r="D38" s="79" t="s">
        <v>86</v>
      </c>
      <c r="E38" s="79"/>
      <c r="F38" s="80" t="s">
        <v>55</v>
      </c>
      <c r="G38" s="81"/>
      <c r="H38" s="82" t="s">
        <v>61</v>
      </c>
      <c r="I38" s="81"/>
      <c r="J38" s="59" t="n">
        <v>330</v>
      </c>
      <c r="K38" s="83"/>
      <c r="L38" s="84" t="n">
        <v>930</v>
      </c>
      <c r="M38" s="69"/>
      <c r="N38" s="52" t="n">
        <f aca="false">J38/L38*1000</f>
        <v>354.838709677419</v>
      </c>
      <c r="O38" s="47"/>
      <c r="P38" s="48" t="n">
        <v>1</v>
      </c>
      <c r="Q38" s="49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4.5" hidden="false" customHeight="true" outlineLevel="0" collapsed="false">
      <c r="A39" s="85"/>
      <c r="B39" s="86"/>
      <c r="C39" s="87"/>
      <c r="D39" s="87"/>
      <c r="E39" s="87"/>
      <c r="F39" s="88"/>
      <c r="G39" s="89"/>
      <c r="H39" s="90"/>
      <c r="I39" s="89"/>
      <c r="J39" s="91"/>
      <c r="K39" s="92"/>
      <c r="L39" s="93"/>
      <c r="M39" s="94"/>
      <c r="N39" s="95"/>
      <c r="O39" s="47"/>
      <c r="P39" s="48"/>
      <c r="Q39" s="49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5" hidden="false" customHeight="true" outlineLevel="0" collapsed="false">
      <c r="A40" s="96" t="s">
        <v>87</v>
      </c>
      <c r="B40" s="47" t="s">
        <v>88</v>
      </c>
      <c r="C40" s="47"/>
      <c r="D40" s="47"/>
      <c r="E40" s="79"/>
      <c r="F40" s="65"/>
      <c r="G40" s="81"/>
      <c r="H40" s="82"/>
      <c r="I40" s="81"/>
      <c r="J40" s="97" t="s">
        <v>89</v>
      </c>
      <c r="K40" s="97"/>
      <c r="L40" s="97"/>
      <c r="M40" s="69"/>
      <c r="N40" s="98" t="n">
        <f aca="false">+Q44</f>
        <v>418.920747689757</v>
      </c>
      <c r="O40" s="47"/>
      <c r="P40" s="48" t="s">
        <v>90</v>
      </c>
      <c r="Q40" s="99" t="n">
        <f aca="false">+MAX(N6:N38)</f>
        <v>571.428571428571</v>
      </c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2" hidden="false" customHeight="true" outlineLevel="0" collapsed="false">
      <c r="A41" s="42" t="s">
        <v>91</v>
      </c>
      <c r="B41" s="100" t="s">
        <v>92</v>
      </c>
      <c r="C41" s="47"/>
      <c r="D41" s="47"/>
      <c r="E41" s="43"/>
      <c r="F41" s="57"/>
      <c r="G41" s="101"/>
      <c r="H41" s="102"/>
      <c r="I41" s="103"/>
      <c r="J41" s="77"/>
      <c r="K41" s="77"/>
      <c r="L41" s="77"/>
      <c r="M41" s="77"/>
      <c r="N41" s="77"/>
      <c r="O41" s="49"/>
      <c r="P41" s="48" t="s">
        <v>93</v>
      </c>
      <c r="Q41" s="99" t="n">
        <f aca="false">+MIN(N6:N38)</f>
        <v>322.58064516129</v>
      </c>
      <c r="R41" s="77"/>
      <c r="S41" s="77"/>
      <c r="T41" s="77"/>
      <c r="U41" s="77"/>
      <c r="V41" s="77"/>
      <c r="W41" s="77"/>
      <c r="X41" s="77"/>
      <c r="Y41" s="104"/>
      <c r="Z41" s="104"/>
      <c r="AA41" s="104"/>
      <c r="AB41" s="104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2.75" hidden="false" customHeight="false" outlineLevel="0" collapsed="false">
      <c r="A42" s="96" t="s">
        <v>94</v>
      </c>
      <c r="B42" s="47" t="s">
        <v>95</v>
      </c>
      <c r="C42" s="47"/>
      <c r="D42" s="47"/>
      <c r="E42" s="43"/>
      <c r="F42" s="105"/>
      <c r="G42" s="106"/>
      <c r="H42" s="106"/>
      <c r="I42" s="106"/>
      <c r="J42" s="69"/>
      <c r="K42" s="68"/>
      <c r="L42" s="107"/>
      <c r="M42" s="108"/>
      <c r="N42" s="109"/>
      <c r="P42" s="48" t="s">
        <v>96</v>
      </c>
      <c r="Q42" s="110" t="n">
        <f aca="false">+SUM(N6:N38)</f>
        <v>7177.82043193622</v>
      </c>
    </row>
    <row r="43" customFormat="false" ht="12.75" hidden="false" customHeight="false" outlineLevel="0" collapsed="false">
      <c r="A43" s="42" t="s">
        <v>97</v>
      </c>
      <c r="B43" s="100" t="s">
        <v>98</v>
      </c>
      <c r="C43" s="47"/>
      <c r="D43" s="47"/>
      <c r="E43" s="43"/>
      <c r="F43" s="111"/>
      <c r="G43" s="101"/>
      <c r="H43" s="112"/>
      <c r="I43" s="103"/>
      <c r="J43" s="69"/>
      <c r="K43" s="68"/>
      <c r="L43" s="107"/>
      <c r="M43" s="108"/>
      <c r="N43" s="109"/>
      <c r="P43" s="48" t="s">
        <v>99</v>
      </c>
      <c r="Q43" s="110" t="n">
        <f aca="false">+Q42-Q40-Q41</f>
        <v>6283.81121534635</v>
      </c>
    </row>
    <row r="44" customFormat="false" ht="12" hidden="false" customHeight="true" outlineLevel="0" collapsed="false">
      <c r="A44" s="96" t="s">
        <v>100</v>
      </c>
      <c r="B44" s="100" t="s">
        <v>42</v>
      </c>
      <c r="C44" s="47"/>
      <c r="D44" s="47"/>
      <c r="E44" s="43"/>
      <c r="F44" s="105"/>
      <c r="G44" s="106"/>
      <c r="H44" s="106"/>
      <c r="I44" s="106"/>
      <c r="J44" s="69"/>
      <c r="K44" s="68"/>
      <c r="L44" s="107"/>
      <c r="M44" s="108"/>
      <c r="N44" s="109"/>
      <c r="O44" s="113"/>
      <c r="P44" s="48" t="s">
        <v>101</v>
      </c>
      <c r="Q44" s="47" t="n">
        <f aca="false">+Q43/((SUM(P6:P38)-2))</f>
        <v>418.920747689757</v>
      </c>
      <c r="R44" s="114"/>
      <c r="S44" s="42"/>
      <c r="T44" s="42"/>
      <c r="U44" s="42"/>
      <c r="V44" s="42"/>
      <c r="W44" s="42"/>
      <c r="X44" s="42"/>
      <c r="Y44" s="115"/>
      <c r="Z44" s="115"/>
      <c r="AA44" s="115"/>
      <c r="AB44" s="115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</row>
    <row r="45" customFormat="false" ht="12" hidden="false" customHeight="true" outlineLevel="0" collapsed="false">
      <c r="A45" s="42" t="s">
        <v>102</v>
      </c>
      <c r="B45" s="116" t="s">
        <v>103</v>
      </c>
      <c r="C45" s="116"/>
      <c r="D45" s="116"/>
      <c r="E45" s="116"/>
      <c r="F45" s="117"/>
      <c r="G45" s="117"/>
      <c r="H45" s="106"/>
      <c r="I45" s="106"/>
      <c r="J45" s="69"/>
      <c r="K45" s="68"/>
      <c r="L45" s="107"/>
      <c r="M45" s="108"/>
      <c r="N45" s="109"/>
      <c r="O45" s="113"/>
      <c r="P45" s="108"/>
      <c r="Q45" s="113"/>
      <c r="R45" s="114"/>
      <c r="S45" s="42"/>
      <c r="T45" s="42"/>
      <c r="U45" s="42"/>
      <c r="V45" s="42"/>
      <c r="W45" s="42"/>
      <c r="X45" s="42"/>
      <c r="Y45" s="115"/>
      <c r="Z45" s="115"/>
      <c r="AA45" s="115"/>
      <c r="AB45" s="115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</row>
    <row r="46" customFormat="false" ht="12" hidden="false" customHeight="true" outlineLevel="0" collapsed="false">
      <c r="A46" s="42"/>
      <c r="B46" s="116"/>
      <c r="C46" s="116"/>
      <c r="D46" s="116"/>
      <c r="E46" s="116"/>
      <c r="F46" s="117"/>
      <c r="G46" s="117"/>
      <c r="H46" s="112"/>
      <c r="I46" s="118"/>
      <c r="J46" s="69"/>
      <c r="K46" s="68"/>
      <c r="L46" s="107"/>
      <c r="M46" s="108"/>
      <c r="N46" s="114"/>
      <c r="O46" s="119"/>
      <c r="P46" s="120"/>
      <c r="Q46" s="113"/>
      <c r="R46" s="114"/>
      <c r="S46" s="42"/>
      <c r="T46" s="42"/>
      <c r="U46" s="42"/>
      <c r="V46" s="42"/>
      <c r="W46" s="42"/>
      <c r="X46" s="42"/>
      <c r="Y46" s="115"/>
      <c r="Z46" s="115"/>
      <c r="AA46" s="121"/>
      <c r="AB46" s="115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</row>
    <row r="47" customFormat="false" ht="10.5" hidden="false" customHeight="true" outlineLevel="0" collapsed="false">
      <c r="A47" s="42" t="s">
        <v>104</v>
      </c>
      <c r="B47" s="122" t="s">
        <v>105</v>
      </c>
      <c r="C47" s="122"/>
      <c r="D47" s="122"/>
      <c r="E47" s="122"/>
      <c r="F47" s="123"/>
      <c r="G47" s="124"/>
      <c r="H47" s="125"/>
      <c r="I47" s="126"/>
      <c r="J47" s="125"/>
      <c r="K47" s="127"/>
      <c r="L47" s="125"/>
      <c r="M47" s="126"/>
      <c r="N47" s="125"/>
      <c r="O47" s="119"/>
      <c r="P47" s="109" t="n">
        <f aca="false">+N44-N42-N43</f>
        <v>0</v>
      </c>
      <c r="Q47" s="113"/>
      <c r="R47" s="114"/>
      <c r="S47" s="42"/>
      <c r="T47" s="42"/>
      <c r="U47" s="42"/>
      <c r="V47" s="42"/>
      <c r="W47" s="42"/>
      <c r="X47" s="42"/>
      <c r="Y47" s="115"/>
      <c r="Z47" s="115"/>
      <c r="AA47" s="115"/>
      <c r="AB47" s="115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</row>
    <row r="48" customFormat="false" ht="10.5" hidden="false" customHeight="true" outlineLevel="0" collapsed="false">
      <c r="A48" s="42"/>
      <c r="B48" s="42"/>
      <c r="C48" s="42"/>
      <c r="D48" s="42"/>
      <c r="E48" s="122"/>
      <c r="F48" s="123"/>
      <c r="G48" s="124"/>
      <c r="H48" s="125"/>
      <c r="I48" s="126"/>
      <c r="J48" s="125"/>
      <c r="K48" s="127"/>
      <c r="L48" s="125"/>
      <c r="M48" s="126"/>
      <c r="N48" s="125"/>
      <c r="O48" s="119"/>
      <c r="P48" s="128" t="n">
        <f aca="false">+P47/15</f>
        <v>0</v>
      </c>
      <c r="Q48" s="113"/>
      <c r="R48" s="114"/>
      <c r="S48" s="42"/>
      <c r="T48" s="42"/>
      <c r="U48" s="42"/>
      <c r="V48" s="42"/>
      <c r="W48" s="42"/>
      <c r="X48" s="129"/>
      <c r="Y48" s="115"/>
      <c r="Z48" s="115"/>
      <c r="AA48" s="115"/>
      <c r="AB48" s="115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</row>
    <row r="49" customFormat="false" ht="10.5" hidden="false" customHeight="true" outlineLevel="0" collapsed="false">
      <c r="A49" s="42"/>
      <c r="B49" s="122"/>
      <c r="C49" s="122"/>
      <c r="D49" s="122"/>
      <c r="E49" s="122"/>
      <c r="F49" s="123"/>
      <c r="G49" s="124"/>
      <c r="H49" s="125"/>
      <c r="I49" s="126"/>
      <c r="J49" s="125"/>
      <c r="K49" s="127"/>
      <c r="L49" s="125"/>
      <c r="M49" s="126"/>
      <c r="N49" s="125"/>
      <c r="O49" s="119"/>
      <c r="P49" s="120"/>
      <c r="Q49" s="113"/>
      <c r="R49" s="114"/>
      <c r="S49" s="42"/>
      <c r="T49" s="42"/>
      <c r="U49" s="42"/>
      <c r="V49" s="42"/>
      <c r="W49" s="42"/>
      <c r="X49" s="129"/>
      <c r="Y49" s="115"/>
      <c r="Z49" s="115"/>
      <c r="AA49" s="115"/>
      <c r="AB49" s="115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  <c r="IW49" s="42"/>
    </row>
    <row r="50" customFormat="false" ht="12.75" hidden="false" customHeight="true" outlineLevel="0" collapsed="false">
      <c r="A50" s="42"/>
      <c r="B50" s="122"/>
      <c r="C50" s="122"/>
      <c r="D50" s="122"/>
      <c r="E50" s="122"/>
      <c r="F50" s="130"/>
      <c r="G50" s="124"/>
      <c r="H50" s="131"/>
      <c r="I50" s="126"/>
      <c r="J50" s="131"/>
      <c r="K50" s="127"/>
      <c r="L50" s="131"/>
      <c r="M50" s="126"/>
      <c r="N50" s="131"/>
      <c r="O50" s="119"/>
      <c r="P50" s="132"/>
      <c r="Q50" s="113"/>
      <c r="R50" s="114"/>
      <c r="S50" s="42"/>
      <c r="T50" s="42"/>
      <c r="U50" s="42"/>
      <c r="V50" s="42"/>
      <c r="W50" s="42"/>
      <c r="X50" s="42"/>
      <c r="Y50" s="115"/>
      <c r="Z50" s="115"/>
      <c r="AA50" s="115"/>
      <c r="AB50" s="115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  <c r="IW50" s="42"/>
    </row>
    <row r="51" customFormat="false" ht="11.25" hidden="false" customHeight="true" outlineLevel="0" collapsed="false">
      <c r="A51" s="42"/>
      <c r="B51" s="122"/>
      <c r="C51" s="122"/>
      <c r="D51" s="122"/>
      <c r="E51" s="122"/>
      <c r="F51" s="133"/>
      <c r="G51" s="124"/>
      <c r="H51" s="134"/>
      <c r="I51" s="126"/>
      <c r="J51" s="134"/>
      <c r="K51" s="127"/>
      <c r="L51" s="134"/>
      <c r="M51" s="126"/>
      <c r="N51" s="134"/>
      <c r="O51" s="119"/>
      <c r="P51" s="135"/>
      <c r="Q51" s="136"/>
      <c r="R51" s="114"/>
      <c r="S51" s="42"/>
      <c r="T51" s="42"/>
      <c r="U51" s="42"/>
      <c r="V51" s="42"/>
      <c r="W51" s="42"/>
      <c r="X51" s="42"/>
      <c r="Y51" s="115"/>
      <c r="Z51" s="115"/>
      <c r="AA51" s="115"/>
      <c r="AB51" s="115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  <c r="IV51" s="42"/>
      <c r="IW51" s="42"/>
    </row>
    <row r="52" customFormat="false" ht="12" hidden="false" customHeight="true" outlineLevel="0" collapsed="false">
      <c r="A52" s="42"/>
      <c r="B52" s="137"/>
      <c r="C52" s="122"/>
      <c r="D52" s="122"/>
      <c r="E52" s="138"/>
      <c r="F52" s="133"/>
      <c r="G52" s="139"/>
      <c r="H52" s="134"/>
      <c r="I52" s="139"/>
      <c r="J52" s="134"/>
      <c r="K52" s="140"/>
      <c r="L52" s="134"/>
      <c r="M52" s="139"/>
      <c r="N52" s="134"/>
      <c r="O52" s="126"/>
      <c r="P52" s="123"/>
      <c r="Q52" s="49"/>
      <c r="R52" s="42"/>
      <c r="S52" s="42"/>
      <c r="T52" s="42"/>
      <c r="U52" s="42"/>
      <c r="V52" s="42"/>
      <c r="W52" s="42"/>
      <c r="X52" s="42"/>
      <c r="Y52" s="115"/>
      <c r="Z52" s="115"/>
      <c r="AA52" s="115"/>
      <c r="AB52" s="115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  <c r="IQ52" s="42"/>
      <c r="IR52" s="42"/>
      <c r="IS52" s="42"/>
      <c r="IT52" s="42"/>
      <c r="IU52" s="42"/>
      <c r="IV52" s="42"/>
      <c r="IW52" s="42"/>
    </row>
    <row r="53" customFormat="false" ht="10.5" hidden="false" customHeight="true" outlineLevel="0" collapsed="false">
      <c r="A53" s="42"/>
      <c r="B53" s="137"/>
      <c r="C53" s="122"/>
      <c r="D53" s="122"/>
      <c r="E53" s="138"/>
      <c r="F53" s="133"/>
      <c r="G53" s="139"/>
      <c r="H53" s="134"/>
      <c r="I53" s="139"/>
      <c r="J53" s="134"/>
      <c r="K53" s="140"/>
      <c r="L53" s="134"/>
      <c r="M53" s="139"/>
      <c r="N53" s="134"/>
      <c r="O53" s="126"/>
      <c r="P53" s="123"/>
      <c r="Q53" s="49"/>
      <c r="R53" s="42"/>
      <c r="S53" s="42"/>
      <c r="T53" s="42"/>
      <c r="U53" s="42"/>
      <c r="V53" s="42"/>
      <c r="W53" s="42"/>
      <c r="X53" s="42"/>
      <c r="Y53" s="115"/>
      <c r="Z53" s="115"/>
      <c r="AA53" s="115"/>
      <c r="AB53" s="115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2"/>
      <c r="IR53" s="42"/>
      <c r="IS53" s="42"/>
      <c r="IT53" s="42"/>
      <c r="IU53" s="42"/>
      <c r="IV53" s="42"/>
      <c r="IW53" s="42"/>
    </row>
    <row r="54" customFormat="false" ht="10.5" hidden="false" customHeight="true" outlineLevel="0" collapsed="false">
      <c r="A54" s="42"/>
      <c r="B54" s="141"/>
      <c r="C54" s="122"/>
      <c r="D54" s="122"/>
      <c r="E54" s="138"/>
      <c r="F54" s="133"/>
      <c r="G54" s="139"/>
      <c r="H54" s="134"/>
      <c r="I54" s="139"/>
      <c r="J54" s="134"/>
      <c r="K54" s="140"/>
      <c r="L54" s="134"/>
      <c r="M54" s="139"/>
      <c r="N54" s="134"/>
      <c r="O54" s="126"/>
      <c r="P54" s="123"/>
      <c r="Q54" s="49"/>
      <c r="R54" s="42"/>
      <c r="S54" s="42"/>
      <c r="T54" s="42"/>
      <c r="U54" s="42"/>
      <c r="V54" s="42"/>
      <c r="W54" s="42"/>
      <c r="X54" s="42"/>
      <c r="Y54" s="115"/>
      <c r="Z54" s="115"/>
      <c r="AA54" s="115"/>
      <c r="AB54" s="115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  <c r="IW54" s="42"/>
    </row>
    <row r="55" customFormat="false" ht="2.25" hidden="false" customHeight="true" outlineLevel="0" collapsed="false">
      <c r="A55" s="42"/>
      <c r="B55" s="142"/>
      <c r="C55" s="143"/>
      <c r="D55" s="143"/>
      <c r="E55" s="144"/>
      <c r="F55" s="145"/>
      <c r="G55" s="146"/>
      <c r="H55" s="147"/>
      <c r="I55" s="146"/>
      <c r="J55" s="147"/>
      <c r="K55" s="148"/>
      <c r="L55" s="147"/>
      <c r="M55" s="146"/>
      <c r="N55" s="147"/>
      <c r="O55" s="126"/>
      <c r="P55" s="123"/>
      <c r="Q55" s="49"/>
      <c r="R55" s="42"/>
      <c r="S55" s="42"/>
      <c r="T55" s="42"/>
      <c r="U55" s="42"/>
      <c r="V55" s="42"/>
      <c r="W55" s="42"/>
      <c r="X55" s="42"/>
      <c r="Y55" s="115"/>
      <c r="Z55" s="115"/>
      <c r="AA55" s="115"/>
      <c r="AB55" s="115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  <c r="IU55" s="42"/>
      <c r="IV55" s="42"/>
      <c r="IW55" s="42"/>
    </row>
    <row r="56" customFormat="false" ht="10.5" hidden="false" customHeight="true" outlineLevel="0" collapsed="false">
      <c r="A56" s="42"/>
      <c r="B56" s="149"/>
      <c r="C56" s="122"/>
      <c r="D56" s="122"/>
      <c r="E56" s="138"/>
      <c r="F56" s="150"/>
      <c r="G56" s="139"/>
      <c r="H56" s="150"/>
      <c r="I56" s="139"/>
      <c r="J56" s="150"/>
      <c r="K56" s="140"/>
      <c r="L56" s="150"/>
      <c r="M56" s="139"/>
      <c r="N56" s="150"/>
      <c r="O56" s="126"/>
      <c r="P56" s="151"/>
      <c r="Q56" s="49"/>
      <c r="R56" s="42"/>
      <c r="S56" s="42"/>
      <c r="T56" s="42"/>
      <c r="U56" s="42"/>
      <c r="V56" s="42"/>
      <c r="W56" s="42"/>
      <c r="X56" s="42"/>
      <c r="Y56" s="115"/>
      <c r="Z56" s="115"/>
      <c r="AA56" s="115"/>
      <c r="AB56" s="115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  <c r="IV56" s="42"/>
      <c r="IW56" s="42"/>
    </row>
    <row r="57" customFormat="false" ht="10.5" hidden="false" customHeight="true" outlineLevel="0" collapsed="false">
      <c r="A57" s="42"/>
      <c r="B57" s="152"/>
      <c r="C57" s="122"/>
      <c r="D57" s="122"/>
      <c r="E57" s="138"/>
      <c r="F57" s="150"/>
      <c r="G57" s="139"/>
      <c r="H57" s="150"/>
      <c r="I57" s="139"/>
      <c r="J57" s="150"/>
      <c r="K57" s="140"/>
      <c r="L57" s="150"/>
      <c r="M57" s="139"/>
      <c r="N57" s="150"/>
      <c r="O57" s="139"/>
      <c r="P57" s="151"/>
      <c r="Q57" s="49"/>
      <c r="R57" s="42"/>
      <c r="S57" s="42"/>
      <c r="T57" s="42"/>
      <c r="U57" s="42"/>
      <c r="V57" s="42"/>
      <c r="W57" s="42"/>
      <c r="X57" s="42"/>
      <c r="Y57" s="115"/>
      <c r="Z57" s="115"/>
      <c r="AA57" s="115"/>
      <c r="AB57" s="115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  <c r="IV57" s="42"/>
      <c r="IW57" s="42"/>
    </row>
    <row r="58" customFormat="false" ht="10.5" hidden="false" customHeight="true" outlineLevel="0" collapsed="false">
      <c r="A58" s="42"/>
      <c r="B58" s="152"/>
      <c r="C58" s="122"/>
      <c r="D58" s="122"/>
      <c r="E58" s="138"/>
      <c r="F58" s="150"/>
      <c r="G58" s="139"/>
      <c r="H58" s="150"/>
      <c r="I58" s="139"/>
      <c r="J58" s="150"/>
      <c r="K58" s="140"/>
      <c r="L58" s="150"/>
      <c r="M58" s="139"/>
      <c r="N58" s="150"/>
      <c r="O58" s="139"/>
      <c r="P58" s="151"/>
      <c r="Q58" s="49"/>
      <c r="R58" s="42"/>
      <c r="S58" s="42"/>
      <c r="T58" s="42"/>
      <c r="U58" s="42"/>
      <c r="V58" s="42"/>
      <c r="W58" s="42"/>
      <c r="X58" s="42"/>
      <c r="Y58" s="115"/>
      <c r="Z58" s="115"/>
      <c r="AA58" s="115"/>
      <c r="AB58" s="115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  <c r="IW58" s="42"/>
    </row>
    <row r="59" customFormat="false" ht="10.5" hidden="false" customHeight="true" outlineLevel="0" collapsed="false">
      <c r="A59" s="42"/>
      <c r="B59" s="15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139"/>
      <c r="P59" s="151"/>
      <c r="Q59" s="49"/>
      <c r="R59" s="42"/>
      <c r="S59" s="42"/>
      <c r="T59" s="42"/>
      <c r="U59" s="42"/>
      <c r="V59" s="42"/>
      <c r="W59" s="42"/>
      <c r="X59" s="42"/>
      <c r="Y59" s="115"/>
      <c r="Z59" s="115"/>
      <c r="AA59" s="121"/>
      <c r="AB59" s="115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10.5" hidden="false" customHeight="true" outlineLevel="0" collapsed="false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4"/>
      <c r="L60" s="153"/>
      <c r="M60" s="153"/>
      <c r="N60" s="153"/>
      <c r="O60" s="139"/>
      <c r="P60" s="155"/>
      <c r="Q60" s="49"/>
      <c r="R60" s="42"/>
      <c r="S60" s="42"/>
      <c r="T60" s="42"/>
      <c r="U60" s="42"/>
      <c r="V60" s="42"/>
      <c r="W60" s="42"/>
      <c r="X60" s="42"/>
      <c r="Y60" s="115"/>
      <c r="Z60" s="115"/>
      <c r="AA60" s="121"/>
      <c r="AB60" s="115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  <c r="IU60" s="42"/>
      <c r="IV60" s="42"/>
      <c r="IW60" s="42"/>
    </row>
    <row r="61" customFormat="false" ht="9" hidden="false" customHeight="true" outlineLevel="0" collapsed="false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4"/>
      <c r="L61" s="153"/>
      <c r="M61" s="153"/>
      <c r="N61" s="153"/>
      <c r="O61" s="139"/>
      <c r="P61" s="156"/>
      <c r="Q61" s="49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  <c r="IW61" s="42"/>
    </row>
    <row r="62" customFormat="false" ht="9" hidden="false" customHeight="true" outlineLevel="0" collapsed="false">
      <c r="A62" s="157"/>
      <c r="B62" s="157"/>
      <c r="C62" s="158"/>
      <c r="D62" s="158"/>
      <c r="E62" s="158"/>
      <c r="F62" s="157"/>
      <c r="G62" s="157"/>
      <c r="H62" s="157"/>
      <c r="I62" s="157"/>
      <c r="J62" s="157"/>
      <c r="K62" s="159"/>
      <c r="L62" s="157"/>
      <c r="M62" s="157"/>
      <c r="N62" s="157"/>
      <c r="O62" s="139"/>
      <c r="P62" s="156"/>
      <c r="Q62" s="49"/>
      <c r="R62" s="42"/>
      <c r="S62" s="42"/>
      <c r="T62" s="42"/>
      <c r="U62" s="42"/>
      <c r="V62" s="42"/>
      <c r="W62" s="42"/>
      <c r="X62" s="129"/>
      <c r="Y62" s="115"/>
      <c r="Z62" s="115"/>
      <c r="AA62" s="115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</row>
    <row r="63" customFormat="false" ht="9" hidden="false" customHeight="true" outlineLevel="0" collapsed="false">
      <c r="A63" s="157"/>
      <c r="B63" s="157"/>
      <c r="C63" s="157"/>
      <c r="D63" s="157"/>
      <c r="E63" s="157"/>
      <c r="F63" s="158"/>
      <c r="G63" s="157"/>
      <c r="H63" s="157"/>
      <c r="I63" s="157"/>
      <c r="J63" s="157"/>
      <c r="K63" s="159"/>
      <c r="L63" s="157"/>
      <c r="M63" s="157"/>
      <c r="N63" s="157"/>
      <c r="O63" s="139"/>
      <c r="P63" s="156"/>
      <c r="Q63" s="49"/>
      <c r="R63" s="42"/>
      <c r="S63" s="42"/>
      <c r="T63" s="42"/>
      <c r="U63" s="42"/>
      <c r="V63" s="42"/>
      <c r="W63" s="42"/>
      <c r="X63" s="129"/>
      <c r="Y63" s="115"/>
      <c r="Z63" s="115"/>
      <c r="AA63" s="115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  <c r="IV63" s="42"/>
      <c r="IW63" s="42"/>
    </row>
    <row r="64" customFormat="false" ht="9" hidden="false" customHeight="true" outlineLevel="0" collapsed="false">
      <c r="O64" s="42"/>
      <c r="P64" s="42"/>
      <c r="Q64" s="49"/>
      <c r="R64" s="42"/>
      <c r="S64" s="42"/>
      <c r="T64" s="42"/>
      <c r="U64" s="42"/>
      <c r="V64" s="42"/>
      <c r="W64" s="42"/>
      <c r="X64" s="129"/>
      <c r="Y64" s="115"/>
      <c r="Z64" s="115"/>
      <c r="AA64" s="115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  <c r="IT64" s="42"/>
      <c r="IU64" s="42"/>
      <c r="IV64" s="42"/>
      <c r="IW64" s="42"/>
    </row>
    <row r="65" customFormat="false" ht="13.5" hidden="false" customHeight="true" outlineLevel="0" collapsed="false">
      <c r="O65" s="153"/>
      <c r="P65" s="153"/>
      <c r="Q65" s="160"/>
      <c r="R65" s="160"/>
      <c r="S65" s="153"/>
      <c r="T65" s="153"/>
      <c r="U65" s="153"/>
      <c r="V65" s="153"/>
      <c r="W65" s="153"/>
      <c r="X65" s="42"/>
      <c r="Y65" s="115"/>
      <c r="Z65" s="115"/>
      <c r="AA65" s="115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53"/>
      <c r="FR65" s="153"/>
      <c r="FS65" s="153"/>
      <c r="FT65" s="153"/>
      <c r="FU65" s="153"/>
      <c r="FV65" s="153"/>
      <c r="FW65" s="153"/>
      <c r="FX65" s="153"/>
      <c r="FY65" s="153"/>
      <c r="FZ65" s="153"/>
      <c r="GA65" s="153"/>
      <c r="GB65" s="153"/>
      <c r="GC65" s="153"/>
      <c r="GD65" s="153"/>
      <c r="GE65" s="153"/>
      <c r="GF65" s="153"/>
      <c r="GG65" s="153"/>
      <c r="GH65" s="153"/>
      <c r="GI65" s="153"/>
      <c r="GJ65" s="153"/>
      <c r="GK65" s="153"/>
      <c r="GL65" s="153"/>
      <c r="GM65" s="153"/>
      <c r="GN65" s="153"/>
      <c r="GO65" s="153"/>
      <c r="GP65" s="153"/>
      <c r="GQ65" s="153"/>
      <c r="GR65" s="153"/>
      <c r="GS65" s="153"/>
      <c r="GT65" s="153"/>
      <c r="GU65" s="153"/>
      <c r="GV65" s="153"/>
      <c r="GW65" s="153"/>
      <c r="GX65" s="153"/>
      <c r="GY65" s="153"/>
      <c r="GZ65" s="153"/>
      <c r="HA65" s="153"/>
      <c r="HB65" s="153"/>
      <c r="HC65" s="153"/>
      <c r="HD65" s="153"/>
      <c r="HE65" s="153"/>
      <c r="HF65" s="153"/>
      <c r="HG65" s="153"/>
      <c r="HH65" s="153"/>
      <c r="HI65" s="153"/>
      <c r="HJ65" s="153"/>
      <c r="HK65" s="153"/>
      <c r="HL65" s="153"/>
      <c r="HM65" s="153"/>
      <c r="HN65" s="153"/>
      <c r="HO65" s="153"/>
      <c r="HP65" s="153"/>
      <c r="HQ65" s="153"/>
      <c r="HR65" s="153"/>
      <c r="HS65" s="153"/>
      <c r="HT65" s="153"/>
      <c r="HU65" s="153"/>
      <c r="HV65" s="153"/>
      <c r="HW65" s="153"/>
      <c r="HX65" s="153"/>
      <c r="HY65" s="153"/>
      <c r="HZ65" s="153"/>
      <c r="IA65" s="153"/>
      <c r="IB65" s="153"/>
      <c r="IC65" s="153"/>
      <c r="ID65" s="153"/>
      <c r="IE65" s="153"/>
      <c r="IF65" s="153"/>
      <c r="IG65" s="153"/>
      <c r="IH65" s="153"/>
      <c r="II65" s="153"/>
      <c r="IJ65" s="153"/>
      <c r="IK65" s="153"/>
      <c r="IL65" s="153"/>
      <c r="IM65" s="153"/>
      <c r="IN65" s="153"/>
      <c r="IO65" s="153"/>
      <c r="IP65" s="153"/>
      <c r="IQ65" s="153"/>
      <c r="IR65" s="153"/>
      <c r="IS65" s="153"/>
      <c r="IT65" s="153"/>
      <c r="IU65" s="153"/>
      <c r="IV65" s="153"/>
      <c r="IW65" s="153"/>
    </row>
    <row r="66" customFormat="false" ht="13.5" hidden="false" customHeight="true" outlineLevel="0" collapsed="false">
      <c r="O66" s="153"/>
      <c r="P66" s="153"/>
      <c r="Q66" s="153"/>
      <c r="R66" s="153"/>
      <c r="S66" s="153"/>
      <c r="T66" s="153"/>
      <c r="U66" s="153"/>
      <c r="V66" s="153"/>
      <c r="W66" s="153"/>
      <c r="X66" s="42"/>
      <c r="Y66" s="115"/>
      <c r="Z66" s="115"/>
      <c r="AA66" s="115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  <c r="EC66" s="153"/>
      <c r="ED66" s="153"/>
      <c r="EE66" s="153"/>
      <c r="EF66" s="153"/>
      <c r="EG66" s="153"/>
      <c r="EH66" s="153"/>
      <c r="EI66" s="153"/>
      <c r="EJ66" s="153"/>
      <c r="EK66" s="153"/>
      <c r="EL66" s="153"/>
      <c r="EM66" s="153"/>
      <c r="EN66" s="153"/>
      <c r="EO66" s="153"/>
      <c r="EP66" s="153"/>
      <c r="EQ66" s="153"/>
      <c r="ER66" s="153"/>
      <c r="ES66" s="153"/>
      <c r="ET66" s="153"/>
      <c r="EU66" s="153"/>
      <c r="EV66" s="153"/>
      <c r="EW66" s="153"/>
      <c r="EX66" s="153"/>
      <c r="EY66" s="153"/>
      <c r="EZ66" s="153"/>
      <c r="FA66" s="153"/>
      <c r="FB66" s="153"/>
      <c r="FC66" s="153"/>
      <c r="FD66" s="153"/>
      <c r="FE66" s="153"/>
      <c r="FF66" s="153"/>
      <c r="FG66" s="153"/>
      <c r="FH66" s="153"/>
      <c r="FI66" s="153"/>
      <c r="FJ66" s="153"/>
      <c r="FK66" s="153"/>
      <c r="FL66" s="153"/>
      <c r="FM66" s="153"/>
      <c r="FN66" s="153"/>
      <c r="FO66" s="153"/>
      <c r="FP66" s="153"/>
      <c r="FQ66" s="153"/>
      <c r="FR66" s="153"/>
      <c r="FS66" s="153"/>
      <c r="FT66" s="153"/>
      <c r="FU66" s="153"/>
      <c r="FV66" s="153"/>
      <c r="FW66" s="153"/>
      <c r="FX66" s="153"/>
      <c r="FY66" s="153"/>
      <c r="FZ66" s="153"/>
      <c r="GA66" s="153"/>
      <c r="GB66" s="153"/>
      <c r="GC66" s="153"/>
      <c r="GD66" s="153"/>
      <c r="GE66" s="153"/>
      <c r="GF66" s="153"/>
      <c r="GG66" s="153"/>
      <c r="GH66" s="153"/>
      <c r="GI66" s="153"/>
      <c r="GJ66" s="153"/>
      <c r="GK66" s="153"/>
      <c r="GL66" s="153"/>
      <c r="GM66" s="153"/>
      <c r="GN66" s="153"/>
      <c r="GO66" s="153"/>
      <c r="GP66" s="153"/>
      <c r="GQ66" s="153"/>
      <c r="GR66" s="153"/>
      <c r="GS66" s="153"/>
      <c r="GT66" s="153"/>
      <c r="GU66" s="153"/>
      <c r="GV66" s="153"/>
      <c r="GW66" s="153"/>
      <c r="GX66" s="153"/>
      <c r="GY66" s="153"/>
      <c r="GZ66" s="153"/>
      <c r="HA66" s="153"/>
      <c r="HB66" s="153"/>
      <c r="HC66" s="153"/>
      <c r="HD66" s="153"/>
      <c r="HE66" s="153"/>
      <c r="HF66" s="153"/>
      <c r="HG66" s="153"/>
      <c r="HH66" s="153"/>
      <c r="HI66" s="153"/>
      <c r="HJ66" s="153"/>
      <c r="HK66" s="153"/>
      <c r="HL66" s="153"/>
      <c r="HM66" s="153"/>
      <c r="HN66" s="153"/>
      <c r="HO66" s="153"/>
      <c r="HP66" s="153"/>
      <c r="HQ66" s="153"/>
      <c r="HR66" s="153"/>
      <c r="HS66" s="153"/>
      <c r="HT66" s="153"/>
      <c r="HU66" s="153"/>
      <c r="HV66" s="153"/>
      <c r="HW66" s="153"/>
      <c r="HX66" s="153"/>
      <c r="HY66" s="153"/>
      <c r="HZ66" s="153"/>
      <c r="IA66" s="153"/>
      <c r="IB66" s="153"/>
      <c r="IC66" s="153"/>
      <c r="ID66" s="153"/>
      <c r="IE66" s="153"/>
      <c r="IF66" s="153"/>
      <c r="IG66" s="153"/>
      <c r="IH66" s="153"/>
      <c r="II66" s="153"/>
      <c r="IJ66" s="153"/>
      <c r="IK66" s="153"/>
      <c r="IL66" s="153"/>
      <c r="IM66" s="153"/>
      <c r="IN66" s="153"/>
      <c r="IO66" s="153"/>
      <c r="IP66" s="153"/>
      <c r="IQ66" s="153"/>
      <c r="IR66" s="153"/>
      <c r="IS66" s="153"/>
      <c r="IT66" s="153"/>
      <c r="IU66" s="153"/>
      <c r="IV66" s="153"/>
      <c r="IW66" s="153"/>
    </row>
    <row r="67" customFormat="false" ht="12.75" hidden="false" customHeight="false" outlineLevel="0" collapsed="false">
      <c r="O67" s="157"/>
      <c r="P67" s="157"/>
      <c r="Q67" s="157"/>
      <c r="R67" s="157"/>
      <c r="S67" s="157"/>
      <c r="T67" s="157"/>
      <c r="U67" s="157"/>
      <c r="V67" s="157"/>
      <c r="W67" s="157"/>
      <c r="X67" s="42"/>
      <c r="Y67" s="115"/>
      <c r="Z67" s="115"/>
      <c r="AA67" s="115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7"/>
      <c r="DT67" s="157"/>
      <c r="DU67" s="157"/>
      <c r="DV67" s="157"/>
      <c r="DW67" s="157"/>
      <c r="DX67" s="157"/>
      <c r="DY67" s="157"/>
      <c r="DZ67" s="157"/>
      <c r="EA67" s="157"/>
      <c r="EB67" s="157"/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  <c r="EV67" s="157"/>
      <c r="EW67" s="157"/>
      <c r="EX67" s="157"/>
      <c r="EY67" s="157"/>
      <c r="EZ67" s="157"/>
      <c r="FA67" s="157"/>
      <c r="FB67" s="157"/>
      <c r="FC67" s="157"/>
      <c r="FD67" s="157"/>
      <c r="FE67" s="157"/>
      <c r="FF67" s="157"/>
      <c r="FG67" s="157"/>
      <c r="FH67" s="157"/>
      <c r="FI67" s="157"/>
      <c r="FJ67" s="157"/>
      <c r="FK67" s="157"/>
      <c r="FL67" s="157"/>
      <c r="FM67" s="157"/>
      <c r="FN67" s="157"/>
      <c r="FO67" s="157"/>
      <c r="FP67" s="157"/>
      <c r="FQ67" s="157"/>
      <c r="FR67" s="157"/>
      <c r="FS67" s="157"/>
      <c r="FT67" s="157"/>
      <c r="FU67" s="157"/>
      <c r="FV67" s="157"/>
      <c r="FW67" s="157"/>
      <c r="FX67" s="157"/>
      <c r="FY67" s="157"/>
      <c r="FZ67" s="157"/>
      <c r="GA67" s="157"/>
      <c r="GB67" s="157"/>
      <c r="GC67" s="157"/>
      <c r="GD67" s="157"/>
      <c r="GE67" s="157"/>
      <c r="GF67" s="157"/>
      <c r="GG67" s="157"/>
      <c r="GH67" s="157"/>
      <c r="GI67" s="157"/>
      <c r="GJ67" s="157"/>
      <c r="GK67" s="157"/>
      <c r="GL67" s="157"/>
      <c r="GM67" s="157"/>
      <c r="GN67" s="157"/>
      <c r="GO67" s="157"/>
      <c r="GP67" s="157"/>
      <c r="GQ67" s="157"/>
      <c r="GR67" s="157"/>
      <c r="GS67" s="157"/>
      <c r="GT67" s="157"/>
      <c r="GU67" s="157"/>
      <c r="GV67" s="157"/>
      <c r="GW67" s="157"/>
      <c r="GX67" s="157"/>
      <c r="GY67" s="157"/>
      <c r="GZ67" s="157"/>
      <c r="HA67" s="157"/>
      <c r="HB67" s="157"/>
      <c r="HC67" s="157"/>
      <c r="HD67" s="157"/>
      <c r="HE67" s="157"/>
      <c r="HF67" s="157"/>
      <c r="HG67" s="157"/>
      <c r="HH67" s="157"/>
      <c r="HI67" s="157"/>
      <c r="HJ67" s="157"/>
      <c r="HK67" s="157"/>
      <c r="HL67" s="157"/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</row>
    <row r="68" customFormat="false" ht="12.75" hidden="false" customHeight="false" outlineLevel="0" collapsed="false">
      <c r="O68" s="157"/>
      <c r="P68" s="157"/>
      <c r="Q68" s="158"/>
      <c r="R68" s="157"/>
      <c r="S68" s="157"/>
      <c r="T68" s="157"/>
      <c r="U68" s="157"/>
      <c r="V68" s="157"/>
      <c r="W68" s="157"/>
      <c r="X68" s="42"/>
      <c r="Y68" s="115"/>
      <c r="Z68" s="115"/>
      <c r="AA68" s="115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7"/>
      <c r="FL68" s="157"/>
      <c r="FM68" s="157"/>
      <c r="FN68" s="157"/>
      <c r="FO68" s="157"/>
      <c r="FP68" s="157"/>
      <c r="FQ68" s="157"/>
      <c r="FR68" s="157"/>
      <c r="FS68" s="157"/>
      <c r="FT68" s="157"/>
      <c r="FU68" s="157"/>
      <c r="FV68" s="157"/>
      <c r="FW68" s="157"/>
      <c r="FX68" s="157"/>
      <c r="FY68" s="157"/>
      <c r="FZ68" s="157"/>
      <c r="GA68" s="157"/>
      <c r="GB68" s="157"/>
      <c r="GC68" s="157"/>
      <c r="GD68" s="157"/>
      <c r="GE68" s="157"/>
      <c r="GF68" s="157"/>
      <c r="GG68" s="157"/>
      <c r="GH68" s="157"/>
      <c r="GI68" s="157"/>
      <c r="GJ68" s="157"/>
      <c r="GK68" s="157"/>
      <c r="GL68" s="157"/>
      <c r="GM68" s="157"/>
      <c r="GN68" s="157"/>
      <c r="GO68" s="157"/>
      <c r="GP68" s="157"/>
      <c r="GQ68" s="157"/>
      <c r="GR68" s="157"/>
      <c r="GS68" s="157"/>
      <c r="GT68" s="157"/>
      <c r="GU68" s="157"/>
      <c r="GV68" s="157"/>
      <c r="GW68" s="157"/>
      <c r="GX68" s="157"/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7"/>
      <c r="HL68" s="157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</row>
    <row r="69" customFormat="false" ht="12.75" hidden="false" customHeight="false" outlineLevel="0" collapsed="false">
      <c r="X69" s="42"/>
      <c r="Y69" s="115"/>
      <c r="Z69" s="115"/>
      <c r="AA69" s="115"/>
    </row>
    <row r="70" customFormat="false" ht="12.75" hidden="false" customHeight="false" outlineLevel="0" collapsed="false">
      <c r="X70" s="42"/>
      <c r="Y70" s="115"/>
      <c r="Z70" s="115"/>
      <c r="AA70" s="115"/>
    </row>
    <row r="71" customFormat="false" ht="12.75" hidden="false" customHeight="false" outlineLevel="0" collapsed="false">
      <c r="X71" s="42"/>
      <c r="Y71" s="115"/>
      <c r="Z71" s="115"/>
      <c r="AA71" s="115"/>
    </row>
    <row r="72" customFormat="false" ht="12.75" hidden="false" customHeight="false" outlineLevel="0" collapsed="false">
      <c r="X72" s="42"/>
      <c r="Y72" s="115"/>
      <c r="Z72" s="115"/>
      <c r="AA72" s="115"/>
    </row>
    <row r="73" customFormat="false" ht="12.75" hidden="false" customHeight="false" outlineLevel="0" collapsed="false">
      <c r="X73" s="42"/>
      <c r="Y73" s="115"/>
      <c r="Z73" s="115"/>
      <c r="AA73" s="115"/>
    </row>
    <row r="74" customFormat="false" ht="12.75" hidden="false" customHeight="false" outlineLevel="0" collapsed="false">
      <c r="X74" s="42"/>
      <c r="Y74" s="115"/>
      <c r="Z74" s="115"/>
      <c r="AA74" s="121"/>
    </row>
    <row r="75" customFormat="false" ht="12.75" hidden="false" customHeight="false" outlineLevel="0" collapsed="false">
      <c r="X75" s="42"/>
      <c r="Y75" s="115"/>
      <c r="Z75" s="115"/>
      <c r="AA75" s="121"/>
    </row>
    <row r="76" customFormat="false" ht="12.75" hidden="false" customHeight="false" outlineLevel="0" collapsed="false">
      <c r="AC76" s="27" t="s">
        <v>106</v>
      </c>
      <c r="AE76" s="27" t="s">
        <v>107</v>
      </c>
    </row>
    <row r="77" customFormat="false" ht="12.75" hidden="false" customHeight="false" outlineLevel="0" collapsed="false">
      <c r="Z77" s="161"/>
      <c r="AA77" s="162"/>
      <c r="AC77" s="163" t="n">
        <f aca="false">+(2107+36)+(784+1)-(1177+24)</f>
        <v>1727</v>
      </c>
      <c r="AE77" s="164" t="n">
        <f aca="false">+AA77-AC77</f>
        <v>-1727</v>
      </c>
    </row>
    <row r="78" customFormat="false" ht="12.75" hidden="false" customHeight="false" outlineLevel="0" collapsed="false">
      <c r="Z78" s="161"/>
      <c r="AA78" s="165"/>
      <c r="AC78" s="163" t="n">
        <f aca="false">+(26263-16226-726-5532)+(11486-6754-370-2896)-(12600-7667-355-2669)</f>
        <v>3336</v>
      </c>
      <c r="AE78" s="164" t="n">
        <f aca="false">+AA78-AC78</f>
        <v>-3336</v>
      </c>
    </row>
    <row r="79" customFormat="false" ht="12.75" hidden="false" customHeight="false" outlineLevel="0" collapsed="false">
      <c r="Z79" s="163"/>
      <c r="AA79" s="166"/>
    </row>
    <row r="80" customFormat="false" ht="12.75" hidden="false" customHeight="false" outlineLevel="0" collapsed="false">
      <c r="Z80" s="163"/>
      <c r="AA80" s="166"/>
    </row>
    <row r="81" customFormat="false" ht="12.75" hidden="false" customHeight="false" outlineLevel="0" collapsed="false">
      <c r="AA81" s="166"/>
    </row>
  </sheetData>
  <mergeCells count="2">
    <mergeCell ref="J40:L40"/>
    <mergeCell ref="B45:E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2000-05-24T12:31:46Z</dcterms:created>
  <dc:creator>Ben Rogers</dc:creator>
  <dc:description/>
  <dc:language>en-US</dc:language>
  <cp:lastModifiedBy>Ben Rogers</cp:lastModifiedBy>
  <cp:lastPrinted>2000-05-31T11:11:57Z</cp:lastPrinted>
  <cp:revision>0</cp:revision>
  <dc:subject/>
  <dc:title/>
</cp:coreProperties>
</file>