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 #'s" sheetId="1" state="visible" r:id="rId3"/>
    <sheet name="Basis July 16th" sheetId="2" state="visible" r:id="rId4"/>
    <sheet name="Vols &amp; Max Rates" sheetId="3" state="visible" r:id="rId5"/>
  </sheets>
  <definedNames>
    <definedName function="false" hidden="false" localSheetId="1" name="_xlnm.Print_Area" vbProcedure="false">'Basis July 16th'!$A$1:$AB$95</definedName>
    <definedName function="false" hidden="false" localSheetId="0" name="_xlnm.Print_Area" vbProcedure="false">'Original #''s'!$A$1:$AB$54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<sst xmlns="http://schemas.openxmlformats.org/spreadsheetml/2006/main" count="317" uniqueCount="46">
  <si>
    <r>
      <rPr>
        <b val="true"/>
        <sz val="12"/>
        <rFont val="Arial"/>
        <family val="2"/>
      </rPr>
      <t xml:space="preserve">Summary of Mavrix Capacity</t>
    </r>
    <r>
      <rPr>
        <b val="true"/>
        <sz val="10"/>
        <rFont val="Arial"/>
        <family val="2"/>
      </rPr>
      <t xml:space="preserve"> </t>
    </r>
    <r>
      <rPr>
        <b val="true"/>
        <i val="true"/>
        <sz val="10"/>
        <rFont val="Arial"/>
        <family val="2"/>
      </rPr>
      <t xml:space="preserve">(packaging SJ with WOT where possible)</t>
    </r>
    <r>
      <rPr>
        <b val="true"/>
        <sz val="12"/>
        <rFont val="Arial"/>
        <family val="2"/>
      </rPr>
      <t xml:space="preserve">:</t>
    </r>
  </si>
  <si>
    <t xml:space="preserve">VOLUME/DAY/MONTH:</t>
  </si>
  <si>
    <t xml:space="preserve">SAN JUAN TO PG&amp;E/TOPOCK</t>
  </si>
  <si>
    <t xml:space="preserve">EOT TO NEEDLES</t>
  </si>
  <si>
    <t xml:space="preserve">EOT TO PG&amp;E/TOPOCK</t>
  </si>
  <si>
    <t xml:space="preserve">BLANCO TO THOREAU</t>
  </si>
  <si>
    <t xml:space="preserve">VALUE/MONTH AT MAX RATES:</t>
  </si>
  <si>
    <t xml:space="preserve">Totals</t>
  </si>
  <si>
    <t xml:space="preserve">MARKET RATES:</t>
  </si>
  <si>
    <t xml:space="preserve">VALUE/MONTH AT MARKET RATES:</t>
  </si>
  <si>
    <t xml:space="preserve">VALUE/MONTH DIFFERENCE:</t>
  </si>
  <si>
    <t xml:space="preserve"> </t>
  </si>
  <si>
    <t xml:space="preserve">Mavrix Contracts:</t>
  </si>
  <si>
    <t xml:space="preserve">Ctrc #</t>
  </si>
  <si>
    <t xml:space="preserve">RP</t>
  </si>
  <si>
    <t xml:space="preserve">DP</t>
  </si>
  <si>
    <t xml:space="preserve">Volume</t>
  </si>
  <si>
    <t xml:space="preserve">Res Rate</t>
  </si>
  <si>
    <t xml:space="preserve">Start</t>
  </si>
  <si>
    <t xml:space="preserve">End</t>
  </si>
  <si>
    <t xml:space="preserve">Blanco</t>
  </si>
  <si>
    <t xml:space="preserve">Thoreau</t>
  </si>
  <si>
    <t xml:space="preserve">EOT</t>
  </si>
  <si>
    <t xml:space="preserve">WOT</t>
  </si>
  <si>
    <t xml:space="preserve">AS OF JULY 16, 2001</t>
  </si>
  <si>
    <t xml:space="preserve">Range</t>
  </si>
  <si>
    <t xml:space="preserve">Basis 7/16/01:</t>
  </si>
  <si>
    <t xml:space="preserve">(two way)</t>
  </si>
  <si>
    <t xml:space="preserve">EP/San Juan</t>
  </si>
  <si>
    <t xml:space="preserve">$.04</t>
  </si>
  <si>
    <r>
      <rPr>
        <sz val="10"/>
        <rFont val="Arial"/>
        <family val="0"/>
      </rPr>
      <t xml:space="preserve">EP/Permian</t>
    </r>
    <r>
      <rPr>
        <sz val="8"/>
        <rFont val="Arial"/>
        <family val="2"/>
      </rPr>
      <t xml:space="preserve"> (range not applied to Nov'01, Dec'01)</t>
    </r>
  </si>
  <si>
    <t xml:space="preserve">SoCal</t>
  </si>
  <si>
    <t xml:space="preserve">$.15</t>
  </si>
  <si>
    <t xml:space="preserve">PG&amp;E/Topock</t>
  </si>
  <si>
    <t xml:space="preserve">$.20</t>
  </si>
  <si>
    <t xml:space="preserve">New Numbers 7/16/01:</t>
  </si>
  <si>
    <t xml:space="preserve">Previous Numbers:</t>
  </si>
  <si>
    <t xml:space="preserve">CHANGE:</t>
  </si>
  <si>
    <t xml:space="preserve">Methodology:</t>
  </si>
  <si>
    <t xml:space="preserve">For "basin to border" spreads:</t>
  </si>
  <si>
    <t xml:space="preserve">     highest basin price</t>
  </si>
  <si>
    <t xml:space="preserve">     lowest border price</t>
  </si>
  <si>
    <t xml:space="preserve">     50% of that spread</t>
  </si>
  <si>
    <t xml:space="preserve">For "basin to basin" spreads:</t>
  </si>
  <si>
    <t xml:space="preserve">     lowest permian price</t>
  </si>
  <si>
    <t xml:space="preserve">     highest san juan price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</si>
</sst>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mm\-yy"/>
    <numFmt numFmtId="166" formatCode="#,##0"/>
    <numFmt numFmtId="167" formatCode="\$#,##0"/>
    <numFmt numFmtId="168" formatCode="\$#,##0.000"/>
    <numFmt numFmtId="169" formatCode="\$#,##0_);[RED]&quot;($&quot;#,##0\)"/>
    <numFmt numFmtId="170" formatCode="\$#,##0.0000"/>
    <numFmt numFmtId="171" formatCode="[$-409]m/d/yyyy"/>
    <numFmt numFmtId="172" formatCode="@"/>
    <numFmt numFmtId="173" formatCode="\$#,##0.00"/>
    <numFmt numFmtId="174" formatCode="\$#,##0.0000_);&quot;($&quot;#,##0.00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sz val="10"/>
      <color rgb="FF969696"/>
      <name val="Arial"/>
      <family val="2"/>
    </font>
    <font>
      <sz val="10"/>
      <color rgb="FF0000FF"/>
      <name val="Arial"/>
      <family val="2"/>
    </font>
    <font>
      <i val="true"/>
      <sz val="8"/>
      <name val="Arial"/>
      <family val="2"/>
    </font>
    <font>
      <sz val="10"/>
      <color rgb="FF000000"/>
      <name val="Arial"/>
      <family val="2"/>
    </font>
    <font>
      <sz val="10"/>
      <color rgb="FF00FF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sz val="8"/>
      <name val="Arial"/>
      <family val="2"/>
    </font>
    <font>
      <b val="true"/>
      <i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1"/>
    <col collapsed="false" customWidth="true" hidden="false" outlineLevel="0" max="11" min="2" style="0" width="9.85"/>
    <col collapsed="false" customWidth="true" hidden="false" outlineLevel="0" max="12" min="12" style="0" width="10.71"/>
    <col collapsed="false" customWidth="true" hidden="false" outlineLevel="0" max="27" min="13" style="0" width="9.85"/>
    <col collapsed="false" customWidth="true" hidden="false" outlineLevel="0" max="28" min="28" style="0" width="11.13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L2" s="2"/>
      <c r="M2" s="2"/>
    </row>
    <row r="3" customFormat="false" ht="12.75" hidden="false" customHeight="false" outlineLevel="0" collapsed="false">
      <c r="L3" s="3"/>
      <c r="M3" s="2"/>
    </row>
    <row r="4" customFormat="false" ht="12.75" hidden="false" customHeight="false" outlineLevel="0" collapsed="false">
      <c r="A4" s="4"/>
      <c r="B4" s="5" t="n">
        <v>37196</v>
      </c>
      <c r="C4" s="6" t="n">
        <v>37226</v>
      </c>
      <c r="D4" s="6" t="n">
        <v>37257</v>
      </c>
      <c r="E4" s="6" t="n">
        <v>37288</v>
      </c>
      <c r="F4" s="6" t="n">
        <v>37316</v>
      </c>
      <c r="G4" s="6" t="n">
        <v>37347</v>
      </c>
      <c r="H4" s="6" t="n">
        <v>37377</v>
      </c>
      <c r="I4" s="6" t="n">
        <v>37408</v>
      </c>
      <c r="J4" s="6" t="n">
        <v>37438</v>
      </c>
      <c r="K4" s="6" t="n">
        <v>37469</v>
      </c>
      <c r="L4" s="7" t="n">
        <v>37500</v>
      </c>
      <c r="M4" s="6" t="n">
        <v>37530</v>
      </c>
      <c r="N4" s="6" t="n">
        <v>37561</v>
      </c>
      <c r="O4" s="6" t="n">
        <v>37591</v>
      </c>
      <c r="P4" s="6" t="n">
        <v>37622</v>
      </c>
      <c r="Q4" s="6" t="n">
        <v>37653</v>
      </c>
      <c r="R4" s="6" t="n">
        <v>37681</v>
      </c>
      <c r="S4" s="6" t="n">
        <v>37712</v>
      </c>
      <c r="T4" s="6" t="n">
        <v>37742</v>
      </c>
      <c r="U4" s="6" t="n">
        <v>37773</v>
      </c>
      <c r="V4" s="6" t="n">
        <v>37803</v>
      </c>
      <c r="W4" s="6" t="n">
        <v>37834</v>
      </c>
      <c r="X4" s="6" t="n">
        <v>37865</v>
      </c>
      <c r="Y4" s="6" t="n">
        <v>37895</v>
      </c>
      <c r="Z4" s="6" t="n">
        <v>37926</v>
      </c>
      <c r="AA4" s="7" t="n">
        <v>37956</v>
      </c>
    </row>
    <row r="5" customFormat="false" ht="13.5" hidden="false" customHeight="false" outlineLevel="0" collapsed="false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customFormat="false" ht="13.5" hidden="false" customHeight="false" outlineLevel="0" collapsed="false">
      <c r="A6" s="10" t="s">
        <v>1</v>
      </c>
      <c r="L6" s="3"/>
      <c r="M6" s="2"/>
    </row>
    <row r="7" customFormat="false" ht="12.75" hidden="false" customHeight="false" outlineLevel="0" collapsed="false">
      <c r="A7" s="11" t="s">
        <v>2</v>
      </c>
      <c r="B7" s="12"/>
      <c r="C7" s="12"/>
      <c r="D7" s="12"/>
      <c r="E7" s="12"/>
      <c r="F7" s="12"/>
      <c r="G7" s="12" t="n">
        <v>14000</v>
      </c>
      <c r="H7" s="12" t="n">
        <v>14000</v>
      </c>
      <c r="I7" s="12" t="n">
        <v>14000</v>
      </c>
      <c r="J7" s="12" t="n">
        <v>14000</v>
      </c>
      <c r="K7" s="12" t="n">
        <v>14000</v>
      </c>
      <c r="L7" s="13" t="n">
        <v>14000</v>
      </c>
      <c r="M7" s="14" t="n">
        <v>14000</v>
      </c>
      <c r="N7" s="12"/>
      <c r="O7" s="12"/>
      <c r="P7" s="12"/>
      <c r="Q7" s="12"/>
      <c r="R7" s="12"/>
      <c r="S7" s="12" t="n">
        <v>11000</v>
      </c>
      <c r="T7" s="12" t="n">
        <v>11000</v>
      </c>
      <c r="U7" s="12" t="n">
        <v>11000</v>
      </c>
      <c r="V7" s="12" t="n">
        <v>11000</v>
      </c>
      <c r="W7" s="12" t="n">
        <v>11000</v>
      </c>
      <c r="X7" s="12" t="n">
        <v>11000</v>
      </c>
      <c r="Y7" s="12" t="n">
        <v>11000</v>
      </c>
      <c r="Z7" s="12"/>
      <c r="AA7" s="12"/>
      <c r="AB7" s="11"/>
    </row>
    <row r="8" customFormat="false" ht="12.75" hidden="false" customHeight="false" outlineLevel="0" collapsed="false">
      <c r="A8" s="15" t="s">
        <v>3</v>
      </c>
      <c r="B8" s="16" t="n">
        <v>13500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5"/>
    </row>
    <row r="9" customFormat="false" ht="12.75" hidden="false" customHeight="false" outlineLevel="0" collapsed="false">
      <c r="A9" s="19" t="s">
        <v>4</v>
      </c>
      <c r="B9" s="20" t="n">
        <v>14000</v>
      </c>
      <c r="C9" s="20" t="n">
        <v>14000</v>
      </c>
      <c r="D9" s="20"/>
      <c r="E9" s="20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  <c r="S9" s="20" t="n">
        <v>3000</v>
      </c>
      <c r="T9" s="20" t="n">
        <v>3000</v>
      </c>
      <c r="U9" s="20" t="n">
        <v>3000</v>
      </c>
      <c r="V9" s="20" t="n">
        <v>3000</v>
      </c>
      <c r="W9" s="20" t="n">
        <v>3000</v>
      </c>
      <c r="X9" s="20" t="n">
        <v>3000</v>
      </c>
      <c r="Y9" s="20" t="n">
        <v>3000</v>
      </c>
      <c r="Z9" s="20"/>
      <c r="AA9" s="20"/>
      <c r="AB9" s="19"/>
    </row>
    <row r="10" customFormat="false" ht="12.75" hidden="false" customHeight="false" outlineLevel="0" collapsed="false">
      <c r="A10" s="23" t="s">
        <v>5</v>
      </c>
      <c r="B10" s="24"/>
      <c r="C10" s="24"/>
      <c r="D10" s="24" t="n">
        <v>32500</v>
      </c>
      <c r="E10" s="24" t="n">
        <v>32500</v>
      </c>
      <c r="F10" s="24" t="n">
        <v>32500</v>
      </c>
      <c r="G10" s="24" t="n">
        <v>18500</v>
      </c>
      <c r="H10" s="24" t="n">
        <v>18500</v>
      </c>
      <c r="I10" s="24" t="n">
        <v>18500</v>
      </c>
      <c r="J10" s="24" t="n">
        <v>18500</v>
      </c>
      <c r="K10" s="24" t="n">
        <v>18500</v>
      </c>
      <c r="L10" s="25" t="n">
        <v>18500</v>
      </c>
      <c r="M10" s="26" t="n">
        <v>18500</v>
      </c>
      <c r="N10" s="24" t="n">
        <v>11000</v>
      </c>
      <c r="O10" s="24" t="n">
        <v>11000</v>
      </c>
      <c r="P10" s="24" t="n">
        <v>11000</v>
      </c>
      <c r="Q10" s="24" t="n">
        <v>11000</v>
      </c>
      <c r="R10" s="24" t="n">
        <v>11000</v>
      </c>
      <c r="S10" s="24"/>
      <c r="T10" s="24"/>
      <c r="U10" s="24"/>
      <c r="V10" s="24"/>
      <c r="W10" s="24"/>
      <c r="X10" s="24"/>
      <c r="Y10" s="24"/>
      <c r="Z10" s="24" t="n">
        <v>11000</v>
      </c>
      <c r="AA10" s="24" t="n">
        <v>11000</v>
      </c>
      <c r="AB10" s="23"/>
    </row>
    <row r="11" customFormat="false" ht="13.5" hidden="false" customHeight="false" outlineLevel="0" collapsed="false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customFormat="false" ht="13.5" hidden="false" customHeight="false" outlineLevel="0" collapsed="false">
      <c r="A12" s="10" t="s">
        <v>6</v>
      </c>
      <c r="B12" s="30"/>
      <c r="L12" s="3"/>
      <c r="M12" s="2"/>
    </row>
    <row r="13" customFormat="false" ht="12.75" hidden="false" customHeight="false" outlineLevel="0" collapsed="false">
      <c r="A13" s="11" t="s">
        <v>2</v>
      </c>
      <c r="B13" s="31"/>
      <c r="C13" s="31"/>
      <c r="D13" s="31"/>
      <c r="E13" s="31"/>
      <c r="F13" s="31"/>
      <c r="G13" s="31" t="n">
        <f aca="false">G7*30*0.4503</f>
        <v>189126</v>
      </c>
      <c r="H13" s="31" t="n">
        <f aca="false">H7*31*0.4503</f>
        <v>195430.2</v>
      </c>
      <c r="I13" s="31" t="n">
        <f aca="false">I7*30*0.4503</f>
        <v>189126</v>
      </c>
      <c r="J13" s="31" t="n">
        <f aca="false">J7*31*0.4503</f>
        <v>195430.2</v>
      </c>
      <c r="K13" s="31" t="n">
        <f aca="false">K7*31*0.4503</f>
        <v>195430.2</v>
      </c>
      <c r="L13" s="32" t="n">
        <f aca="false">L7*30*0.4503</f>
        <v>189126</v>
      </c>
      <c r="M13" s="33" t="n">
        <f aca="false">M7*31*0.4503</f>
        <v>195430.2</v>
      </c>
      <c r="N13" s="31"/>
      <c r="O13" s="31"/>
      <c r="P13" s="31"/>
      <c r="Q13" s="31"/>
      <c r="R13" s="31"/>
      <c r="S13" s="31" t="n">
        <f aca="false">S7*30*0.4503</f>
        <v>148599</v>
      </c>
      <c r="T13" s="31" t="n">
        <f aca="false">T7*31*0.4503</f>
        <v>153552.3</v>
      </c>
      <c r="U13" s="31" t="n">
        <f aca="false">U7*30*0.4503</f>
        <v>148599</v>
      </c>
      <c r="V13" s="31" t="n">
        <f aca="false">V7*31*0.4503</f>
        <v>153552.3</v>
      </c>
      <c r="W13" s="31" t="n">
        <f aca="false">W7*31*0.4503</f>
        <v>153552.3</v>
      </c>
      <c r="X13" s="31" t="n">
        <f aca="false">X7*30*0.4503</f>
        <v>148599</v>
      </c>
      <c r="Y13" s="31" t="n">
        <f aca="false">Y7*31*0.4503</f>
        <v>153552.3</v>
      </c>
      <c r="Z13" s="31"/>
      <c r="AA13" s="31"/>
      <c r="AB13" s="11"/>
    </row>
    <row r="14" customFormat="false" ht="12.75" hidden="false" customHeight="false" outlineLevel="0" collapsed="false">
      <c r="A14" s="15" t="s">
        <v>3</v>
      </c>
      <c r="B14" s="34" t="n">
        <f aca="false">B8*30*0.3483</f>
        <v>141061.5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customFormat="false" ht="12.75" hidden="false" customHeight="false" outlineLevel="0" collapsed="false">
      <c r="A15" s="19" t="s">
        <v>4</v>
      </c>
      <c r="B15" s="38" t="n">
        <f aca="false">B9*30*0.3483</f>
        <v>146286</v>
      </c>
      <c r="C15" s="38" t="n">
        <f aca="false">C9*31*0.3483</f>
        <v>151162.2</v>
      </c>
      <c r="D15" s="38"/>
      <c r="E15" s="38"/>
      <c r="F15" s="38"/>
      <c r="G15" s="38"/>
      <c r="H15" s="38"/>
      <c r="I15" s="38"/>
      <c r="J15" s="38"/>
      <c r="K15" s="38"/>
      <c r="L15" s="39"/>
      <c r="M15" s="40"/>
      <c r="N15" s="38"/>
      <c r="O15" s="38"/>
      <c r="P15" s="38"/>
      <c r="Q15" s="38"/>
      <c r="R15" s="38"/>
      <c r="S15" s="38" t="n">
        <f aca="false">S9*30*0.3483</f>
        <v>31347</v>
      </c>
      <c r="T15" s="38" t="n">
        <f aca="false">T9*31*0.3483</f>
        <v>32391.9</v>
      </c>
      <c r="U15" s="38" t="n">
        <f aca="false">U9*30*0.3483</f>
        <v>31347</v>
      </c>
      <c r="V15" s="38" t="n">
        <f aca="false">V9*31*0.3483</f>
        <v>32391.9</v>
      </c>
      <c r="W15" s="38" t="n">
        <f aca="false">W9*31*0.3483</f>
        <v>32391.9</v>
      </c>
      <c r="X15" s="38" t="n">
        <f aca="false">X9*30*0.3483</f>
        <v>31347</v>
      </c>
      <c r="Y15" s="38" t="n">
        <f aca="false">Y9*31*0.3483</f>
        <v>32391.9</v>
      </c>
      <c r="Z15" s="38"/>
      <c r="AA15" s="38"/>
      <c r="AB15" s="19"/>
    </row>
    <row r="16" customFormat="false" ht="12.75" hidden="false" customHeight="false" outlineLevel="0" collapsed="false">
      <c r="A16" s="23" t="s">
        <v>5</v>
      </c>
      <c r="B16" s="41"/>
      <c r="C16" s="41"/>
      <c r="D16" s="41" t="n">
        <f aca="false">D10*31*0.102</f>
        <v>102765</v>
      </c>
      <c r="E16" s="41" t="n">
        <f aca="false">E10*28*0.102</f>
        <v>92820</v>
      </c>
      <c r="F16" s="41" t="n">
        <f aca="false">F10*31*0.102</f>
        <v>102765</v>
      </c>
      <c r="G16" s="41" t="n">
        <f aca="false">G10*30*0.102</f>
        <v>56610</v>
      </c>
      <c r="H16" s="41" t="n">
        <f aca="false">H10*31*0.102</f>
        <v>58497</v>
      </c>
      <c r="I16" s="41" t="n">
        <f aca="false">I10*30*0.102</f>
        <v>56610</v>
      </c>
      <c r="J16" s="41" t="n">
        <f aca="false">J10*31*0.102</f>
        <v>58497</v>
      </c>
      <c r="K16" s="41" t="n">
        <f aca="false">K10*31*0.102</f>
        <v>58497</v>
      </c>
      <c r="L16" s="42" t="n">
        <f aca="false">L10*30*0.102</f>
        <v>56610</v>
      </c>
      <c r="M16" s="43" t="n">
        <f aca="false">M10*31*0.102</f>
        <v>58497</v>
      </c>
      <c r="N16" s="41" t="n">
        <f aca="false">N10*30*0.102</f>
        <v>33660</v>
      </c>
      <c r="O16" s="41" t="n">
        <f aca="false">O10*31*0.102</f>
        <v>34782</v>
      </c>
      <c r="P16" s="41" t="n">
        <f aca="false">P10*31*0.102</f>
        <v>34782</v>
      </c>
      <c r="Q16" s="41" t="n">
        <f aca="false">Q10*28*0.102</f>
        <v>31416</v>
      </c>
      <c r="R16" s="41" t="n">
        <f aca="false">R10*31*0.102</f>
        <v>34782</v>
      </c>
      <c r="S16" s="41"/>
      <c r="T16" s="41"/>
      <c r="U16" s="41"/>
      <c r="V16" s="41"/>
      <c r="W16" s="41"/>
      <c r="X16" s="41"/>
      <c r="Y16" s="41"/>
      <c r="Z16" s="41" t="n">
        <f aca="false">Z10*30*0.102</f>
        <v>33660</v>
      </c>
      <c r="AA16" s="41" t="n">
        <f aca="false">AA10*31*0.102</f>
        <v>34782</v>
      </c>
      <c r="AB16" s="23"/>
    </row>
    <row r="17" customFormat="false" ht="12.75" hidden="false" customHeight="false" outlineLevel="0" collapsed="false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customFormat="false" ht="13.5" hidden="false" customHeight="false" outlineLevel="0" collapsed="false">
      <c r="A18" s="0" t="s">
        <v>7</v>
      </c>
      <c r="B18" s="35" t="n">
        <f aca="false">SUM(B13:B16)</f>
        <v>287347.5</v>
      </c>
      <c r="C18" s="35" t="n">
        <f aca="false">SUM(C13:C16)</f>
        <v>151162.2</v>
      </c>
      <c r="D18" s="35" t="n">
        <f aca="false">SUM(D13:D16)</f>
        <v>102765</v>
      </c>
      <c r="E18" s="35" t="n">
        <f aca="false">SUM(E13:E16)</f>
        <v>92820</v>
      </c>
      <c r="F18" s="35" t="n">
        <f aca="false">SUM(F13:F16)</f>
        <v>102765</v>
      </c>
      <c r="G18" s="35" t="n">
        <f aca="false">SUM(G13:G16)</f>
        <v>245736</v>
      </c>
      <c r="H18" s="35" t="n">
        <f aca="false">SUM(H13:H16)</f>
        <v>253927.2</v>
      </c>
      <c r="I18" s="35" t="n">
        <f aca="false">SUM(I13:I16)</f>
        <v>245736</v>
      </c>
      <c r="J18" s="35" t="n">
        <f aca="false">SUM(J13:J16)</f>
        <v>253927.2</v>
      </c>
      <c r="K18" s="35" t="n">
        <f aca="false">SUM(K13:K16)</f>
        <v>253927.2</v>
      </c>
      <c r="L18" s="36" t="n">
        <f aca="false">SUM(L13:L16)</f>
        <v>245736</v>
      </c>
      <c r="M18" s="37" t="n">
        <f aca="false">SUM(M13:M16)</f>
        <v>253927.2</v>
      </c>
      <c r="N18" s="35" t="n">
        <f aca="false">SUM(N13:N16)</f>
        <v>33660</v>
      </c>
      <c r="O18" s="35" t="n">
        <f aca="false">SUM(O13:O16)</f>
        <v>34782</v>
      </c>
      <c r="P18" s="35" t="n">
        <f aca="false">SUM(P13:P16)</f>
        <v>34782</v>
      </c>
      <c r="Q18" s="35" t="n">
        <f aca="false">SUM(Q13:Q16)</f>
        <v>31416</v>
      </c>
      <c r="R18" s="35" t="n">
        <f aca="false">SUM(R13:R16)</f>
        <v>34782</v>
      </c>
      <c r="S18" s="35" t="n">
        <f aca="false">SUM(S13:S16)</f>
        <v>179946</v>
      </c>
      <c r="T18" s="35" t="n">
        <f aca="false">SUM(T13:T16)</f>
        <v>185944.2</v>
      </c>
      <c r="U18" s="35" t="n">
        <f aca="false">SUM(U13:U16)</f>
        <v>179946</v>
      </c>
      <c r="V18" s="35" t="n">
        <f aca="false">SUM(V13:V16)</f>
        <v>185944.2</v>
      </c>
      <c r="W18" s="35" t="n">
        <f aca="false">SUM(W13:W16)</f>
        <v>185944.2</v>
      </c>
      <c r="X18" s="35" t="n">
        <f aca="false">SUM(X13:X16)</f>
        <v>179946</v>
      </c>
      <c r="Y18" s="35" t="n">
        <f aca="false">SUM(Y13:Y16)</f>
        <v>185944.2</v>
      </c>
      <c r="Z18" s="35" t="n">
        <f aca="false">SUM(Z13:Z16)</f>
        <v>33660</v>
      </c>
      <c r="AA18" s="35" t="n">
        <f aca="false">SUM(AA13:AA16)</f>
        <v>34782</v>
      </c>
      <c r="AB18" s="46" t="n">
        <f aca="false">SUM(B18:AA18)</f>
        <v>4011255.3</v>
      </c>
    </row>
    <row r="19" customFormat="false" ht="14.25" hidden="false" customHeight="false" outlineLevel="0" collapsed="false">
      <c r="A19" s="4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/>
      <c r="M19" s="4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customFormat="false" ht="13.5" hidden="false" customHeight="false" outlineLevel="0" collapsed="false">
      <c r="A20" s="10" t="s">
        <v>8</v>
      </c>
      <c r="B20" s="30"/>
      <c r="L20" s="3"/>
      <c r="M20" s="2"/>
    </row>
    <row r="21" customFormat="false" ht="12.75" hidden="false" customHeight="false" outlineLevel="0" collapsed="false">
      <c r="A21" s="11" t="s">
        <v>2</v>
      </c>
      <c r="B21" s="49"/>
      <c r="C21" s="49"/>
      <c r="D21" s="49"/>
      <c r="E21" s="49"/>
      <c r="F21" s="49"/>
      <c r="G21" s="49" t="n">
        <v>0.64</v>
      </c>
      <c r="H21" s="49" t="n">
        <v>0.64</v>
      </c>
      <c r="I21" s="49" t="n">
        <v>0.64</v>
      </c>
      <c r="J21" s="49" t="n">
        <v>0.64</v>
      </c>
      <c r="K21" s="49" t="n">
        <v>0.64</v>
      </c>
      <c r="L21" s="50" t="n">
        <v>0.64</v>
      </c>
      <c r="M21" s="49" t="n">
        <v>0.64</v>
      </c>
      <c r="N21" s="49"/>
      <c r="O21" s="49"/>
      <c r="P21" s="49"/>
      <c r="Q21" s="49"/>
      <c r="R21" s="49"/>
      <c r="S21" s="49" t="n">
        <v>0.29</v>
      </c>
      <c r="T21" s="49" t="n">
        <v>0.29</v>
      </c>
      <c r="U21" s="49" t="n">
        <v>0.29</v>
      </c>
      <c r="V21" s="49" t="n">
        <v>0.29</v>
      </c>
      <c r="W21" s="49" t="n">
        <v>0.29</v>
      </c>
      <c r="X21" s="49" t="n">
        <v>0.29</v>
      </c>
      <c r="Y21" s="49" t="n">
        <v>0.29</v>
      </c>
      <c r="Z21" s="49"/>
      <c r="AA21" s="49"/>
      <c r="AB21" s="11"/>
    </row>
    <row r="22" customFormat="false" ht="12.75" hidden="false" customHeight="false" outlineLevel="0" collapsed="false">
      <c r="A22" s="15" t="s">
        <v>3</v>
      </c>
      <c r="B22" s="51" t="n">
        <v>1.15</v>
      </c>
      <c r="C22" s="52"/>
      <c r="D22" s="52"/>
      <c r="E22" s="52"/>
      <c r="F22" s="52"/>
      <c r="G22" s="52"/>
      <c r="H22" s="52"/>
      <c r="I22" s="52"/>
      <c r="J22" s="52"/>
      <c r="K22" s="52"/>
      <c r="L22" s="53"/>
      <c r="M22" s="54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customFormat="false" ht="12.75" hidden="false" customHeight="false" outlineLevel="0" collapsed="false">
      <c r="A23" s="19" t="s">
        <v>4</v>
      </c>
      <c r="B23" s="55" t="n">
        <v>0.72</v>
      </c>
      <c r="C23" s="55" t="n">
        <v>0.98</v>
      </c>
      <c r="D23" s="55"/>
      <c r="E23" s="55"/>
      <c r="F23" s="55"/>
      <c r="G23" s="55"/>
      <c r="H23" s="55"/>
      <c r="I23" s="55"/>
      <c r="J23" s="55"/>
      <c r="K23" s="55"/>
      <c r="L23" s="56"/>
      <c r="M23" s="57"/>
      <c r="N23" s="55"/>
      <c r="O23" s="55"/>
      <c r="P23" s="55"/>
      <c r="Q23" s="55"/>
      <c r="R23" s="55"/>
      <c r="S23" s="58" t="n">
        <v>0.21</v>
      </c>
      <c r="T23" s="58" t="n">
        <v>0.21</v>
      </c>
      <c r="U23" s="58" t="n">
        <v>0.21</v>
      </c>
      <c r="V23" s="58" t="n">
        <v>0.21</v>
      </c>
      <c r="W23" s="58" t="n">
        <v>0.21</v>
      </c>
      <c r="X23" s="58" t="n">
        <v>0.21</v>
      </c>
      <c r="Y23" s="58" t="n">
        <v>0.21</v>
      </c>
      <c r="Z23" s="55"/>
      <c r="AA23" s="55"/>
      <c r="AB23" s="19"/>
    </row>
    <row r="24" customFormat="false" ht="12.75" hidden="false" customHeight="false" outlineLevel="0" collapsed="false">
      <c r="A24" s="23" t="s">
        <v>5</v>
      </c>
      <c r="B24" s="59"/>
      <c r="C24" s="59"/>
      <c r="D24" s="59" t="n">
        <v>0.16</v>
      </c>
      <c r="E24" s="59" t="n">
        <v>0.16</v>
      </c>
      <c r="F24" s="59" t="n">
        <v>0.16</v>
      </c>
      <c r="G24" s="59" t="n">
        <v>0.405</v>
      </c>
      <c r="H24" s="59" t="n">
        <v>0.405</v>
      </c>
      <c r="I24" s="59" t="n">
        <v>0.405</v>
      </c>
      <c r="J24" s="59" t="n">
        <v>0.405</v>
      </c>
      <c r="K24" s="59" t="n">
        <v>0.405</v>
      </c>
      <c r="L24" s="60" t="n">
        <v>0.405</v>
      </c>
      <c r="M24" s="59" t="n">
        <v>0.405</v>
      </c>
      <c r="N24" s="59" t="n">
        <v>0.14</v>
      </c>
      <c r="O24" s="59" t="n">
        <v>0.14</v>
      </c>
      <c r="P24" s="59" t="n">
        <v>0.14</v>
      </c>
      <c r="Q24" s="59" t="n">
        <v>0.14</v>
      </c>
      <c r="R24" s="59" t="n">
        <v>0.14</v>
      </c>
      <c r="S24" s="59"/>
      <c r="T24" s="59"/>
      <c r="U24" s="59"/>
      <c r="V24" s="59"/>
      <c r="W24" s="59"/>
      <c r="X24" s="59"/>
      <c r="Y24" s="59"/>
      <c r="Z24" s="59" t="n">
        <v>0.07</v>
      </c>
      <c r="AA24" s="59" t="n">
        <v>0.07</v>
      </c>
      <c r="AB24" s="23"/>
    </row>
    <row r="25" customFormat="false" ht="13.5" hidden="false" customHeight="false" outlineLevel="0" collapsed="false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3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customFormat="false" ht="13.5" hidden="false" customHeight="false" outlineLevel="0" collapsed="false">
      <c r="A26" s="10" t="s">
        <v>9</v>
      </c>
      <c r="B26" s="30"/>
      <c r="L26" s="3"/>
    </row>
    <row r="27" customFormat="false" ht="12.75" hidden="false" customHeight="false" outlineLevel="0" collapsed="false">
      <c r="A27" s="11" t="s">
        <v>2</v>
      </c>
      <c r="B27" s="31"/>
      <c r="C27" s="31"/>
      <c r="D27" s="31"/>
      <c r="E27" s="31"/>
      <c r="F27" s="31"/>
      <c r="G27" s="31" t="n">
        <f aca="false">G7*30*G21</f>
        <v>268800</v>
      </c>
      <c r="H27" s="31" t="n">
        <f aca="false">H7*31*H21</f>
        <v>277760</v>
      </c>
      <c r="I27" s="31" t="n">
        <f aca="false">I7*30*I21</f>
        <v>268800</v>
      </c>
      <c r="J27" s="31" t="n">
        <f aca="false">J7*31*J21</f>
        <v>277760</v>
      </c>
      <c r="K27" s="31" t="n">
        <f aca="false">K7*31*K21</f>
        <v>277760</v>
      </c>
      <c r="L27" s="32" t="n">
        <f aca="false">L7*30*L21</f>
        <v>268800</v>
      </c>
      <c r="M27" s="31" t="n">
        <f aca="false">M7*31*M21</f>
        <v>277760</v>
      </c>
      <c r="N27" s="31"/>
      <c r="O27" s="31"/>
      <c r="P27" s="31"/>
      <c r="Q27" s="31"/>
      <c r="R27" s="31"/>
      <c r="S27" s="31" t="n">
        <f aca="false">S7*30*S21</f>
        <v>95700</v>
      </c>
      <c r="T27" s="31" t="n">
        <f aca="false">T7*31*T21</f>
        <v>98890</v>
      </c>
      <c r="U27" s="31" t="n">
        <f aca="false">U7*30*U21</f>
        <v>95700</v>
      </c>
      <c r="V27" s="31" t="n">
        <f aca="false">V7*31*V21</f>
        <v>98890</v>
      </c>
      <c r="W27" s="31" t="n">
        <f aca="false">W7*31*W21</f>
        <v>98890</v>
      </c>
      <c r="X27" s="31" t="n">
        <f aca="false">X7*30*X21</f>
        <v>95700</v>
      </c>
      <c r="Y27" s="31" t="n">
        <f aca="false">Y7*31*Y21</f>
        <v>98890</v>
      </c>
      <c r="Z27" s="31"/>
      <c r="AA27" s="31"/>
      <c r="AB27" s="11"/>
    </row>
    <row r="28" customFormat="false" ht="12.75" hidden="false" customHeight="false" outlineLevel="0" collapsed="false">
      <c r="A28" s="15" t="s">
        <v>3</v>
      </c>
      <c r="B28" s="34" t="n">
        <f aca="false">B8*30*B22</f>
        <v>465750</v>
      </c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customFormat="false" ht="12.75" hidden="false" customHeight="false" outlineLevel="0" collapsed="false">
      <c r="A29" s="19" t="s">
        <v>4</v>
      </c>
      <c r="B29" s="38" t="n">
        <f aca="false">B9*30*B23</f>
        <v>302400</v>
      </c>
      <c r="C29" s="38" t="n">
        <f aca="false">C9*31*C23</f>
        <v>425320</v>
      </c>
      <c r="D29" s="38"/>
      <c r="E29" s="38"/>
      <c r="F29" s="38"/>
      <c r="G29" s="38"/>
      <c r="H29" s="38"/>
      <c r="I29" s="38"/>
      <c r="J29" s="38"/>
      <c r="K29" s="38"/>
      <c r="L29" s="39"/>
      <c r="M29" s="40"/>
      <c r="N29" s="38"/>
      <c r="O29" s="38"/>
      <c r="P29" s="38"/>
      <c r="Q29" s="38"/>
      <c r="R29" s="38"/>
      <c r="S29" s="61" t="n">
        <f aca="false">S9*S23*30</f>
        <v>18900</v>
      </c>
      <c r="T29" s="61" t="n">
        <f aca="false">T9*T23*31</f>
        <v>19530</v>
      </c>
      <c r="U29" s="61" t="n">
        <f aca="false">U9*U23*30</f>
        <v>18900</v>
      </c>
      <c r="V29" s="61" t="n">
        <f aca="false">V9*V23*31</f>
        <v>19530</v>
      </c>
      <c r="W29" s="61" t="n">
        <f aca="false">W9*W23*31</f>
        <v>19530</v>
      </c>
      <c r="X29" s="61" t="n">
        <f aca="false">X9*X23*30</f>
        <v>18900</v>
      </c>
      <c r="Y29" s="61" t="n">
        <f aca="false">Y9*Y23*31</f>
        <v>19530</v>
      </c>
      <c r="Z29" s="38"/>
      <c r="AA29" s="38"/>
      <c r="AB29" s="19"/>
    </row>
    <row r="30" customFormat="false" ht="12.75" hidden="false" customHeight="false" outlineLevel="0" collapsed="false">
      <c r="A30" s="23" t="s">
        <v>5</v>
      </c>
      <c r="B30" s="41"/>
      <c r="C30" s="41"/>
      <c r="D30" s="41" t="n">
        <f aca="false">D10*31*D24</f>
        <v>161200</v>
      </c>
      <c r="E30" s="41" t="n">
        <f aca="false">E10*28*E24</f>
        <v>145600</v>
      </c>
      <c r="F30" s="41" t="n">
        <f aca="false">F10*31*F24</f>
        <v>161200</v>
      </c>
      <c r="G30" s="41" t="n">
        <f aca="false">G10*30*G24</f>
        <v>224775</v>
      </c>
      <c r="H30" s="41" t="n">
        <f aca="false">H10*31*H24</f>
        <v>232267.5</v>
      </c>
      <c r="I30" s="41" t="n">
        <f aca="false">I10*30*I24</f>
        <v>224775</v>
      </c>
      <c r="J30" s="41" t="n">
        <f aca="false">J10*31*J24</f>
        <v>232267.5</v>
      </c>
      <c r="K30" s="41" t="n">
        <f aca="false">K10*31*K24</f>
        <v>232267.5</v>
      </c>
      <c r="L30" s="42" t="n">
        <f aca="false">L10*30*L24</f>
        <v>224775</v>
      </c>
      <c r="M30" s="43" t="n">
        <f aca="false">M10*31*M24</f>
        <v>232267.5</v>
      </c>
      <c r="N30" s="41" t="n">
        <f aca="false">N10*30*N24</f>
        <v>46200</v>
      </c>
      <c r="O30" s="41" t="n">
        <f aca="false">O10*31*O24</f>
        <v>47740</v>
      </c>
      <c r="P30" s="41" t="n">
        <f aca="false">P10*31*P24</f>
        <v>47740</v>
      </c>
      <c r="Q30" s="41" t="n">
        <f aca="false">Q10*28*Q24</f>
        <v>43120</v>
      </c>
      <c r="R30" s="41" t="n">
        <f aca="false">R10*31*R24</f>
        <v>47740</v>
      </c>
      <c r="S30" s="41"/>
      <c r="T30" s="41"/>
      <c r="U30" s="41"/>
      <c r="V30" s="41"/>
      <c r="W30" s="41"/>
      <c r="X30" s="41"/>
      <c r="Y30" s="41"/>
      <c r="Z30" s="41" t="n">
        <f aca="false">Z10*30*Z24</f>
        <v>23100</v>
      </c>
      <c r="AA30" s="41" t="n">
        <f aca="false">AA10*31*AA24</f>
        <v>23870</v>
      </c>
      <c r="AB30" s="23"/>
    </row>
    <row r="31" customFormat="false" ht="12.75" hidden="false" customHeight="false" outlineLevel="0" collapsed="false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customFormat="false" ht="13.5" hidden="false" customHeight="false" outlineLevel="0" collapsed="false">
      <c r="A32" s="0" t="s">
        <v>7</v>
      </c>
      <c r="B32" s="35" t="n">
        <f aca="false">SUM(B27:B30)</f>
        <v>768150</v>
      </c>
      <c r="C32" s="35" t="n">
        <f aca="false">SUM(C27:C30)</f>
        <v>425320</v>
      </c>
      <c r="D32" s="35" t="n">
        <f aca="false">SUM(D27:D30)</f>
        <v>161200</v>
      </c>
      <c r="E32" s="35" t="n">
        <f aca="false">SUM(E27:E30)</f>
        <v>145600</v>
      </c>
      <c r="F32" s="35" t="n">
        <f aca="false">SUM(F27:F30)</f>
        <v>161200</v>
      </c>
      <c r="G32" s="35" t="n">
        <f aca="false">SUM(G27:G30)</f>
        <v>493575</v>
      </c>
      <c r="H32" s="35" t="n">
        <f aca="false">SUM(H27:H30)</f>
        <v>510027.5</v>
      </c>
      <c r="I32" s="35" t="n">
        <f aca="false">SUM(I27:I30)</f>
        <v>493575</v>
      </c>
      <c r="J32" s="35" t="n">
        <f aca="false">SUM(J27:J30)</f>
        <v>510027.5</v>
      </c>
      <c r="K32" s="35" t="n">
        <f aca="false">SUM(K27:K30)</f>
        <v>510027.5</v>
      </c>
      <c r="L32" s="36" t="n">
        <f aca="false">SUM(L27:L30)</f>
        <v>493575</v>
      </c>
      <c r="M32" s="37" t="n">
        <f aca="false">SUM(M27:M30)</f>
        <v>510027.5</v>
      </c>
      <c r="N32" s="35" t="n">
        <f aca="false">SUM(N27:N30)</f>
        <v>46200</v>
      </c>
      <c r="O32" s="35" t="n">
        <f aca="false">SUM(O27:O30)</f>
        <v>47740</v>
      </c>
      <c r="P32" s="35" t="n">
        <f aca="false">SUM(P27:P30)</f>
        <v>47740</v>
      </c>
      <c r="Q32" s="35" t="n">
        <f aca="false">SUM(Q27:Q30)</f>
        <v>43120</v>
      </c>
      <c r="R32" s="35" t="n">
        <f aca="false">SUM(R27:R30)</f>
        <v>47740</v>
      </c>
      <c r="S32" s="35" t="n">
        <f aca="false">SUM(S27:S30)</f>
        <v>114600</v>
      </c>
      <c r="T32" s="35" t="n">
        <f aca="false">SUM(T27:T30)</f>
        <v>118420</v>
      </c>
      <c r="U32" s="35" t="n">
        <f aca="false">SUM(U27:U30)</f>
        <v>114600</v>
      </c>
      <c r="V32" s="35" t="n">
        <f aca="false">SUM(V27:V30)</f>
        <v>118420</v>
      </c>
      <c r="W32" s="35" t="n">
        <f aca="false">SUM(W27:W30)</f>
        <v>118420</v>
      </c>
      <c r="X32" s="35" t="n">
        <f aca="false">SUM(X27:X30)</f>
        <v>114600</v>
      </c>
      <c r="Y32" s="35" t="n">
        <f aca="false">SUM(Y27:Y30)</f>
        <v>118420</v>
      </c>
      <c r="Z32" s="35" t="n">
        <f aca="false">SUM(Z27:Z30)</f>
        <v>23100</v>
      </c>
      <c r="AA32" s="35" t="n">
        <f aca="false">SUM(AA27:AA30)</f>
        <v>23870</v>
      </c>
      <c r="AB32" s="46" t="n">
        <f aca="false">SUM(B32:AA32)</f>
        <v>6279295</v>
      </c>
    </row>
    <row r="33" customFormat="false" ht="14.25" hidden="false" customHeight="false" outlineLevel="0" collapsed="false">
      <c r="L33" s="3"/>
    </row>
    <row r="34" customFormat="false" ht="13.5" hidden="false" customHeight="false" outlineLevel="0" collapsed="false">
      <c r="A34" s="10" t="s">
        <v>10</v>
      </c>
      <c r="L34" s="3"/>
    </row>
    <row r="35" customFormat="false" ht="12.75" hidden="false" customHeight="false" outlineLevel="0" collapsed="false">
      <c r="A35" s="62" t="s">
        <v>2</v>
      </c>
      <c r="B35" s="63" t="s">
        <v>11</v>
      </c>
      <c r="C35" s="63" t="s">
        <v>11</v>
      </c>
      <c r="D35" s="63" t="s">
        <v>11</v>
      </c>
      <c r="E35" s="63" t="s">
        <v>11</v>
      </c>
      <c r="F35" s="63" t="s">
        <v>11</v>
      </c>
      <c r="G35" s="63" t="n">
        <f aca="false">G27-G13</f>
        <v>79674</v>
      </c>
      <c r="H35" s="63" t="n">
        <f aca="false">H27-H13</f>
        <v>82329.8</v>
      </c>
      <c r="I35" s="63" t="n">
        <f aca="false">I27-I13</f>
        <v>79674</v>
      </c>
      <c r="J35" s="63" t="n">
        <f aca="false">J27-J13</f>
        <v>82329.8</v>
      </c>
      <c r="K35" s="63" t="n">
        <f aca="false">K27-K13</f>
        <v>82329.8</v>
      </c>
      <c r="L35" s="64" t="n">
        <f aca="false">L27-L13</f>
        <v>79674</v>
      </c>
      <c r="M35" s="65" t="n">
        <f aca="false">M27-M13</f>
        <v>82329.8</v>
      </c>
      <c r="N35" s="63" t="s">
        <v>11</v>
      </c>
      <c r="O35" s="63" t="s">
        <v>11</v>
      </c>
      <c r="P35" s="63" t="s">
        <v>11</v>
      </c>
      <c r="Q35" s="63" t="s">
        <v>11</v>
      </c>
      <c r="R35" s="63" t="s">
        <v>11</v>
      </c>
      <c r="S35" s="63" t="n">
        <f aca="false">S27-S13</f>
        <v>-52899</v>
      </c>
      <c r="T35" s="63" t="n">
        <f aca="false">T27-T13</f>
        <v>-54662.3</v>
      </c>
      <c r="U35" s="63" t="n">
        <f aca="false">U27-U13</f>
        <v>-52899</v>
      </c>
      <c r="V35" s="63" t="n">
        <f aca="false">V27-V13</f>
        <v>-54662.3</v>
      </c>
      <c r="W35" s="63" t="n">
        <f aca="false">W27-W13</f>
        <v>-54662.3</v>
      </c>
      <c r="X35" s="63" t="n">
        <f aca="false">X27-X13</f>
        <v>-52899</v>
      </c>
      <c r="Y35" s="63" t="n">
        <f aca="false">Y27-Y13</f>
        <v>-54662.3</v>
      </c>
      <c r="Z35" s="63" t="s">
        <v>11</v>
      </c>
      <c r="AA35" s="63" t="s">
        <v>11</v>
      </c>
      <c r="AB35" s="63" t="s">
        <v>11</v>
      </c>
      <c r="AC35" s="66"/>
      <c r="AD35" s="66"/>
      <c r="AE35" s="66"/>
      <c r="AF35" s="66"/>
      <c r="AG35" s="66"/>
      <c r="AH35" s="66"/>
      <c r="AI35" s="66"/>
      <c r="AJ35" s="66"/>
    </row>
    <row r="36" customFormat="false" ht="12.75" hidden="false" customHeight="false" outlineLevel="0" collapsed="false">
      <c r="A36" s="62" t="s">
        <v>3</v>
      </c>
      <c r="B36" s="67" t="n">
        <f aca="false">B28-B14</f>
        <v>324688.5</v>
      </c>
      <c r="C36" s="63" t="s">
        <v>11</v>
      </c>
      <c r="D36" s="63" t="s">
        <v>11</v>
      </c>
      <c r="E36" s="63" t="s">
        <v>11</v>
      </c>
      <c r="F36" s="63" t="s">
        <v>11</v>
      </c>
      <c r="G36" s="63" t="s">
        <v>11</v>
      </c>
      <c r="H36" s="63" t="s">
        <v>11</v>
      </c>
      <c r="I36" s="63" t="s">
        <v>11</v>
      </c>
      <c r="J36" s="63" t="s">
        <v>11</v>
      </c>
      <c r="K36" s="63" t="s">
        <v>11</v>
      </c>
      <c r="L36" s="64" t="s">
        <v>11</v>
      </c>
      <c r="M36" s="65" t="s">
        <v>11</v>
      </c>
      <c r="N36" s="63" t="s">
        <v>11</v>
      </c>
      <c r="O36" s="63" t="s">
        <v>11</v>
      </c>
      <c r="P36" s="63" t="s">
        <v>11</v>
      </c>
      <c r="Q36" s="63" t="s">
        <v>11</v>
      </c>
      <c r="R36" s="63" t="s">
        <v>11</v>
      </c>
      <c r="S36" s="63" t="s">
        <v>11</v>
      </c>
      <c r="T36" s="63" t="s">
        <v>11</v>
      </c>
      <c r="U36" s="63" t="s">
        <v>11</v>
      </c>
      <c r="V36" s="63" t="s">
        <v>11</v>
      </c>
      <c r="W36" s="63" t="s">
        <v>11</v>
      </c>
      <c r="X36" s="63" t="s">
        <v>11</v>
      </c>
      <c r="Y36" s="63" t="s">
        <v>11</v>
      </c>
      <c r="Z36" s="63" t="s">
        <v>11</v>
      </c>
      <c r="AA36" s="63" t="s">
        <v>11</v>
      </c>
      <c r="AB36" s="63" t="s">
        <v>11</v>
      </c>
    </row>
    <row r="37" customFormat="false" ht="12.75" hidden="false" customHeight="false" outlineLevel="0" collapsed="false">
      <c r="A37" s="62" t="s">
        <v>4</v>
      </c>
      <c r="B37" s="63" t="n">
        <f aca="false">B29-B15</f>
        <v>156114</v>
      </c>
      <c r="C37" s="63" t="n">
        <f aca="false">C29-C15</f>
        <v>274157.8</v>
      </c>
      <c r="D37" s="63" t="s">
        <v>11</v>
      </c>
      <c r="E37" s="63" t="s">
        <v>11</v>
      </c>
      <c r="F37" s="63" t="s">
        <v>11</v>
      </c>
      <c r="G37" s="63" t="s">
        <v>11</v>
      </c>
      <c r="H37" s="63" t="s">
        <v>11</v>
      </c>
      <c r="I37" s="63" t="s">
        <v>11</v>
      </c>
      <c r="J37" s="63" t="s">
        <v>11</v>
      </c>
      <c r="K37" s="63" t="s">
        <v>11</v>
      </c>
      <c r="L37" s="64" t="s">
        <v>11</v>
      </c>
      <c r="M37" s="65" t="s">
        <v>11</v>
      </c>
      <c r="N37" s="63" t="s">
        <v>11</v>
      </c>
      <c r="O37" s="63" t="s">
        <v>11</v>
      </c>
      <c r="P37" s="63" t="s">
        <v>11</v>
      </c>
      <c r="Q37" s="63" t="s">
        <v>11</v>
      </c>
      <c r="R37" s="63" t="s">
        <v>11</v>
      </c>
      <c r="S37" s="68" t="n">
        <f aca="false">S29-S15</f>
        <v>-12447</v>
      </c>
      <c r="T37" s="68" t="n">
        <f aca="false">T29-T15</f>
        <v>-12861.9</v>
      </c>
      <c r="U37" s="68" t="n">
        <f aca="false">U29-U15</f>
        <v>-12447</v>
      </c>
      <c r="V37" s="68" t="n">
        <f aca="false">V29-V15</f>
        <v>-12861.9</v>
      </c>
      <c r="W37" s="68" t="n">
        <f aca="false">W29-W15</f>
        <v>-12861.9</v>
      </c>
      <c r="X37" s="68" t="n">
        <f aca="false">X29-X15</f>
        <v>-12447</v>
      </c>
      <c r="Y37" s="68" t="n">
        <f aca="false">Y29-Y15</f>
        <v>-12861.9</v>
      </c>
      <c r="Z37" s="63" t="s">
        <v>11</v>
      </c>
      <c r="AA37" s="63" t="s">
        <v>11</v>
      </c>
      <c r="AB37" s="63" t="s">
        <v>11</v>
      </c>
    </row>
    <row r="38" customFormat="false" ht="12.75" hidden="false" customHeight="false" outlineLevel="0" collapsed="false">
      <c r="A38" s="62" t="s">
        <v>5</v>
      </c>
      <c r="B38" s="63" t="s">
        <v>11</v>
      </c>
      <c r="C38" s="63" t="s">
        <v>11</v>
      </c>
      <c r="D38" s="63" t="n">
        <f aca="false">D30-D16</f>
        <v>58435</v>
      </c>
      <c r="E38" s="63" t="n">
        <f aca="false">E30-E16</f>
        <v>52780</v>
      </c>
      <c r="F38" s="63" t="n">
        <f aca="false">F30-F16</f>
        <v>58435</v>
      </c>
      <c r="G38" s="63" t="n">
        <f aca="false">G30-G16</f>
        <v>168165</v>
      </c>
      <c r="H38" s="63" t="n">
        <f aca="false">H30-H16</f>
        <v>173770.5</v>
      </c>
      <c r="I38" s="63" t="n">
        <f aca="false">I30-I16</f>
        <v>168165</v>
      </c>
      <c r="J38" s="63" t="n">
        <f aca="false">J30-J16</f>
        <v>173770.5</v>
      </c>
      <c r="K38" s="63" t="n">
        <f aca="false">K30-K16</f>
        <v>173770.5</v>
      </c>
      <c r="L38" s="64" t="n">
        <f aca="false">L30-L16</f>
        <v>168165</v>
      </c>
      <c r="M38" s="65" t="n">
        <f aca="false">M30-M16</f>
        <v>173770.5</v>
      </c>
      <c r="N38" s="63" t="n">
        <f aca="false">N30-N16</f>
        <v>12540</v>
      </c>
      <c r="O38" s="63" t="n">
        <f aca="false">O30-O16</f>
        <v>12958</v>
      </c>
      <c r="P38" s="63" t="n">
        <f aca="false">P30-P16</f>
        <v>12958</v>
      </c>
      <c r="Q38" s="63" t="n">
        <f aca="false">Q30-Q16</f>
        <v>11704</v>
      </c>
      <c r="R38" s="63" t="n">
        <f aca="false">R30-R16</f>
        <v>12958</v>
      </c>
      <c r="S38" s="63"/>
      <c r="T38" s="63"/>
      <c r="U38" s="63"/>
      <c r="V38" s="63"/>
      <c r="W38" s="63"/>
      <c r="X38" s="63"/>
      <c r="Y38" s="63"/>
      <c r="Z38" s="63" t="n">
        <f aca="false">Z30-Z16</f>
        <v>-10560</v>
      </c>
      <c r="AA38" s="63" t="n">
        <f aca="false">AA30-AA16</f>
        <v>-10912</v>
      </c>
      <c r="AB38" s="63" t="s">
        <v>11</v>
      </c>
    </row>
    <row r="39" customFormat="false" ht="12.75" hidden="false" customHeight="false" outlineLevel="0" collapsed="false">
      <c r="B39" s="69" t="s">
        <v>11</v>
      </c>
      <c r="C39" s="69" t="s">
        <v>11</v>
      </c>
      <c r="D39" s="69" t="s">
        <v>11</v>
      </c>
      <c r="E39" s="69" t="s">
        <v>11</v>
      </c>
      <c r="F39" s="69" t="s">
        <v>11</v>
      </c>
      <c r="G39" s="69" t="s">
        <v>11</v>
      </c>
      <c r="H39" s="69" t="s">
        <v>11</v>
      </c>
      <c r="I39" s="69" t="s">
        <v>11</v>
      </c>
      <c r="J39" s="69" t="s">
        <v>11</v>
      </c>
      <c r="K39" s="69" t="s">
        <v>11</v>
      </c>
      <c r="L39" s="70" t="s">
        <v>11</v>
      </c>
      <c r="M39" s="69" t="s">
        <v>11</v>
      </c>
      <c r="N39" s="69" t="s">
        <v>11</v>
      </c>
      <c r="O39" s="69" t="s">
        <v>11</v>
      </c>
      <c r="P39" s="69" t="s">
        <v>11</v>
      </c>
      <c r="Q39" s="69" t="s">
        <v>11</v>
      </c>
      <c r="R39" s="69" t="s">
        <v>11</v>
      </c>
      <c r="S39" s="69" t="s">
        <v>11</v>
      </c>
      <c r="T39" s="69" t="s">
        <v>11</v>
      </c>
      <c r="U39" s="69" t="s">
        <v>11</v>
      </c>
      <c r="V39" s="69" t="s">
        <v>11</v>
      </c>
      <c r="W39" s="69" t="s">
        <v>11</v>
      </c>
      <c r="X39" s="69" t="s">
        <v>11</v>
      </c>
      <c r="Y39" s="69" t="s">
        <v>11</v>
      </c>
      <c r="Z39" s="69" t="s">
        <v>11</v>
      </c>
      <c r="AA39" s="69" t="s">
        <v>11</v>
      </c>
      <c r="AB39" s="63" t="s">
        <v>11</v>
      </c>
    </row>
    <row r="40" customFormat="false" ht="12.75" hidden="false" customHeight="false" outlineLevel="0" collapsed="false">
      <c r="A40" s="0" t="s">
        <v>7</v>
      </c>
      <c r="B40" s="63" t="n">
        <f aca="false">B32-B18</f>
        <v>480802.5</v>
      </c>
      <c r="C40" s="63" t="n">
        <f aca="false">C32-C18</f>
        <v>274157.8</v>
      </c>
      <c r="D40" s="63" t="n">
        <f aca="false">D32-D18</f>
        <v>58435</v>
      </c>
      <c r="E40" s="63" t="n">
        <f aca="false">E32-E18</f>
        <v>52780</v>
      </c>
      <c r="F40" s="63" t="n">
        <f aca="false">F32-F18</f>
        <v>58435</v>
      </c>
      <c r="G40" s="63" t="n">
        <f aca="false">G32-G18</f>
        <v>247839</v>
      </c>
      <c r="H40" s="63" t="n">
        <f aca="false">H32-H18</f>
        <v>256100.3</v>
      </c>
      <c r="I40" s="63" t="n">
        <f aca="false">I32-I18</f>
        <v>247839</v>
      </c>
      <c r="J40" s="63" t="n">
        <f aca="false">J32-J18</f>
        <v>256100.3</v>
      </c>
      <c r="K40" s="63" t="n">
        <f aca="false">K32-K18</f>
        <v>256100.3</v>
      </c>
      <c r="L40" s="64" t="n">
        <f aca="false">L32-L18</f>
        <v>247839</v>
      </c>
      <c r="M40" s="65" t="n">
        <f aca="false">M32-M18</f>
        <v>256100.3</v>
      </c>
      <c r="N40" s="63" t="n">
        <f aca="false">N32-N18</f>
        <v>12540</v>
      </c>
      <c r="O40" s="63" t="n">
        <f aca="false">O32-O18</f>
        <v>12958</v>
      </c>
      <c r="P40" s="63" t="n">
        <f aca="false">P32-P18</f>
        <v>12958</v>
      </c>
      <c r="Q40" s="63" t="n">
        <f aca="false">Q32-Q18</f>
        <v>11704</v>
      </c>
      <c r="R40" s="63" t="n">
        <f aca="false">R32-R18</f>
        <v>12958</v>
      </c>
      <c r="S40" s="63" t="n">
        <f aca="false">S32-S18</f>
        <v>-65346</v>
      </c>
      <c r="T40" s="63" t="n">
        <f aca="false">T32-T18</f>
        <v>-67524.2</v>
      </c>
      <c r="U40" s="63" t="n">
        <f aca="false">U32-U18</f>
        <v>-65346</v>
      </c>
      <c r="V40" s="63" t="n">
        <f aca="false">V32-V18</f>
        <v>-67524.2</v>
      </c>
      <c r="W40" s="63" t="n">
        <f aca="false">W32-W18</f>
        <v>-67524.2</v>
      </c>
      <c r="X40" s="63" t="n">
        <f aca="false">X32-X18</f>
        <v>-65346</v>
      </c>
      <c r="Y40" s="63" t="n">
        <f aca="false">Y32-Y18</f>
        <v>-67524.2</v>
      </c>
      <c r="Z40" s="63" t="n">
        <f aca="false">Z32-Z18</f>
        <v>-10560</v>
      </c>
      <c r="AA40" s="63" t="n">
        <f aca="false">AA32-AA18</f>
        <v>-10912</v>
      </c>
    </row>
    <row r="41" customFormat="false" ht="13.5" hidden="false" customHeight="false" outlineLevel="0" collapsed="false">
      <c r="L41" s="64" t="n">
        <f aca="false">SUM(B40:L40)</f>
        <v>2436428.2</v>
      </c>
      <c r="AA41" s="63" t="n">
        <f aca="false">SUM(M40:AA40)</f>
        <v>-168388.5</v>
      </c>
      <c r="AB41" s="71" t="n">
        <f aca="false">AB32-AB18</f>
        <v>2268039.7</v>
      </c>
    </row>
    <row r="42" customFormat="false" ht="13.5" hidden="false" customHeight="false" outlineLevel="0" collapsed="false">
      <c r="L42" s="3"/>
    </row>
    <row r="43" customFormat="false" ht="12.75" hidden="false" customHeight="false" outlineLevel="0" collapsed="false">
      <c r="L43" s="3"/>
    </row>
    <row r="44" customFormat="false" ht="12.75" hidden="false" customHeight="false" outlineLevel="0" collapsed="false">
      <c r="L44" s="3"/>
    </row>
    <row r="45" customFormat="false" ht="15.75" hidden="false" customHeight="false" outlineLevel="0" collapsed="false">
      <c r="A45" s="1" t="s">
        <v>12</v>
      </c>
    </row>
    <row r="47" customFormat="false" ht="12.75" hidden="false" customHeight="false" outlineLevel="0" collapsed="false">
      <c r="A47" s="72" t="s">
        <v>13</v>
      </c>
      <c r="B47" s="73" t="s">
        <v>14</v>
      </c>
      <c r="C47" s="73" t="s">
        <v>15</v>
      </c>
      <c r="D47" s="74" t="s">
        <v>16</v>
      </c>
      <c r="E47" s="74" t="s">
        <v>17</v>
      </c>
      <c r="F47" s="74" t="s">
        <v>18</v>
      </c>
      <c r="G47" s="75" t="s">
        <v>19</v>
      </c>
    </row>
    <row r="49" customFormat="false" ht="12.75" hidden="false" customHeight="false" outlineLevel="0" collapsed="false">
      <c r="A49" s="76" t="n">
        <v>27534</v>
      </c>
      <c r="B49" s="0" t="s">
        <v>20</v>
      </c>
      <c r="C49" s="0" t="s">
        <v>21</v>
      </c>
      <c r="D49" s="28" t="n">
        <v>32500</v>
      </c>
      <c r="E49" s="77" t="n">
        <v>0.102</v>
      </c>
      <c r="F49" s="78" t="n">
        <v>37257</v>
      </c>
      <c r="G49" s="78" t="n">
        <v>37560</v>
      </c>
      <c r="I49" s="77"/>
    </row>
    <row r="50" customFormat="false" ht="12.75" hidden="false" customHeight="false" outlineLevel="0" collapsed="false">
      <c r="A50" s="76"/>
      <c r="D50" s="28" t="n">
        <v>11000</v>
      </c>
      <c r="E50" s="77" t="n">
        <v>0.102</v>
      </c>
      <c r="F50" s="78" t="n">
        <v>37561</v>
      </c>
      <c r="G50" s="78" t="n">
        <v>37986</v>
      </c>
    </row>
    <row r="51" customFormat="false" ht="12.75" hidden="false" customHeight="false" outlineLevel="0" collapsed="false">
      <c r="A51" s="76"/>
      <c r="D51" s="28"/>
      <c r="E51" s="77"/>
      <c r="F51" s="78"/>
      <c r="G51" s="78"/>
    </row>
    <row r="52" customFormat="false" ht="12.75" hidden="false" customHeight="false" outlineLevel="0" collapsed="false">
      <c r="A52" s="76" t="n">
        <v>27581</v>
      </c>
      <c r="B52" s="0" t="s">
        <v>22</v>
      </c>
      <c r="C52" s="0" t="s">
        <v>23</v>
      </c>
      <c r="D52" s="28" t="n">
        <v>27500</v>
      </c>
      <c r="E52" s="77" t="n">
        <v>0.3483</v>
      </c>
      <c r="F52" s="78" t="n">
        <v>37196</v>
      </c>
      <c r="G52" s="78" t="n">
        <v>37225</v>
      </c>
    </row>
    <row r="53" customFormat="false" ht="12.75" hidden="false" customHeight="false" outlineLevel="0" collapsed="false">
      <c r="D53" s="28" t="n">
        <v>14000</v>
      </c>
      <c r="E53" s="77" t="n">
        <v>0.3483</v>
      </c>
      <c r="F53" s="78" t="n">
        <v>37226</v>
      </c>
      <c r="G53" s="78" t="n">
        <v>37256</v>
      </c>
    </row>
    <row r="54" customFormat="false" ht="12.75" hidden="false" customHeight="false" outlineLevel="0" collapsed="false">
      <c r="D54" s="28" t="n">
        <v>14000</v>
      </c>
      <c r="E54" s="77" t="n">
        <v>0.3483</v>
      </c>
      <c r="F54" s="78" t="n">
        <v>37347</v>
      </c>
      <c r="G54" s="78" t="n">
        <v>37560</v>
      </c>
    </row>
    <row r="55" customFormat="false" ht="12.75" hidden="false" customHeight="false" outlineLevel="0" collapsed="false">
      <c r="D55" s="28" t="n">
        <v>14000</v>
      </c>
      <c r="E55" s="77" t="n">
        <v>0.3483</v>
      </c>
      <c r="F55" s="78" t="n">
        <v>37712</v>
      </c>
      <c r="G55" s="78" t="n">
        <v>37925</v>
      </c>
    </row>
  </sheetData>
  <printOptions headings="false" gridLines="false" gridLinesSet="true" horizontalCentered="false" verticalCentered="false"/>
  <pageMargins left="0.747916666666667" right="0.747916666666667" top="0.984027777777778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9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1"/>
    <col collapsed="false" customWidth="true" hidden="false" outlineLevel="0" max="11" min="2" style="0" width="9.85"/>
    <col collapsed="false" customWidth="true" hidden="false" outlineLevel="0" max="12" min="12" style="0" width="11.56"/>
    <col collapsed="false" customWidth="true" hidden="false" outlineLevel="0" max="26" min="13" style="0" width="9.85"/>
    <col collapsed="false" customWidth="true" hidden="false" outlineLevel="0" max="27" min="27" style="0" width="11.28"/>
    <col collapsed="false" customWidth="true" hidden="false" outlineLevel="0" max="28" min="28" style="0" width="11.13"/>
  </cols>
  <sheetData>
    <row r="1" customFormat="false" ht="15.75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79" t="s">
        <v>24</v>
      </c>
      <c r="L2" s="2"/>
      <c r="M2" s="2"/>
    </row>
    <row r="3" customFormat="false" ht="12.75" hidden="false" customHeight="false" outlineLevel="0" collapsed="false">
      <c r="L3" s="3"/>
      <c r="M3" s="2"/>
    </row>
    <row r="4" customFormat="false" ht="12.75" hidden="false" customHeight="false" outlineLevel="0" collapsed="false">
      <c r="A4" s="4"/>
      <c r="B4" s="5" t="n">
        <v>37196</v>
      </c>
      <c r="C4" s="6" t="n">
        <v>37226</v>
      </c>
      <c r="D4" s="6" t="n">
        <v>37257</v>
      </c>
      <c r="E4" s="6" t="n">
        <v>37288</v>
      </c>
      <c r="F4" s="6" t="n">
        <v>37316</v>
      </c>
      <c r="G4" s="6" t="n">
        <v>37347</v>
      </c>
      <c r="H4" s="6" t="n">
        <v>37377</v>
      </c>
      <c r="I4" s="6" t="n">
        <v>37408</v>
      </c>
      <c r="J4" s="6" t="n">
        <v>37438</v>
      </c>
      <c r="K4" s="6" t="n">
        <v>37469</v>
      </c>
      <c r="L4" s="7" t="n">
        <v>37500</v>
      </c>
      <c r="M4" s="6" t="n">
        <v>37530</v>
      </c>
      <c r="N4" s="6" t="n">
        <v>37561</v>
      </c>
      <c r="O4" s="6" t="n">
        <v>37591</v>
      </c>
      <c r="P4" s="6" t="n">
        <v>37622</v>
      </c>
      <c r="Q4" s="6" t="n">
        <v>37653</v>
      </c>
      <c r="R4" s="6" t="n">
        <v>37681</v>
      </c>
      <c r="S4" s="6" t="n">
        <v>37712</v>
      </c>
      <c r="T4" s="6" t="n">
        <v>37742</v>
      </c>
      <c r="U4" s="6" t="n">
        <v>37773</v>
      </c>
      <c r="V4" s="6" t="n">
        <v>37803</v>
      </c>
      <c r="W4" s="6" t="n">
        <v>37834</v>
      </c>
      <c r="X4" s="6" t="n">
        <v>37865</v>
      </c>
      <c r="Y4" s="6" t="n">
        <v>37895</v>
      </c>
      <c r="Z4" s="6" t="n">
        <v>37926</v>
      </c>
      <c r="AA4" s="7" t="n">
        <v>37956</v>
      </c>
    </row>
    <row r="5" customFormat="false" ht="13.5" hidden="false" customHeight="false" outlineLevel="0" collapsed="false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customFormat="false" ht="13.5" hidden="false" customHeight="false" outlineLevel="0" collapsed="false">
      <c r="A6" s="10" t="s">
        <v>1</v>
      </c>
      <c r="L6" s="3"/>
      <c r="M6" s="2"/>
    </row>
    <row r="7" customFormat="false" ht="12.75" hidden="false" customHeight="false" outlineLevel="0" collapsed="false">
      <c r="A7" s="11" t="s">
        <v>2</v>
      </c>
      <c r="B7" s="12"/>
      <c r="C7" s="12"/>
      <c r="D7" s="12"/>
      <c r="E7" s="12"/>
      <c r="F7" s="12"/>
      <c r="G7" s="12" t="n">
        <v>14000</v>
      </c>
      <c r="H7" s="12" t="n">
        <v>14000</v>
      </c>
      <c r="I7" s="12" t="n">
        <v>14000</v>
      </c>
      <c r="J7" s="12" t="n">
        <v>14000</v>
      </c>
      <c r="K7" s="12" t="n">
        <v>14000</v>
      </c>
      <c r="L7" s="13" t="n">
        <v>14000</v>
      </c>
      <c r="M7" s="14" t="n">
        <v>14000</v>
      </c>
      <c r="N7" s="12"/>
      <c r="O7" s="12"/>
      <c r="P7" s="12"/>
      <c r="Q7" s="12"/>
      <c r="R7" s="12"/>
      <c r="S7" s="12" t="n">
        <v>11000</v>
      </c>
      <c r="T7" s="12" t="n">
        <v>11000</v>
      </c>
      <c r="U7" s="12" t="n">
        <v>11000</v>
      </c>
      <c r="V7" s="12" t="n">
        <v>11000</v>
      </c>
      <c r="W7" s="12" t="n">
        <v>11000</v>
      </c>
      <c r="X7" s="12" t="n">
        <v>11000</v>
      </c>
      <c r="Y7" s="12" t="n">
        <v>11000</v>
      </c>
      <c r="Z7" s="12"/>
      <c r="AA7" s="12"/>
      <c r="AB7" s="11"/>
    </row>
    <row r="8" customFormat="false" ht="12.75" hidden="false" customHeight="false" outlineLevel="0" collapsed="false">
      <c r="A8" s="15" t="s">
        <v>3</v>
      </c>
      <c r="B8" s="16" t="n">
        <v>13500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5"/>
    </row>
    <row r="9" customFormat="false" ht="12.75" hidden="false" customHeight="false" outlineLevel="0" collapsed="false">
      <c r="A9" s="19" t="s">
        <v>4</v>
      </c>
      <c r="B9" s="20" t="n">
        <v>14000</v>
      </c>
      <c r="C9" s="20" t="n">
        <v>14000</v>
      </c>
      <c r="D9" s="20"/>
      <c r="E9" s="20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  <c r="S9" s="20" t="n">
        <v>3000</v>
      </c>
      <c r="T9" s="20" t="n">
        <v>3000</v>
      </c>
      <c r="U9" s="20" t="n">
        <v>3000</v>
      </c>
      <c r="V9" s="20" t="n">
        <v>3000</v>
      </c>
      <c r="W9" s="20" t="n">
        <v>3000</v>
      </c>
      <c r="X9" s="20" t="n">
        <v>3000</v>
      </c>
      <c r="Y9" s="20" t="n">
        <v>3000</v>
      </c>
      <c r="Z9" s="20"/>
      <c r="AA9" s="20"/>
      <c r="AB9" s="19"/>
    </row>
    <row r="10" customFormat="false" ht="12.75" hidden="false" customHeight="false" outlineLevel="0" collapsed="false">
      <c r="A10" s="23" t="s">
        <v>5</v>
      </c>
      <c r="B10" s="24"/>
      <c r="C10" s="24"/>
      <c r="D10" s="24" t="n">
        <v>32500</v>
      </c>
      <c r="E10" s="24" t="n">
        <v>32500</v>
      </c>
      <c r="F10" s="24" t="n">
        <v>32500</v>
      </c>
      <c r="G10" s="24" t="n">
        <v>18500</v>
      </c>
      <c r="H10" s="24" t="n">
        <v>18500</v>
      </c>
      <c r="I10" s="24" t="n">
        <v>18500</v>
      </c>
      <c r="J10" s="24" t="n">
        <v>18500</v>
      </c>
      <c r="K10" s="24" t="n">
        <v>18500</v>
      </c>
      <c r="L10" s="25" t="n">
        <v>18500</v>
      </c>
      <c r="M10" s="26" t="n">
        <v>18500</v>
      </c>
      <c r="N10" s="24" t="n">
        <v>11000</v>
      </c>
      <c r="O10" s="24" t="n">
        <v>11000</v>
      </c>
      <c r="P10" s="24" t="n">
        <v>11000</v>
      </c>
      <c r="Q10" s="24" t="n">
        <v>11000</v>
      </c>
      <c r="R10" s="24" t="n">
        <v>11000</v>
      </c>
      <c r="S10" s="24"/>
      <c r="T10" s="24"/>
      <c r="U10" s="24"/>
      <c r="V10" s="24"/>
      <c r="W10" s="24"/>
      <c r="X10" s="24"/>
      <c r="Y10" s="24"/>
      <c r="Z10" s="24" t="n">
        <v>11000</v>
      </c>
      <c r="AA10" s="24" t="n">
        <v>11000</v>
      </c>
      <c r="AB10" s="23"/>
    </row>
    <row r="11" customFormat="false" ht="13.5" hidden="false" customHeight="false" outlineLevel="0" collapsed="false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customFormat="false" ht="13.5" hidden="false" customHeight="false" outlineLevel="0" collapsed="false">
      <c r="A12" s="10" t="s">
        <v>6</v>
      </c>
      <c r="B12" s="30"/>
      <c r="L12" s="3"/>
      <c r="M12" s="2"/>
    </row>
    <row r="13" customFormat="false" ht="12.75" hidden="false" customHeight="false" outlineLevel="0" collapsed="false">
      <c r="A13" s="11" t="s">
        <v>2</v>
      </c>
      <c r="B13" s="31"/>
      <c r="C13" s="31"/>
      <c r="D13" s="31"/>
      <c r="E13" s="31"/>
      <c r="F13" s="31"/>
      <c r="G13" s="31" t="n">
        <f aca="false">G7*30*0.4503</f>
        <v>189126</v>
      </c>
      <c r="H13" s="31" t="n">
        <f aca="false">H7*31*0.4503</f>
        <v>195430.2</v>
      </c>
      <c r="I13" s="31" t="n">
        <f aca="false">I7*30*0.4503</f>
        <v>189126</v>
      </c>
      <c r="J13" s="31" t="n">
        <f aca="false">J7*31*0.4503</f>
        <v>195430.2</v>
      </c>
      <c r="K13" s="31" t="n">
        <f aca="false">K7*31*0.4503</f>
        <v>195430.2</v>
      </c>
      <c r="L13" s="32" t="n">
        <f aca="false">L7*30*0.4503</f>
        <v>189126</v>
      </c>
      <c r="M13" s="33" t="n">
        <f aca="false">M7*31*0.4503</f>
        <v>195430.2</v>
      </c>
      <c r="N13" s="31"/>
      <c r="O13" s="31"/>
      <c r="P13" s="31"/>
      <c r="Q13" s="31"/>
      <c r="R13" s="31"/>
      <c r="S13" s="31" t="n">
        <f aca="false">S7*30*0.4503</f>
        <v>148599</v>
      </c>
      <c r="T13" s="31" t="n">
        <f aca="false">T7*31*0.4503</f>
        <v>153552.3</v>
      </c>
      <c r="U13" s="31" t="n">
        <f aca="false">U7*30*0.4503</f>
        <v>148599</v>
      </c>
      <c r="V13" s="31" t="n">
        <f aca="false">V7*31*0.4503</f>
        <v>153552.3</v>
      </c>
      <c r="W13" s="31" t="n">
        <f aca="false">W7*31*0.4503</f>
        <v>153552.3</v>
      </c>
      <c r="X13" s="31" t="n">
        <f aca="false">X7*30*0.4503</f>
        <v>148599</v>
      </c>
      <c r="Y13" s="31" t="n">
        <f aca="false">Y7*31*0.4503</f>
        <v>153552.3</v>
      </c>
      <c r="Z13" s="31"/>
      <c r="AA13" s="31"/>
      <c r="AB13" s="11"/>
    </row>
    <row r="14" customFormat="false" ht="12.75" hidden="false" customHeight="false" outlineLevel="0" collapsed="false">
      <c r="A14" s="15" t="s">
        <v>3</v>
      </c>
      <c r="B14" s="34" t="n">
        <f aca="false">B8*30*0.3483</f>
        <v>141061.5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customFormat="false" ht="12.75" hidden="false" customHeight="false" outlineLevel="0" collapsed="false">
      <c r="A15" s="19" t="s">
        <v>4</v>
      </c>
      <c r="B15" s="38" t="n">
        <f aca="false">B9*30*0.3483</f>
        <v>146286</v>
      </c>
      <c r="C15" s="38" t="n">
        <f aca="false">C9*31*0.3483</f>
        <v>151162.2</v>
      </c>
      <c r="D15" s="38"/>
      <c r="E15" s="38"/>
      <c r="F15" s="38"/>
      <c r="G15" s="38"/>
      <c r="H15" s="38"/>
      <c r="I15" s="38"/>
      <c r="J15" s="38"/>
      <c r="K15" s="38"/>
      <c r="L15" s="39"/>
      <c r="M15" s="40"/>
      <c r="N15" s="38"/>
      <c r="O15" s="38"/>
      <c r="P15" s="38"/>
      <c r="Q15" s="38"/>
      <c r="R15" s="38"/>
      <c r="S15" s="38" t="n">
        <f aca="false">S9*30*0.3483</f>
        <v>31347</v>
      </c>
      <c r="T15" s="38" t="n">
        <f aca="false">T9*31*0.3483</f>
        <v>32391.9</v>
      </c>
      <c r="U15" s="38" t="n">
        <f aca="false">U9*30*0.3483</f>
        <v>31347</v>
      </c>
      <c r="V15" s="38" t="n">
        <f aca="false">V9*31*0.3483</f>
        <v>32391.9</v>
      </c>
      <c r="W15" s="38" t="n">
        <f aca="false">W9*31*0.3483</f>
        <v>32391.9</v>
      </c>
      <c r="X15" s="38" t="n">
        <f aca="false">X9*30*0.3483</f>
        <v>31347</v>
      </c>
      <c r="Y15" s="38" t="n">
        <f aca="false">Y9*31*0.3483</f>
        <v>32391.9</v>
      </c>
      <c r="Z15" s="38"/>
      <c r="AA15" s="38"/>
      <c r="AB15" s="19"/>
    </row>
    <row r="16" customFormat="false" ht="12.75" hidden="false" customHeight="false" outlineLevel="0" collapsed="false">
      <c r="A16" s="23" t="s">
        <v>5</v>
      </c>
      <c r="B16" s="41"/>
      <c r="C16" s="41"/>
      <c r="D16" s="41" t="n">
        <f aca="false">D10*31*0.102</f>
        <v>102765</v>
      </c>
      <c r="E16" s="41" t="n">
        <f aca="false">E10*28*0.102</f>
        <v>92820</v>
      </c>
      <c r="F16" s="41" t="n">
        <f aca="false">F10*31*0.102</f>
        <v>102765</v>
      </c>
      <c r="G16" s="41" t="n">
        <f aca="false">G10*30*0.102</f>
        <v>56610</v>
      </c>
      <c r="H16" s="41" t="n">
        <f aca="false">H10*31*0.102</f>
        <v>58497</v>
      </c>
      <c r="I16" s="41" t="n">
        <f aca="false">I10*30*0.102</f>
        <v>56610</v>
      </c>
      <c r="J16" s="41" t="n">
        <f aca="false">J10*31*0.102</f>
        <v>58497</v>
      </c>
      <c r="K16" s="41" t="n">
        <f aca="false">K10*31*0.102</f>
        <v>58497</v>
      </c>
      <c r="L16" s="42" t="n">
        <f aca="false">L10*30*0.102</f>
        <v>56610</v>
      </c>
      <c r="M16" s="43" t="n">
        <f aca="false">M10*31*0.102</f>
        <v>58497</v>
      </c>
      <c r="N16" s="41" t="n">
        <f aca="false">N10*30*0.102</f>
        <v>33660</v>
      </c>
      <c r="O16" s="41" t="n">
        <f aca="false">O10*31*0.102</f>
        <v>34782</v>
      </c>
      <c r="P16" s="41" t="n">
        <f aca="false">P10*31*0.102</f>
        <v>34782</v>
      </c>
      <c r="Q16" s="41" t="n">
        <f aca="false">Q10*28*0.102</f>
        <v>31416</v>
      </c>
      <c r="R16" s="41" t="n">
        <f aca="false">R10*31*0.102</f>
        <v>34782</v>
      </c>
      <c r="S16" s="41"/>
      <c r="T16" s="41"/>
      <c r="U16" s="41"/>
      <c r="V16" s="41"/>
      <c r="W16" s="41"/>
      <c r="X16" s="41"/>
      <c r="Y16" s="41"/>
      <c r="Z16" s="41" t="n">
        <f aca="false">Z10*30*0.102</f>
        <v>33660</v>
      </c>
      <c r="AA16" s="41" t="n">
        <f aca="false">AA10*31*0.102</f>
        <v>34782</v>
      </c>
      <c r="AB16" s="23"/>
    </row>
    <row r="17" customFormat="false" ht="12.75" hidden="false" customHeight="false" outlineLevel="0" collapsed="false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customFormat="false" ht="13.5" hidden="false" customHeight="false" outlineLevel="0" collapsed="false">
      <c r="A18" s="0" t="s">
        <v>7</v>
      </c>
      <c r="B18" s="35" t="n">
        <f aca="false">SUM(B13:B16)</f>
        <v>287347.5</v>
      </c>
      <c r="C18" s="35" t="n">
        <f aca="false">SUM(C13:C16)</f>
        <v>151162.2</v>
      </c>
      <c r="D18" s="35" t="n">
        <f aca="false">SUM(D13:D16)</f>
        <v>102765</v>
      </c>
      <c r="E18" s="35" t="n">
        <f aca="false">SUM(E13:E16)</f>
        <v>92820</v>
      </c>
      <c r="F18" s="35" t="n">
        <f aca="false">SUM(F13:F16)</f>
        <v>102765</v>
      </c>
      <c r="G18" s="35" t="n">
        <f aca="false">SUM(G13:G16)</f>
        <v>245736</v>
      </c>
      <c r="H18" s="35" t="n">
        <f aca="false">SUM(H13:H16)</f>
        <v>253927.2</v>
      </c>
      <c r="I18" s="35" t="n">
        <f aca="false">SUM(I13:I16)</f>
        <v>245736</v>
      </c>
      <c r="J18" s="35" t="n">
        <f aca="false">SUM(J13:J16)</f>
        <v>253927.2</v>
      </c>
      <c r="K18" s="35" t="n">
        <f aca="false">SUM(K13:K16)</f>
        <v>253927.2</v>
      </c>
      <c r="L18" s="36" t="n">
        <f aca="false">SUM(L13:L16)</f>
        <v>245736</v>
      </c>
      <c r="M18" s="37" t="n">
        <f aca="false">SUM(M13:M16)</f>
        <v>253927.2</v>
      </c>
      <c r="N18" s="35" t="n">
        <f aca="false">SUM(N13:N16)</f>
        <v>33660</v>
      </c>
      <c r="O18" s="35" t="n">
        <f aca="false">SUM(O13:O16)</f>
        <v>34782</v>
      </c>
      <c r="P18" s="35" t="n">
        <f aca="false">SUM(P13:P16)</f>
        <v>34782</v>
      </c>
      <c r="Q18" s="35" t="n">
        <f aca="false">SUM(Q13:Q16)</f>
        <v>31416</v>
      </c>
      <c r="R18" s="35" t="n">
        <f aca="false">SUM(R13:R16)</f>
        <v>34782</v>
      </c>
      <c r="S18" s="35" t="n">
        <f aca="false">SUM(S13:S16)</f>
        <v>179946</v>
      </c>
      <c r="T18" s="35" t="n">
        <f aca="false">SUM(T13:T16)</f>
        <v>185944.2</v>
      </c>
      <c r="U18" s="35" t="n">
        <f aca="false">SUM(U13:U16)</f>
        <v>179946</v>
      </c>
      <c r="V18" s="35" t="n">
        <f aca="false">SUM(V13:V16)</f>
        <v>185944.2</v>
      </c>
      <c r="W18" s="35" t="n">
        <f aca="false">SUM(W13:W16)</f>
        <v>185944.2</v>
      </c>
      <c r="X18" s="35" t="n">
        <f aca="false">SUM(X13:X16)</f>
        <v>179946</v>
      </c>
      <c r="Y18" s="35" t="n">
        <f aca="false">SUM(Y13:Y16)</f>
        <v>185944.2</v>
      </c>
      <c r="Z18" s="35" t="n">
        <f aca="false">SUM(Z13:Z16)</f>
        <v>33660</v>
      </c>
      <c r="AA18" s="35" t="n">
        <f aca="false">SUM(AA13:AA16)</f>
        <v>34782</v>
      </c>
      <c r="AB18" s="46" t="n">
        <f aca="false">SUM(B18:AA18)</f>
        <v>4011255.3</v>
      </c>
    </row>
    <row r="19" customFormat="false" ht="14.25" hidden="false" customHeight="false" outlineLevel="0" collapsed="false">
      <c r="A19" s="4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/>
      <c r="M19" s="4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customFormat="false" ht="13.5" hidden="false" customHeight="false" outlineLevel="0" collapsed="false">
      <c r="A20" s="10" t="s">
        <v>8</v>
      </c>
      <c r="B20" s="30"/>
      <c r="L20" s="3"/>
      <c r="M20" s="2"/>
    </row>
    <row r="21" customFormat="false" ht="12.75" hidden="false" customHeight="false" outlineLevel="0" collapsed="false">
      <c r="A21" s="11" t="s">
        <v>2</v>
      </c>
      <c r="B21" s="80"/>
      <c r="C21" s="80"/>
      <c r="D21" s="80"/>
      <c r="E21" s="80"/>
      <c r="F21" s="80"/>
      <c r="G21" s="80" t="n">
        <f aca="false">F68</f>
        <v>0.7725</v>
      </c>
      <c r="H21" s="80" t="n">
        <f aca="false">F68</f>
        <v>0.7725</v>
      </c>
      <c r="I21" s="80" t="n">
        <f aca="false">F68</f>
        <v>0.7725</v>
      </c>
      <c r="J21" s="80" t="n">
        <f aca="false">F68</f>
        <v>0.7725</v>
      </c>
      <c r="K21" s="80" t="n">
        <f aca="false">F68</f>
        <v>0.7725</v>
      </c>
      <c r="L21" s="80" t="n">
        <f aca="false">F68</f>
        <v>0.7725</v>
      </c>
      <c r="M21" s="80" t="n">
        <f aca="false">F68</f>
        <v>0.7725</v>
      </c>
      <c r="N21" s="80"/>
      <c r="O21" s="80"/>
      <c r="P21" s="80"/>
      <c r="Q21" s="80"/>
      <c r="R21" s="80"/>
      <c r="S21" s="80" t="n">
        <f aca="false">H68</f>
        <v>0.6375</v>
      </c>
      <c r="T21" s="80" t="n">
        <f aca="false">H68</f>
        <v>0.6375</v>
      </c>
      <c r="U21" s="80" t="n">
        <f aca="false">H68</f>
        <v>0.6375</v>
      </c>
      <c r="V21" s="80" t="n">
        <f aca="false">H68</f>
        <v>0.6375</v>
      </c>
      <c r="W21" s="80" t="n">
        <f aca="false">H68</f>
        <v>0.6375</v>
      </c>
      <c r="X21" s="80" t="n">
        <f aca="false">H68</f>
        <v>0.6375</v>
      </c>
      <c r="Y21" s="80" t="n">
        <f aca="false">H68</f>
        <v>0.6375</v>
      </c>
      <c r="Z21" s="80"/>
      <c r="AA21" s="80"/>
      <c r="AB21" s="11"/>
    </row>
    <row r="22" customFormat="false" ht="12.75" hidden="false" customHeight="false" outlineLevel="0" collapsed="false">
      <c r="A22" s="15" t="s">
        <v>3</v>
      </c>
      <c r="B22" s="81" t="n">
        <f aca="false">C69</f>
        <v>0.375</v>
      </c>
      <c r="C22" s="77"/>
      <c r="D22" s="77"/>
      <c r="E22" s="77"/>
      <c r="F22" s="77"/>
      <c r="G22" s="77"/>
      <c r="H22" s="77"/>
      <c r="I22" s="77"/>
      <c r="J22" s="77"/>
      <c r="K22" s="77"/>
      <c r="L22" s="82"/>
      <c r="M22" s="83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</row>
    <row r="23" customFormat="false" ht="12.75" hidden="false" customHeight="false" outlineLevel="0" collapsed="false">
      <c r="A23" s="19" t="s">
        <v>4</v>
      </c>
      <c r="B23" s="84" t="n">
        <f aca="false">C70</f>
        <v>0.24</v>
      </c>
      <c r="C23" s="84" t="n">
        <f aca="false">D70</f>
        <v>0.38</v>
      </c>
      <c r="D23" s="84"/>
      <c r="E23" s="84"/>
      <c r="F23" s="84"/>
      <c r="G23" s="84"/>
      <c r="H23" s="84"/>
      <c r="I23" s="84"/>
      <c r="J23" s="84"/>
      <c r="K23" s="84"/>
      <c r="L23" s="85"/>
      <c r="M23" s="86"/>
      <c r="N23" s="84"/>
      <c r="O23" s="84"/>
      <c r="P23" s="84"/>
      <c r="Q23" s="84"/>
      <c r="R23" s="84"/>
      <c r="S23" s="87" t="n">
        <f aca="false">H70</f>
        <v>0.52</v>
      </c>
      <c r="T23" s="87" t="n">
        <f aca="false">H70</f>
        <v>0.52</v>
      </c>
      <c r="U23" s="87" t="n">
        <f aca="false">H70</f>
        <v>0.52</v>
      </c>
      <c r="V23" s="87" t="n">
        <f aca="false">H70</f>
        <v>0.52</v>
      </c>
      <c r="W23" s="87" t="n">
        <f aca="false">H70</f>
        <v>0.52</v>
      </c>
      <c r="X23" s="87" t="n">
        <f aca="false">H70</f>
        <v>0.52</v>
      </c>
      <c r="Y23" s="87" t="n">
        <f aca="false">H70</f>
        <v>0.52</v>
      </c>
      <c r="Z23" s="84"/>
      <c r="AA23" s="84"/>
      <c r="AB23" s="19"/>
    </row>
    <row r="24" customFormat="false" ht="12.75" hidden="false" customHeight="false" outlineLevel="0" collapsed="false">
      <c r="A24" s="23" t="s">
        <v>5</v>
      </c>
      <c r="B24" s="88"/>
      <c r="C24" s="88"/>
      <c r="D24" s="88" t="n">
        <f aca="false">E71</f>
        <v>0.0325</v>
      </c>
      <c r="E24" s="88" t="n">
        <f aca="false">E71</f>
        <v>0.0325</v>
      </c>
      <c r="F24" s="88" t="n">
        <f aca="false">E71</f>
        <v>0.0325</v>
      </c>
      <c r="G24" s="88" t="n">
        <f aca="false">F71</f>
        <v>0.1325</v>
      </c>
      <c r="H24" s="88" t="n">
        <f aca="false">F71</f>
        <v>0.1325</v>
      </c>
      <c r="I24" s="88" t="n">
        <f aca="false">F71</f>
        <v>0.1325</v>
      </c>
      <c r="J24" s="88" t="n">
        <f aca="false">F71</f>
        <v>0.1325</v>
      </c>
      <c r="K24" s="88" t="n">
        <f aca="false">F71</f>
        <v>0.1325</v>
      </c>
      <c r="L24" s="88" t="n">
        <f aca="false">F71</f>
        <v>0.1325</v>
      </c>
      <c r="M24" s="88" t="n">
        <f aca="false">F71</f>
        <v>0.1325</v>
      </c>
      <c r="N24" s="88" t="n">
        <f aca="false">G71</f>
        <v>0.06</v>
      </c>
      <c r="O24" s="88" t="n">
        <f aca="false">G71</f>
        <v>0.06</v>
      </c>
      <c r="P24" s="88" t="n">
        <f aca="false">G71</f>
        <v>0.06</v>
      </c>
      <c r="Q24" s="88" t="n">
        <f aca="false">G71</f>
        <v>0.06</v>
      </c>
      <c r="R24" s="88" t="n">
        <f aca="false">G71</f>
        <v>0.06</v>
      </c>
      <c r="S24" s="88"/>
      <c r="T24" s="88"/>
      <c r="U24" s="88"/>
      <c r="V24" s="88"/>
      <c r="W24" s="88"/>
      <c r="X24" s="88"/>
      <c r="Y24" s="88"/>
      <c r="Z24" s="88" t="n">
        <f aca="false">I71</f>
        <v>-0.01</v>
      </c>
      <c r="AA24" s="88" t="n">
        <f aca="false">I71</f>
        <v>-0.01</v>
      </c>
      <c r="AB24" s="23"/>
    </row>
    <row r="25" customFormat="false" ht="13.5" hidden="false" customHeight="false" outlineLevel="0" collapsed="false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3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customFormat="false" ht="13.5" hidden="false" customHeight="false" outlineLevel="0" collapsed="false">
      <c r="A26" s="10" t="s">
        <v>9</v>
      </c>
      <c r="B26" s="30"/>
      <c r="L26" s="3"/>
    </row>
    <row r="27" customFormat="false" ht="12.75" hidden="false" customHeight="false" outlineLevel="0" collapsed="false">
      <c r="A27" s="11" t="s">
        <v>2</v>
      </c>
      <c r="B27" s="31"/>
      <c r="C27" s="31"/>
      <c r="D27" s="31"/>
      <c r="E27" s="31"/>
      <c r="F27" s="31"/>
      <c r="G27" s="31" t="n">
        <f aca="false">G7*30*G21</f>
        <v>324450</v>
      </c>
      <c r="H27" s="31" t="n">
        <f aca="false">H7*31*H21</f>
        <v>335265</v>
      </c>
      <c r="I27" s="31" t="n">
        <f aca="false">I7*30*I21</f>
        <v>324450</v>
      </c>
      <c r="J27" s="31" t="n">
        <f aca="false">J7*31*J21</f>
        <v>335265</v>
      </c>
      <c r="K27" s="31" t="n">
        <f aca="false">K7*31*K21</f>
        <v>335265</v>
      </c>
      <c r="L27" s="32" t="n">
        <f aca="false">L7*30*L21</f>
        <v>324450</v>
      </c>
      <c r="M27" s="31" t="n">
        <f aca="false">M7*31*M21</f>
        <v>335265</v>
      </c>
      <c r="N27" s="31"/>
      <c r="O27" s="31"/>
      <c r="P27" s="31"/>
      <c r="Q27" s="31"/>
      <c r="R27" s="31"/>
      <c r="S27" s="31" t="n">
        <f aca="false">S7*30*S21</f>
        <v>210375</v>
      </c>
      <c r="T27" s="31" t="n">
        <f aca="false">T7*31*T21</f>
        <v>217387.5</v>
      </c>
      <c r="U27" s="31" t="n">
        <f aca="false">U7*30*U21</f>
        <v>210375</v>
      </c>
      <c r="V27" s="31" t="n">
        <f aca="false">V7*31*V21</f>
        <v>217387.5</v>
      </c>
      <c r="W27" s="31" t="n">
        <f aca="false">W7*31*W21</f>
        <v>217387.5</v>
      </c>
      <c r="X27" s="31" t="n">
        <f aca="false">X7*30*X21</f>
        <v>210375</v>
      </c>
      <c r="Y27" s="31" t="n">
        <f aca="false">Y7*31*Y21</f>
        <v>217387.5</v>
      </c>
      <c r="Z27" s="31"/>
      <c r="AA27" s="31"/>
      <c r="AB27" s="11"/>
    </row>
    <row r="28" customFormat="false" ht="12.75" hidden="false" customHeight="false" outlineLevel="0" collapsed="false">
      <c r="A28" s="15" t="s">
        <v>3</v>
      </c>
      <c r="B28" s="34" t="n">
        <f aca="false">B8*30*B22</f>
        <v>151875</v>
      </c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3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customFormat="false" ht="12.75" hidden="false" customHeight="false" outlineLevel="0" collapsed="false">
      <c r="A29" s="19" t="s">
        <v>4</v>
      </c>
      <c r="B29" s="38" t="n">
        <f aca="false">B9*30*B23</f>
        <v>100800</v>
      </c>
      <c r="C29" s="38" t="n">
        <f aca="false">C9*31*C23</f>
        <v>164920</v>
      </c>
      <c r="D29" s="38"/>
      <c r="E29" s="38"/>
      <c r="F29" s="38"/>
      <c r="G29" s="38"/>
      <c r="H29" s="38"/>
      <c r="I29" s="38"/>
      <c r="J29" s="38"/>
      <c r="K29" s="38"/>
      <c r="L29" s="39"/>
      <c r="M29" s="40"/>
      <c r="N29" s="38"/>
      <c r="O29" s="38"/>
      <c r="P29" s="38"/>
      <c r="Q29" s="38"/>
      <c r="R29" s="38"/>
      <c r="S29" s="61" t="n">
        <f aca="false">S9*S23*30</f>
        <v>46800</v>
      </c>
      <c r="T29" s="61" t="n">
        <f aca="false">T9*T23*31</f>
        <v>48360</v>
      </c>
      <c r="U29" s="61" t="n">
        <f aca="false">U9*U23*30</f>
        <v>46800</v>
      </c>
      <c r="V29" s="61" t="n">
        <f aca="false">V9*V23*31</f>
        <v>48360</v>
      </c>
      <c r="W29" s="61" t="n">
        <f aca="false">W9*W23*31</f>
        <v>48360</v>
      </c>
      <c r="X29" s="61" t="n">
        <f aca="false">X9*X23*30</f>
        <v>46800</v>
      </c>
      <c r="Y29" s="61" t="n">
        <f aca="false">Y9*Y23*31</f>
        <v>48360</v>
      </c>
      <c r="Z29" s="38"/>
      <c r="AA29" s="38"/>
      <c r="AB29" s="19"/>
    </row>
    <row r="30" customFormat="false" ht="12.75" hidden="false" customHeight="false" outlineLevel="0" collapsed="false">
      <c r="A30" s="23" t="s">
        <v>5</v>
      </c>
      <c r="B30" s="41"/>
      <c r="C30" s="41"/>
      <c r="D30" s="41" t="n">
        <f aca="false">D10*31*D24</f>
        <v>32743.75</v>
      </c>
      <c r="E30" s="41" t="n">
        <f aca="false">E10*28*E24</f>
        <v>29575</v>
      </c>
      <c r="F30" s="41" t="n">
        <f aca="false">F10*31*F24</f>
        <v>32743.75</v>
      </c>
      <c r="G30" s="41" t="n">
        <f aca="false">G10*30*G24</f>
        <v>73537.5</v>
      </c>
      <c r="H30" s="41" t="n">
        <f aca="false">H10*31*H24</f>
        <v>75988.75</v>
      </c>
      <c r="I30" s="41" t="n">
        <f aca="false">I10*30*I24</f>
        <v>73537.5</v>
      </c>
      <c r="J30" s="41" t="n">
        <f aca="false">J10*31*J24</f>
        <v>75988.75</v>
      </c>
      <c r="K30" s="41" t="n">
        <f aca="false">K10*31*K24</f>
        <v>75988.75</v>
      </c>
      <c r="L30" s="42" t="n">
        <f aca="false">L10*30*L24</f>
        <v>73537.5</v>
      </c>
      <c r="M30" s="43" t="n">
        <f aca="false">M10*31*M24</f>
        <v>75988.75</v>
      </c>
      <c r="N30" s="41" t="n">
        <f aca="false">N10*30*N24</f>
        <v>19800</v>
      </c>
      <c r="O30" s="41" t="n">
        <f aca="false">O10*31*O24</f>
        <v>20460</v>
      </c>
      <c r="P30" s="41" t="n">
        <f aca="false">P10*31*P24</f>
        <v>20460</v>
      </c>
      <c r="Q30" s="41" t="n">
        <f aca="false">Q10*28*Q24</f>
        <v>18480</v>
      </c>
      <c r="R30" s="41" t="n">
        <f aca="false">R10*31*R24</f>
        <v>20460</v>
      </c>
      <c r="S30" s="41"/>
      <c r="T30" s="41"/>
      <c r="U30" s="41"/>
      <c r="V30" s="41"/>
      <c r="W30" s="41"/>
      <c r="X30" s="41"/>
      <c r="Y30" s="41"/>
      <c r="Z30" s="41" t="n">
        <f aca="false">Z10*30*Z24</f>
        <v>-3300</v>
      </c>
      <c r="AA30" s="41" t="n">
        <f aca="false">AA10*31*AA24</f>
        <v>-3410</v>
      </c>
      <c r="AB30" s="23"/>
    </row>
    <row r="31" customFormat="false" ht="12.75" hidden="false" customHeight="false" outlineLevel="0" collapsed="false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customFormat="false" ht="13.5" hidden="false" customHeight="false" outlineLevel="0" collapsed="false">
      <c r="A32" s="0" t="s">
        <v>7</v>
      </c>
      <c r="B32" s="35" t="n">
        <f aca="false">SUM(B27:B30)</f>
        <v>252675</v>
      </c>
      <c r="C32" s="35" t="n">
        <f aca="false">SUM(C27:C30)</f>
        <v>164920</v>
      </c>
      <c r="D32" s="35" t="n">
        <f aca="false">SUM(D27:D30)</f>
        <v>32743.75</v>
      </c>
      <c r="E32" s="35" t="n">
        <f aca="false">SUM(E27:E30)</f>
        <v>29575</v>
      </c>
      <c r="F32" s="35" t="n">
        <f aca="false">SUM(F27:F30)</f>
        <v>32743.75</v>
      </c>
      <c r="G32" s="35" t="n">
        <f aca="false">SUM(G27:G30)</f>
        <v>397987.5</v>
      </c>
      <c r="H32" s="35" t="n">
        <f aca="false">SUM(H27:H30)</f>
        <v>411253.75</v>
      </c>
      <c r="I32" s="35" t="n">
        <f aca="false">SUM(I27:I30)</f>
        <v>397987.5</v>
      </c>
      <c r="J32" s="35" t="n">
        <f aca="false">SUM(J27:J30)</f>
        <v>411253.75</v>
      </c>
      <c r="K32" s="35" t="n">
        <f aca="false">SUM(K27:K30)</f>
        <v>411253.75</v>
      </c>
      <c r="L32" s="36" t="n">
        <f aca="false">SUM(L27:L30)</f>
        <v>397987.5</v>
      </c>
      <c r="M32" s="37" t="n">
        <f aca="false">SUM(M27:M30)</f>
        <v>411253.75</v>
      </c>
      <c r="N32" s="35" t="n">
        <f aca="false">SUM(N27:N30)</f>
        <v>19800</v>
      </c>
      <c r="O32" s="35" t="n">
        <f aca="false">SUM(O27:O30)</f>
        <v>20460</v>
      </c>
      <c r="P32" s="35" t="n">
        <f aca="false">SUM(P27:P30)</f>
        <v>20460</v>
      </c>
      <c r="Q32" s="35" t="n">
        <f aca="false">SUM(Q27:Q30)</f>
        <v>18480</v>
      </c>
      <c r="R32" s="35" t="n">
        <f aca="false">SUM(R27:R30)</f>
        <v>20460</v>
      </c>
      <c r="S32" s="35" t="n">
        <f aca="false">SUM(S27:S30)</f>
        <v>257175</v>
      </c>
      <c r="T32" s="35" t="n">
        <f aca="false">SUM(T27:T30)</f>
        <v>265747.5</v>
      </c>
      <c r="U32" s="35" t="n">
        <f aca="false">SUM(U27:U30)</f>
        <v>257175</v>
      </c>
      <c r="V32" s="35" t="n">
        <f aca="false">SUM(V27:V30)</f>
        <v>265747.5</v>
      </c>
      <c r="W32" s="35" t="n">
        <f aca="false">SUM(W27:W30)</f>
        <v>265747.5</v>
      </c>
      <c r="X32" s="35" t="n">
        <f aca="false">SUM(X27:X30)</f>
        <v>257175</v>
      </c>
      <c r="Y32" s="35" t="n">
        <f aca="false">SUM(Y27:Y30)</f>
        <v>265747.5</v>
      </c>
      <c r="Z32" s="35" t="n">
        <f aca="false">SUM(Z27:Z30)</f>
        <v>-3300</v>
      </c>
      <c r="AA32" s="35" t="n">
        <f aca="false">SUM(AA27:AA30)</f>
        <v>-3410</v>
      </c>
      <c r="AB32" s="46" t="n">
        <f aca="false">SUM(B32:AA32)</f>
        <v>5279100</v>
      </c>
    </row>
    <row r="33" customFormat="false" ht="14.25" hidden="false" customHeight="false" outlineLevel="0" collapsed="false">
      <c r="L33" s="3"/>
    </row>
    <row r="34" customFormat="false" ht="13.5" hidden="false" customHeight="false" outlineLevel="0" collapsed="false">
      <c r="A34" s="10" t="s">
        <v>10</v>
      </c>
      <c r="L34" s="3"/>
    </row>
    <row r="35" customFormat="false" ht="12.75" hidden="false" customHeight="false" outlineLevel="0" collapsed="false">
      <c r="A35" s="62" t="s">
        <v>2</v>
      </c>
      <c r="B35" s="63" t="s">
        <v>11</v>
      </c>
      <c r="C35" s="63" t="s">
        <v>11</v>
      </c>
      <c r="D35" s="63" t="s">
        <v>11</v>
      </c>
      <c r="E35" s="63" t="s">
        <v>11</v>
      </c>
      <c r="F35" s="63" t="s">
        <v>11</v>
      </c>
      <c r="G35" s="63" t="n">
        <f aca="false">G27-G13</f>
        <v>135324</v>
      </c>
      <c r="H35" s="63" t="n">
        <f aca="false">H27-H13</f>
        <v>139834.8</v>
      </c>
      <c r="I35" s="63" t="n">
        <f aca="false">I27-I13</f>
        <v>135324</v>
      </c>
      <c r="J35" s="63" t="n">
        <f aca="false">J27-J13</f>
        <v>139834.8</v>
      </c>
      <c r="K35" s="63" t="n">
        <f aca="false">K27-K13</f>
        <v>139834.8</v>
      </c>
      <c r="L35" s="64" t="n">
        <f aca="false">L27-L13</f>
        <v>135324</v>
      </c>
      <c r="M35" s="65" t="n">
        <f aca="false">M27-M13</f>
        <v>139834.8</v>
      </c>
      <c r="N35" s="63" t="s">
        <v>11</v>
      </c>
      <c r="O35" s="63" t="s">
        <v>11</v>
      </c>
      <c r="P35" s="63" t="s">
        <v>11</v>
      </c>
      <c r="Q35" s="63" t="s">
        <v>11</v>
      </c>
      <c r="R35" s="63" t="s">
        <v>11</v>
      </c>
      <c r="S35" s="63" t="n">
        <f aca="false">S27-S13</f>
        <v>61776</v>
      </c>
      <c r="T35" s="63" t="n">
        <f aca="false">T27-T13</f>
        <v>63835.2</v>
      </c>
      <c r="U35" s="63" t="n">
        <f aca="false">U27-U13</f>
        <v>61776</v>
      </c>
      <c r="V35" s="63" t="n">
        <f aca="false">V27-V13</f>
        <v>63835.2</v>
      </c>
      <c r="W35" s="63" t="n">
        <f aca="false">W27-W13</f>
        <v>63835.2</v>
      </c>
      <c r="X35" s="63" t="n">
        <f aca="false">X27-X13</f>
        <v>61776</v>
      </c>
      <c r="Y35" s="63" t="n">
        <f aca="false">Y27-Y13</f>
        <v>63835.2</v>
      </c>
      <c r="Z35" s="63" t="s">
        <v>11</v>
      </c>
      <c r="AA35" s="63" t="s">
        <v>11</v>
      </c>
      <c r="AB35" s="63" t="s">
        <v>11</v>
      </c>
      <c r="AC35" s="66"/>
      <c r="AD35" s="66"/>
      <c r="AE35" s="66"/>
      <c r="AF35" s="66"/>
      <c r="AG35" s="66"/>
      <c r="AH35" s="66"/>
      <c r="AI35" s="66"/>
      <c r="AJ35" s="66"/>
    </row>
    <row r="36" customFormat="false" ht="12.75" hidden="false" customHeight="false" outlineLevel="0" collapsed="false">
      <c r="A36" s="62" t="s">
        <v>3</v>
      </c>
      <c r="B36" s="67" t="n">
        <f aca="false">B28-B14</f>
        <v>10813.5</v>
      </c>
      <c r="C36" s="63" t="s">
        <v>11</v>
      </c>
      <c r="D36" s="63" t="s">
        <v>11</v>
      </c>
      <c r="E36" s="63" t="s">
        <v>11</v>
      </c>
      <c r="F36" s="63" t="s">
        <v>11</v>
      </c>
      <c r="G36" s="63" t="s">
        <v>11</v>
      </c>
      <c r="H36" s="63" t="s">
        <v>11</v>
      </c>
      <c r="I36" s="63" t="s">
        <v>11</v>
      </c>
      <c r="J36" s="63" t="s">
        <v>11</v>
      </c>
      <c r="K36" s="63" t="s">
        <v>11</v>
      </c>
      <c r="L36" s="64" t="s">
        <v>11</v>
      </c>
      <c r="M36" s="65" t="s">
        <v>11</v>
      </c>
      <c r="N36" s="63" t="s">
        <v>11</v>
      </c>
      <c r="O36" s="63" t="s">
        <v>11</v>
      </c>
      <c r="P36" s="63" t="s">
        <v>11</v>
      </c>
      <c r="Q36" s="63" t="s">
        <v>11</v>
      </c>
      <c r="R36" s="63" t="s">
        <v>11</v>
      </c>
      <c r="S36" s="63" t="s">
        <v>11</v>
      </c>
      <c r="T36" s="63" t="s">
        <v>11</v>
      </c>
      <c r="U36" s="63" t="s">
        <v>11</v>
      </c>
      <c r="V36" s="63" t="s">
        <v>11</v>
      </c>
      <c r="W36" s="63" t="s">
        <v>11</v>
      </c>
      <c r="X36" s="63" t="s">
        <v>11</v>
      </c>
      <c r="Y36" s="63" t="s">
        <v>11</v>
      </c>
      <c r="Z36" s="63" t="s">
        <v>11</v>
      </c>
      <c r="AA36" s="63" t="s">
        <v>11</v>
      </c>
      <c r="AB36" s="63" t="s">
        <v>11</v>
      </c>
    </row>
    <row r="37" customFormat="false" ht="12.75" hidden="false" customHeight="false" outlineLevel="0" collapsed="false">
      <c r="A37" s="62" t="s">
        <v>4</v>
      </c>
      <c r="B37" s="63" t="n">
        <f aca="false">B29-B15</f>
        <v>-45486</v>
      </c>
      <c r="C37" s="63" t="n">
        <f aca="false">C29-C15</f>
        <v>13757.8</v>
      </c>
      <c r="D37" s="63" t="s">
        <v>11</v>
      </c>
      <c r="E37" s="63" t="s">
        <v>11</v>
      </c>
      <c r="F37" s="63" t="s">
        <v>11</v>
      </c>
      <c r="G37" s="63" t="s">
        <v>11</v>
      </c>
      <c r="H37" s="63" t="s">
        <v>11</v>
      </c>
      <c r="I37" s="63" t="s">
        <v>11</v>
      </c>
      <c r="J37" s="63" t="s">
        <v>11</v>
      </c>
      <c r="K37" s="63" t="s">
        <v>11</v>
      </c>
      <c r="L37" s="64" t="s">
        <v>11</v>
      </c>
      <c r="M37" s="65" t="s">
        <v>11</v>
      </c>
      <c r="N37" s="63" t="s">
        <v>11</v>
      </c>
      <c r="O37" s="63" t="s">
        <v>11</v>
      </c>
      <c r="P37" s="63" t="s">
        <v>11</v>
      </c>
      <c r="Q37" s="63" t="s">
        <v>11</v>
      </c>
      <c r="R37" s="63" t="s">
        <v>11</v>
      </c>
      <c r="S37" s="68" t="n">
        <f aca="false">S29-S15</f>
        <v>15453</v>
      </c>
      <c r="T37" s="68" t="n">
        <f aca="false">T29-T15</f>
        <v>15968.1</v>
      </c>
      <c r="U37" s="68" t="n">
        <f aca="false">U29-U15</f>
        <v>15453</v>
      </c>
      <c r="V37" s="68" t="n">
        <f aca="false">V29-V15</f>
        <v>15968.1</v>
      </c>
      <c r="W37" s="68" t="n">
        <f aca="false">W29-W15</f>
        <v>15968.1</v>
      </c>
      <c r="X37" s="68" t="n">
        <f aca="false">X29-X15</f>
        <v>15453</v>
      </c>
      <c r="Y37" s="68" t="n">
        <f aca="false">Y29-Y15</f>
        <v>15968.1</v>
      </c>
      <c r="Z37" s="63" t="s">
        <v>11</v>
      </c>
      <c r="AA37" s="63" t="s">
        <v>11</v>
      </c>
      <c r="AB37" s="63" t="s">
        <v>11</v>
      </c>
    </row>
    <row r="38" customFormat="false" ht="12.75" hidden="false" customHeight="false" outlineLevel="0" collapsed="false">
      <c r="A38" s="62" t="s">
        <v>5</v>
      </c>
      <c r="B38" s="63" t="s">
        <v>11</v>
      </c>
      <c r="C38" s="63" t="s">
        <v>11</v>
      </c>
      <c r="D38" s="63" t="n">
        <f aca="false">D30-D16</f>
        <v>-70021.25</v>
      </c>
      <c r="E38" s="63" t="n">
        <f aca="false">E30-E16</f>
        <v>-63245</v>
      </c>
      <c r="F38" s="63" t="n">
        <f aca="false">F30-F16</f>
        <v>-70021.25</v>
      </c>
      <c r="G38" s="63" t="n">
        <f aca="false">G30-G16</f>
        <v>16927.5</v>
      </c>
      <c r="H38" s="63" t="n">
        <f aca="false">H30-H16</f>
        <v>17491.75</v>
      </c>
      <c r="I38" s="63" t="n">
        <f aca="false">I30-I16</f>
        <v>16927.5</v>
      </c>
      <c r="J38" s="63" t="n">
        <f aca="false">J30-J16</f>
        <v>17491.75</v>
      </c>
      <c r="K38" s="63" t="n">
        <f aca="false">K30-K16</f>
        <v>17491.75</v>
      </c>
      <c r="L38" s="64" t="n">
        <f aca="false">L30-L16</f>
        <v>16927.5</v>
      </c>
      <c r="M38" s="65" t="n">
        <f aca="false">M30-M16</f>
        <v>17491.75</v>
      </c>
      <c r="N38" s="63" t="n">
        <f aca="false">N30-N16</f>
        <v>-13860</v>
      </c>
      <c r="O38" s="63" t="n">
        <f aca="false">O30-O16</f>
        <v>-14322</v>
      </c>
      <c r="P38" s="63" t="n">
        <f aca="false">P30-P16</f>
        <v>-14322</v>
      </c>
      <c r="Q38" s="63" t="n">
        <f aca="false">Q30-Q16</f>
        <v>-12936</v>
      </c>
      <c r="R38" s="63" t="n">
        <f aca="false">R30-R16</f>
        <v>-14322</v>
      </c>
      <c r="S38" s="63"/>
      <c r="T38" s="63"/>
      <c r="U38" s="63"/>
      <c r="V38" s="63"/>
      <c r="W38" s="63"/>
      <c r="X38" s="63"/>
      <c r="Y38" s="63"/>
      <c r="Z38" s="63" t="n">
        <f aca="false">Z30-Z16</f>
        <v>-36960</v>
      </c>
      <c r="AA38" s="63" t="n">
        <f aca="false">AA30-AA16</f>
        <v>-38192</v>
      </c>
      <c r="AB38" s="63" t="s">
        <v>11</v>
      </c>
    </row>
    <row r="39" customFormat="false" ht="12.75" hidden="false" customHeight="false" outlineLevel="0" collapsed="false">
      <c r="B39" s="69" t="s">
        <v>11</v>
      </c>
      <c r="C39" s="69" t="s">
        <v>11</v>
      </c>
      <c r="D39" s="69" t="s">
        <v>11</v>
      </c>
      <c r="E39" s="69" t="s">
        <v>11</v>
      </c>
      <c r="F39" s="69" t="s">
        <v>11</v>
      </c>
      <c r="G39" s="69" t="s">
        <v>11</v>
      </c>
      <c r="H39" s="69" t="s">
        <v>11</v>
      </c>
      <c r="I39" s="69" t="s">
        <v>11</v>
      </c>
      <c r="J39" s="69" t="s">
        <v>11</v>
      </c>
      <c r="K39" s="69" t="s">
        <v>11</v>
      </c>
      <c r="L39" s="70" t="s">
        <v>11</v>
      </c>
      <c r="M39" s="69" t="s">
        <v>11</v>
      </c>
      <c r="N39" s="69" t="s">
        <v>11</v>
      </c>
      <c r="O39" s="69" t="s">
        <v>11</v>
      </c>
      <c r="P39" s="69" t="s">
        <v>11</v>
      </c>
      <c r="Q39" s="69" t="s">
        <v>11</v>
      </c>
      <c r="R39" s="69" t="s">
        <v>11</v>
      </c>
      <c r="S39" s="69" t="s">
        <v>11</v>
      </c>
      <c r="T39" s="69" t="s">
        <v>11</v>
      </c>
      <c r="U39" s="69" t="s">
        <v>11</v>
      </c>
      <c r="V39" s="69" t="s">
        <v>11</v>
      </c>
      <c r="W39" s="69" t="s">
        <v>11</v>
      </c>
      <c r="X39" s="69" t="s">
        <v>11</v>
      </c>
      <c r="Y39" s="69" t="s">
        <v>11</v>
      </c>
      <c r="Z39" s="69" t="s">
        <v>11</v>
      </c>
      <c r="AA39" s="69" t="s">
        <v>11</v>
      </c>
      <c r="AB39" s="63" t="s">
        <v>11</v>
      </c>
    </row>
    <row r="40" customFormat="false" ht="12.75" hidden="false" customHeight="false" outlineLevel="0" collapsed="false">
      <c r="A40" s="0" t="s">
        <v>7</v>
      </c>
      <c r="B40" s="63" t="n">
        <f aca="false">B32-B18</f>
        <v>-34672.5</v>
      </c>
      <c r="C40" s="63" t="n">
        <f aca="false">C32-C18</f>
        <v>13757.8</v>
      </c>
      <c r="D40" s="63" t="n">
        <f aca="false">D32-D18</f>
        <v>-70021.25</v>
      </c>
      <c r="E40" s="63" t="n">
        <f aca="false">E32-E18</f>
        <v>-63245</v>
      </c>
      <c r="F40" s="63" t="n">
        <f aca="false">F32-F18</f>
        <v>-70021.25</v>
      </c>
      <c r="G40" s="63" t="n">
        <f aca="false">G32-G18</f>
        <v>152251.5</v>
      </c>
      <c r="H40" s="63" t="n">
        <f aca="false">H32-H18</f>
        <v>157326.55</v>
      </c>
      <c r="I40" s="63" t="n">
        <f aca="false">I32-I18</f>
        <v>152251.5</v>
      </c>
      <c r="J40" s="63" t="n">
        <f aca="false">J32-J18</f>
        <v>157326.55</v>
      </c>
      <c r="K40" s="63" t="n">
        <f aca="false">K32-K18</f>
        <v>157326.55</v>
      </c>
      <c r="L40" s="64" t="n">
        <f aca="false">L32-L18</f>
        <v>152251.5</v>
      </c>
      <c r="M40" s="65" t="n">
        <f aca="false">M32-M18</f>
        <v>157326.55</v>
      </c>
      <c r="N40" s="63" t="n">
        <f aca="false">N32-N18</f>
        <v>-13860</v>
      </c>
      <c r="O40" s="63" t="n">
        <f aca="false">O32-O18</f>
        <v>-14322</v>
      </c>
      <c r="P40" s="63" t="n">
        <f aca="false">P32-P18</f>
        <v>-14322</v>
      </c>
      <c r="Q40" s="63" t="n">
        <f aca="false">Q32-Q18</f>
        <v>-12936</v>
      </c>
      <c r="R40" s="63" t="n">
        <f aca="false">R32-R18</f>
        <v>-14322</v>
      </c>
      <c r="S40" s="63" t="n">
        <f aca="false">S32-S18</f>
        <v>77229</v>
      </c>
      <c r="T40" s="63" t="n">
        <f aca="false">T32-T18</f>
        <v>79803.3</v>
      </c>
      <c r="U40" s="63" t="n">
        <f aca="false">U32-U18</f>
        <v>77229</v>
      </c>
      <c r="V40" s="63" t="n">
        <f aca="false">V32-V18</f>
        <v>79803.3</v>
      </c>
      <c r="W40" s="63" t="n">
        <f aca="false">W32-W18</f>
        <v>79803.3</v>
      </c>
      <c r="X40" s="63" t="n">
        <f aca="false">X32-X18</f>
        <v>77229</v>
      </c>
      <c r="Y40" s="63" t="n">
        <f aca="false">Y32-Y18</f>
        <v>79803.3</v>
      </c>
      <c r="Z40" s="63" t="n">
        <f aca="false">Z32-Z18</f>
        <v>-36960</v>
      </c>
      <c r="AA40" s="63" t="n">
        <f aca="false">AA32-AA18</f>
        <v>-38192</v>
      </c>
    </row>
    <row r="41" customFormat="false" ht="13.5" hidden="false" customHeight="false" outlineLevel="0" collapsed="false">
      <c r="L41" s="64" t="n">
        <f aca="false">SUM(B40:L40)</f>
        <v>704531.95</v>
      </c>
      <c r="AA41" s="63" t="n">
        <f aca="false">SUM(M40:AA40)</f>
        <v>563312.75</v>
      </c>
      <c r="AB41" s="71" t="n">
        <f aca="false">AB32-AB18</f>
        <v>1267844.7</v>
      </c>
    </row>
    <row r="42" customFormat="false" ht="13.5" hidden="false" customHeight="false" outlineLevel="0" collapsed="false">
      <c r="L42" s="3"/>
    </row>
    <row r="43" customFormat="false" ht="12.75" hidden="false" customHeight="false" outlineLevel="0" collapsed="false">
      <c r="L43" s="3"/>
    </row>
    <row r="44" customFormat="false" ht="12.75" hidden="false" customHeight="false" outlineLevel="0" collapsed="false">
      <c r="L44" s="3"/>
    </row>
    <row r="45" customFormat="false" ht="15.75" hidden="false" customHeight="false" outlineLevel="0" collapsed="false">
      <c r="A45" s="1" t="s">
        <v>12</v>
      </c>
    </row>
    <row r="47" customFormat="false" ht="12.75" hidden="false" customHeight="false" outlineLevel="0" collapsed="false">
      <c r="A47" s="72" t="s">
        <v>13</v>
      </c>
      <c r="B47" s="73" t="s">
        <v>14</v>
      </c>
      <c r="C47" s="73" t="s">
        <v>15</v>
      </c>
      <c r="D47" s="74" t="s">
        <v>16</v>
      </c>
      <c r="E47" s="74" t="s">
        <v>17</v>
      </c>
      <c r="F47" s="74" t="s">
        <v>18</v>
      </c>
      <c r="G47" s="75" t="s">
        <v>19</v>
      </c>
    </row>
    <row r="49" customFormat="false" ht="12.75" hidden="false" customHeight="false" outlineLevel="0" collapsed="false">
      <c r="A49" s="76" t="n">
        <v>27534</v>
      </c>
      <c r="B49" s="0" t="s">
        <v>20</v>
      </c>
      <c r="C49" s="0" t="s">
        <v>21</v>
      </c>
      <c r="D49" s="28" t="n">
        <v>32500</v>
      </c>
      <c r="E49" s="77" t="n">
        <v>0.102</v>
      </c>
      <c r="F49" s="78" t="n">
        <v>37257</v>
      </c>
      <c r="G49" s="78" t="n">
        <v>37560</v>
      </c>
      <c r="I49" s="77"/>
    </row>
    <row r="50" customFormat="false" ht="12.75" hidden="false" customHeight="false" outlineLevel="0" collapsed="false">
      <c r="A50" s="76"/>
      <c r="D50" s="28" t="n">
        <v>11000</v>
      </c>
      <c r="E50" s="77" t="n">
        <v>0.102</v>
      </c>
      <c r="F50" s="78" t="n">
        <v>37561</v>
      </c>
      <c r="G50" s="78" t="n">
        <v>37986</v>
      </c>
    </row>
    <row r="51" customFormat="false" ht="12.75" hidden="false" customHeight="false" outlineLevel="0" collapsed="false">
      <c r="A51" s="76"/>
      <c r="D51" s="28"/>
      <c r="E51" s="77"/>
      <c r="F51" s="78"/>
      <c r="G51" s="78"/>
    </row>
    <row r="52" customFormat="false" ht="12.75" hidden="false" customHeight="false" outlineLevel="0" collapsed="false">
      <c r="A52" s="76" t="n">
        <v>27581</v>
      </c>
      <c r="B52" s="0" t="s">
        <v>22</v>
      </c>
      <c r="C52" s="0" t="s">
        <v>23</v>
      </c>
      <c r="D52" s="28" t="n">
        <v>27500</v>
      </c>
      <c r="E52" s="77" t="n">
        <v>0.3483</v>
      </c>
      <c r="F52" s="78" t="n">
        <v>37196</v>
      </c>
      <c r="G52" s="78" t="n">
        <v>37225</v>
      </c>
    </row>
    <row r="53" customFormat="false" ht="12.75" hidden="false" customHeight="false" outlineLevel="0" collapsed="false">
      <c r="D53" s="28" t="n">
        <v>14000</v>
      </c>
      <c r="E53" s="77" t="n">
        <v>0.3483</v>
      </c>
      <c r="F53" s="78" t="n">
        <v>37226</v>
      </c>
      <c r="G53" s="78" t="n">
        <v>37256</v>
      </c>
    </row>
    <row r="54" customFormat="false" ht="12.75" hidden="false" customHeight="false" outlineLevel="0" collapsed="false">
      <c r="D54" s="28" t="n">
        <v>14000</v>
      </c>
      <c r="E54" s="77" t="n">
        <v>0.3483</v>
      </c>
      <c r="F54" s="78" t="n">
        <v>37347</v>
      </c>
      <c r="G54" s="78" t="n">
        <v>37560</v>
      </c>
    </row>
    <row r="55" customFormat="false" ht="12.75" hidden="false" customHeight="false" outlineLevel="0" collapsed="false">
      <c r="D55" s="28" t="n">
        <v>14000</v>
      </c>
      <c r="E55" s="77" t="n">
        <v>0.3483</v>
      </c>
      <c r="F55" s="78" t="n">
        <v>37712</v>
      </c>
      <c r="G55" s="78" t="n">
        <v>37925</v>
      </c>
    </row>
    <row r="57" customFormat="false" ht="12.75" hidden="false" customHeight="false" outlineLevel="0" collapsed="false">
      <c r="B57" s="89" t="s">
        <v>25</v>
      </c>
      <c r="C57" s="90"/>
      <c r="D57" s="90"/>
      <c r="E57" s="91" t="n">
        <v>37257</v>
      </c>
      <c r="F57" s="91" t="n">
        <v>37347</v>
      </c>
      <c r="G57" s="91" t="n">
        <v>37561</v>
      </c>
      <c r="H57" s="91" t="n">
        <v>37712</v>
      </c>
      <c r="I57" s="9" t="n">
        <v>37926</v>
      </c>
    </row>
    <row r="58" customFormat="false" ht="12.75" hidden="false" customHeight="false" outlineLevel="0" collapsed="false">
      <c r="A58" s="0" t="s">
        <v>26</v>
      </c>
      <c r="B58" s="92" t="s">
        <v>27</v>
      </c>
      <c r="C58" s="93" t="n">
        <v>37196</v>
      </c>
      <c r="D58" s="93" t="n">
        <v>37226</v>
      </c>
      <c r="E58" s="93" t="n">
        <v>37316</v>
      </c>
      <c r="F58" s="93" t="n">
        <v>37530</v>
      </c>
      <c r="G58" s="93" t="n">
        <v>37681</v>
      </c>
      <c r="H58" s="93" t="n">
        <v>37895</v>
      </c>
      <c r="I58" s="94" t="n">
        <v>37956</v>
      </c>
    </row>
    <row r="59" customFormat="false" ht="12.75" hidden="false" customHeight="false" outlineLevel="0" collapsed="false">
      <c r="C59" s="95"/>
      <c r="D59" s="95"/>
      <c r="E59" s="95"/>
      <c r="F59" s="95"/>
      <c r="G59" s="95"/>
      <c r="H59" s="95"/>
      <c r="I59" s="95"/>
    </row>
    <row r="60" customFormat="false" ht="12.75" hidden="false" customHeight="false" outlineLevel="0" collapsed="false">
      <c r="A60" s="0" t="s">
        <v>28</v>
      </c>
      <c r="B60" s="96" t="s">
        <v>29</v>
      </c>
      <c r="C60" s="52"/>
      <c r="D60" s="52"/>
      <c r="E60" s="52" t="n">
        <v>-0.24</v>
      </c>
      <c r="F60" s="52" t="n">
        <v>-0.435</v>
      </c>
      <c r="G60" s="52" t="n">
        <v>-0.28</v>
      </c>
      <c r="H60" s="52" t="n">
        <v>-0.315</v>
      </c>
      <c r="I60" s="52" t="n">
        <v>-0.135</v>
      </c>
    </row>
    <row r="61" customFormat="false" ht="12.75" hidden="false" customHeight="false" outlineLevel="0" collapsed="false">
      <c r="A61" s="0" t="s">
        <v>30</v>
      </c>
      <c r="B61" s="96" t="s">
        <v>29</v>
      </c>
      <c r="C61" s="52" t="n">
        <v>-0.1</v>
      </c>
      <c r="D61" s="52" t="n">
        <v>-0.11</v>
      </c>
      <c r="E61" s="52" t="n">
        <v>-0.095</v>
      </c>
      <c r="F61" s="52" t="n">
        <v>-0.09</v>
      </c>
      <c r="G61" s="52" t="n">
        <v>-0.08</v>
      </c>
      <c r="H61" s="52" t="n">
        <v>-0.08</v>
      </c>
      <c r="I61" s="52" t="n">
        <v>-0.075</v>
      </c>
    </row>
    <row r="62" customFormat="false" ht="12.75" hidden="false" customHeight="false" outlineLevel="0" collapsed="false">
      <c r="B62" s="97"/>
      <c r="C62" s="52"/>
      <c r="D62" s="52"/>
      <c r="E62" s="52"/>
      <c r="F62" s="52"/>
      <c r="G62" s="52"/>
      <c r="H62" s="52"/>
      <c r="I62" s="52"/>
    </row>
    <row r="63" customFormat="false" ht="12.75" hidden="false" customHeight="false" outlineLevel="0" collapsed="false">
      <c r="A63" s="0" t="s">
        <v>31</v>
      </c>
      <c r="B63" s="96" t="s">
        <v>32</v>
      </c>
      <c r="C63" s="52" t="n">
        <v>0.8</v>
      </c>
      <c r="D63" s="52"/>
      <c r="E63" s="52"/>
      <c r="F63" s="52"/>
      <c r="G63" s="52"/>
      <c r="H63" s="52"/>
      <c r="I63" s="52"/>
    </row>
    <row r="64" customFormat="false" ht="12.75" hidden="false" customHeight="false" outlineLevel="0" collapsed="false">
      <c r="A64" s="0" t="s">
        <v>33</v>
      </c>
      <c r="B64" s="96" t="s">
        <v>34</v>
      </c>
      <c r="C64" s="52" t="n">
        <v>0.58</v>
      </c>
      <c r="D64" s="52" t="n">
        <v>0.85</v>
      </c>
      <c r="E64" s="52"/>
      <c r="F64" s="52" t="n">
        <v>1.35</v>
      </c>
      <c r="G64" s="52"/>
      <c r="H64" s="52" t="n">
        <v>1.2</v>
      </c>
      <c r="I64" s="52"/>
    </row>
    <row r="65" customFormat="false" ht="12.75" hidden="false" customHeight="false" outlineLevel="0" collapsed="false">
      <c r="B65" s="52"/>
      <c r="C65" s="52"/>
      <c r="D65" s="52"/>
      <c r="E65" s="52"/>
      <c r="F65" s="52"/>
      <c r="G65" s="52"/>
      <c r="H65" s="52"/>
      <c r="I65" s="52"/>
    </row>
    <row r="66" customFormat="false" ht="12.75" hidden="false" customHeight="false" outlineLevel="0" collapsed="false">
      <c r="B66" s="52"/>
      <c r="C66" s="52"/>
      <c r="D66" s="52"/>
      <c r="E66" s="52"/>
      <c r="F66" s="52"/>
      <c r="G66" s="52"/>
      <c r="H66" s="52"/>
      <c r="I66" s="52"/>
    </row>
    <row r="67" customFormat="false" ht="12.75" hidden="false" customHeight="false" outlineLevel="0" collapsed="false">
      <c r="A67" s="98" t="s">
        <v>35</v>
      </c>
      <c r="B67" s="52"/>
      <c r="C67" s="52"/>
      <c r="D67" s="52"/>
      <c r="E67" s="52"/>
      <c r="F67" s="99"/>
      <c r="G67" s="99"/>
      <c r="H67" s="99"/>
      <c r="I67" s="52"/>
    </row>
    <row r="68" customFormat="false" ht="12.75" hidden="false" customHeight="false" outlineLevel="0" collapsed="false">
      <c r="A68" s="100" t="s">
        <v>2</v>
      </c>
      <c r="B68" s="90"/>
      <c r="C68" s="101"/>
      <c r="D68" s="101"/>
      <c r="E68" s="101"/>
      <c r="F68" s="102" t="n">
        <f aca="false">(1.15+0.395)*0.5</f>
        <v>0.7725</v>
      </c>
      <c r="G68" s="102"/>
      <c r="H68" s="102" t="n">
        <f aca="false">(1+0.275)*0.5</f>
        <v>0.6375</v>
      </c>
      <c r="I68" s="103"/>
      <c r="J68" s="77"/>
    </row>
    <row r="69" customFormat="false" ht="12.75" hidden="false" customHeight="false" outlineLevel="0" collapsed="false">
      <c r="A69" s="104" t="s">
        <v>3</v>
      </c>
      <c r="B69" s="2"/>
      <c r="C69" s="83" t="n">
        <f aca="false">(0.65+0.1)*0.5</f>
        <v>0.375</v>
      </c>
      <c r="D69" s="83"/>
      <c r="E69" s="83"/>
      <c r="F69" s="105"/>
      <c r="G69" s="105"/>
      <c r="H69" s="105"/>
      <c r="I69" s="82"/>
      <c r="J69" s="77"/>
    </row>
    <row r="70" customFormat="false" ht="12.75" hidden="false" customHeight="false" outlineLevel="0" collapsed="false">
      <c r="A70" s="104" t="s">
        <v>4</v>
      </c>
      <c r="B70" s="2"/>
      <c r="C70" s="83" t="n">
        <f aca="false">(0.38+0.1)*0.5</f>
        <v>0.24</v>
      </c>
      <c r="D70" s="83" t="n">
        <f aca="false">(0.65+0.11)*0.5</f>
        <v>0.38</v>
      </c>
      <c r="E70" s="83"/>
      <c r="F70" s="105"/>
      <c r="G70" s="105"/>
      <c r="H70" s="105" t="n">
        <f aca="false">(1+0.04)*0.5</f>
        <v>0.52</v>
      </c>
      <c r="I70" s="82"/>
      <c r="J70" s="77"/>
    </row>
    <row r="71" customFormat="false" ht="12.75" hidden="false" customHeight="false" outlineLevel="0" collapsed="false">
      <c r="A71" s="106" t="s">
        <v>5</v>
      </c>
      <c r="B71" s="107"/>
      <c r="C71" s="108"/>
      <c r="D71" s="108"/>
      <c r="E71" s="108" t="n">
        <f aca="false">(-0.135+0.2)*0.5</f>
        <v>0.0325</v>
      </c>
      <c r="F71" s="109" t="n">
        <f aca="false">(-0.13+0.395)*0.5</f>
        <v>0.1325</v>
      </c>
      <c r="G71" s="109" t="n">
        <f aca="false">(-0.12+0.24)*0.5</f>
        <v>0.06</v>
      </c>
      <c r="H71" s="109"/>
      <c r="I71" s="110" t="n">
        <f aca="false">(-0.115+0.095)*0.5</f>
        <v>-0.01</v>
      </c>
      <c r="J71" s="77"/>
    </row>
    <row r="72" customFormat="false" ht="12.75" hidden="false" customHeight="false" outlineLevel="0" collapsed="false">
      <c r="C72" s="77"/>
      <c r="D72" s="77"/>
      <c r="E72" s="77"/>
      <c r="F72" s="111"/>
      <c r="G72" s="111"/>
      <c r="H72" s="111"/>
      <c r="I72" s="77"/>
      <c r="J72" s="77"/>
    </row>
    <row r="73" customFormat="false" ht="12.75" hidden="false" customHeight="false" outlineLevel="0" collapsed="false">
      <c r="A73" s="112" t="s">
        <v>36</v>
      </c>
      <c r="C73" s="77"/>
      <c r="D73" s="77"/>
      <c r="E73" s="77"/>
      <c r="F73" s="111"/>
      <c r="G73" s="111"/>
      <c r="H73" s="111"/>
      <c r="I73" s="77"/>
      <c r="J73" s="77"/>
    </row>
    <row r="74" customFormat="false" ht="12.75" hidden="false" customHeight="false" outlineLevel="0" collapsed="false">
      <c r="A74" s="100" t="s">
        <v>2</v>
      </c>
      <c r="B74" s="90"/>
      <c r="C74" s="101"/>
      <c r="D74" s="101"/>
      <c r="E74" s="101"/>
      <c r="F74" s="102" t="n">
        <v>0.64</v>
      </c>
      <c r="G74" s="102"/>
      <c r="H74" s="102" t="n">
        <v>0.29</v>
      </c>
      <c r="I74" s="103"/>
      <c r="J74" s="77"/>
    </row>
    <row r="75" customFormat="false" ht="12.75" hidden="false" customHeight="false" outlineLevel="0" collapsed="false">
      <c r="A75" s="104" t="s">
        <v>3</v>
      </c>
      <c r="B75" s="2"/>
      <c r="C75" s="83" t="n">
        <v>1.15</v>
      </c>
      <c r="D75" s="83"/>
      <c r="E75" s="83"/>
      <c r="F75" s="105"/>
      <c r="G75" s="105"/>
      <c r="H75" s="105"/>
      <c r="I75" s="82"/>
    </row>
    <row r="76" customFormat="false" ht="12.75" hidden="false" customHeight="false" outlineLevel="0" collapsed="false">
      <c r="A76" s="104" t="s">
        <v>4</v>
      </c>
      <c r="B76" s="2"/>
      <c r="C76" s="83" t="n">
        <v>0.72</v>
      </c>
      <c r="D76" s="83" t="n">
        <v>0.98</v>
      </c>
      <c r="E76" s="83"/>
      <c r="F76" s="105"/>
      <c r="G76" s="105"/>
      <c r="H76" s="105" t="n">
        <v>0.21</v>
      </c>
      <c r="I76" s="82"/>
    </row>
    <row r="77" customFormat="false" ht="12.75" hidden="false" customHeight="false" outlineLevel="0" collapsed="false">
      <c r="A77" s="106" t="s">
        <v>5</v>
      </c>
      <c r="B77" s="107"/>
      <c r="C77" s="108"/>
      <c r="D77" s="108"/>
      <c r="E77" s="108" t="n">
        <v>0.16</v>
      </c>
      <c r="F77" s="109" t="n">
        <v>0.405</v>
      </c>
      <c r="G77" s="109" t="n">
        <v>0.14</v>
      </c>
      <c r="H77" s="109"/>
      <c r="I77" s="110" t="n">
        <v>0.07</v>
      </c>
    </row>
    <row r="78" customFormat="false" ht="12.75" hidden="false" customHeight="false" outlineLevel="0" collapsed="false">
      <c r="C78" s="113"/>
    </row>
    <row r="79" customFormat="false" ht="12.75" hidden="false" customHeight="false" outlineLevel="0" collapsed="false">
      <c r="A79" s="112" t="s">
        <v>37</v>
      </c>
      <c r="C79" s="77"/>
      <c r="D79" s="77"/>
      <c r="E79" s="77"/>
      <c r="F79" s="77"/>
      <c r="G79" s="77"/>
      <c r="H79" s="77"/>
      <c r="I79" s="77"/>
    </row>
    <row r="80" customFormat="false" ht="12.75" hidden="false" customHeight="false" outlineLevel="0" collapsed="false">
      <c r="A80" s="100" t="s">
        <v>2</v>
      </c>
      <c r="B80" s="90"/>
      <c r="C80" s="114"/>
      <c r="D80" s="114"/>
      <c r="E80" s="114"/>
      <c r="F80" s="115" t="n">
        <f aca="false">F68-F74</f>
        <v>0.1325</v>
      </c>
      <c r="G80" s="114"/>
      <c r="H80" s="115" t="n">
        <f aca="false">H68-H74</f>
        <v>0.3475</v>
      </c>
      <c r="I80" s="116"/>
      <c r="J80" s="117"/>
    </row>
    <row r="81" customFormat="false" ht="12.75" hidden="false" customHeight="false" outlineLevel="0" collapsed="false">
      <c r="A81" s="104" t="s">
        <v>3</v>
      </c>
      <c r="B81" s="2"/>
      <c r="C81" s="118" t="n">
        <f aca="false">C69-C75</f>
        <v>-0.775</v>
      </c>
      <c r="D81" s="118"/>
      <c r="E81" s="118"/>
      <c r="F81" s="118"/>
      <c r="G81" s="118"/>
      <c r="H81" s="118"/>
      <c r="I81" s="119"/>
      <c r="J81" s="117"/>
    </row>
    <row r="82" customFormat="false" ht="12.75" hidden="false" customHeight="false" outlineLevel="0" collapsed="false">
      <c r="A82" s="104" t="s">
        <v>4</v>
      </c>
      <c r="B82" s="2"/>
      <c r="C82" s="118" t="n">
        <f aca="false">C70-C76</f>
        <v>-0.48</v>
      </c>
      <c r="D82" s="118" t="n">
        <f aca="false">D70-D76</f>
        <v>-0.6</v>
      </c>
      <c r="E82" s="118"/>
      <c r="F82" s="118"/>
      <c r="G82" s="118"/>
      <c r="H82" s="120" t="n">
        <f aca="false">H70-H76</f>
        <v>0.31</v>
      </c>
      <c r="I82" s="119"/>
      <c r="J82" s="117"/>
    </row>
    <row r="83" customFormat="false" ht="12.75" hidden="false" customHeight="false" outlineLevel="0" collapsed="false">
      <c r="A83" s="106" t="s">
        <v>5</v>
      </c>
      <c r="B83" s="107"/>
      <c r="C83" s="121"/>
      <c r="D83" s="121"/>
      <c r="E83" s="121" t="n">
        <f aca="false">E71-E77</f>
        <v>-0.1275</v>
      </c>
      <c r="F83" s="121" t="n">
        <f aca="false">F71-F77</f>
        <v>-0.2725</v>
      </c>
      <c r="G83" s="121" t="n">
        <f aca="false">G71-G77</f>
        <v>-0.08</v>
      </c>
      <c r="H83" s="121"/>
      <c r="I83" s="122" t="n">
        <f aca="false">I71-I77</f>
        <v>-0.08</v>
      </c>
      <c r="J83" s="117"/>
    </row>
    <row r="84" customFormat="false" ht="12.75" hidden="false" customHeight="false" outlineLevel="0" collapsed="false">
      <c r="C84" s="117"/>
      <c r="D84" s="117"/>
      <c r="E84" s="117"/>
      <c r="F84" s="117"/>
      <c r="G84" s="117"/>
      <c r="H84" s="117"/>
      <c r="I84" s="117"/>
      <c r="J84" s="117"/>
    </row>
    <row r="85" customFormat="false" ht="12.75" hidden="false" customHeight="false" outlineLevel="0" collapsed="false">
      <c r="A85" s="123" t="s">
        <v>38</v>
      </c>
    </row>
    <row r="87" customFormat="false" ht="12.75" hidden="false" customHeight="false" outlineLevel="0" collapsed="false">
      <c r="A87" s="0" t="s">
        <v>39</v>
      </c>
    </row>
    <row r="88" customFormat="false" ht="12.75" hidden="false" customHeight="false" outlineLevel="0" collapsed="false">
      <c r="A88" s="0" t="s">
        <v>40</v>
      </c>
    </row>
    <row r="89" customFormat="false" ht="12.75" hidden="false" customHeight="false" outlineLevel="0" collapsed="false">
      <c r="A89" s="0" t="s">
        <v>41</v>
      </c>
    </row>
    <row r="90" customFormat="false" ht="12.75" hidden="false" customHeight="false" outlineLevel="0" collapsed="false">
      <c r="A90" s="0" t="s">
        <v>42</v>
      </c>
    </row>
    <row r="92" customFormat="false" ht="12.75" hidden="false" customHeight="false" outlineLevel="0" collapsed="false">
      <c r="A92" s="0" t="s">
        <v>43</v>
      </c>
    </row>
    <row r="93" customFormat="false" ht="12.75" hidden="false" customHeight="false" outlineLevel="0" collapsed="false">
      <c r="A93" s="0" t="s">
        <v>44</v>
      </c>
    </row>
    <row r="94" customFormat="false" ht="12.75" hidden="false" customHeight="false" outlineLevel="0" collapsed="false">
      <c r="A94" s="0" t="s">
        <v>45</v>
      </c>
    </row>
    <row r="95" customFormat="false" ht="12.75" hidden="false" customHeight="false" outlineLevel="0" collapsed="false">
      <c r="A95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54027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7" min="7" style="0" width="9.99"/>
    <col collapsed="false" customWidth="true" hidden="false" outlineLevel="0" max="28" min="28" style="0" width="12.14"/>
  </cols>
  <sheetData>
    <row r="1" customFormat="false" ht="15.75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79" t="s">
        <v>24</v>
      </c>
      <c r="L2" s="2"/>
      <c r="M2" s="2"/>
    </row>
    <row r="3" customFormat="false" ht="12.75" hidden="false" customHeight="false" outlineLevel="0" collapsed="false">
      <c r="L3" s="3"/>
      <c r="M3" s="2"/>
    </row>
    <row r="4" customFormat="false" ht="12.75" hidden="false" customHeight="false" outlineLevel="0" collapsed="false">
      <c r="A4" s="4"/>
      <c r="B4" s="5" t="n">
        <v>37196</v>
      </c>
      <c r="C4" s="6" t="n">
        <v>37226</v>
      </c>
      <c r="D4" s="6" t="n">
        <v>37257</v>
      </c>
      <c r="E4" s="6" t="n">
        <v>37288</v>
      </c>
      <c r="F4" s="6" t="n">
        <v>37316</v>
      </c>
      <c r="G4" s="6" t="n">
        <v>37347</v>
      </c>
      <c r="H4" s="6" t="n">
        <v>37377</v>
      </c>
      <c r="I4" s="6" t="n">
        <v>37408</v>
      </c>
      <c r="J4" s="6" t="n">
        <v>37438</v>
      </c>
      <c r="K4" s="6" t="n">
        <v>37469</v>
      </c>
      <c r="L4" s="7" t="n">
        <v>37500</v>
      </c>
      <c r="M4" s="6" t="n">
        <v>37530</v>
      </c>
      <c r="N4" s="6" t="n">
        <v>37561</v>
      </c>
      <c r="O4" s="6" t="n">
        <v>37591</v>
      </c>
      <c r="P4" s="6" t="n">
        <v>37622</v>
      </c>
      <c r="Q4" s="6" t="n">
        <v>37653</v>
      </c>
      <c r="R4" s="6" t="n">
        <v>37681</v>
      </c>
      <c r="S4" s="6" t="n">
        <v>37712</v>
      </c>
      <c r="T4" s="6" t="n">
        <v>37742</v>
      </c>
      <c r="U4" s="6" t="n">
        <v>37773</v>
      </c>
      <c r="V4" s="6" t="n">
        <v>37803</v>
      </c>
      <c r="W4" s="6" t="n">
        <v>37834</v>
      </c>
      <c r="X4" s="6" t="n">
        <v>37865</v>
      </c>
      <c r="Y4" s="6" t="n">
        <v>37895</v>
      </c>
      <c r="Z4" s="6" t="n">
        <v>37926</v>
      </c>
      <c r="AA4" s="7" t="n">
        <v>37956</v>
      </c>
    </row>
    <row r="5" customFormat="false" ht="13.5" hidden="false" customHeight="false" outlineLevel="0" collapsed="false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customFormat="false" ht="13.5" hidden="false" customHeight="false" outlineLevel="0" collapsed="false">
      <c r="A6" s="10" t="s">
        <v>1</v>
      </c>
      <c r="L6" s="3"/>
      <c r="M6" s="2"/>
    </row>
    <row r="7" customFormat="false" ht="12.75" hidden="false" customHeight="false" outlineLevel="0" collapsed="false">
      <c r="A7" s="11" t="s">
        <v>2</v>
      </c>
      <c r="B7" s="12"/>
      <c r="C7" s="12"/>
      <c r="D7" s="12"/>
      <c r="E7" s="12"/>
      <c r="F7" s="12"/>
      <c r="G7" s="12" t="n">
        <v>14000</v>
      </c>
      <c r="H7" s="12" t="n">
        <v>14000</v>
      </c>
      <c r="I7" s="12" t="n">
        <v>14000</v>
      </c>
      <c r="J7" s="12" t="n">
        <v>14000</v>
      </c>
      <c r="K7" s="12" t="n">
        <v>14000</v>
      </c>
      <c r="L7" s="13" t="n">
        <v>14000</v>
      </c>
      <c r="M7" s="14" t="n">
        <v>14000</v>
      </c>
      <c r="N7" s="12"/>
      <c r="O7" s="12"/>
      <c r="P7" s="12"/>
      <c r="Q7" s="12"/>
      <c r="R7" s="12"/>
      <c r="S7" s="12" t="n">
        <v>11000</v>
      </c>
      <c r="T7" s="12" t="n">
        <v>11000</v>
      </c>
      <c r="U7" s="12" t="n">
        <v>11000</v>
      </c>
      <c r="V7" s="12" t="n">
        <v>11000</v>
      </c>
      <c r="W7" s="12" t="n">
        <v>11000</v>
      </c>
      <c r="X7" s="12" t="n">
        <v>11000</v>
      </c>
      <c r="Y7" s="12" t="n">
        <v>11000</v>
      </c>
      <c r="Z7" s="12"/>
      <c r="AA7" s="12"/>
      <c r="AB7" s="11"/>
    </row>
    <row r="8" customFormat="false" ht="12.75" hidden="false" customHeight="false" outlineLevel="0" collapsed="false">
      <c r="A8" s="15" t="s">
        <v>3</v>
      </c>
      <c r="B8" s="16" t="n">
        <v>13500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8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5"/>
    </row>
    <row r="9" customFormat="false" ht="12.75" hidden="false" customHeight="false" outlineLevel="0" collapsed="false">
      <c r="A9" s="19" t="s">
        <v>4</v>
      </c>
      <c r="B9" s="20" t="n">
        <v>14000</v>
      </c>
      <c r="C9" s="20" t="n">
        <v>14000</v>
      </c>
      <c r="D9" s="20"/>
      <c r="E9" s="20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  <c r="S9" s="20" t="n">
        <v>3000</v>
      </c>
      <c r="T9" s="20" t="n">
        <v>3000</v>
      </c>
      <c r="U9" s="20" t="n">
        <v>3000</v>
      </c>
      <c r="V9" s="20" t="n">
        <v>3000</v>
      </c>
      <c r="W9" s="20" t="n">
        <v>3000</v>
      </c>
      <c r="X9" s="20" t="n">
        <v>3000</v>
      </c>
      <c r="Y9" s="20" t="n">
        <v>3000</v>
      </c>
      <c r="Z9" s="20"/>
      <c r="AA9" s="20"/>
      <c r="AB9" s="19"/>
    </row>
    <row r="10" customFormat="false" ht="12.75" hidden="false" customHeight="false" outlineLevel="0" collapsed="false">
      <c r="A10" s="23" t="s">
        <v>5</v>
      </c>
      <c r="B10" s="24"/>
      <c r="C10" s="24"/>
      <c r="D10" s="24" t="n">
        <v>32500</v>
      </c>
      <c r="E10" s="24" t="n">
        <v>32500</v>
      </c>
      <c r="F10" s="24" t="n">
        <v>32500</v>
      </c>
      <c r="G10" s="24" t="n">
        <v>18500</v>
      </c>
      <c r="H10" s="24" t="n">
        <v>18500</v>
      </c>
      <c r="I10" s="24" t="n">
        <v>18500</v>
      </c>
      <c r="J10" s="24" t="n">
        <v>18500</v>
      </c>
      <c r="K10" s="24" t="n">
        <v>18500</v>
      </c>
      <c r="L10" s="25" t="n">
        <v>18500</v>
      </c>
      <c r="M10" s="26" t="n">
        <v>18500</v>
      </c>
      <c r="N10" s="24" t="n">
        <v>11000</v>
      </c>
      <c r="O10" s="24" t="n">
        <v>11000</v>
      </c>
      <c r="P10" s="24" t="n">
        <v>11000</v>
      </c>
      <c r="Q10" s="24" t="n">
        <v>11000</v>
      </c>
      <c r="R10" s="24" t="n">
        <v>11000</v>
      </c>
      <c r="S10" s="24"/>
      <c r="T10" s="24"/>
      <c r="U10" s="24"/>
      <c r="V10" s="24"/>
      <c r="W10" s="24"/>
      <c r="X10" s="24"/>
      <c r="Y10" s="24"/>
      <c r="Z10" s="24" t="n">
        <v>11000</v>
      </c>
      <c r="AA10" s="24" t="n">
        <v>11000</v>
      </c>
      <c r="AB10" s="23"/>
    </row>
    <row r="11" customFormat="false" ht="13.5" hidden="false" customHeight="false" outlineLevel="0" collapsed="false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customFormat="false" ht="13.5" hidden="false" customHeight="false" outlineLevel="0" collapsed="false">
      <c r="A12" s="10" t="s">
        <v>6</v>
      </c>
      <c r="B12" s="30"/>
      <c r="L12" s="3"/>
      <c r="M12" s="2"/>
    </row>
    <row r="13" customFormat="false" ht="12.75" hidden="false" customHeight="false" outlineLevel="0" collapsed="false">
      <c r="A13" s="11" t="s">
        <v>2</v>
      </c>
      <c r="B13" s="31"/>
      <c r="C13" s="31"/>
      <c r="D13" s="31"/>
      <c r="E13" s="31"/>
      <c r="F13" s="31"/>
      <c r="G13" s="31" t="n">
        <f aca="false">G7*30*0.4503</f>
        <v>189126</v>
      </c>
      <c r="H13" s="31" t="n">
        <f aca="false">H7*31*0.4503</f>
        <v>195430.2</v>
      </c>
      <c r="I13" s="31" t="n">
        <f aca="false">I7*30*0.4503</f>
        <v>189126</v>
      </c>
      <c r="J13" s="31" t="n">
        <f aca="false">J7*31*0.4503</f>
        <v>195430.2</v>
      </c>
      <c r="K13" s="31" t="n">
        <f aca="false">K7*31*0.4503</f>
        <v>195430.2</v>
      </c>
      <c r="L13" s="32" t="n">
        <f aca="false">L7*30*0.4503</f>
        <v>189126</v>
      </c>
      <c r="M13" s="33" t="n">
        <f aca="false">M7*31*0.4503</f>
        <v>195430.2</v>
      </c>
      <c r="N13" s="31"/>
      <c r="O13" s="31"/>
      <c r="P13" s="31"/>
      <c r="Q13" s="31"/>
      <c r="R13" s="31"/>
      <c r="S13" s="31" t="n">
        <f aca="false">S7*30*0.4503</f>
        <v>148599</v>
      </c>
      <c r="T13" s="31" t="n">
        <f aca="false">T7*31*0.4503</f>
        <v>153552.3</v>
      </c>
      <c r="U13" s="31" t="n">
        <f aca="false">U7*30*0.4503</f>
        <v>148599</v>
      </c>
      <c r="V13" s="31" t="n">
        <f aca="false">V7*31*0.4503</f>
        <v>153552.3</v>
      </c>
      <c r="W13" s="31" t="n">
        <f aca="false">W7*31*0.4503</f>
        <v>153552.3</v>
      </c>
      <c r="X13" s="31" t="n">
        <f aca="false">X7*30*0.4503</f>
        <v>148599</v>
      </c>
      <c r="Y13" s="31" t="n">
        <f aca="false">Y7*31*0.4503</f>
        <v>153552.3</v>
      </c>
      <c r="Z13" s="31"/>
      <c r="AA13" s="31"/>
      <c r="AB13" s="11"/>
    </row>
    <row r="14" customFormat="false" ht="12.75" hidden="false" customHeight="false" outlineLevel="0" collapsed="false">
      <c r="A14" s="15" t="s">
        <v>3</v>
      </c>
      <c r="B14" s="34" t="n">
        <f aca="false">B8*30*0.3483</f>
        <v>141061.5</v>
      </c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customFormat="false" ht="12.75" hidden="false" customHeight="false" outlineLevel="0" collapsed="false">
      <c r="A15" s="19" t="s">
        <v>4</v>
      </c>
      <c r="B15" s="38" t="n">
        <f aca="false">B9*30*0.3483</f>
        <v>146286</v>
      </c>
      <c r="C15" s="38" t="n">
        <f aca="false">C9*31*0.3483</f>
        <v>151162.2</v>
      </c>
      <c r="D15" s="38"/>
      <c r="E15" s="38"/>
      <c r="F15" s="38"/>
      <c r="G15" s="38"/>
      <c r="H15" s="38"/>
      <c r="I15" s="38"/>
      <c r="J15" s="38"/>
      <c r="K15" s="38"/>
      <c r="L15" s="39"/>
      <c r="M15" s="40"/>
      <c r="N15" s="38"/>
      <c r="O15" s="38"/>
      <c r="P15" s="38"/>
      <c r="Q15" s="38"/>
      <c r="R15" s="38"/>
      <c r="S15" s="38" t="n">
        <f aca="false">S9*30*0.3483</f>
        <v>31347</v>
      </c>
      <c r="T15" s="38" t="n">
        <f aca="false">T9*31*0.3483</f>
        <v>32391.9</v>
      </c>
      <c r="U15" s="38" t="n">
        <f aca="false">U9*30*0.3483</f>
        <v>31347</v>
      </c>
      <c r="V15" s="38" t="n">
        <f aca="false">V9*31*0.3483</f>
        <v>32391.9</v>
      </c>
      <c r="W15" s="38" t="n">
        <f aca="false">W9*31*0.3483</f>
        <v>32391.9</v>
      </c>
      <c r="X15" s="38" t="n">
        <f aca="false">X9*30*0.3483</f>
        <v>31347</v>
      </c>
      <c r="Y15" s="38" t="n">
        <f aca="false">Y9*31*0.3483</f>
        <v>32391.9</v>
      </c>
      <c r="Z15" s="38"/>
      <c r="AA15" s="38"/>
      <c r="AB15" s="19"/>
    </row>
    <row r="16" customFormat="false" ht="12.75" hidden="false" customHeight="false" outlineLevel="0" collapsed="false">
      <c r="A16" s="23" t="s">
        <v>5</v>
      </c>
      <c r="B16" s="41"/>
      <c r="C16" s="41"/>
      <c r="D16" s="41" t="n">
        <f aca="false">D10*31*0.102</f>
        <v>102765</v>
      </c>
      <c r="E16" s="41" t="n">
        <f aca="false">E10*28*0.102</f>
        <v>92820</v>
      </c>
      <c r="F16" s="41" t="n">
        <f aca="false">F10*31*0.102</f>
        <v>102765</v>
      </c>
      <c r="G16" s="41" t="n">
        <f aca="false">G10*30*0.102</f>
        <v>56610</v>
      </c>
      <c r="H16" s="41" t="n">
        <f aca="false">H10*31*0.102</f>
        <v>58497</v>
      </c>
      <c r="I16" s="41" t="n">
        <f aca="false">I10*30*0.102</f>
        <v>56610</v>
      </c>
      <c r="J16" s="41" t="n">
        <f aca="false">J10*31*0.102</f>
        <v>58497</v>
      </c>
      <c r="K16" s="41" t="n">
        <f aca="false">K10*31*0.102</f>
        <v>58497</v>
      </c>
      <c r="L16" s="42" t="n">
        <f aca="false">L10*30*0.102</f>
        <v>56610</v>
      </c>
      <c r="M16" s="43" t="n">
        <f aca="false">M10*31*0.102</f>
        <v>58497</v>
      </c>
      <c r="N16" s="41" t="n">
        <f aca="false">N10*30*0.102</f>
        <v>33660</v>
      </c>
      <c r="O16" s="41" t="n">
        <f aca="false">O10*31*0.102</f>
        <v>34782</v>
      </c>
      <c r="P16" s="41" t="n">
        <f aca="false">P10*31*0.102</f>
        <v>34782</v>
      </c>
      <c r="Q16" s="41" t="n">
        <f aca="false">Q10*28*0.102</f>
        <v>31416</v>
      </c>
      <c r="R16" s="41" t="n">
        <f aca="false">R10*31*0.102</f>
        <v>34782</v>
      </c>
      <c r="S16" s="41"/>
      <c r="T16" s="41"/>
      <c r="U16" s="41"/>
      <c r="V16" s="41"/>
      <c r="W16" s="41"/>
      <c r="X16" s="41"/>
      <c r="Y16" s="41"/>
      <c r="Z16" s="41" t="n">
        <f aca="false">Z10*30*0.102</f>
        <v>33660</v>
      </c>
      <c r="AA16" s="41" t="n">
        <f aca="false">AA10*31*0.102</f>
        <v>34782</v>
      </c>
      <c r="AB16" s="23"/>
    </row>
    <row r="17" customFormat="false" ht="12.75" hidden="false" customHeight="false" outlineLevel="0" collapsed="false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customFormat="false" ht="13.5" hidden="false" customHeight="false" outlineLevel="0" collapsed="false">
      <c r="A18" s="0" t="s">
        <v>7</v>
      </c>
      <c r="B18" s="35" t="n">
        <f aca="false">SUM(B13:B16)</f>
        <v>287347.5</v>
      </c>
      <c r="C18" s="35" t="n">
        <f aca="false">SUM(C13:C16)</f>
        <v>151162.2</v>
      </c>
      <c r="D18" s="35" t="n">
        <f aca="false">SUM(D13:D16)</f>
        <v>102765</v>
      </c>
      <c r="E18" s="35" t="n">
        <f aca="false">SUM(E13:E16)</f>
        <v>92820</v>
      </c>
      <c r="F18" s="35" t="n">
        <f aca="false">SUM(F13:F16)</f>
        <v>102765</v>
      </c>
      <c r="G18" s="35" t="n">
        <f aca="false">SUM(G13:G16)</f>
        <v>245736</v>
      </c>
      <c r="H18" s="35" t="n">
        <f aca="false">SUM(H13:H16)</f>
        <v>253927.2</v>
      </c>
      <c r="I18" s="35" t="n">
        <f aca="false">SUM(I13:I16)</f>
        <v>245736</v>
      </c>
      <c r="J18" s="35" t="n">
        <f aca="false">SUM(J13:J16)</f>
        <v>253927.2</v>
      </c>
      <c r="K18" s="35" t="n">
        <f aca="false">SUM(K13:K16)</f>
        <v>253927.2</v>
      </c>
      <c r="L18" s="36" t="n">
        <f aca="false">SUM(L13:L16)</f>
        <v>245736</v>
      </c>
      <c r="M18" s="37" t="n">
        <f aca="false">SUM(M13:M16)</f>
        <v>253927.2</v>
      </c>
      <c r="N18" s="35" t="n">
        <f aca="false">SUM(N13:N16)</f>
        <v>33660</v>
      </c>
      <c r="O18" s="35" t="n">
        <f aca="false">SUM(O13:O16)</f>
        <v>34782</v>
      </c>
      <c r="P18" s="35" t="n">
        <f aca="false">SUM(P13:P16)</f>
        <v>34782</v>
      </c>
      <c r="Q18" s="35" t="n">
        <f aca="false">SUM(Q13:Q16)</f>
        <v>31416</v>
      </c>
      <c r="R18" s="35" t="n">
        <f aca="false">SUM(R13:R16)</f>
        <v>34782</v>
      </c>
      <c r="S18" s="35" t="n">
        <f aca="false">SUM(S13:S16)</f>
        <v>179946</v>
      </c>
      <c r="T18" s="35" t="n">
        <f aca="false">SUM(T13:T16)</f>
        <v>185944.2</v>
      </c>
      <c r="U18" s="35" t="n">
        <f aca="false">SUM(U13:U16)</f>
        <v>179946</v>
      </c>
      <c r="V18" s="35" t="n">
        <f aca="false">SUM(V13:V16)</f>
        <v>185944.2</v>
      </c>
      <c r="W18" s="35" t="n">
        <f aca="false">SUM(W13:W16)</f>
        <v>185944.2</v>
      </c>
      <c r="X18" s="35" t="n">
        <f aca="false">SUM(X13:X16)</f>
        <v>179946</v>
      </c>
      <c r="Y18" s="35" t="n">
        <f aca="false">SUM(Y13:Y16)</f>
        <v>185944.2</v>
      </c>
      <c r="Z18" s="35" t="n">
        <f aca="false">SUM(Z13:Z16)</f>
        <v>33660</v>
      </c>
      <c r="AA18" s="35" t="n">
        <f aca="false">SUM(AA13:AA16)</f>
        <v>34782</v>
      </c>
      <c r="AB18" s="46" t="n">
        <f aca="false">SUM(B18:AA18)</f>
        <v>4011255.3</v>
      </c>
    </row>
    <row r="19" customFormat="false" ht="13.5" hidden="false" customHeight="false" outlineLevel="0" collapsed="false"/>
    <row r="21" customFormat="false" ht="15.75" hidden="false" customHeight="false" outlineLevel="0" collapsed="false">
      <c r="A21" s="1" t="s">
        <v>12</v>
      </c>
    </row>
    <row r="23" customFormat="false" ht="12.75" hidden="false" customHeight="false" outlineLevel="0" collapsed="false">
      <c r="A23" s="72" t="s">
        <v>13</v>
      </c>
      <c r="B23" s="73" t="s">
        <v>14</v>
      </c>
      <c r="C23" s="73" t="s">
        <v>15</v>
      </c>
      <c r="D23" s="74" t="s">
        <v>16</v>
      </c>
      <c r="E23" s="74" t="s">
        <v>17</v>
      </c>
      <c r="F23" s="74" t="s">
        <v>18</v>
      </c>
      <c r="G23" s="75" t="s">
        <v>19</v>
      </c>
    </row>
    <row r="25" customFormat="false" ht="12.75" hidden="false" customHeight="false" outlineLevel="0" collapsed="false">
      <c r="A25" s="76" t="n">
        <v>27534</v>
      </c>
      <c r="B25" s="0" t="s">
        <v>20</v>
      </c>
      <c r="C25" s="0" t="s">
        <v>21</v>
      </c>
      <c r="D25" s="28" t="n">
        <v>32500</v>
      </c>
      <c r="E25" s="77" t="n">
        <v>0.102</v>
      </c>
      <c r="F25" s="78" t="n">
        <v>37257</v>
      </c>
      <c r="G25" s="78" t="n">
        <v>37560</v>
      </c>
    </row>
    <row r="26" customFormat="false" ht="12.75" hidden="false" customHeight="false" outlineLevel="0" collapsed="false">
      <c r="A26" s="76"/>
      <c r="D26" s="28" t="n">
        <v>11000</v>
      </c>
      <c r="E26" s="77" t="n">
        <v>0.102</v>
      </c>
      <c r="F26" s="78" t="n">
        <v>37561</v>
      </c>
      <c r="G26" s="78" t="n">
        <v>37986</v>
      </c>
    </row>
    <row r="27" customFormat="false" ht="12.75" hidden="false" customHeight="false" outlineLevel="0" collapsed="false">
      <c r="A27" s="76"/>
      <c r="D27" s="28"/>
      <c r="E27" s="77"/>
      <c r="F27" s="78"/>
      <c r="G27" s="78"/>
    </row>
    <row r="28" customFormat="false" ht="12.75" hidden="false" customHeight="false" outlineLevel="0" collapsed="false">
      <c r="A28" s="76" t="n">
        <v>27581</v>
      </c>
      <c r="B28" s="0" t="s">
        <v>22</v>
      </c>
      <c r="C28" s="0" t="s">
        <v>23</v>
      </c>
      <c r="D28" s="28" t="n">
        <v>27500</v>
      </c>
      <c r="E28" s="77" t="n">
        <v>0.3483</v>
      </c>
      <c r="F28" s="78" t="n">
        <v>37196</v>
      </c>
      <c r="G28" s="78" t="n">
        <v>37225</v>
      </c>
    </row>
    <row r="29" customFormat="false" ht="12.75" hidden="false" customHeight="false" outlineLevel="0" collapsed="false">
      <c r="D29" s="28" t="n">
        <v>14000</v>
      </c>
      <c r="E29" s="77" t="n">
        <v>0.3483</v>
      </c>
      <c r="F29" s="78" t="n">
        <v>37226</v>
      </c>
      <c r="G29" s="78" t="n">
        <v>37256</v>
      </c>
    </row>
    <row r="30" customFormat="false" ht="12.75" hidden="false" customHeight="false" outlineLevel="0" collapsed="false">
      <c r="D30" s="28" t="n">
        <v>14000</v>
      </c>
      <c r="E30" s="77" t="n">
        <v>0.3483</v>
      </c>
      <c r="F30" s="78" t="n">
        <v>37347</v>
      </c>
      <c r="G30" s="78" t="n">
        <v>37560</v>
      </c>
    </row>
    <row r="31" customFormat="false" ht="12.75" hidden="false" customHeight="false" outlineLevel="0" collapsed="false">
      <c r="D31" s="28" t="n">
        <v>14000</v>
      </c>
      <c r="E31" s="77" t="n">
        <v>0.3483</v>
      </c>
      <c r="F31" s="78" t="n">
        <v>37712</v>
      </c>
      <c r="G31" s="78" t="n">
        <v>37925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2001-05-31T12:51:44Z</dcterms:created>
  <dc:creator>ldonoho</dc:creator>
  <dc:description/>
  <dc:language>en-US</dc:language>
  <cp:lastModifiedBy>ldonoho</cp:lastModifiedBy>
  <cp:lastPrinted>2001-07-20T14:56:53Z</cp:lastPrinted>
  <dcterms:modified xsi:type="dcterms:W3CDTF">2001-07-20T14:56:57Z</dcterms:modified>
  <cp:revision>0</cp:revision>
  <dc:subject/>
  <dc:title/>
</cp:coreProperties>
</file>