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E" sheetId="1" state="visible" r:id="rId3"/>
    <sheet name="SCE" sheetId="2" state="visible" r:id="rId4"/>
    <sheet name="SDGE" sheetId="3" state="visible" r:id="rId5"/>
    <sheet name="All Summary" sheetId="4" state="visible" r:id="rId6"/>
    <sheet name="Redacted Summary" sheetId="5" state="visible" r:id="rId7"/>
    <sheet name="DWR purchases" sheetId="6" state="visible" r:id="rId8"/>
  </sheets>
  <definedNames>
    <definedName function="false" hidden="false" localSheetId="3" name="_xlnm.Print_Area" vbProcedure="false">'All Summary'!$A$5:$H$61</definedName>
    <definedName function="false" hidden="false" localSheetId="5" name="_xlnm.Print_Area" vbProcedure="false">'DWR purchases'!$A$2:$M$15</definedName>
    <definedName function="false" hidden="false" localSheetId="0" name="_xlnm.Print_Area" vbProcedure="false">PGE!$A$7:$K$143</definedName>
    <definedName function="false" hidden="false" localSheetId="0" name="_xlnm.Print_Titles" vbProcedure="false">PGE!$3:$5</definedName>
    <definedName function="false" hidden="false" localSheetId="4" name="_xlnm.Print_Area" vbProcedure="false">'Redacted Summary'!$C$7:$H$66</definedName>
    <definedName function="false" hidden="false" localSheetId="1" name="_xlnm.Print_Area" vbProcedure="false">SCE!$A$5:$K$134</definedName>
    <definedName function="false" hidden="false" localSheetId="1" name="_xlnm.Print_Titles" vbProcedure="false">SCE!$2:$4</definedName>
    <definedName function="false" hidden="false" localSheetId="2" name="_xlnm.Print_Area" vbProcedure="false">SDGE!$A$6:$K$103</definedName>
    <definedName function="false" hidden="false" localSheetId="2" name="_xlnm.Print_Titles" vbProcedure="false">SDGE!$3:$5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<sst xmlns="http://schemas.openxmlformats.org/spreadsheetml/2006/main" count="787" uniqueCount="180">
  <si>
    <t xml:space="preserve">Annual</t>
  </si>
  <si>
    <t xml:space="preserve">Current</t>
  </si>
  <si>
    <t xml:space="preserve">Revenue</t>
  </si>
  <si>
    <t xml:space="preserve">New Total </t>
  </si>
  <si>
    <t xml:space="preserve">New Rates</t>
  </si>
  <si>
    <t xml:space="preserve">Rate Class</t>
  </si>
  <si>
    <t xml:space="preserve">Rate</t>
  </si>
  <si>
    <t xml:space="preserve">Rate Description</t>
  </si>
  <si>
    <t xml:space="preserve">Description</t>
  </si>
  <si>
    <t xml:space="preserve">Sales (GWh)</t>
  </si>
  <si>
    <t xml:space="preserve">Rate (cents)</t>
  </si>
  <si>
    <t xml:space="preserve">Revenue (MM)</t>
  </si>
  <si>
    <t xml:space="preserve">Increase (MM)</t>
  </si>
  <si>
    <t xml:space="preserve">(cents/kWh)</t>
  </si>
  <si>
    <t xml:space="preserve">Increase %</t>
  </si>
  <si>
    <t xml:space="preserve">Residential</t>
  </si>
  <si>
    <t xml:space="preserve">E1</t>
  </si>
  <si>
    <t xml:space="preserve">Baseline</t>
  </si>
  <si>
    <t xml:space="preserve">130% of Baseline</t>
  </si>
  <si>
    <t xml:space="preserve">130%-200% of BL</t>
  </si>
  <si>
    <t xml:space="preserve">Over 200% of BL</t>
  </si>
  <si>
    <t xml:space="preserve">10% Rate Reduction</t>
  </si>
  <si>
    <t xml:space="preserve">Total E1 Residential</t>
  </si>
  <si>
    <t xml:space="preserve">EL-1</t>
  </si>
  <si>
    <t xml:space="preserve">California Alternative Rates for Energy</t>
  </si>
  <si>
    <t xml:space="preserve">Commercial</t>
  </si>
  <si>
    <t xml:space="preserve">A-1</t>
  </si>
  <si>
    <t xml:space="preserve">Under 50,000 kWh/Yr, less than 499 kW for three consecutive months</t>
  </si>
  <si>
    <t xml:space="preserve">Fixed Charges</t>
  </si>
  <si>
    <t xml:space="preserve">Summer Tier 1 Energy</t>
  </si>
  <si>
    <t xml:space="preserve">Summer Tier 2 Energy</t>
  </si>
  <si>
    <t xml:space="preserve">Winter Tier 1 Energy</t>
  </si>
  <si>
    <t xml:space="preserve">Winter Tier 2 Energy</t>
  </si>
  <si>
    <t xml:space="preserve">Total Schedule A-1</t>
  </si>
  <si>
    <t xml:space="preserve">A-6 TOU</t>
  </si>
  <si>
    <t xml:space="preserve">Same as A-1 except Time Of Use</t>
  </si>
  <si>
    <t xml:space="preserve">Off-Peak Energy</t>
  </si>
  <si>
    <t xml:space="preserve">Summer On-Peak Energy</t>
  </si>
  <si>
    <t xml:space="preserve">Total Schedule A-6</t>
  </si>
  <si>
    <t xml:space="preserve">A-10</t>
  </si>
  <si>
    <t xml:space="preserve">Over 50,000 kWh/Yr., less than 499 kW for three consecutive months</t>
  </si>
  <si>
    <t xml:space="preserve">Tier 1 Energy</t>
  </si>
  <si>
    <t xml:space="preserve">Tier 2 Energy</t>
  </si>
  <si>
    <t xml:space="preserve">Total Medium L&amp;P</t>
  </si>
  <si>
    <t xml:space="preserve">Industrial</t>
  </si>
  <si>
    <t xml:space="preserve">E-19 Transmission Voltage</t>
  </si>
  <si>
    <t xml:space="preserve">Under 500 mW, more than 4999 kW for three consecutive months</t>
  </si>
  <si>
    <t xml:space="preserve">Discounts and Credits</t>
  </si>
  <si>
    <t xml:space="preserve">Sub-total E-19 Transmission</t>
  </si>
  <si>
    <t xml:space="preserve">E-19 Primary Voltage</t>
  </si>
  <si>
    <t xml:space="preserve">Without Transformation</t>
  </si>
  <si>
    <t xml:space="preserve">Sub-total E-19 Primary</t>
  </si>
  <si>
    <t xml:space="preserve">E-19 Secondary Voltage</t>
  </si>
  <si>
    <t xml:space="preserve">Less than 2,400 volts</t>
  </si>
  <si>
    <t xml:space="preserve">Sub-total E-19 Secondary</t>
  </si>
  <si>
    <t xml:space="preserve">Total E-19 Class</t>
  </si>
  <si>
    <t xml:space="preserve">Other</t>
  </si>
  <si>
    <t xml:space="preserve">Streetlights</t>
  </si>
  <si>
    <t xml:space="preserve">Total Streetlights</t>
  </si>
  <si>
    <t xml:space="preserve">Standby</t>
  </si>
  <si>
    <t xml:space="preserve">Total Standby</t>
  </si>
  <si>
    <t xml:space="preserve">Agricultural</t>
  </si>
  <si>
    <t xml:space="preserve">AG-1B</t>
  </si>
  <si>
    <t xml:space="preserve">Under 500 kW, 70% or more for Agricultural end-use</t>
  </si>
  <si>
    <t xml:space="preserve">Total Schedule AG-1B</t>
  </si>
  <si>
    <t xml:space="preserve">AG-4B</t>
  </si>
  <si>
    <t xml:space="preserve">Same as AG-1B, but with Time Of Use</t>
  </si>
  <si>
    <t xml:space="preserve">Total Schedule AG-4B</t>
  </si>
  <si>
    <t xml:space="preserve">AG-5B</t>
  </si>
  <si>
    <t xml:space="preserve">Over 500 kW, with Time Of Use, 70% or more Agricultural end-use</t>
  </si>
  <si>
    <t xml:space="preserve">Total Schedule AG-5B</t>
  </si>
  <si>
    <t xml:space="preserve">E-20 Transmission Voltage</t>
  </si>
  <si>
    <t xml:space="preserve">Over 999 Kw, and exceeded 999 kW for 5 of 12 mos, or 3 consecutive per year</t>
  </si>
  <si>
    <t xml:space="preserve">Sub-total E-20 Transmission</t>
  </si>
  <si>
    <t xml:space="preserve">E-20 Primary Voltage</t>
  </si>
  <si>
    <t xml:space="preserve">Sub-total E-20 Primary</t>
  </si>
  <si>
    <t xml:space="preserve">E-20 Secondary Voltage</t>
  </si>
  <si>
    <t xml:space="preserve">Sub-total E-20 Secondary</t>
  </si>
  <si>
    <t xml:space="preserve">Total E-20 Class</t>
  </si>
  <si>
    <t xml:space="preserve">Total System</t>
  </si>
  <si>
    <t xml:space="preserve">Total</t>
  </si>
  <si>
    <t xml:space="preserve">Non Care</t>
  </si>
  <si>
    <t xml:space="preserve">0 to 130% of Baseline</t>
  </si>
  <si>
    <t xml:space="preserve">100% to 130% of Baseline</t>
  </si>
  <si>
    <t xml:space="preserve">130% to 200% of Baseline</t>
  </si>
  <si>
    <t xml:space="preserve">over 200% of Baseline</t>
  </si>
  <si>
    <t xml:space="preserve">10% rate reduction</t>
  </si>
  <si>
    <t xml:space="preserve">Total Non Care</t>
  </si>
  <si>
    <t xml:space="preserve">Care</t>
  </si>
  <si>
    <t xml:space="preserve">Total Care</t>
  </si>
  <si>
    <t xml:space="preserve">Small &amp; Med Coml</t>
  </si>
  <si>
    <t xml:space="preserve">GS-1</t>
  </si>
  <si>
    <t xml:space="preserve">No more than 20kW in any 3 of 12 consecutive months</t>
  </si>
  <si>
    <t xml:space="preserve">Summer Tier 1</t>
  </si>
  <si>
    <t xml:space="preserve">Summer Tier 2</t>
  </si>
  <si>
    <t xml:space="preserve">Wniter Tier 1</t>
  </si>
  <si>
    <t xml:space="preserve">Winter Tier 2</t>
  </si>
  <si>
    <t xml:space="preserve">Total GS-1</t>
  </si>
  <si>
    <t xml:space="preserve">GS-2</t>
  </si>
  <si>
    <t xml:space="preserve">Use of 20 to 500 kW</t>
  </si>
  <si>
    <t xml:space="preserve">Summer First Block</t>
  </si>
  <si>
    <t xml:space="preserve">Summer Second Block</t>
  </si>
  <si>
    <t xml:space="preserve">Winter First Block</t>
  </si>
  <si>
    <t xml:space="preserve">Winter Second Block</t>
  </si>
  <si>
    <t xml:space="preserve">Total GS-2</t>
  </si>
  <si>
    <t xml:space="preserve">TOU-GS-2</t>
  </si>
  <si>
    <t xml:space="preserve">Use of 20 to 500 kW, Time Of Use</t>
  </si>
  <si>
    <t xml:space="preserve">Total TOU-GS-2</t>
  </si>
  <si>
    <t xml:space="preserve">TOU-8-SEC</t>
  </si>
  <si>
    <t xml:space="preserve">In excess of 500 kW</t>
  </si>
  <si>
    <t xml:space="preserve">Total TOU-8-SEC</t>
  </si>
  <si>
    <t xml:space="preserve">TOU-8-PRI</t>
  </si>
  <si>
    <t xml:space="preserve">In excess of 500 kW, Time Of Use</t>
  </si>
  <si>
    <t xml:space="preserve">Total TOU-8_PRI</t>
  </si>
  <si>
    <t xml:space="preserve">TOU-8-SUB</t>
  </si>
  <si>
    <t xml:space="preserve">Total TOU-8-SUB</t>
  </si>
  <si>
    <t xml:space="preserve">Agricultural &amp; Pumping</t>
  </si>
  <si>
    <t xml:space="preserve">PA-1</t>
  </si>
  <si>
    <t xml:space="preserve">Total PA-1</t>
  </si>
  <si>
    <t xml:space="preserve">PA-2</t>
  </si>
  <si>
    <t xml:space="preserve">Total PA-2</t>
  </si>
  <si>
    <t xml:space="preserve">AG-TOU</t>
  </si>
  <si>
    <t xml:space="preserve">Total AG-TOU</t>
  </si>
  <si>
    <t xml:space="preserve">TOU-PA-5</t>
  </si>
  <si>
    <t xml:space="preserve">Total TOU-PA-5</t>
  </si>
  <si>
    <t xml:space="preserve">Lighting</t>
  </si>
  <si>
    <t xml:space="preserve">TC-1</t>
  </si>
  <si>
    <t xml:space="preserve">Total TC-1</t>
  </si>
  <si>
    <t xml:space="preserve">Street Lights</t>
  </si>
  <si>
    <t xml:space="preserve">Residential </t>
  </si>
  <si>
    <t xml:space="preserve">Non-CARE</t>
  </si>
  <si>
    <t xml:space="preserve">CARE</t>
  </si>
  <si>
    <t xml:space="preserve">Baseline CARE</t>
  </si>
  <si>
    <t xml:space="preserve">Total CARE Residential</t>
  </si>
  <si>
    <t xml:space="preserve">Commercial Industrial</t>
  </si>
  <si>
    <t xml:space="preserve">Schedule A/Schedule A-TC-Under 20kW</t>
  </si>
  <si>
    <t xml:space="preserve">Small Commercial</t>
  </si>
  <si>
    <t xml:space="preserve">Secondary (Includes A-TC)</t>
  </si>
  <si>
    <t xml:space="preserve">A-TC</t>
  </si>
  <si>
    <t xml:space="preserve">Tier 1</t>
  </si>
  <si>
    <t xml:space="preserve">Tier 2</t>
  </si>
  <si>
    <t xml:space="preserve">Primary</t>
  </si>
  <si>
    <t xml:space="preserve">Total for Schedule A/Schedule A-TC</t>
  </si>
  <si>
    <t xml:space="preserve">Schedule AL-TOU - 20-500 KW</t>
  </si>
  <si>
    <t xml:space="preserve">On-Peak Summer</t>
  </si>
  <si>
    <t xml:space="preserve">Secondary</t>
  </si>
  <si>
    <t xml:space="preserve">Semi-Peak Summer</t>
  </si>
  <si>
    <t xml:space="preserve">Off-Peak Summer</t>
  </si>
  <si>
    <t xml:space="preserve">Total Schedule AL-TOU</t>
  </si>
  <si>
    <t xml:space="preserve">Schedule A6-TOU- Over 500 KW</t>
  </si>
  <si>
    <t xml:space="preserve">A6-TOU</t>
  </si>
  <si>
    <t xml:space="preserve">Non-Peak</t>
  </si>
  <si>
    <t xml:space="preserve">Total Schedule A6-TOU</t>
  </si>
  <si>
    <t xml:space="preserve">AGRICULTURAL</t>
  </si>
  <si>
    <t xml:space="preserve">Schedule PA-TOU</t>
  </si>
  <si>
    <t xml:space="preserve">On-Peak</t>
  </si>
  <si>
    <t xml:space="preserve">Off-Peak</t>
  </si>
  <si>
    <t xml:space="preserve">Schedule PA</t>
  </si>
  <si>
    <t xml:space="preserve">Total Schedule PA-TOU, PA</t>
  </si>
  <si>
    <t xml:space="preserve">PGE</t>
  </si>
  <si>
    <t xml:space="preserve">SCE</t>
  </si>
  <si>
    <t xml:space="preserve">SDGE</t>
  </si>
  <si>
    <t xml:space="preserve">TOTAL</t>
  </si>
  <si>
    <t xml:space="preserve">PGE Retained Gen + QF</t>
  </si>
  <si>
    <t xml:space="preserve">SCE Retained Gen + QF</t>
  </si>
  <si>
    <t xml:space="preserve">SDGE Retained Gen + QF</t>
  </si>
  <si>
    <t xml:space="preserve">CONTRACTED</t>
  </si>
  <si>
    <t xml:space="preserve">NON CONTRACTED</t>
  </si>
  <si>
    <t xml:space="preserve">        CREDIT ACCUMULATION</t>
  </si>
  <si>
    <t xml:space="preserve">Mwh</t>
  </si>
  <si>
    <t xml:space="preserve">Cost (000)</t>
  </si>
  <si>
    <t xml:space="preserve">Avg. Price</t>
  </si>
  <si>
    <t xml:space="preserve">Price delta</t>
  </si>
  <si>
    <t xml:space="preserve">Cash Flow (000)</t>
  </si>
  <si>
    <t xml:space="preserve">Cumulative</t>
  </si>
  <si>
    <t xml:space="preserve">Q1</t>
  </si>
  <si>
    <t xml:space="preserve">Q2</t>
  </si>
  <si>
    <t xml:space="preserve">Q3</t>
  </si>
  <si>
    <t xml:space="preserve">Q4</t>
  </si>
  <si>
    <t xml:space="preserve">Cost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</si>
</sst>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_);_(\$* \(#,##0.0\);_(\$* \-??_);_(@_)"/>
    <numFmt numFmtId="169" formatCode="0%"/>
    <numFmt numFmtId="170" formatCode="0.0%"/>
    <numFmt numFmtId="171" formatCode="_(* #,##0.0_);_(* \(#,##0.0\);_(* \-??_);_(@_)"/>
    <numFmt numFmtId="172" formatCode="_(\$* #,##0_);_(\$* \(#,##0\);_(\$* \-??_);_(@_)"/>
    <numFmt numFmtId="173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U1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2" min="2" style="1" width="23.99"/>
    <col collapsed="false" customWidth="true" hidden="false" outlineLevel="0" max="3" min="3" style="1" width="70.7"/>
    <col collapsed="false" customWidth="true" hidden="false" outlineLevel="0" max="4" min="4" style="1" width="24.85"/>
    <col collapsed="false" customWidth="true" hidden="false" outlineLevel="0" max="5" min="5" style="2" width="11.7"/>
    <col collapsed="false" customWidth="true" hidden="false" outlineLevel="0" max="6" min="6" style="3" width="12.28"/>
    <col collapsed="false" customWidth="true" hidden="false" outlineLevel="0" max="7" min="7" style="4" width="13.99"/>
    <col collapsed="false" customWidth="true" hidden="false" outlineLevel="0" max="8" min="8" style="4" width="14.14"/>
    <col collapsed="false" customWidth="true" hidden="false" outlineLevel="0" max="9" min="9" style="4" width="11.56"/>
    <col collapsed="false" customWidth="true" hidden="false" outlineLevel="0" max="10" min="10" style="3" width="12.28"/>
    <col collapsed="false" customWidth="true" hidden="false" outlineLevel="0" max="11" min="11" style="5" width="10.28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5" t="s">
        <v>14</v>
      </c>
    </row>
    <row r="7" customFormat="false" ht="12.75" hidden="false" customHeight="false" outlineLevel="0" collapsed="false">
      <c r="D7" s="6"/>
      <c r="E7" s="7"/>
      <c r="F7" s="8"/>
      <c r="G7" s="9"/>
      <c r="H7" s="9"/>
      <c r="I7" s="9"/>
      <c r="J7" s="8"/>
      <c r="K7" s="10"/>
      <c r="N7" s="1"/>
      <c r="O7" s="2"/>
      <c r="P7" s="3"/>
      <c r="Q7" s="4"/>
      <c r="R7" s="4"/>
      <c r="S7" s="4"/>
      <c r="T7" s="3"/>
      <c r="U7" s="11"/>
    </row>
    <row r="8" customFormat="false" ht="12.75" hidden="false" customHeight="false" outlineLevel="0" collapsed="false">
      <c r="A8" s="1" t="s">
        <v>15</v>
      </c>
      <c r="B8" s="1" t="s">
        <v>16</v>
      </c>
      <c r="D8" s="12" t="s">
        <v>17</v>
      </c>
      <c r="E8" s="7" t="n">
        <v>15251</v>
      </c>
      <c r="F8" s="8" t="n">
        <v>12.1</v>
      </c>
      <c r="G8" s="9" t="n">
        <v>1851.9</v>
      </c>
      <c r="H8" s="9"/>
      <c r="I8" s="9" t="n">
        <v>1851.9</v>
      </c>
      <c r="J8" s="8" t="n">
        <v>12.1</v>
      </c>
      <c r="K8" s="10"/>
      <c r="N8" s="1"/>
      <c r="O8" s="2"/>
      <c r="P8" s="3"/>
      <c r="Q8" s="4"/>
      <c r="R8" s="4"/>
      <c r="S8" s="4"/>
      <c r="T8" s="3"/>
      <c r="U8" s="11"/>
    </row>
    <row r="9" customFormat="false" ht="12.75" hidden="false" customHeight="false" outlineLevel="0" collapsed="false">
      <c r="A9" s="1" t="s">
        <v>15</v>
      </c>
      <c r="B9" s="1" t="s">
        <v>16</v>
      </c>
      <c r="D9" s="12" t="s">
        <v>18</v>
      </c>
      <c r="E9" s="7" t="n">
        <v>2982</v>
      </c>
      <c r="F9" s="8" t="n">
        <v>13.8</v>
      </c>
      <c r="G9" s="9" t="n">
        <v>410.3</v>
      </c>
      <c r="H9" s="9"/>
      <c r="I9" s="9" t="n">
        <v>410.3</v>
      </c>
      <c r="J9" s="8" t="n">
        <v>13.8</v>
      </c>
      <c r="K9" s="10"/>
      <c r="N9" s="1"/>
      <c r="O9" s="2"/>
      <c r="P9" s="3"/>
      <c r="Q9" s="4"/>
      <c r="R9" s="4"/>
      <c r="S9" s="4"/>
      <c r="T9" s="3"/>
      <c r="U9" s="11"/>
    </row>
    <row r="10" customFormat="false" ht="12.75" hidden="false" customHeight="false" outlineLevel="0" collapsed="false">
      <c r="A10" s="1" t="s">
        <v>15</v>
      </c>
      <c r="B10" s="1" t="s">
        <v>16</v>
      </c>
      <c r="D10" s="12" t="s">
        <v>19</v>
      </c>
      <c r="E10" s="7" t="n">
        <v>4268</v>
      </c>
      <c r="F10" s="8" t="n">
        <v>13.8</v>
      </c>
      <c r="G10" s="9" t="n">
        <v>587.4</v>
      </c>
      <c r="H10" s="9" t="n">
        <v>204.8</v>
      </c>
      <c r="I10" s="9" t="n">
        <v>792.2</v>
      </c>
      <c r="J10" s="8" t="n">
        <v>18.6</v>
      </c>
      <c r="K10" s="10"/>
      <c r="N10" s="1"/>
      <c r="O10" s="2"/>
      <c r="P10" s="3"/>
      <c r="Q10" s="4"/>
      <c r="R10" s="4"/>
      <c r="S10" s="4"/>
      <c r="T10" s="3"/>
      <c r="U10" s="11"/>
    </row>
    <row r="11" customFormat="false" ht="12.75" hidden="false" customHeight="false" outlineLevel="0" collapsed="false">
      <c r="A11" s="1" t="s">
        <v>15</v>
      </c>
      <c r="B11" s="1" t="s">
        <v>16</v>
      </c>
      <c r="D11" s="12" t="s">
        <v>20</v>
      </c>
      <c r="E11" s="7" t="n">
        <v>4438</v>
      </c>
      <c r="F11" s="8" t="n">
        <v>13.8</v>
      </c>
      <c r="G11" s="9" t="n">
        <v>610.8</v>
      </c>
      <c r="H11" s="9" t="n">
        <v>460.9</v>
      </c>
      <c r="I11" s="9" t="n">
        <v>1071.7</v>
      </c>
      <c r="J11" s="8" t="n">
        <v>24.1</v>
      </c>
      <c r="K11" s="10"/>
      <c r="N11" s="1"/>
      <c r="O11" s="2"/>
      <c r="P11" s="3"/>
      <c r="Q11" s="4"/>
      <c r="R11" s="4"/>
      <c r="S11" s="4"/>
      <c r="T11" s="3"/>
      <c r="U11" s="11"/>
    </row>
    <row r="12" customFormat="false" ht="12.75" hidden="false" customHeight="false" outlineLevel="0" collapsed="false">
      <c r="A12" s="1" t="s">
        <v>15</v>
      </c>
      <c r="B12" s="1" t="s">
        <v>16</v>
      </c>
      <c r="D12" s="12" t="s">
        <v>21</v>
      </c>
      <c r="E12" s="7"/>
      <c r="F12" s="8"/>
      <c r="G12" s="9" t="n">
        <v>-319.1</v>
      </c>
      <c r="H12" s="9"/>
      <c r="I12" s="9" t="n">
        <v>-304.9</v>
      </c>
      <c r="J12" s="8"/>
      <c r="K12" s="10"/>
      <c r="N12" s="1"/>
      <c r="O12" s="2"/>
      <c r="P12" s="3"/>
      <c r="Q12" s="4"/>
      <c r="R12" s="4"/>
      <c r="S12" s="4"/>
      <c r="T12" s="3"/>
      <c r="U12" s="11"/>
    </row>
    <row r="13" customFormat="false" ht="13.5" hidden="false" customHeight="false" outlineLevel="0" collapsed="false">
      <c r="D13" s="13" t="s">
        <v>22</v>
      </c>
      <c r="E13" s="14" t="n">
        <f aca="false">SUM(E8:E12)</f>
        <v>26939</v>
      </c>
      <c r="F13" s="15" t="n">
        <f aca="false">100*G13/E13</f>
        <v>11.6607891903931</v>
      </c>
      <c r="G13" s="16" t="n">
        <f aca="false">SUM(G8:G12)</f>
        <v>3141.3</v>
      </c>
      <c r="H13" s="16" t="n">
        <f aca="false">SUM(H8:H12)</f>
        <v>665.7</v>
      </c>
      <c r="I13" s="17" t="n">
        <f aca="false">SUM(I8:I12)</f>
        <v>3821.2</v>
      </c>
      <c r="J13" s="18" t="n">
        <f aca="false">I13/E13*100</f>
        <v>14.1846393704295</v>
      </c>
      <c r="K13" s="19" t="n">
        <f aca="false">(J13-F13)/F13</f>
        <v>0.216439053894884</v>
      </c>
      <c r="N13" s="1"/>
      <c r="O13" s="2"/>
      <c r="P13" s="3"/>
      <c r="Q13" s="20"/>
      <c r="R13" s="20"/>
      <c r="S13" s="20"/>
      <c r="T13" s="3"/>
      <c r="U13" s="11"/>
    </row>
    <row r="14" customFormat="false" ht="13.5" hidden="false" customHeight="false" outlineLevel="0" collapsed="false">
      <c r="D14" s="0"/>
      <c r="E14" s="7"/>
      <c r="F14" s="21" t="n">
        <v>11.4</v>
      </c>
      <c r="G14" s="22" t="n">
        <v>3080</v>
      </c>
      <c r="H14" s="22" t="n">
        <v>867.2</v>
      </c>
      <c r="I14" s="9"/>
      <c r="J14" s="8"/>
      <c r="K14" s="10"/>
      <c r="N14" s="1"/>
      <c r="O14" s="2"/>
      <c r="P14" s="3"/>
      <c r="Q14" s="4"/>
      <c r="R14" s="4"/>
      <c r="S14" s="4"/>
      <c r="T14" s="3"/>
      <c r="U14" s="11"/>
    </row>
    <row r="15" customFormat="false" ht="12.75" hidden="false" customHeight="false" outlineLevel="0" collapsed="false">
      <c r="D15" s="6"/>
      <c r="E15" s="7"/>
      <c r="F15" s="8"/>
      <c r="G15" s="9"/>
      <c r="H15" s="9"/>
      <c r="I15" s="9"/>
      <c r="J15" s="8"/>
      <c r="K15" s="10"/>
      <c r="N15" s="1"/>
      <c r="O15" s="2"/>
      <c r="P15" s="3"/>
      <c r="Q15" s="4"/>
      <c r="R15" s="4"/>
      <c r="S15" s="4"/>
      <c r="T15" s="3"/>
      <c r="U15" s="11"/>
    </row>
    <row r="16" customFormat="false" ht="12.75" hidden="false" customHeight="false" outlineLevel="0" collapsed="false">
      <c r="A16" s="1" t="s">
        <v>15</v>
      </c>
      <c r="B16" s="1" t="s">
        <v>23</v>
      </c>
      <c r="C16" s="1" t="s">
        <v>24</v>
      </c>
      <c r="D16" s="12" t="s">
        <v>17</v>
      </c>
      <c r="E16" s="7" t="n">
        <v>1080</v>
      </c>
      <c r="F16" s="8" t="n">
        <v>9.8</v>
      </c>
      <c r="G16" s="9" t="n">
        <v>106</v>
      </c>
      <c r="H16" s="9"/>
      <c r="I16" s="9" t="n">
        <v>106</v>
      </c>
      <c r="J16" s="8" t="n">
        <v>9.8</v>
      </c>
      <c r="K16" s="10"/>
      <c r="N16" s="1"/>
      <c r="O16" s="2"/>
      <c r="P16" s="3"/>
      <c r="Q16" s="4"/>
      <c r="R16" s="4"/>
      <c r="S16" s="4"/>
      <c r="T16" s="3"/>
      <c r="U16" s="11"/>
    </row>
    <row r="17" customFormat="false" ht="12.75" hidden="false" customHeight="false" outlineLevel="0" collapsed="false">
      <c r="A17" s="1" t="s">
        <v>15</v>
      </c>
      <c r="B17" s="1" t="s">
        <v>23</v>
      </c>
      <c r="C17" s="1" t="s">
        <v>24</v>
      </c>
      <c r="D17" s="12" t="s">
        <v>18</v>
      </c>
      <c r="E17" s="7" t="n">
        <v>211</v>
      </c>
      <c r="F17" s="8" t="n">
        <v>11.3</v>
      </c>
      <c r="G17" s="9" t="n">
        <v>23.8</v>
      </c>
      <c r="H17" s="9"/>
      <c r="I17" s="9" t="n">
        <v>23.8</v>
      </c>
      <c r="J17" s="8" t="n">
        <v>11.3</v>
      </c>
      <c r="K17" s="10"/>
      <c r="N17" s="1"/>
      <c r="O17" s="2"/>
      <c r="P17" s="3"/>
      <c r="Q17" s="4"/>
      <c r="R17" s="4"/>
      <c r="S17" s="4"/>
      <c r="T17" s="3"/>
      <c r="U17" s="11"/>
    </row>
    <row r="18" customFormat="false" ht="12.75" hidden="false" customHeight="false" outlineLevel="0" collapsed="false">
      <c r="A18" s="1" t="s">
        <v>15</v>
      </c>
      <c r="B18" s="1" t="s">
        <v>23</v>
      </c>
      <c r="C18" s="1" t="s">
        <v>24</v>
      </c>
      <c r="D18" s="12" t="s">
        <v>19</v>
      </c>
      <c r="E18" s="7" t="n">
        <v>302</v>
      </c>
      <c r="F18" s="8" t="n">
        <v>11.3</v>
      </c>
      <c r="G18" s="9" t="n">
        <v>34.1</v>
      </c>
      <c r="H18" s="9"/>
      <c r="I18" s="9" t="n">
        <v>34.1</v>
      </c>
      <c r="J18" s="8" t="n">
        <v>11.3</v>
      </c>
      <c r="K18" s="10"/>
      <c r="N18" s="1"/>
      <c r="O18" s="2"/>
      <c r="P18" s="3"/>
      <c r="Q18" s="4"/>
      <c r="R18" s="4"/>
      <c r="S18" s="4"/>
      <c r="T18" s="3"/>
      <c r="U18" s="11"/>
    </row>
    <row r="19" customFormat="false" ht="12.75" hidden="false" customHeight="false" outlineLevel="0" collapsed="false">
      <c r="A19" s="1" t="s">
        <v>15</v>
      </c>
      <c r="B19" s="1" t="s">
        <v>23</v>
      </c>
      <c r="C19" s="1" t="s">
        <v>24</v>
      </c>
      <c r="D19" s="12" t="s">
        <v>20</v>
      </c>
      <c r="E19" s="7" t="n">
        <v>314</v>
      </c>
      <c r="F19" s="8" t="n">
        <v>11.3</v>
      </c>
      <c r="G19" s="9" t="n">
        <v>35.5</v>
      </c>
      <c r="H19" s="9" t="n">
        <v>25.4</v>
      </c>
      <c r="I19" s="9" t="n">
        <v>60.9</v>
      </c>
      <c r="J19" s="8" t="n">
        <v>19.4</v>
      </c>
      <c r="K19" s="10"/>
      <c r="N19" s="1"/>
      <c r="O19" s="2"/>
      <c r="P19" s="3"/>
      <c r="Q19" s="4"/>
      <c r="R19" s="4"/>
      <c r="S19" s="4"/>
      <c r="T19" s="3"/>
      <c r="U19" s="11"/>
    </row>
    <row r="20" customFormat="false" ht="12.75" hidden="false" customHeight="false" outlineLevel="0" collapsed="false">
      <c r="A20" s="1" t="s">
        <v>15</v>
      </c>
      <c r="B20" s="1" t="s">
        <v>23</v>
      </c>
      <c r="C20" s="1" t="s">
        <v>24</v>
      </c>
      <c r="D20" s="12" t="s">
        <v>21</v>
      </c>
      <c r="E20" s="7"/>
      <c r="F20" s="8"/>
      <c r="G20" s="9" t="n">
        <v>-19.9</v>
      </c>
      <c r="H20" s="9"/>
      <c r="I20" s="9" t="n">
        <v>-22.5</v>
      </c>
      <c r="J20" s="8"/>
      <c r="K20" s="10"/>
      <c r="N20" s="1"/>
      <c r="O20" s="2"/>
      <c r="P20" s="3"/>
      <c r="Q20" s="4"/>
      <c r="R20" s="4"/>
      <c r="S20" s="4"/>
      <c r="T20" s="3"/>
      <c r="U20" s="11"/>
    </row>
    <row r="21" customFormat="false" ht="13.5" hidden="false" customHeight="false" outlineLevel="0" collapsed="false">
      <c r="D21" s="13" t="s">
        <v>22</v>
      </c>
      <c r="E21" s="14" t="n">
        <f aca="false">SUM(E16:E20)</f>
        <v>1907</v>
      </c>
      <c r="F21" s="18" t="n">
        <f aca="false">100*G21/E21</f>
        <v>9.41269008914525</v>
      </c>
      <c r="G21" s="17" t="n">
        <f aca="false">SUM(G16:G20)</f>
        <v>179.5</v>
      </c>
      <c r="H21" s="17" t="n">
        <f aca="false">SUM(H16:H20)</f>
        <v>25.4</v>
      </c>
      <c r="I21" s="17" t="n">
        <f aca="false">SUM(I16:I20)</f>
        <v>202.3</v>
      </c>
      <c r="J21" s="18" t="n">
        <f aca="false">I21/E21*100</f>
        <v>10.6082852648138</v>
      </c>
      <c r="K21" s="19" t="n">
        <f aca="false">(J21-F21)/F21</f>
        <v>0.127019498607242</v>
      </c>
      <c r="N21" s="1"/>
      <c r="O21" s="2"/>
      <c r="P21" s="3"/>
      <c r="Q21" s="4"/>
      <c r="R21" s="4"/>
      <c r="S21" s="4"/>
      <c r="T21" s="3"/>
      <c r="U21" s="11"/>
    </row>
    <row r="22" customFormat="false" ht="13.5" hidden="false" customHeight="false" outlineLevel="0" collapsed="false">
      <c r="D22" s="0"/>
      <c r="E22" s="7"/>
      <c r="F22" s="8"/>
      <c r="G22" s="9"/>
      <c r="H22" s="9"/>
      <c r="I22" s="9"/>
      <c r="J22" s="8"/>
      <c r="K22" s="10"/>
      <c r="N22" s="1"/>
      <c r="O22" s="2"/>
      <c r="P22" s="3"/>
      <c r="Q22" s="4"/>
      <c r="R22" s="4"/>
      <c r="S22" s="4"/>
      <c r="T22" s="3"/>
      <c r="U22" s="11"/>
    </row>
    <row r="23" customFormat="false" ht="12.75" hidden="false" customHeight="false" outlineLevel="0" collapsed="false">
      <c r="D23" s="6"/>
      <c r="E23" s="7"/>
      <c r="F23" s="8"/>
      <c r="G23" s="9"/>
      <c r="H23" s="9"/>
      <c r="I23" s="9"/>
      <c r="J23" s="8"/>
      <c r="K23" s="10"/>
      <c r="N23" s="1"/>
      <c r="O23" s="2"/>
      <c r="P23" s="3"/>
      <c r="Q23" s="4"/>
      <c r="R23" s="4"/>
      <c r="S23" s="4"/>
      <c r="T23" s="3"/>
      <c r="U23" s="11"/>
    </row>
    <row r="24" customFormat="false" ht="12.75" hidden="false" customHeight="false" outlineLevel="0" collapsed="false">
      <c r="A24" s="1" t="s">
        <v>25</v>
      </c>
      <c r="B24" s="1" t="s">
        <v>26</v>
      </c>
      <c r="C24" s="1" t="s">
        <v>27</v>
      </c>
      <c r="D24" s="12" t="s">
        <v>28</v>
      </c>
      <c r="E24" s="7"/>
      <c r="F24" s="8"/>
      <c r="G24" s="9" t="n">
        <v>41.7</v>
      </c>
      <c r="H24" s="9"/>
      <c r="I24" s="9" t="n">
        <v>41.7</v>
      </c>
      <c r="J24" s="8"/>
      <c r="K24" s="10"/>
      <c r="N24" s="1"/>
      <c r="O24" s="2"/>
      <c r="P24" s="3"/>
      <c r="Q24" s="4"/>
      <c r="R24" s="4"/>
      <c r="S24" s="4"/>
      <c r="T24" s="3"/>
      <c r="U24" s="11"/>
    </row>
    <row r="25" customFormat="false" ht="12.75" hidden="false" customHeight="false" outlineLevel="0" collapsed="false">
      <c r="A25" s="1" t="s">
        <v>25</v>
      </c>
      <c r="B25" s="1" t="s">
        <v>26</v>
      </c>
      <c r="C25" s="1" t="s">
        <v>27</v>
      </c>
      <c r="D25" s="12" t="s">
        <v>29</v>
      </c>
      <c r="E25" s="7" t="n">
        <v>1701</v>
      </c>
      <c r="F25" s="8" t="n">
        <v>14.9</v>
      </c>
      <c r="G25" s="9" t="n">
        <v>253</v>
      </c>
      <c r="H25" s="9" t="n">
        <v>27</v>
      </c>
      <c r="I25" s="9" t="n">
        <v>279.9</v>
      </c>
      <c r="J25" s="8" t="n">
        <v>16.5</v>
      </c>
      <c r="K25" s="10"/>
      <c r="N25" s="1"/>
      <c r="O25" s="2"/>
      <c r="P25" s="3"/>
      <c r="Q25" s="4"/>
      <c r="R25" s="4"/>
      <c r="S25" s="4"/>
      <c r="T25" s="3"/>
      <c r="U25" s="11"/>
    </row>
    <row r="26" customFormat="false" ht="12.75" hidden="false" customHeight="false" outlineLevel="0" collapsed="false">
      <c r="A26" s="1" t="s">
        <v>25</v>
      </c>
      <c r="B26" s="1" t="s">
        <v>26</v>
      </c>
      <c r="C26" s="1" t="s">
        <v>27</v>
      </c>
      <c r="D26" s="12" t="s">
        <v>30</v>
      </c>
      <c r="E26" s="7" t="n">
        <v>1392</v>
      </c>
      <c r="F26" s="8" t="n">
        <v>14.9</v>
      </c>
      <c r="G26" s="9" t="n">
        <v>207</v>
      </c>
      <c r="H26" s="9" t="n">
        <v>40.4</v>
      </c>
      <c r="I26" s="9" t="n">
        <v>247.4</v>
      </c>
      <c r="J26" s="8" t="n">
        <v>17.8</v>
      </c>
      <c r="K26" s="10"/>
      <c r="N26" s="1"/>
      <c r="O26" s="2"/>
      <c r="P26" s="3"/>
      <c r="Q26" s="4"/>
      <c r="R26" s="4"/>
      <c r="S26" s="4"/>
      <c r="T26" s="3"/>
      <c r="U26" s="11"/>
    </row>
    <row r="27" customFormat="false" ht="12.75" hidden="false" customHeight="false" outlineLevel="0" collapsed="false">
      <c r="A27" s="1" t="s">
        <v>25</v>
      </c>
      <c r="B27" s="1" t="s">
        <v>26</v>
      </c>
      <c r="C27" s="1" t="s">
        <v>27</v>
      </c>
      <c r="D27" s="12" t="s">
        <v>31</v>
      </c>
      <c r="E27" s="7" t="n">
        <v>1547</v>
      </c>
      <c r="F27" s="8" t="n">
        <v>10.2</v>
      </c>
      <c r="G27" s="9" t="n">
        <v>157.7</v>
      </c>
      <c r="H27" s="9" t="n">
        <v>24.5</v>
      </c>
      <c r="I27" s="9" t="n">
        <v>182.3</v>
      </c>
      <c r="J27" s="8" t="n">
        <v>11.8</v>
      </c>
      <c r="K27" s="10"/>
      <c r="N27" s="1"/>
      <c r="O27" s="2"/>
      <c r="P27" s="3"/>
      <c r="Q27" s="4"/>
      <c r="R27" s="4"/>
      <c r="S27" s="4"/>
      <c r="T27" s="3"/>
      <c r="U27" s="11"/>
    </row>
    <row r="28" customFormat="false" ht="12.75" hidden="false" customHeight="false" outlineLevel="0" collapsed="false">
      <c r="A28" s="1" t="s">
        <v>25</v>
      </c>
      <c r="B28" s="1" t="s">
        <v>26</v>
      </c>
      <c r="C28" s="1" t="s">
        <v>27</v>
      </c>
      <c r="D28" s="12" t="s">
        <v>32</v>
      </c>
      <c r="E28" s="7" t="n">
        <v>1266</v>
      </c>
      <c r="F28" s="8" t="n">
        <v>10.2</v>
      </c>
      <c r="G28" s="9" t="n">
        <v>129.1</v>
      </c>
      <c r="H28" s="9" t="n">
        <v>36.8</v>
      </c>
      <c r="I28" s="9" t="n">
        <v>165.8</v>
      </c>
      <c r="J28" s="8" t="n">
        <v>13.1</v>
      </c>
      <c r="K28" s="10"/>
      <c r="N28" s="1"/>
      <c r="O28" s="2"/>
      <c r="P28" s="3"/>
      <c r="Q28" s="4"/>
      <c r="R28" s="4"/>
      <c r="S28" s="4"/>
      <c r="T28" s="3"/>
      <c r="U28" s="11"/>
    </row>
    <row r="29" customFormat="false" ht="12.75" hidden="false" customHeight="false" outlineLevel="0" collapsed="false">
      <c r="A29" s="1" t="s">
        <v>25</v>
      </c>
      <c r="B29" s="1" t="s">
        <v>26</v>
      </c>
      <c r="C29" s="1" t="s">
        <v>27</v>
      </c>
      <c r="D29" s="12" t="s">
        <v>21</v>
      </c>
      <c r="E29" s="7"/>
      <c r="F29" s="8"/>
      <c r="G29" s="9" t="n">
        <v>-78.8</v>
      </c>
      <c r="H29" s="9"/>
      <c r="I29" s="9" t="n">
        <v>-96.6</v>
      </c>
      <c r="J29" s="8"/>
      <c r="K29" s="10"/>
      <c r="N29" s="1"/>
      <c r="O29" s="2"/>
      <c r="P29" s="3"/>
      <c r="Q29" s="4"/>
      <c r="R29" s="4"/>
      <c r="S29" s="4"/>
      <c r="T29" s="3"/>
      <c r="U29" s="11"/>
    </row>
    <row r="30" customFormat="false" ht="13.5" hidden="false" customHeight="false" outlineLevel="0" collapsed="false">
      <c r="D30" s="13" t="s">
        <v>33</v>
      </c>
      <c r="E30" s="14" t="n">
        <f aca="false">SUM(E24:E29)</f>
        <v>5906</v>
      </c>
      <c r="F30" s="18" t="n">
        <f aca="false">100*G30/E30</f>
        <v>12.0165932949543</v>
      </c>
      <c r="G30" s="17" t="n">
        <f aca="false">SUM(G24:G29)</f>
        <v>709.7</v>
      </c>
      <c r="H30" s="17" t="n">
        <f aca="false">SUM(H24:H29)</f>
        <v>128.7</v>
      </c>
      <c r="I30" s="17" t="n">
        <f aca="false">SUM(I24:I29)</f>
        <v>820.5</v>
      </c>
      <c r="J30" s="18" t="n">
        <f aca="false">I30/E30*100</f>
        <v>13.892651540806</v>
      </c>
      <c r="K30" s="19" t="n">
        <f aca="false">(J30-F30)/F30</f>
        <v>0.15612230519938</v>
      </c>
      <c r="N30" s="1"/>
      <c r="O30" s="2"/>
      <c r="P30" s="3"/>
      <c r="Q30" s="4"/>
      <c r="R30" s="4"/>
      <c r="S30" s="4"/>
      <c r="T30" s="3"/>
      <c r="U30" s="11"/>
    </row>
    <row r="31" customFormat="false" ht="13.5" hidden="false" customHeight="false" outlineLevel="0" collapsed="false">
      <c r="D31" s="0"/>
      <c r="E31" s="7"/>
      <c r="F31" s="8"/>
      <c r="G31" s="9"/>
      <c r="H31" s="9"/>
      <c r="I31" s="9"/>
      <c r="J31" s="8"/>
      <c r="K31" s="10"/>
      <c r="N31" s="1"/>
      <c r="O31" s="2"/>
      <c r="P31" s="3"/>
      <c r="Q31" s="4"/>
      <c r="R31" s="4"/>
      <c r="S31" s="4"/>
      <c r="T31" s="3"/>
      <c r="U31" s="11"/>
    </row>
    <row r="32" customFormat="false" ht="12.75" hidden="false" customHeight="false" outlineLevel="0" collapsed="false">
      <c r="D32" s="6"/>
      <c r="E32" s="7"/>
      <c r="F32" s="8"/>
      <c r="G32" s="9"/>
      <c r="H32" s="9"/>
      <c r="I32" s="9"/>
      <c r="J32" s="8"/>
      <c r="K32" s="10"/>
      <c r="N32" s="1"/>
      <c r="O32" s="2"/>
      <c r="P32" s="3"/>
      <c r="Q32" s="4"/>
      <c r="R32" s="4"/>
      <c r="S32" s="4"/>
      <c r="T32" s="3"/>
      <c r="U32" s="11"/>
    </row>
    <row r="33" customFormat="false" ht="12.75" hidden="false" customHeight="false" outlineLevel="0" collapsed="false">
      <c r="A33" s="1" t="s">
        <v>25</v>
      </c>
      <c r="B33" s="1" t="s">
        <v>34</v>
      </c>
      <c r="C33" s="1" t="s">
        <v>35</v>
      </c>
      <c r="D33" s="12" t="s">
        <v>28</v>
      </c>
      <c r="E33" s="7"/>
      <c r="F33" s="8"/>
      <c r="G33" s="9" t="n">
        <v>6.8</v>
      </c>
      <c r="H33" s="9"/>
      <c r="I33" s="9" t="n">
        <v>6.8</v>
      </c>
      <c r="J33" s="8"/>
      <c r="K33" s="10"/>
      <c r="N33" s="1"/>
      <c r="O33" s="2"/>
      <c r="P33" s="3"/>
      <c r="Q33" s="4"/>
      <c r="R33" s="4"/>
      <c r="S33" s="4"/>
      <c r="T33" s="3"/>
      <c r="U33" s="11"/>
    </row>
    <row r="34" customFormat="false" ht="12.75" hidden="false" customHeight="false" outlineLevel="0" collapsed="false">
      <c r="A34" s="1" t="s">
        <v>25</v>
      </c>
      <c r="B34" s="1" t="s">
        <v>34</v>
      </c>
      <c r="C34" s="1" t="s">
        <v>35</v>
      </c>
      <c r="D34" s="12" t="s">
        <v>36</v>
      </c>
      <c r="E34" s="7" t="n">
        <v>1748</v>
      </c>
      <c r="F34" s="8" t="n">
        <v>5.6</v>
      </c>
      <c r="G34" s="9" t="n">
        <v>98.2</v>
      </c>
      <c r="H34" s="9" t="n">
        <v>17.1</v>
      </c>
      <c r="I34" s="9" t="n">
        <v>115.3</v>
      </c>
      <c r="J34" s="8" t="n">
        <v>6.6</v>
      </c>
      <c r="K34" s="10"/>
      <c r="N34" s="1"/>
      <c r="O34" s="2"/>
      <c r="P34" s="3"/>
      <c r="Q34" s="4"/>
      <c r="R34" s="4"/>
      <c r="S34" s="4"/>
      <c r="T34" s="3"/>
      <c r="U34" s="11"/>
    </row>
    <row r="35" customFormat="false" ht="12.75" hidden="false" customHeight="false" outlineLevel="0" collapsed="false">
      <c r="A35" s="1" t="s">
        <v>25</v>
      </c>
      <c r="B35" s="1" t="s">
        <v>34</v>
      </c>
      <c r="C35" s="1" t="s">
        <v>35</v>
      </c>
      <c r="D35" s="12" t="s">
        <v>37</v>
      </c>
      <c r="E35" s="7" t="n">
        <v>210</v>
      </c>
      <c r="F35" s="8" t="n">
        <v>23.3</v>
      </c>
      <c r="G35" s="9" t="n">
        <v>48.9</v>
      </c>
      <c r="H35" s="9" t="n">
        <v>25.6</v>
      </c>
      <c r="I35" s="9" t="n">
        <v>74.5</v>
      </c>
      <c r="J35" s="8" t="n">
        <v>35.4</v>
      </c>
      <c r="K35" s="10"/>
      <c r="N35" s="1"/>
      <c r="O35" s="2"/>
      <c r="P35" s="3"/>
      <c r="Q35" s="4"/>
      <c r="R35" s="4"/>
      <c r="S35" s="4"/>
      <c r="T35" s="3"/>
      <c r="U35" s="11"/>
    </row>
    <row r="36" customFormat="false" ht="12.75" hidden="false" customHeight="false" outlineLevel="0" collapsed="false">
      <c r="A36" s="1" t="s">
        <v>25</v>
      </c>
      <c r="B36" s="1" t="s">
        <v>34</v>
      </c>
      <c r="C36" s="1" t="s">
        <v>35</v>
      </c>
      <c r="D36" s="12" t="s">
        <v>21</v>
      </c>
      <c r="E36" s="7"/>
      <c r="F36" s="8"/>
      <c r="G36" s="9" t="n">
        <v>-19.6</v>
      </c>
      <c r="H36" s="9"/>
      <c r="I36" s="9" t="n">
        <v>-25.5</v>
      </c>
      <c r="J36" s="8"/>
      <c r="K36" s="10"/>
      <c r="N36" s="1"/>
      <c r="O36" s="2"/>
      <c r="P36" s="3"/>
      <c r="Q36" s="4"/>
      <c r="R36" s="4"/>
      <c r="S36" s="4"/>
      <c r="T36" s="3"/>
      <c r="U36" s="11"/>
    </row>
    <row r="37" customFormat="false" ht="13.5" hidden="false" customHeight="false" outlineLevel="0" collapsed="false">
      <c r="D37" s="13" t="s">
        <v>38</v>
      </c>
      <c r="E37" s="14" t="n">
        <f aca="false">SUM(E32:E36)</f>
        <v>1958</v>
      </c>
      <c r="F37" s="18" t="n">
        <f aca="false">100*G37/E37</f>
        <v>6.85903983656793</v>
      </c>
      <c r="G37" s="17" t="n">
        <f aca="false">SUM(G32:G36)</f>
        <v>134.3</v>
      </c>
      <c r="H37" s="17" t="n">
        <f aca="false">SUM(H32:H36)</f>
        <v>42.7</v>
      </c>
      <c r="I37" s="17" t="n">
        <f aca="false">SUM(I32:I36)</f>
        <v>171.1</v>
      </c>
      <c r="J37" s="18" t="n">
        <f aca="false">I37/E37*100</f>
        <v>8.73850868232891</v>
      </c>
      <c r="K37" s="19" t="n">
        <f aca="false">(J37-F37)/F37</f>
        <v>0.274013402829486</v>
      </c>
      <c r="N37" s="1"/>
      <c r="O37" s="2"/>
      <c r="P37" s="3"/>
      <c r="Q37" s="4"/>
      <c r="R37" s="4"/>
      <c r="S37" s="4"/>
      <c r="T37" s="3"/>
      <c r="U37" s="11"/>
    </row>
    <row r="38" customFormat="false" ht="13.5" hidden="false" customHeight="false" outlineLevel="0" collapsed="false">
      <c r="D38" s="0"/>
      <c r="E38" s="7"/>
      <c r="F38" s="8"/>
      <c r="G38" s="9"/>
      <c r="H38" s="9"/>
      <c r="I38" s="9"/>
      <c r="J38" s="8"/>
      <c r="K38" s="10"/>
      <c r="N38" s="1"/>
      <c r="O38" s="2"/>
      <c r="P38" s="3"/>
      <c r="Q38" s="4"/>
      <c r="R38" s="4"/>
      <c r="S38" s="4"/>
      <c r="T38" s="3"/>
      <c r="U38" s="11"/>
    </row>
    <row r="39" customFormat="false" ht="12.75" hidden="false" customHeight="false" outlineLevel="0" collapsed="false">
      <c r="D39" s="6"/>
      <c r="E39" s="7"/>
      <c r="F39" s="8"/>
      <c r="G39" s="9"/>
      <c r="H39" s="9"/>
      <c r="I39" s="9"/>
      <c r="J39" s="8"/>
      <c r="K39" s="10"/>
      <c r="N39" s="1"/>
      <c r="O39" s="2"/>
      <c r="P39" s="3"/>
      <c r="Q39" s="4"/>
      <c r="R39" s="4"/>
      <c r="S39" s="4"/>
      <c r="T39" s="3"/>
      <c r="U39" s="11"/>
    </row>
    <row r="40" customFormat="false" ht="12.75" hidden="false" customHeight="false" outlineLevel="0" collapsed="false">
      <c r="A40" s="1" t="s">
        <v>25</v>
      </c>
      <c r="B40" s="1" t="s">
        <v>39</v>
      </c>
      <c r="C40" s="1" t="s">
        <v>40</v>
      </c>
      <c r="D40" s="12" t="s">
        <v>28</v>
      </c>
      <c r="E40" s="7"/>
      <c r="F40" s="8"/>
      <c r="G40" s="9" t="n">
        <v>220.7</v>
      </c>
      <c r="H40" s="9"/>
      <c r="I40" s="9" t="n">
        <v>220.7</v>
      </c>
      <c r="J40" s="8"/>
      <c r="K40" s="10"/>
      <c r="N40" s="1"/>
      <c r="O40" s="2"/>
      <c r="P40" s="3"/>
      <c r="Q40" s="4"/>
      <c r="R40" s="4"/>
      <c r="S40" s="4"/>
      <c r="T40" s="3"/>
      <c r="U40" s="11"/>
    </row>
    <row r="41" customFormat="false" ht="12.75" hidden="false" customHeight="false" outlineLevel="0" collapsed="false">
      <c r="A41" s="1" t="s">
        <v>25</v>
      </c>
      <c r="B41" s="1" t="s">
        <v>39</v>
      </c>
      <c r="C41" s="1" t="s">
        <v>40</v>
      </c>
      <c r="D41" s="12" t="s">
        <v>41</v>
      </c>
      <c r="E41" s="7" t="n">
        <v>7123</v>
      </c>
      <c r="F41" s="8" t="n">
        <v>9.151</v>
      </c>
      <c r="G41" s="9" t="n">
        <v>651.8</v>
      </c>
      <c r="H41" s="9" t="n">
        <v>113</v>
      </c>
      <c r="I41" s="9" t="n">
        <v>764.8</v>
      </c>
      <c r="J41" s="8" t="n">
        <v>10.7</v>
      </c>
      <c r="K41" s="10"/>
      <c r="N41" s="1"/>
      <c r="O41" s="2"/>
      <c r="P41" s="3"/>
      <c r="Q41" s="4"/>
      <c r="R41" s="4"/>
      <c r="S41" s="4"/>
      <c r="T41" s="3"/>
      <c r="U41" s="11"/>
    </row>
    <row r="42" customFormat="false" ht="12.75" hidden="false" customHeight="false" outlineLevel="0" collapsed="false">
      <c r="A42" s="1" t="s">
        <v>25</v>
      </c>
      <c r="B42" s="1" t="s">
        <v>39</v>
      </c>
      <c r="C42" s="1" t="s">
        <v>40</v>
      </c>
      <c r="D42" s="12" t="s">
        <v>42</v>
      </c>
      <c r="E42" s="7" t="n">
        <v>5828</v>
      </c>
      <c r="F42" s="8" t="n">
        <v>9.2</v>
      </c>
      <c r="G42" s="9" t="n">
        <v>533.3</v>
      </c>
      <c r="H42" s="9" t="n">
        <v>169.4</v>
      </c>
      <c r="I42" s="9" t="n">
        <v>702.7</v>
      </c>
      <c r="J42" s="8" t="n">
        <v>12.1</v>
      </c>
      <c r="K42" s="10"/>
      <c r="N42" s="1"/>
      <c r="O42" s="2"/>
      <c r="P42" s="3"/>
      <c r="Q42" s="4"/>
      <c r="R42" s="4"/>
      <c r="S42" s="4"/>
      <c r="T42" s="3"/>
      <c r="U42" s="11"/>
    </row>
    <row r="43" customFormat="false" ht="12.75" hidden="false" customHeight="false" outlineLevel="0" collapsed="false">
      <c r="A43" s="1" t="s">
        <v>25</v>
      </c>
      <c r="B43" s="1" t="s">
        <v>39</v>
      </c>
      <c r="C43" s="1" t="s">
        <v>40</v>
      </c>
      <c r="D43" s="12" t="s">
        <v>21</v>
      </c>
      <c r="E43" s="7"/>
      <c r="F43" s="8"/>
      <c r="G43" s="9" t="n">
        <v>-2.8</v>
      </c>
      <c r="H43" s="9"/>
      <c r="I43" s="9" t="n">
        <v>-2.8</v>
      </c>
      <c r="J43" s="8"/>
      <c r="K43" s="10"/>
      <c r="N43" s="1"/>
      <c r="O43" s="2"/>
      <c r="P43" s="3"/>
      <c r="Q43" s="4"/>
      <c r="R43" s="4"/>
      <c r="S43" s="4"/>
      <c r="T43" s="3"/>
      <c r="U43" s="11"/>
    </row>
    <row r="44" customFormat="false" ht="13.5" hidden="false" customHeight="false" outlineLevel="0" collapsed="false">
      <c r="D44" s="13" t="s">
        <v>43</v>
      </c>
      <c r="E44" s="14" t="n">
        <f aca="false">SUM(E39:E43)</f>
        <v>12951</v>
      </c>
      <c r="F44" s="18" t="n">
        <f aca="false">100*G44/E44</f>
        <v>10.8331402980465</v>
      </c>
      <c r="G44" s="17" t="n">
        <f aca="false">SUM(G39:G43)</f>
        <v>1403</v>
      </c>
      <c r="H44" s="17" t="n">
        <f aca="false">SUM(H39:H43)</f>
        <v>282.4</v>
      </c>
      <c r="I44" s="17" t="n">
        <f aca="false">SUM(I39:I43)</f>
        <v>1685.4</v>
      </c>
      <c r="J44" s="18" t="n">
        <f aca="false">I44/E44*100</f>
        <v>13.013666898309</v>
      </c>
      <c r="K44" s="19" t="n">
        <f aca="false">(J44-F44)/F44</f>
        <v>0.20128296507484</v>
      </c>
      <c r="N44" s="1"/>
      <c r="O44" s="2"/>
      <c r="P44" s="3"/>
      <c r="Q44" s="4"/>
      <c r="R44" s="4"/>
      <c r="S44" s="4"/>
      <c r="T44" s="3"/>
      <c r="U44" s="11"/>
    </row>
    <row r="45" customFormat="false" ht="13.5" hidden="false" customHeight="false" outlineLevel="0" collapsed="false">
      <c r="D45" s="0"/>
      <c r="E45" s="7"/>
      <c r="F45" s="8"/>
      <c r="G45" s="9"/>
      <c r="H45" s="9"/>
      <c r="I45" s="9"/>
      <c r="J45" s="8"/>
      <c r="K45" s="10"/>
      <c r="N45" s="1"/>
      <c r="O45" s="2"/>
      <c r="P45" s="3"/>
      <c r="Q45" s="4"/>
      <c r="R45" s="4"/>
      <c r="S45" s="4"/>
      <c r="T45" s="3"/>
      <c r="U45" s="11"/>
    </row>
    <row r="46" customFormat="false" ht="12.75" hidden="false" customHeight="false" outlineLevel="0" collapsed="false">
      <c r="D46" s="6"/>
      <c r="E46" s="7"/>
      <c r="F46" s="8"/>
      <c r="G46" s="9"/>
      <c r="H46" s="9"/>
      <c r="I46" s="9"/>
      <c r="J46" s="8"/>
      <c r="K46" s="10"/>
      <c r="N46" s="1"/>
      <c r="O46" s="2"/>
      <c r="P46" s="3"/>
      <c r="Q46" s="4"/>
      <c r="R46" s="4"/>
      <c r="S46" s="4"/>
      <c r="T46" s="3"/>
      <c r="U46" s="11"/>
    </row>
    <row r="47" customFormat="false" ht="12.75" hidden="false" customHeight="false" outlineLevel="0" collapsed="false">
      <c r="A47" s="1" t="s">
        <v>44</v>
      </c>
      <c r="B47" s="1" t="s">
        <v>45</v>
      </c>
      <c r="C47" s="1" t="s">
        <v>46</v>
      </c>
      <c r="D47" s="12" t="s">
        <v>28</v>
      </c>
      <c r="E47" s="7"/>
      <c r="F47" s="8"/>
      <c r="G47" s="9" t="n">
        <v>0.2</v>
      </c>
      <c r="H47" s="9"/>
      <c r="I47" s="9" t="n">
        <v>0.2</v>
      </c>
      <c r="J47" s="8"/>
      <c r="K47" s="10"/>
      <c r="N47" s="1"/>
      <c r="O47" s="2"/>
      <c r="P47" s="3"/>
      <c r="Q47" s="4"/>
      <c r="R47" s="4"/>
      <c r="S47" s="4"/>
      <c r="T47" s="3"/>
      <c r="U47" s="11"/>
    </row>
    <row r="48" customFormat="false" ht="12.75" hidden="false" customHeight="false" outlineLevel="0" collapsed="false">
      <c r="A48" s="1" t="s">
        <v>44</v>
      </c>
      <c r="B48" s="1" t="s">
        <v>45</v>
      </c>
      <c r="C48" s="1" t="s">
        <v>46</v>
      </c>
      <c r="D48" s="12" t="s">
        <v>36</v>
      </c>
      <c r="E48" s="7" t="n">
        <v>10</v>
      </c>
      <c r="F48" s="8" t="n">
        <v>7.8</v>
      </c>
      <c r="G48" s="9" t="n">
        <v>0.8</v>
      </c>
      <c r="H48" s="9" t="n">
        <v>0.1</v>
      </c>
      <c r="I48" s="9" t="n">
        <v>0.9</v>
      </c>
      <c r="J48" s="8" t="n">
        <v>8.8</v>
      </c>
      <c r="K48" s="10"/>
      <c r="N48" s="1"/>
      <c r="O48" s="2"/>
      <c r="P48" s="3"/>
      <c r="Q48" s="4"/>
      <c r="R48" s="4"/>
      <c r="S48" s="4"/>
      <c r="T48" s="3"/>
      <c r="U48" s="11"/>
    </row>
    <row r="49" customFormat="false" ht="12.75" hidden="false" customHeight="false" outlineLevel="0" collapsed="false">
      <c r="A49" s="1" t="s">
        <v>44</v>
      </c>
      <c r="B49" s="1" t="s">
        <v>45</v>
      </c>
      <c r="C49" s="1" t="s">
        <v>46</v>
      </c>
      <c r="D49" s="12" t="s">
        <v>37</v>
      </c>
      <c r="E49" s="7" t="n">
        <v>1</v>
      </c>
      <c r="F49" s="8" t="n">
        <v>8.7</v>
      </c>
      <c r="G49" s="9" t="n">
        <v>0.1</v>
      </c>
      <c r="H49" s="9" t="n">
        <v>0.3</v>
      </c>
      <c r="I49" s="9" t="n">
        <v>0.5</v>
      </c>
      <c r="J49" s="8" t="n">
        <v>38.3</v>
      </c>
      <c r="K49" s="10"/>
      <c r="N49" s="1"/>
      <c r="O49" s="2"/>
      <c r="P49" s="3"/>
      <c r="Q49" s="4"/>
      <c r="R49" s="4"/>
      <c r="S49" s="4"/>
      <c r="T49" s="3"/>
      <c r="U49" s="11"/>
    </row>
    <row r="50" customFormat="false" ht="12.75" hidden="false" customHeight="false" outlineLevel="0" collapsed="false">
      <c r="A50" s="1" t="s">
        <v>44</v>
      </c>
      <c r="B50" s="1" t="s">
        <v>45</v>
      </c>
      <c r="C50" s="1" t="s">
        <v>46</v>
      </c>
      <c r="D50" s="12" t="s">
        <v>47</v>
      </c>
      <c r="E50" s="7"/>
      <c r="F50" s="8"/>
      <c r="G50" s="9" t="n">
        <v>0</v>
      </c>
      <c r="H50" s="9"/>
      <c r="I50" s="9" t="n">
        <v>0</v>
      </c>
      <c r="J50" s="8"/>
      <c r="K50" s="10"/>
      <c r="N50" s="1"/>
      <c r="O50" s="2"/>
      <c r="P50" s="3"/>
      <c r="Q50" s="4"/>
      <c r="R50" s="4"/>
      <c r="S50" s="4"/>
      <c r="T50" s="3"/>
      <c r="U50" s="11"/>
    </row>
    <row r="51" customFormat="false" ht="13.5" hidden="false" customHeight="false" outlineLevel="0" collapsed="false">
      <c r="D51" s="13" t="s">
        <v>48</v>
      </c>
      <c r="E51" s="14" t="n">
        <f aca="false">SUM(E46:E50)</f>
        <v>11</v>
      </c>
      <c r="F51" s="18" t="n">
        <f aca="false">100*G51/E51</f>
        <v>10</v>
      </c>
      <c r="G51" s="17" t="n">
        <f aca="false">SUM(G46:G50)</f>
        <v>1.1</v>
      </c>
      <c r="H51" s="17" t="n">
        <f aca="false">SUM(H46:H50)</f>
        <v>0.4</v>
      </c>
      <c r="I51" s="17" t="n">
        <f aca="false">SUM(I46:I50)</f>
        <v>1.6</v>
      </c>
      <c r="J51" s="18" t="n">
        <f aca="false">I51/E51*100</f>
        <v>14.5454545454545</v>
      </c>
      <c r="K51" s="19" t="n">
        <f aca="false">(J51-F51)/F51</f>
        <v>0.454545454545454</v>
      </c>
      <c r="N51" s="1"/>
      <c r="O51" s="2"/>
      <c r="P51" s="3"/>
      <c r="Q51" s="4"/>
      <c r="R51" s="4"/>
      <c r="S51" s="4"/>
      <c r="T51" s="3"/>
      <c r="U51" s="11"/>
    </row>
    <row r="52" customFormat="false" ht="13.5" hidden="false" customHeight="false" outlineLevel="0" collapsed="false">
      <c r="D52" s="0"/>
      <c r="E52" s="7"/>
      <c r="F52" s="8"/>
      <c r="G52" s="9"/>
      <c r="H52" s="9"/>
      <c r="I52" s="9"/>
      <c r="J52" s="8"/>
      <c r="K52" s="10"/>
      <c r="N52" s="1"/>
      <c r="O52" s="2"/>
      <c r="P52" s="3"/>
      <c r="Q52" s="4"/>
      <c r="R52" s="4"/>
      <c r="S52" s="4"/>
      <c r="T52" s="3"/>
      <c r="U52" s="11"/>
    </row>
    <row r="53" customFormat="false" ht="12.75" hidden="false" customHeight="false" outlineLevel="0" collapsed="false">
      <c r="D53" s="6"/>
      <c r="E53" s="7"/>
      <c r="F53" s="8"/>
      <c r="G53" s="9"/>
      <c r="H53" s="9"/>
      <c r="I53" s="9"/>
      <c r="J53" s="8"/>
      <c r="K53" s="10"/>
      <c r="N53" s="1"/>
      <c r="O53" s="2"/>
      <c r="P53" s="3"/>
      <c r="Q53" s="4"/>
      <c r="R53" s="4"/>
      <c r="S53" s="4"/>
      <c r="T53" s="3"/>
      <c r="U53" s="11"/>
    </row>
    <row r="54" customFormat="false" ht="12.75" hidden="false" customHeight="false" outlineLevel="0" collapsed="false">
      <c r="A54" s="1" t="s">
        <v>44</v>
      </c>
      <c r="B54" s="1" t="s">
        <v>49</v>
      </c>
      <c r="C54" s="1" t="s">
        <v>50</v>
      </c>
      <c r="D54" s="12" t="s">
        <v>28</v>
      </c>
      <c r="E54" s="7"/>
      <c r="F54" s="8"/>
      <c r="G54" s="9" t="n">
        <v>17.8</v>
      </c>
      <c r="H54" s="9"/>
      <c r="I54" s="9" t="n">
        <v>17.8</v>
      </c>
      <c r="J54" s="8"/>
      <c r="K54" s="10"/>
      <c r="N54" s="1"/>
      <c r="O54" s="2"/>
      <c r="P54" s="3"/>
      <c r="Q54" s="4"/>
      <c r="R54" s="4"/>
      <c r="S54" s="4"/>
      <c r="T54" s="3"/>
      <c r="U54" s="11"/>
    </row>
    <row r="55" customFormat="false" ht="12.75" hidden="false" customHeight="false" outlineLevel="0" collapsed="false">
      <c r="A55" s="1" t="s">
        <v>44</v>
      </c>
      <c r="B55" s="1" t="s">
        <v>49</v>
      </c>
      <c r="C55" s="1" t="s">
        <v>50</v>
      </c>
      <c r="D55" s="12" t="s">
        <v>36</v>
      </c>
      <c r="E55" s="7" t="n">
        <v>700</v>
      </c>
      <c r="F55" s="8" t="n">
        <v>6</v>
      </c>
      <c r="G55" s="9" t="n">
        <v>41.8</v>
      </c>
      <c r="H55" s="9" t="n">
        <v>7</v>
      </c>
      <c r="I55" s="9" t="n">
        <v>48.8</v>
      </c>
      <c r="J55" s="8" t="n">
        <v>7</v>
      </c>
      <c r="K55" s="10"/>
      <c r="N55" s="1"/>
      <c r="O55" s="2"/>
      <c r="P55" s="3"/>
      <c r="Q55" s="4"/>
      <c r="R55" s="4"/>
      <c r="S55" s="4"/>
      <c r="T55" s="3"/>
      <c r="U55" s="11"/>
    </row>
    <row r="56" customFormat="false" ht="12.75" hidden="false" customHeight="false" outlineLevel="0" collapsed="false">
      <c r="A56" s="1" t="s">
        <v>44</v>
      </c>
      <c r="B56" s="1" t="s">
        <v>49</v>
      </c>
      <c r="C56" s="1" t="s">
        <v>50</v>
      </c>
      <c r="D56" s="12" t="s">
        <v>37</v>
      </c>
      <c r="E56" s="7" t="n">
        <v>84</v>
      </c>
      <c r="F56" s="8" t="n">
        <v>6.3</v>
      </c>
      <c r="G56" s="9" t="n">
        <v>6.1</v>
      </c>
      <c r="H56" s="9" t="n">
        <v>24.4</v>
      </c>
      <c r="I56" s="9" t="n">
        <v>30.5</v>
      </c>
      <c r="J56" s="8" t="n">
        <v>36.3</v>
      </c>
      <c r="K56" s="10"/>
      <c r="N56" s="1"/>
      <c r="O56" s="2"/>
      <c r="P56" s="3"/>
      <c r="Q56" s="4"/>
      <c r="R56" s="4"/>
      <c r="S56" s="4"/>
      <c r="T56" s="3"/>
      <c r="U56" s="11"/>
    </row>
    <row r="57" customFormat="false" ht="12.75" hidden="false" customHeight="false" outlineLevel="0" collapsed="false">
      <c r="A57" s="1" t="s">
        <v>44</v>
      </c>
      <c r="B57" s="1" t="s">
        <v>49</v>
      </c>
      <c r="C57" s="1" t="s">
        <v>50</v>
      </c>
      <c r="D57" s="12" t="s">
        <v>47</v>
      </c>
      <c r="E57" s="7"/>
      <c r="F57" s="8"/>
      <c r="G57" s="9" t="n">
        <v>-1.1</v>
      </c>
      <c r="H57" s="9"/>
      <c r="I57" s="9" t="n">
        <v>-1.1</v>
      </c>
      <c r="J57" s="8"/>
      <c r="K57" s="10"/>
      <c r="N57" s="1"/>
      <c r="O57" s="2"/>
      <c r="P57" s="3"/>
      <c r="Q57" s="4"/>
      <c r="R57" s="4"/>
      <c r="S57" s="4"/>
      <c r="T57" s="3"/>
      <c r="U57" s="11"/>
    </row>
    <row r="58" customFormat="false" ht="13.5" hidden="false" customHeight="false" outlineLevel="0" collapsed="false">
      <c r="D58" s="13" t="s">
        <v>51</v>
      </c>
      <c r="E58" s="14" t="n">
        <f aca="false">SUM(E53:E57)</f>
        <v>784</v>
      </c>
      <c r="F58" s="18" t="n">
        <f aca="false">100*G58/E58</f>
        <v>8.23979591836735</v>
      </c>
      <c r="G58" s="17" t="n">
        <f aca="false">SUM(G53:G57)</f>
        <v>64.6</v>
      </c>
      <c r="H58" s="17" t="n">
        <f aca="false">SUM(H53:H57)</f>
        <v>31.4</v>
      </c>
      <c r="I58" s="17" t="n">
        <f aca="false">SUM(I53:I57)</f>
        <v>96</v>
      </c>
      <c r="J58" s="18" t="n">
        <f aca="false">I58/E58*100</f>
        <v>12.2448979591837</v>
      </c>
      <c r="K58" s="19" t="n">
        <f aca="false">(J58-F58)/F58</f>
        <v>0.486068111455109</v>
      </c>
      <c r="N58" s="1"/>
      <c r="O58" s="2"/>
      <c r="P58" s="3"/>
      <c r="Q58" s="4"/>
      <c r="R58" s="4"/>
      <c r="S58" s="4"/>
      <c r="T58" s="3"/>
      <c r="U58" s="11"/>
    </row>
    <row r="59" customFormat="false" ht="13.5" hidden="false" customHeight="false" outlineLevel="0" collapsed="false">
      <c r="D59" s="0"/>
      <c r="E59" s="7"/>
      <c r="F59" s="8"/>
      <c r="G59" s="9"/>
      <c r="H59" s="9"/>
      <c r="I59" s="9"/>
      <c r="J59" s="8"/>
      <c r="K59" s="10"/>
      <c r="N59" s="1"/>
      <c r="O59" s="2"/>
      <c r="P59" s="3"/>
      <c r="Q59" s="4"/>
      <c r="R59" s="4"/>
      <c r="S59" s="4"/>
      <c r="T59" s="3"/>
      <c r="U59" s="11"/>
    </row>
    <row r="60" customFormat="false" ht="12.75" hidden="false" customHeight="false" outlineLevel="0" collapsed="false">
      <c r="D60" s="6"/>
      <c r="E60" s="7"/>
      <c r="F60" s="8"/>
      <c r="G60" s="9"/>
      <c r="H60" s="9"/>
      <c r="I60" s="9"/>
      <c r="J60" s="8"/>
      <c r="K60" s="10"/>
      <c r="N60" s="1"/>
      <c r="O60" s="2"/>
      <c r="P60" s="3"/>
      <c r="Q60" s="4"/>
      <c r="R60" s="4"/>
      <c r="S60" s="4"/>
      <c r="T60" s="3"/>
      <c r="U60" s="11"/>
    </row>
    <row r="61" customFormat="false" ht="12.75" hidden="false" customHeight="false" outlineLevel="0" collapsed="false">
      <c r="A61" s="1" t="s">
        <v>44</v>
      </c>
      <c r="B61" s="1" t="s">
        <v>52</v>
      </c>
      <c r="C61" s="1" t="s">
        <v>53</v>
      </c>
      <c r="D61" s="12" t="s">
        <v>28</v>
      </c>
      <c r="E61" s="7"/>
      <c r="F61" s="8"/>
      <c r="G61" s="9"/>
      <c r="H61" s="9"/>
      <c r="I61" s="9"/>
      <c r="J61" s="8"/>
      <c r="K61" s="10"/>
      <c r="N61" s="1"/>
      <c r="O61" s="2"/>
      <c r="P61" s="3"/>
      <c r="Q61" s="4"/>
      <c r="R61" s="4"/>
      <c r="S61" s="4"/>
      <c r="T61" s="3"/>
      <c r="U61" s="11"/>
    </row>
    <row r="62" customFormat="false" ht="12.75" hidden="false" customHeight="false" outlineLevel="0" collapsed="false">
      <c r="A62" s="1" t="s">
        <v>44</v>
      </c>
      <c r="B62" s="1" t="s">
        <v>52</v>
      </c>
      <c r="C62" s="1" t="s">
        <v>53</v>
      </c>
      <c r="D62" s="12" t="s">
        <v>36</v>
      </c>
      <c r="E62" s="7" t="n">
        <v>9009</v>
      </c>
      <c r="F62" s="8" t="n">
        <v>6.5</v>
      </c>
      <c r="G62" s="9"/>
      <c r="H62" s="9"/>
      <c r="I62" s="9"/>
      <c r="J62" s="8" t="n">
        <v>7.5</v>
      </c>
      <c r="K62" s="10"/>
      <c r="N62" s="1"/>
      <c r="O62" s="2"/>
      <c r="P62" s="3"/>
      <c r="Q62" s="4"/>
      <c r="R62" s="4"/>
      <c r="S62" s="4"/>
      <c r="T62" s="3"/>
      <c r="U62" s="11"/>
    </row>
    <row r="63" customFormat="false" ht="12.75" hidden="false" customHeight="false" outlineLevel="0" collapsed="false">
      <c r="A63" s="1" t="s">
        <v>44</v>
      </c>
      <c r="B63" s="1" t="s">
        <v>52</v>
      </c>
      <c r="C63" s="1" t="s">
        <v>53</v>
      </c>
      <c r="D63" s="12" t="s">
        <v>37</v>
      </c>
      <c r="E63" s="7" t="n">
        <f aca="false">10174-E62</f>
        <v>1165</v>
      </c>
      <c r="F63" s="8"/>
      <c r="G63" s="9" t="n">
        <f aca="false">983.3-G64</f>
        <v>991.1</v>
      </c>
      <c r="H63" s="9" t="n">
        <v>407</v>
      </c>
      <c r="I63" s="9" t="n">
        <f aca="false">1390.3-I64</f>
        <v>1398.1</v>
      </c>
      <c r="J63" s="8"/>
      <c r="K63" s="10"/>
      <c r="N63" s="1"/>
      <c r="O63" s="2"/>
      <c r="P63" s="3"/>
      <c r="Q63" s="4"/>
      <c r="R63" s="4"/>
      <c r="S63" s="4"/>
      <c r="T63" s="3"/>
      <c r="U63" s="11"/>
    </row>
    <row r="64" customFormat="false" ht="12.75" hidden="false" customHeight="false" outlineLevel="0" collapsed="false">
      <c r="A64" s="1" t="s">
        <v>44</v>
      </c>
      <c r="B64" s="1" t="s">
        <v>52</v>
      </c>
      <c r="C64" s="1" t="s">
        <v>53</v>
      </c>
      <c r="D64" s="12" t="s">
        <v>47</v>
      </c>
      <c r="E64" s="7"/>
      <c r="F64" s="8"/>
      <c r="G64" s="9" t="n">
        <v>-7.8</v>
      </c>
      <c r="H64" s="9"/>
      <c r="I64" s="9" t="n">
        <v>-7.8</v>
      </c>
      <c r="J64" s="8"/>
      <c r="K64" s="10"/>
      <c r="N64" s="1"/>
      <c r="O64" s="2"/>
      <c r="P64" s="3"/>
      <c r="Q64" s="4"/>
      <c r="R64" s="4"/>
      <c r="S64" s="4"/>
      <c r="T64" s="3"/>
      <c r="U64" s="11"/>
    </row>
    <row r="65" customFormat="false" ht="13.5" hidden="false" customHeight="false" outlineLevel="0" collapsed="false">
      <c r="D65" s="13" t="s">
        <v>54</v>
      </c>
      <c r="E65" s="14" t="n">
        <f aca="false">SUM(E60:E64)</f>
        <v>10174</v>
      </c>
      <c r="F65" s="18" t="n">
        <f aca="false">100*G65/E65</f>
        <v>9.66483192451347</v>
      </c>
      <c r="G65" s="17" t="n">
        <f aca="false">SUM(G60:G64)</f>
        <v>983.3</v>
      </c>
      <c r="H65" s="17" t="n">
        <f aca="false">SUM(H60:H64)</f>
        <v>407</v>
      </c>
      <c r="I65" s="17" t="n">
        <f aca="false">SUM(I60:I64)</f>
        <v>1390.3</v>
      </c>
      <c r="J65" s="18" t="n">
        <f aca="false">I65/E65*100</f>
        <v>13.6652250835463</v>
      </c>
      <c r="K65" s="19" t="n">
        <f aca="false">(J65-F65)/F65</f>
        <v>0.41391233601139</v>
      </c>
      <c r="N65" s="1"/>
      <c r="O65" s="2"/>
      <c r="P65" s="3"/>
      <c r="Q65" s="4"/>
      <c r="R65" s="4"/>
      <c r="S65" s="4"/>
      <c r="T65" s="3"/>
      <c r="U65" s="11"/>
    </row>
    <row r="66" customFormat="false" ht="13.5" hidden="false" customHeight="false" outlineLevel="0" collapsed="false">
      <c r="D66" s="0"/>
      <c r="E66" s="7"/>
      <c r="F66" s="8"/>
      <c r="G66" s="9"/>
      <c r="H66" s="9"/>
      <c r="I66" s="9"/>
      <c r="J66" s="8"/>
      <c r="K66" s="10"/>
      <c r="N66" s="1"/>
      <c r="O66" s="2"/>
      <c r="P66" s="3"/>
      <c r="Q66" s="4"/>
      <c r="R66" s="4"/>
      <c r="S66" s="4"/>
      <c r="T66" s="3"/>
      <c r="U66" s="11"/>
    </row>
    <row r="67" customFormat="false" ht="13.5" hidden="false" customHeight="false" outlineLevel="0" collapsed="false">
      <c r="D67" s="13" t="s">
        <v>55</v>
      </c>
      <c r="E67" s="23" t="n">
        <f aca="false">E65+E58+E51</f>
        <v>10969</v>
      </c>
      <c r="F67" s="24" t="n">
        <f aca="false">100*G67/E67</f>
        <v>9.56331479624396</v>
      </c>
      <c r="G67" s="25" t="n">
        <f aca="false">G65+G58+G51</f>
        <v>1049</v>
      </c>
      <c r="H67" s="25" t="n">
        <f aca="false">H65+H58+H51</f>
        <v>438.8</v>
      </c>
      <c r="I67" s="25" t="n">
        <f aca="false">I65+I58+I51</f>
        <v>1487.9</v>
      </c>
      <c r="J67" s="24" t="n">
        <f aca="false">I67/E67*100</f>
        <v>13.5645911204303</v>
      </c>
      <c r="K67" s="26" t="n">
        <f aca="false">(J67-F67)/F67</f>
        <v>0.418398474737846</v>
      </c>
      <c r="N67" s="1"/>
      <c r="O67" s="2"/>
      <c r="P67" s="3"/>
      <c r="Q67" s="4"/>
      <c r="R67" s="4"/>
      <c r="S67" s="4"/>
      <c r="T67" s="3"/>
      <c r="U67" s="11"/>
    </row>
    <row r="68" customFormat="false" ht="13.5" hidden="false" customHeight="false" outlineLevel="0" collapsed="false">
      <c r="D68" s="0"/>
      <c r="E68" s="7"/>
      <c r="F68" s="8"/>
      <c r="G68" s="9"/>
      <c r="H68" s="9"/>
      <c r="I68" s="9"/>
      <c r="J68" s="8"/>
      <c r="K68" s="10"/>
      <c r="N68" s="1"/>
      <c r="O68" s="2"/>
      <c r="P68" s="3"/>
      <c r="Q68" s="4"/>
      <c r="R68" s="4"/>
      <c r="S68" s="4"/>
      <c r="T68" s="3"/>
      <c r="U68" s="11"/>
    </row>
    <row r="69" customFormat="false" ht="12.75" hidden="false" customHeight="false" outlineLevel="0" collapsed="false">
      <c r="E69" s="7"/>
      <c r="F69" s="8"/>
      <c r="G69" s="9"/>
      <c r="H69" s="9"/>
      <c r="I69" s="9"/>
      <c r="J69" s="8"/>
      <c r="K69" s="10"/>
      <c r="N69" s="1"/>
      <c r="O69" s="2"/>
      <c r="P69" s="3"/>
      <c r="Q69" s="4"/>
      <c r="R69" s="4"/>
      <c r="S69" s="4"/>
      <c r="T69" s="3"/>
      <c r="U69" s="11"/>
    </row>
    <row r="70" customFormat="false" ht="12.75" hidden="false" customHeight="false" outlineLevel="0" collapsed="false">
      <c r="A70" s="1" t="s">
        <v>56</v>
      </c>
      <c r="B70" s="27" t="s">
        <v>57</v>
      </c>
      <c r="C70" s="27"/>
      <c r="D70" s="12" t="s">
        <v>28</v>
      </c>
      <c r="E70" s="7"/>
      <c r="F70" s="8"/>
      <c r="G70" s="9"/>
      <c r="H70" s="9"/>
      <c r="I70" s="9"/>
      <c r="J70" s="8"/>
      <c r="K70" s="10"/>
      <c r="N70" s="1"/>
      <c r="O70" s="2"/>
      <c r="P70" s="3"/>
      <c r="Q70" s="4"/>
      <c r="R70" s="4"/>
      <c r="S70" s="4"/>
      <c r="T70" s="3"/>
      <c r="U70" s="11"/>
    </row>
    <row r="71" customFormat="false" ht="12.75" hidden="false" customHeight="false" outlineLevel="0" collapsed="false">
      <c r="A71" s="1" t="s">
        <v>56</v>
      </c>
      <c r="B71" s="27" t="s">
        <v>57</v>
      </c>
      <c r="C71" s="27"/>
      <c r="D71" s="12" t="s">
        <v>41</v>
      </c>
      <c r="E71" s="7" t="n">
        <v>177</v>
      </c>
      <c r="F71" s="8" t="n">
        <v>7.1</v>
      </c>
      <c r="G71" s="9" t="n">
        <v>12.6</v>
      </c>
      <c r="H71" s="9"/>
      <c r="I71" s="9" t="n">
        <v>12.6</v>
      </c>
      <c r="J71" s="8" t="n">
        <v>7.1</v>
      </c>
      <c r="K71" s="10"/>
      <c r="N71" s="1"/>
      <c r="O71" s="2"/>
      <c r="P71" s="3"/>
      <c r="Q71" s="4"/>
      <c r="R71" s="4"/>
      <c r="S71" s="4"/>
      <c r="T71" s="3"/>
      <c r="U71" s="11"/>
    </row>
    <row r="72" customFormat="false" ht="12.75" hidden="false" customHeight="false" outlineLevel="0" collapsed="false">
      <c r="A72" s="1" t="s">
        <v>56</v>
      </c>
      <c r="B72" s="27" t="s">
        <v>57</v>
      </c>
      <c r="C72" s="27"/>
      <c r="D72" s="12" t="s">
        <v>42</v>
      </c>
      <c r="E72" s="7" t="n">
        <v>145</v>
      </c>
      <c r="F72" s="8" t="n">
        <v>7.1</v>
      </c>
      <c r="G72" s="9" t="n">
        <v>10.3</v>
      </c>
      <c r="H72" s="9" t="n">
        <v>7.9</v>
      </c>
      <c r="I72" s="9" t="n">
        <v>18.2</v>
      </c>
      <c r="J72" s="8" t="n">
        <v>12.6</v>
      </c>
      <c r="K72" s="10"/>
      <c r="N72" s="1"/>
      <c r="O72" s="2"/>
      <c r="P72" s="3"/>
      <c r="Q72" s="4"/>
      <c r="R72" s="4"/>
      <c r="S72" s="4"/>
      <c r="T72" s="3"/>
      <c r="U72" s="11"/>
    </row>
    <row r="73" customFormat="false" ht="13.5" hidden="false" customHeight="false" outlineLevel="0" collapsed="false">
      <c r="D73" s="13" t="s">
        <v>58</v>
      </c>
      <c r="E73" s="14" t="n">
        <f aca="false">SUM(E70:E72)</f>
        <v>322</v>
      </c>
      <c r="F73" s="18" t="n">
        <f aca="false">100*G73/E73</f>
        <v>7.11180124223603</v>
      </c>
      <c r="G73" s="17" t="n">
        <f aca="false">SUM(G70:G72)</f>
        <v>22.9</v>
      </c>
      <c r="H73" s="17" t="n">
        <f aca="false">SUM(H70:H72)</f>
        <v>7.9</v>
      </c>
      <c r="I73" s="17" t="n">
        <f aca="false">SUM(I70:I72)</f>
        <v>30.8</v>
      </c>
      <c r="J73" s="18" t="n">
        <f aca="false">I73/E73*100</f>
        <v>9.56521739130435</v>
      </c>
      <c r="K73" s="19" t="n">
        <f aca="false">(J73-F73)/F73</f>
        <v>0.344978165938864</v>
      </c>
      <c r="N73" s="1"/>
      <c r="O73" s="2"/>
      <c r="P73" s="3"/>
      <c r="Q73" s="4"/>
      <c r="R73" s="4"/>
      <c r="S73" s="4"/>
      <c r="T73" s="3"/>
      <c r="U73" s="11"/>
    </row>
    <row r="74" customFormat="false" ht="13.5" hidden="false" customHeight="false" outlineLevel="0" collapsed="false">
      <c r="D74" s="0"/>
      <c r="E74" s="7"/>
      <c r="F74" s="8"/>
      <c r="G74" s="9"/>
      <c r="H74" s="9"/>
      <c r="I74" s="9"/>
      <c r="J74" s="8"/>
      <c r="K74" s="10"/>
      <c r="N74" s="1"/>
      <c r="O74" s="2"/>
      <c r="P74" s="3"/>
      <c r="Q74" s="4"/>
      <c r="R74" s="4"/>
      <c r="S74" s="4"/>
      <c r="T74" s="3"/>
      <c r="U74" s="11"/>
    </row>
    <row r="75" customFormat="false" ht="12.75" hidden="false" customHeight="false" outlineLevel="0" collapsed="false">
      <c r="E75" s="7"/>
      <c r="F75" s="8"/>
      <c r="G75" s="9"/>
      <c r="H75" s="9"/>
      <c r="I75" s="9"/>
      <c r="J75" s="8"/>
      <c r="K75" s="10"/>
      <c r="N75" s="1"/>
      <c r="O75" s="2"/>
      <c r="P75" s="3"/>
      <c r="Q75" s="4"/>
      <c r="R75" s="4"/>
      <c r="S75" s="4"/>
      <c r="T75" s="3"/>
      <c r="U75" s="11"/>
    </row>
    <row r="76" customFormat="false" ht="12.75" hidden="false" customHeight="false" outlineLevel="0" collapsed="false">
      <c r="A76" s="1" t="s">
        <v>56</v>
      </c>
      <c r="B76" s="27" t="s">
        <v>59</v>
      </c>
      <c r="C76" s="27"/>
      <c r="D76" s="12" t="s">
        <v>28</v>
      </c>
      <c r="E76" s="7"/>
      <c r="F76" s="8"/>
      <c r="G76" s="9" t="n">
        <v>12.3</v>
      </c>
      <c r="H76" s="9"/>
      <c r="I76" s="9" t="n">
        <v>12.3</v>
      </c>
      <c r="J76" s="8"/>
      <c r="K76" s="10"/>
      <c r="N76" s="1"/>
      <c r="O76" s="2"/>
      <c r="P76" s="3"/>
      <c r="Q76" s="4"/>
      <c r="R76" s="4"/>
      <c r="S76" s="4"/>
      <c r="T76" s="3"/>
      <c r="U76" s="11"/>
    </row>
    <row r="77" customFormat="false" ht="12.75" hidden="false" customHeight="false" outlineLevel="0" collapsed="false">
      <c r="A77" s="1" t="s">
        <v>56</v>
      </c>
      <c r="B77" s="27" t="s">
        <v>59</v>
      </c>
      <c r="C77" s="27"/>
      <c r="D77" s="12" t="s">
        <v>41</v>
      </c>
      <c r="E77" s="7" t="n">
        <v>92</v>
      </c>
      <c r="F77" s="8" t="n">
        <v>3.7</v>
      </c>
      <c r="G77" s="9" t="n">
        <v>3.4</v>
      </c>
      <c r="H77" s="9"/>
      <c r="I77" s="9" t="n">
        <v>3.4</v>
      </c>
      <c r="J77" s="8" t="n">
        <v>3.7</v>
      </c>
      <c r="K77" s="10"/>
      <c r="N77" s="1"/>
      <c r="O77" s="2"/>
      <c r="P77" s="3"/>
      <c r="Q77" s="4"/>
      <c r="R77" s="4"/>
      <c r="S77" s="4"/>
      <c r="T77" s="3"/>
      <c r="U77" s="11"/>
    </row>
    <row r="78" customFormat="false" ht="12.75" hidden="false" customHeight="false" outlineLevel="0" collapsed="false">
      <c r="A78" s="1" t="s">
        <v>56</v>
      </c>
      <c r="B78" s="27" t="s">
        <v>59</v>
      </c>
      <c r="C78" s="27"/>
      <c r="D78" s="12" t="s">
        <v>42</v>
      </c>
      <c r="E78" s="7" t="n">
        <v>75</v>
      </c>
      <c r="F78" s="8" t="n">
        <v>3.7</v>
      </c>
      <c r="G78" s="9" t="n">
        <v>2.8</v>
      </c>
      <c r="H78" s="9"/>
      <c r="I78" s="9" t="n">
        <v>2.8</v>
      </c>
      <c r="J78" s="8" t="n">
        <v>3.7</v>
      </c>
      <c r="K78" s="10"/>
      <c r="N78" s="1"/>
      <c r="O78" s="2"/>
      <c r="P78" s="3"/>
      <c r="Q78" s="4"/>
      <c r="R78" s="4"/>
      <c r="S78" s="4"/>
      <c r="T78" s="3"/>
      <c r="U78" s="11"/>
    </row>
    <row r="79" customFormat="false" ht="13.5" hidden="false" customHeight="false" outlineLevel="0" collapsed="false">
      <c r="D79" s="13" t="s">
        <v>60</v>
      </c>
      <c r="E79" s="14" t="n">
        <f aca="false">SUM(E76:E78)</f>
        <v>167</v>
      </c>
      <c r="F79" s="18" t="n">
        <f aca="false">100*G79/E79</f>
        <v>11.0778443113772</v>
      </c>
      <c r="G79" s="17" t="n">
        <f aca="false">SUM(G76:G78)</f>
        <v>18.5</v>
      </c>
      <c r="H79" s="17" t="n">
        <f aca="false">SUM(H76:H78)</f>
        <v>0</v>
      </c>
      <c r="I79" s="17" t="n">
        <f aca="false">SUM(I76:I78)</f>
        <v>18.5</v>
      </c>
      <c r="J79" s="18" t="n">
        <f aca="false">I79/E79*100</f>
        <v>11.0778443113772</v>
      </c>
      <c r="K79" s="19" t="n">
        <f aca="false">(J79-F79)/F79</f>
        <v>0</v>
      </c>
      <c r="N79" s="1"/>
      <c r="O79" s="2"/>
      <c r="P79" s="3"/>
      <c r="Q79" s="4"/>
      <c r="R79" s="4"/>
      <c r="S79" s="4"/>
      <c r="T79" s="3"/>
      <c r="U79" s="11"/>
    </row>
    <row r="80" customFormat="false" ht="13.5" hidden="false" customHeight="false" outlineLevel="0" collapsed="false">
      <c r="D80" s="0"/>
      <c r="E80" s="7"/>
      <c r="F80" s="8"/>
      <c r="G80" s="9"/>
      <c r="H80" s="9"/>
      <c r="I80" s="9"/>
      <c r="J80" s="8"/>
      <c r="K80" s="10"/>
      <c r="N80" s="1"/>
      <c r="O80" s="2"/>
      <c r="P80" s="3"/>
      <c r="Q80" s="4"/>
      <c r="R80" s="4"/>
      <c r="S80" s="4"/>
      <c r="T80" s="3"/>
      <c r="U80" s="11"/>
    </row>
    <row r="81" customFormat="false" ht="12.75" hidden="false" customHeight="false" outlineLevel="0" collapsed="false">
      <c r="D81" s="28"/>
      <c r="E81" s="7"/>
      <c r="F81" s="8"/>
      <c r="G81" s="9"/>
      <c r="H81" s="9"/>
      <c r="I81" s="9"/>
      <c r="J81" s="8"/>
      <c r="K81" s="10"/>
      <c r="N81" s="1"/>
      <c r="O81" s="2"/>
      <c r="P81" s="3"/>
      <c r="Q81" s="4"/>
      <c r="R81" s="4"/>
      <c r="S81" s="4"/>
      <c r="T81" s="3"/>
      <c r="U81" s="11"/>
    </row>
    <row r="82" customFormat="false" ht="12.75" hidden="false" customHeight="false" outlineLevel="0" collapsed="false">
      <c r="D82" s="6"/>
      <c r="E82" s="7"/>
      <c r="F82" s="8"/>
      <c r="G82" s="9"/>
      <c r="H82" s="9"/>
      <c r="I82" s="9"/>
      <c r="J82" s="8"/>
      <c r="K82" s="10"/>
      <c r="N82" s="1"/>
      <c r="O82" s="2"/>
      <c r="P82" s="3"/>
      <c r="Q82" s="4"/>
      <c r="R82" s="4"/>
      <c r="S82" s="4"/>
      <c r="T82" s="3"/>
      <c r="U82" s="11"/>
    </row>
    <row r="83" customFormat="false" ht="12.75" hidden="false" customHeight="false" outlineLevel="0" collapsed="false">
      <c r="A83" s="1" t="s">
        <v>61</v>
      </c>
      <c r="B83" s="1" t="s">
        <v>62</v>
      </c>
      <c r="C83" s="1" t="s">
        <v>63</v>
      </c>
      <c r="D83" s="12" t="s">
        <v>28</v>
      </c>
      <c r="E83" s="7"/>
      <c r="F83" s="8"/>
      <c r="G83" s="9" t="n">
        <v>10.7</v>
      </c>
      <c r="H83" s="9"/>
      <c r="I83" s="9" t="n">
        <v>10.7</v>
      </c>
      <c r="J83" s="8"/>
      <c r="K83" s="10"/>
      <c r="N83" s="1"/>
      <c r="O83" s="2"/>
      <c r="P83" s="3"/>
      <c r="Q83" s="4"/>
      <c r="R83" s="4"/>
      <c r="S83" s="4"/>
      <c r="T83" s="3"/>
      <c r="U83" s="11"/>
    </row>
    <row r="84" customFormat="false" ht="12.75" hidden="false" customHeight="false" outlineLevel="0" collapsed="false">
      <c r="A84" s="1" t="s">
        <v>61</v>
      </c>
      <c r="B84" s="1" t="s">
        <v>62</v>
      </c>
      <c r="C84" s="1" t="s">
        <v>63</v>
      </c>
      <c r="D84" s="12" t="s">
        <v>41</v>
      </c>
      <c r="E84" s="7" t="n">
        <v>137</v>
      </c>
      <c r="F84" s="8" t="n">
        <v>12</v>
      </c>
      <c r="G84" s="9" t="n">
        <v>16.4</v>
      </c>
      <c r="H84" s="9" t="n">
        <v>1.6</v>
      </c>
      <c r="I84" s="9" t="n">
        <v>18</v>
      </c>
      <c r="J84" s="8" t="n">
        <v>13.2</v>
      </c>
      <c r="K84" s="10"/>
      <c r="N84" s="1"/>
      <c r="O84" s="2"/>
      <c r="P84" s="3"/>
      <c r="Q84" s="4"/>
      <c r="R84" s="4"/>
      <c r="S84" s="4"/>
      <c r="T84" s="3"/>
      <c r="U84" s="11"/>
    </row>
    <row r="85" customFormat="false" ht="12.75" hidden="false" customHeight="false" outlineLevel="0" collapsed="false">
      <c r="A85" s="1" t="s">
        <v>61</v>
      </c>
      <c r="B85" s="1" t="s">
        <v>62</v>
      </c>
      <c r="C85" s="1" t="s">
        <v>63</v>
      </c>
      <c r="D85" s="12" t="s">
        <v>42</v>
      </c>
      <c r="E85" s="7" t="n">
        <v>112</v>
      </c>
      <c r="F85" s="8" t="n">
        <v>12</v>
      </c>
      <c r="G85" s="9" t="n">
        <v>13.4</v>
      </c>
      <c r="H85" s="9" t="n">
        <v>2.5</v>
      </c>
      <c r="I85" s="9" t="n">
        <v>15.9</v>
      </c>
      <c r="J85" s="8" t="n">
        <v>14.2</v>
      </c>
      <c r="K85" s="10"/>
      <c r="N85" s="1"/>
      <c r="O85" s="2"/>
      <c r="P85" s="3"/>
      <c r="Q85" s="4"/>
      <c r="R85" s="4"/>
      <c r="S85" s="4"/>
      <c r="T85" s="3"/>
      <c r="U85" s="11"/>
    </row>
    <row r="86" customFormat="false" ht="13.5" hidden="false" customHeight="false" outlineLevel="0" collapsed="false">
      <c r="D86" s="13" t="s">
        <v>64</v>
      </c>
      <c r="E86" s="14" t="n">
        <f aca="false">SUM(E83:E85)</f>
        <v>249</v>
      </c>
      <c r="F86" s="18" t="n">
        <f aca="false">100*G86/E86</f>
        <v>16.2650602409639</v>
      </c>
      <c r="G86" s="17" t="n">
        <f aca="false">SUM(G83:G85)</f>
        <v>40.5</v>
      </c>
      <c r="H86" s="17" t="n">
        <f aca="false">SUM(H83:H85)</f>
        <v>4.1</v>
      </c>
      <c r="I86" s="17" t="n">
        <f aca="false">SUM(I83:I85)</f>
        <v>44.6</v>
      </c>
      <c r="J86" s="18" t="n">
        <f aca="false">I86/E86*100</f>
        <v>17.9116465863454</v>
      </c>
      <c r="K86" s="19" t="n">
        <f aca="false">(J86-F86)/F86</f>
        <v>0.101234567901235</v>
      </c>
      <c r="N86" s="1"/>
      <c r="O86" s="2"/>
      <c r="P86" s="3"/>
      <c r="Q86" s="4"/>
      <c r="R86" s="4"/>
      <c r="S86" s="4"/>
      <c r="T86" s="3"/>
      <c r="U86" s="11"/>
    </row>
    <row r="87" customFormat="false" ht="13.5" hidden="false" customHeight="false" outlineLevel="0" collapsed="false">
      <c r="D87" s="0"/>
      <c r="E87" s="7"/>
      <c r="F87" s="8"/>
      <c r="G87" s="9"/>
      <c r="H87" s="9"/>
      <c r="I87" s="9"/>
      <c r="J87" s="8"/>
      <c r="K87" s="10"/>
      <c r="N87" s="1"/>
      <c r="O87" s="2"/>
      <c r="P87" s="3"/>
      <c r="Q87" s="4"/>
      <c r="R87" s="4"/>
      <c r="S87" s="4"/>
      <c r="T87" s="3"/>
      <c r="U87" s="11"/>
    </row>
    <row r="88" customFormat="false" ht="12.75" hidden="false" customHeight="false" outlineLevel="0" collapsed="false">
      <c r="D88" s="6"/>
      <c r="E88" s="7"/>
      <c r="F88" s="8"/>
      <c r="G88" s="9"/>
      <c r="H88" s="9"/>
      <c r="I88" s="9"/>
      <c r="J88" s="8"/>
      <c r="K88" s="10"/>
      <c r="N88" s="1"/>
      <c r="O88" s="2"/>
      <c r="P88" s="3"/>
      <c r="Q88" s="4"/>
      <c r="R88" s="4"/>
      <c r="S88" s="4"/>
      <c r="T88" s="3"/>
      <c r="U88" s="11"/>
    </row>
    <row r="89" customFormat="false" ht="12.75" hidden="false" customHeight="false" outlineLevel="0" collapsed="false">
      <c r="A89" s="1" t="s">
        <v>61</v>
      </c>
      <c r="B89" s="1" t="s">
        <v>65</v>
      </c>
      <c r="C89" s="1" t="s">
        <v>66</v>
      </c>
      <c r="D89" s="12" t="s">
        <v>28</v>
      </c>
      <c r="E89" s="7"/>
      <c r="F89" s="8"/>
      <c r="G89" s="9" t="n">
        <v>18.4</v>
      </c>
      <c r="H89" s="9"/>
      <c r="I89" s="9" t="n">
        <v>18.4</v>
      </c>
      <c r="J89" s="8"/>
      <c r="K89" s="10"/>
      <c r="N89" s="1"/>
      <c r="O89" s="2"/>
      <c r="P89" s="3"/>
      <c r="Q89" s="4"/>
      <c r="R89" s="4"/>
      <c r="S89" s="4"/>
      <c r="T89" s="3"/>
      <c r="U89" s="11"/>
    </row>
    <row r="90" customFormat="false" ht="12.75" hidden="false" customHeight="false" outlineLevel="0" collapsed="false">
      <c r="A90" s="1" t="s">
        <v>61</v>
      </c>
      <c r="B90" s="1" t="s">
        <v>65</v>
      </c>
      <c r="C90" s="1" t="s">
        <v>66</v>
      </c>
      <c r="D90" s="12" t="s">
        <v>36</v>
      </c>
      <c r="E90" s="7" t="n">
        <v>331</v>
      </c>
      <c r="F90" s="8" t="n">
        <v>6.5</v>
      </c>
      <c r="G90" s="9" t="n">
        <v>21.5</v>
      </c>
      <c r="H90" s="9" t="n">
        <v>7.2</v>
      </c>
      <c r="I90" s="9" t="n">
        <v>28.8</v>
      </c>
      <c r="J90" s="8" t="n">
        <v>8.7</v>
      </c>
      <c r="K90" s="10"/>
      <c r="N90" s="1"/>
      <c r="O90" s="2"/>
      <c r="P90" s="3"/>
      <c r="Q90" s="4"/>
      <c r="R90" s="4"/>
      <c r="S90" s="4"/>
      <c r="T90" s="3"/>
      <c r="U90" s="11"/>
    </row>
    <row r="91" customFormat="false" ht="12.75" hidden="false" customHeight="false" outlineLevel="0" collapsed="false">
      <c r="A91" s="1" t="s">
        <v>61</v>
      </c>
      <c r="B91" s="1" t="s">
        <v>65</v>
      </c>
      <c r="C91" s="1" t="s">
        <v>66</v>
      </c>
      <c r="D91" s="12" t="s">
        <v>37</v>
      </c>
      <c r="E91" s="7" t="n">
        <v>44</v>
      </c>
      <c r="F91" s="8" t="n">
        <v>20.7</v>
      </c>
      <c r="G91" s="9" t="n">
        <v>9.1</v>
      </c>
      <c r="H91" s="9" t="n">
        <v>1</v>
      </c>
      <c r="I91" s="9" t="n">
        <v>10</v>
      </c>
      <c r="J91" s="8" t="n">
        <v>22.9</v>
      </c>
      <c r="K91" s="10"/>
      <c r="N91" s="1"/>
      <c r="O91" s="2"/>
      <c r="P91" s="3"/>
      <c r="Q91" s="4"/>
      <c r="R91" s="4"/>
      <c r="S91" s="4"/>
      <c r="T91" s="3"/>
      <c r="U91" s="11"/>
    </row>
    <row r="92" customFormat="false" ht="13.5" hidden="false" customHeight="false" outlineLevel="0" collapsed="false">
      <c r="D92" s="13" t="s">
        <v>67</v>
      </c>
      <c r="E92" s="14" t="n">
        <f aca="false">SUM(E89:E91)</f>
        <v>375</v>
      </c>
      <c r="F92" s="18" t="n">
        <f aca="false">100*G92/E92</f>
        <v>13.0666666666667</v>
      </c>
      <c r="G92" s="17" t="n">
        <f aca="false">SUM(G89:G91)</f>
        <v>49</v>
      </c>
      <c r="H92" s="17" t="n">
        <f aca="false">SUM(H89:H91)</f>
        <v>8.2</v>
      </c>
      <c r="I92" s="17" t="n">
        <f aca="false">SUM(I89:I91)</f>
        <v>57.2</v>
      </c>
      <c r="J92" s="18" t="n">
        <f aca="false">I92/E92*100</f>
        <v>15.2533333333333</v>
      </c>
      <c r="K92" s="19" t="n">
        <f aca="false">(J92-F92)/F92</f>
        <v>0.16734693877551</v>
      </c>
      <c r="N92" s="1"/>
      <c r="O92" s="2"/>
      <c r="P92" s="3"/>
      <c r="Q92" s="4"/>
      <c r="R92" s="4"/>
      <c r="S92" s="4"/>
      <c r="T92" s="3"/>
      <c r="U92" s="11"/>
    </row>
    <row r="93" customFormat="false" ht="13.5" hidden="false" customHeight="false" outlineLevel="0" collapsed="false">
      <c r="D93" s="0"/>
      <c r="E93" s="7"/>
      <c r="F93" s="8"/>
      <c r="G93" s="9"/>
      <c r="H93" s="9"/>
      <c r="I93" s="9"/>
      <c r="J93" s="8"/>
      <c r="K93" s="10"/>
      <c r="N93" s="1"/>
      <c r="O93" s="2"/>
      <c r="P93" s="3"/>
      <c r="Q93" s="4"/>
      <c r="R93" s="4"/>
      <c r="S93" s="4"/>
      <c r="T93" s="3"/>
      <c r="U93" s="11"/>
    </row>
    <row r="94" customFormat="false" ht="12.75" hidden="false" customHeight="false" outlineLevel="0" collapsed="false">
      <c r="D94" s="6"/>
      <c r="E94" s="7"/>
      <c r="F94" s="8"/>
      <c r="G94" s="9"/>
      <c r="H94" s="9"/>
      <c r="I94" s="9"/>
      <c r="J94" s="8"/>
      <c r="K94" s="10"/>
      <c r="N94" s="1"/>
      <c r="O94" s="2"/>
      <c r="P94" s="3"/>
      <c r="Q94" s="4"/>
      <c r="R94" s="4"/>
      <c r="S94" s="4"/>
      <c r="T94" s="3"/>
      <c r="U94" s="11"/>
    </row>
    <row r="95" customFormat="false" ht="12.75" hidden="false" customHeight="false" outlineLevel="0" collapsed="false">
      <c r="A95" s="1" t="s">
        <v>61</v>
      </c>
      <c r="B95" s="1" t="s">
        <v>68</v>
      </c>
      <c r="C95" s="1" t="s">
        <v>69</v>
      </c>
      <c r="D95" s="12" t="s">
        <v>28</v>
      </c>
      <c r="E95" s="7"/>
      <c r="F95" s="8"/>
      <c r="G95" s="9" t="n">
        <v>74.9</v>
      </c>
      <c r="H95" s="9"/>
      <c r="I95" s="9" t="n">
        <v>74.9</v>
      </c>
      <c r="J95" s="8"/>
      <c r="K95" s="10"/>
      <c r="N95" s="1"/>
      <c r="O95" s="2"/>
      <c r="P95" s="3"/>
      <c r="Q95" s="4"/>
      <c r="R95" s="4"/>
      <c r="S95" s="4"/>
      <c r="T95" s="3"/>
      <c r="U95" s="11"/>
    </row>
    <row r="96" customFormat="false" ht="12.75" hidden="false" customHeight="false" outlineLevel="0" collapsed="false">
      <c r="A96" s="1" t="s">
        <v>61</v>
      </c>
      <c r="B96" s="1" t="s">
        <v>68</v>
      </c>
      <c r="C96" s="1" t="s">
        <v>69</v>
      </c>
      <c r="D96" s="12" t="s">
        <v>36</v>
      </c>
      <c r="E96" s="7" t="n">
        <v>1820</v>
      </c>
      <c r="F96" s="8" t="n">
        <v>4.1</v>
      </c>
      <c r="G96" s="9" t="n">
        <v>74.5</v>
      </c>
      <c r="H96" s="9" t="n">
        <v>39.7</v>
      </c>
      <c r="I96" s="9" t="n">
        <v>114.2</v>
      </c>
      <c r="J96" s="8" t="n">
        <v>6.3</v>
      </c>
      <c r="K96" s="10"/>
      <c r="N96" s="1"/>
      <c r="O96" s="2"/>
      <c r="P96" s="3"/>
      <c r="Q96" s="4"/>
      <c r="R96" s="4"/>
      <c r="S96" s="4"/>
      <c r="T96" s="3"/>
      <c r="U96" s="11"/>
    </row>
    <row r="97" customFormat="false" ht="12.75" hidden="false" customHeight="false" outlineLevel="0" collapsed="false">
      <c r="A97" s="1" t="s">
        <v>61</v>
      </c>
      <c r="B97" s="1" t="s">
        <v>68</v>
      </c>
      <c r="C97" s="1" t="s">
        <v>69</v>
      </c>
      <c r="D97" s="12" t="s">
        <v>37</v>
      </c>
      <c r="E97" s="7" t="n">
        <v>281</v>
      </c>
      <c r="F97" s="8" t="n">
        <v>14.3</v>
      </c>
      <c r="G97" s="9" t="n">
        <v>40.2</v>
      </c>
      <c r="H97" s="9" t="n">
        <v>6.1</v>
      </c>
      <c r="I97" s="9" t="n">
        <v>46.4</v>
      </c>
      <c r="J97" s="8" t="n">
        <v>16.5</v>
      </c>
      <c r="K97" s="10"/>
      <c r="N97" s="1"/>
      <c r="O97" s="2"/>
      <c r="P97" s="3"/>
      <c r="Q97" s="4"/>
      <c r="R97" s="4"/>
      <c r="S97" s="4"/>
      <c r="T97" s="3"/>
      <c r="U97" s="11"/>
    </row>
    <row r="98" customFormat="false" ht="13.5" hidden="false" customHeight="false" outlineLevel="0" collapsed="false">
      <c r="D98" s="13" t="s">
        <v>70</v>
      </c>
      <c r="E98" s="14" t="n">
        <f aca="false">SUM(E95:E97)</f>
        <v>2101</v>
      </c>
      <c r="F98" s="18" t="n">
        <f aca="false">100*G98/E98</f>
        <v>9.02427415516421</v>
      </c>
      <c r="G98" s="17" t="n">
        <f aca="false">SUM(G95:G97)</f>
        <v>189.6</v>
      </c>
      <c r="H98" s="17" t="n">
        <f aca="false">SUM(H95:H97)</f>
        <v>45.8</v>
      </c>
      <c r="I98" s="17" t="n">
        <f aca="false">SUM(I95:I97)</f>
        <v>235.5</v>
      </c>
      <c r="J98" s="18" t="n">
        <f aca="false">I98/E98*100</f>
        <v>11.2089481199429</v>
      </c>
      <c r="K98" s="19" t="n">
        <f aca="false">(J98-F98)/F98</f>
        <v>0.242088607594936</v>
      </c>
      <c r="N98" s="1"/>
      <c r="O98" s="2"/>
      <c r="P98" s="3"/>
      <c r="Q98" s="4"/>
      <c r="R98" s="4"/>
      <c r="S98" s="4"/>
      <c r="T98" s="3"/>
      <c r="U98" s="11"/>
    </row>
    <row r="99" customFormat="false" ht="13.5" hidden="false" customHeight="false" outlineLevel="0" collapsed="false">
      <c r="D99" s="0"/>
      <c r="E99" s="7"/>
      <c r="F99" s="8"/>
      <c r="G99" s="9"/>
      <c r="H99" s="9"/>
      <c r="I99" s="9"/>
      <c r="J99" s="8"/>
      <c r="K99" s="10"/>
      <c r="N99" s="1"/>
      <c r="O99" s="2"/>
      <c r="P99" s="3"/>
      <c r="Q99" s="4"/>
      <c r="R99" s="4"/>
      <c r="S99" s="4"/>
      <c r="T99" s="3"/>
      <c r="U99" s="11"/>
    </row>
    <row r="100" customFormat="false" ht="12.75" hidden="false" customHeight="false" outlineLevel="0" collapsed="false">
      <c r="D100" s="28"/>
      <c r="E100" s="7"/>
      <c r="F100" s="8"/>
      <c r="G100" s="9"/>
      <c r="H100" s="9"/>
      <c r="I100" s="9"/>
      <c r="J100" s="8"/>
      <c r="K100" s="10"/>
      <c r="N100" s="1"/>
      <c r="O100" s="2"/>
      <c r="P100" s="3"/>
      <c r="Q100" s="4"/>
      <c r="R100" s="4"/>
      <c r="S100" s="4"/>
      <c r="T100" s="3"/>
      <c r="U100" s="11"/>
    </row>
    <row r="101" customFormat="false" ht="12.75" hidden="false" customHeight="false" outlineLevel="0" collapsed="false">
      <c r="D101" s="0"/>
      <c r="E101" s="7"/>
      <c r="F101" s="8"/>
      <c r="G101" s="9"/>
      <c r="H101" s="9"/>
      <c r="I101" s="9"/>
      <c r="J101" s="8"/>
      <c r="K101" s="10"/>
      <c r="N101" s="1"/>
      <c r="O101" s="2"/>
      <c r="P101" s="3"/>
      <c r="Q101" s="4"/>
      <c r="R101" s="4"/>
      <c r="S101" s="4"/>
      <c r="T101" s="3"/>
      <c r="U101" s="11"/>
    </row>
    <row r="102" customFormat="false" ht="12.75" hidden="false" customHeight="false" outlineLevel="0" collapsed="false">
      <c r="D102" s="6"/>
      <c r="E102" s="7"/>
      <c r="F102" s="8"/>
      <c r="G102" s="9"/>
      <c r="H102" s="9"/>
      <c r="I102" s="9"/>
      <c r="J102" s="8"/>
      <c r="K102" s="10"/>
      <c r="N102" s="1"/>
      <c r="O102" s="2"/>
      <c r="P102" s="3"/>
      <c r="Q102" s="4"/>
      <c r="R102" s="4"/>
      <c r="S102" s="4"/>
      <c r="T102" s="3"/>
      <c r="U102" s="11"/>
    </row>
    <row r="103" customFormat="false" ht="12.75" hidden="false" customHeight="false" outlineLevel="0" collapsed="false">
      <c r="A103" s="1" t="s">
        <v>61</v>
      </c>
      <c r="B103" s="1" t="s">
        <v>71</v>
      </c>
      <c r="C103" s="1" t="s">
        <v>72</v>
      </c>
      <c r="D103" s="12" t="s">
        <v>28</v>
      </c>
      <c r="E103" s="7"/>
      <c r="F103" s="8"/>
      <c r="G103" s="9" t="n">
        <v>60.5</v>
      </c>
      <c r="H103" s="9"/>
      <c r="I103" s="9" t="n">
        <v>60.5</v>
      </c>
      <c r="J103" s="8"/>
      <c r="K103" s="10"/>
      <c r="N103" s="1"/>
      <c r="O103" s="2"/>
      <c r="P103" s="3"/>
      <c r="Q103" s="4"/>
      <c r="R103" s="4"/>
      <c r="S103" s="4"/>
      <c r="T103" s="3"/>
      <c r="U103" s="11"/>
    </row>
    <row r="104" customFormat="false" ht="12.75" hidden="false" customHeight="false" outlineLevel="0" collapsed="false">
      <c r="A104" s="1" t="s">
        <v>61</v>
      </c>
      <c r="B104" s="1" t="s">
        <v>71</v>
      </c>
      <c r="C104" s="1" t="s">
        <v>72</v>
      </c>
      <c r="D104" s="12" t="s">
        <v>36</v>
      </c>
      <c r="E104" s="7" t="n">
        <v>6351</v>
      </c>
      <c r="F104" s="8" t="n">
        <v>4.5</v>
      </c>
      <c r="G104" s="9" t="n">
        <v>285.4</v>
      </c>
      <c r="H104" s="9" t="n">
        <v>63.1</v>
      </c>
      <c r="I104" s="9" t="n">
        <v>348.5</v>
      </c>
      <c r="J104" s="8" t="n">
        <v>5.5</v>
      </c>
      <c r="K104" s="10"/>
      <c r="N104" s="1"/>
      <c r="O104" s="2"/>
      <c r="P104" s="3"/>
      <c r="Q104" s="4"/>
      <c r="R104" s="4"/>
      <c r="S104" s="4"/>
      <c r="T104" s="3"/>
      <c r="U104" s="11"/>
    </row>
    <row r="105" customFormat="false" ht="12.75" hidden="false" customHeight="false" outlineLevel="0" collapsed="false">
      <c r="A105" s="1" t="s">
        <v>61</v>
      </c>
      <c r="B105" s="1" t="s">
        <v>71</v>
      </c>
      <c r="C105" s="1" t="s">
        <v>72</v>
      </c>
      <c r="D105" s="12" t="s">
        <v>37</v>
      </c>
      <c r="E105" s="7" t="n">
        <v>691</v>
      </c>
      <c r="F105" s="8" t="n">
        <v>5.8</v>
      </c>
      <c r="G105" s="9" t="n">
        <v>39.7</v>
      </c>
      <c r="H105" s="9" t="n">
        <v>218.6</v>
      </c>
      <c r="I105" s="9" t="n">
        <v>258.3</v>
      </c>
      <c r="J105" s="8" t="n">
        <v>37.4</v>
      </c>
      <c r="K105" s="10"/>
      <c r="N105" s="1"/>
      <c r="O105" s="2"/>
      <c r="P105" s="3"/>
      <c r="Q105" s="4"/>
      <c r="R105" s="4"/>
      <c r="S105" s="4"/>
      <c r="T105" s="3"/>
      <c r="U105" s="11"/>
    </row>
    <row r="106" customFormat="false" ht="12.75" hidden="false" customHeight="false" outlineLevel="0" collapsed="false">
      <c r="A106" s="1" t="s">
        <v>61</v>
      </c>
      <c r="B106" s="1" t="s">
        <v>71</v>
      </c>
      <c r="C106" s="1" t="s">
        <v>72</v>
      </c>
      <c r="D106" s="12" t="s">
        <v>47</v>
      </c>
      <c r="E106" s="7"/>
      <c r="F106" s="8"/>
      <c r="G106" s="9" t="n">
        <v>-61</v>
      </c>
      <c r="H106" s="9"/>
      <c r="I106" s="9" t="n">
        <v>-61</v>
      </c>
      <c r="J106" s="8"/>
      <c r="K106" s="10"/>
      <c r="N106" s="1"/>
      <c r="O106" s="2"/>
      <c r="P106" s="3"/>
      <c r="Q106" s="4"/>
      <c r="R106" s="4"/>
      <c r="S106" s="4"/>
      <c r="T106" s="3"/>
      <c r="U106" s="11"/>
    </row>
    <row r="107" customFormat="false" ht="13.5" hidden="false" customHeight="false" outlineLevel="0" collapsed="false">
      <c r="D107" s="13" t="s">
        <v>73</v>
      </c>
      <c r="E107" s="14" t="n">
        <f aca="false">SUM(E102:E106)</f>
        <v>7042</v>
      </c>
      <c r="F107" s="18" t="n">
        <f aca="false">100*G107/E107</f>
        <v>4.60948594149389</v>
      </c>
      <c r="G107" s="17" t="n">
        <f aca="false">SUM(G102:G106)</f>
        <v>324.6</v>
      </c>
      <c r="H107" s="17" t="n">
        <f aca="false">SUM(H102:H106)</f>
        <v>281.7</v>
      </c>
      <c r="I107" s="17" t="n">
        <f aca="false">SUM(I102:I106)</f>
        <v>606.3</v>
      </c>
      <c r="J107" s="18" t="n">
        <f aca="false">I107/E107*100</f>
        <v>8.60976995171826</v>
      </c>
      <c r="K107" s="19" t="n">
        <f aca="false">(J107-F107)/F107</f>
        <v>0.867837338262477</v>
      </c>
      <c r="N107" s="1"/>
      <c r="O107" s="2"/>
      <c r="P107" s="3"/>
      <c r="Q107" s="4"/>
      <c r="R107" s="4"/>
      <c r="S107" s="4"/>
      <c r="T107" s="3"/>
      <c r="U107" s="11"/>
    </row>
    <row r="108" customFormat="false" ht="13.5" hidden="false" customHeight="false" outlineLevel="0" collapsed="false">
      <c r="D108" s="0"/>
      <c r="E108" s="7"/>
      <c r="F108" s="8"/>
      <c r="G108" s="9"/>
      <c r="H108" s="9"/>
      <c r="I108" s="9"/>
      <c r="J108" s="8"/>
      <c r="K108" s="10"/>
      <c r="N108" s="1"/>
      <c r="O108" s="2"/>
      <c r="P108" s="3"/>
      <c r="Q108" s="4"/>
      <c r="R108" s="4"/>
      <c r="S108" s="4"/>
      <c r="T108" s="3"/>
      <c r="U108" s="11"/>
    </row>
    <row r="109" customFormat="false" ht="12.75" hidden="false" customHeight="false" outlineLevel="0" collapsed="false">
      <c r="D109" s="6"/>
      <c r="E109" s="7"/>
      <c r="F109" s="8"/>
      <c r="G109" s="9"/>
      <c r="H109" s="9"/>
      <c r="I109" s="9"/>
      <c r="J109" s="8"/>
      <c r="K109" s="10"/>
      <c r="N109" s="1"/>
      <c r="O109" s="2"/>
      <c r="P109" s="3"/>
      <c r="Q109" s="4"/>
      <c r="R109" s="4"/>
      <c r="S109" s="4"/>
      <c r="T109" s="3"/>
      <c r="U109" s="11"/>
    </row>
    <row r="110" customFormat="false" ht="12.75" hidden="false" customHeight="false" outlineLevel="0" collapsed="false">
      <c r="A110" s="1" t="s">
        <v>61</v>
      </c>
      <c r="B110" s="1" t="s">
        <v>74</v>
      </c>
      <c r="C110" s="1" t="s">
        <v>50</v>
      </c>
      <c r="D110" s="12" t="s">
        <v>28</v>
      </c>
      <c r="E110" s="7"/>
      <c r="F110" s="8"/>
      <c r="G110" s="9" t="n">
        <v>157.2</v>
      </c>
      <c r="H110" s="9"/>
      <c r="I110" s="9" t="n">
        <v>157.2</v>
      </c>
      <c r="J110" s="8"/>
      <c r="K110" s="10"/>
      <c r="N110" s="1"/>
      <c r="O110" s="2"/>
      <c r="P110" s="3"/>
      <c r="Q110" s="4"/>
      <c r="R110" s="4"/>
      <c r="S110" s="4"/>
      <c r="T110" s="3"/>
      <c r="U110" s="11"/>
    </row>
    <row r="111" customFormat="false" ht="12.75" hidden="false" customHeight="false" outlineLevel="0" collapsed="false">
      <c r="A111" s="1" t="s">
        <v>61</v>
      </c>
      <c r="B111" s="1" t="s">
        <v>74</v>
      </c>
      <c r="C111" s="1" t="s">
        <v>50</v>
      </c>
      <c r="D111" s="12" t="s">
        <v>36</v>
      </c>
      <c r="E111" s="7" t="n">
        <v>5591</v>
      </c>
      <c r="F111" s="8" t="n">
        <v>4.9</v>
      </c>
      <c r="G111" s="9" t="n">
        <v>274.4</v>
      </c>
      <c r="H111" s="9" t="n">
        <v>55.6</v>
      </c>
      <c r="I111" s="9" t="n">
        <v>330</v>
      </c>
      <c r="J111" s="8" t="n">
        <v>5.9</v>
      </c>
      <c r="K111" s="10"/>
      <c r="N111" s="1"/>
      <c r="O111" s="2"/>
      <c r="P111" s="3"/>
      <c r="Q111" s="4"/>
      <c r="R111" s="4"/>
      <c r="S111" s="4"/>
      <c r="T111" s="3"/>
      <c r="U111" s="11"/>
    </row>
    <row r="112" customFormat="false" ht="12.75" hidden="false" customHeight="false" outlineLevel="0" collapsed="false">
      <c r="A112" s="1" t="s">
        <v>61</v>
      </c>
      <c r="B112" s="1" t="s">
        <v>74</v>
      </c>
      <c r="C112" s="1" t="s">
        <v>50</v>
      </c>
      <c r="D112" s="12" t="s">
        <v>37</v>
      </c>
      <c r="E112" s="7" t="n">
        <v>670</v>
      </c>
      <c r="F112" s="8" t="n">
        <v>6.2</v>
      </c>
      <c r="G112" s="9" t="n">
        <v>41.6</v>
      </c>
      <c r="H112" s="9" t="n">
        <v>194.9</v>
      </c>
      <c r="I112" s="9" t="n">
        <v>236.5</v>
      </c>
      <c r="J112" s="8" t="n">
        <v>35.3</v>
      </c>
      <c r="K112" s="10"/>
      <c r="N112" s="1"/>
      <c r="O112" s="2"/>
      <c r="P112" s="3"/>
      <c r="Q112" s="4"/>
      <c r="R112" s="4"/>
      <c r="S112" s="4"/>
      <c r="T112" s="3"/>
      <c r="U112" s="11"/>
    </row>
    <row r="113" customFormat="false" ht="12.75" hidden="false" customHeight="false" outlineLevel="0" collapsed="false">
      <c r="A113" s="1" t="s">
        <v>61</v>
      </c>
      <c r="B113" s="1" t="s">
        <v>74</v>
      </c>
      <c r="C113" s="1" t="s">
        <v>50</v>
      </c>
      <c r="D113" s="12" t="s">
        <v>47</v>
      </c>
      <c r="E113" s="7"/>
      <c r="F113" s="8"/>
      <c r="G113" s="9" t="n">
        <v>-44.6</v>
      </c>
      <c r="H113" s="9"/>
      <c r="I113" s="9" t="n">
        <v>-44.6</v>
      </c>
      <c r="J113" s="8"/>
      <c r="K113" s="10"/>
      <c r="N113" s="1"/>
      <c r="O113" s="2"/>
      <c r="P113" s="3"/>
      <c r="Q113" s="4"/>
      <c r="R113" s="4"/>
      <c r="S113" s="4"/>
      <c r="T113" s="3"/>
      <c r="U113" s="11"/>
    </row>
    <row r="114" customFormat="false" ht="13.5" hidden="false" customHeight="false" outlineLevel="0" collapsed="false">
      <c r="D114" s="13" t="s">
        <v>75</v>
      </c>
      <c r="E114" s="14" t="n">
        <f aca="false">SUM(E109:E113)</f>
        <v>6261</v>
      </c>
      <c r="F114" s="18" t="n">
        <f aca="false">100*G114/E114</f>
        <v>6.84555182878135</v>
      </c>
      <c r="G114" s="17" t="n">
        <f aca="false">SUM(G109:G113)</f>
        <v>428.6</v>
      </c>
      <c r="H114" s="17" t="n">
        <f aca="false">SUM(H109:H113)</f>
        <v>250.5</v>
      </c>
      <c r="I114" s="17" t="n">
        <f aca="false">SUM(I109:I113)</f>
        <v>679.1</v>
      </c>
      <c r="J114" s="18" t="n">
        <f aca="false">I114/E114*100</f>
        <v>10.8465101421498</v>
      </c>
      <c r="K114" s="19" t="n">
        <f aca="false">(J114-F114)/F114</f>
        <v>0.584461035930938</v>
      </c>
      <c r="N114" s="1"/>
      <c r="O114" s="2"/>
      <c r="P114" s="3"/>
      <c r="Q114" s="4"/>
      <c r="R114" s="4"/>
      <c r="S114" s="4"/>
      <c r="T114" s="3"/>
      <c r="U114" s="11"/>
    </row>
    <row r="115" customFormat="false" ht="13.5" hidden="false" customHeight="false" outlineLevel="0" collapsed="false">
      <c r="D115" s="0"/>
      <c r="E115" s="7"/>
      <c r="F115" s="8"/>
      <c r="G115" s="9"/>
      <c r="H115" s="9"/>
      <c r="I115" s="9"/>
      <c r="J115" s="8"/>
      <c r="K115" s="10"/>
      <c r="N115" s="1"/>
      <c r="O115" s="2"/>
      <c r="P115" s="3"/>
      <c r="Q115" s="4"/>
      <c r="R115" s="4"/>
      <c r="S115" s="4"/>
      <c r="T115" s="3"/>
      <c r="U115" s="11"/>
    </row>
    <row r="116" customFormat="false" ht="12.75" hidden="false" customHeight="false" outlineLevel="0" collapsed="false">
      <c r="D116" s="6"/>
      <c r="E116" s="7"/>
      <c r="F116" s="8"/>
      <c r="G116" s="9"/>
      <c r="H116" s="9"/>
      <c r="I116" s="9"/>
      <c r="J116" s="8"/>
      <c r="K116" s="10"/>
      <c r="N116" s="1"/>
      <c r="O116" s="2"/>
      <c r="P116" s="3"/>
      <c r="Q116" s="4"/>
      <c r="R116" s="4"/>
      <c r="S116" s="4"/>
      <c r="T116" s="3"/>
      <c r="U116" s="11"/>
    </row>
    <row r="117" customFormat="false" ht="12.75" hidden="false" customHeight="false" outlineLevel="0" collapsed="false">
      <c r="A117" s="1" t="s">
        <v>61</v>
      </c>
      <c r="B117" s="1" t="s">
        <v>76</v>
      </c>
      <c r="C117" s="1" t="s">
        <v>53</v>
      </c>
      <c r="D117" s="12" t="s">
        <v>28</v>
      </c>
      <c r="E117" s="7"/>
      <c r="F117" s="8"/>
      <c r="G117" s="9" t="n">
        <v>112.9</v>
      </c>
      <c r="H117" s="9"/>
      <c r="I117" s="9" t="n">
        <v>112.9</v>
      </c>
      <c r="J117" s="8"/>
      <c r="K117" s="10"/>
      <c r="N117" s="1"/>
      <c r="O117" s="2"/>
      <c r="P117" s="3"/>
      <c r="Q117" s="4"/>
      <c r="R117" s="4"/>
      <c r="S117" s="4"/>
      <c r="T117" s="3"/>
      <c r="U117" s="11"/>
    </row>
    <row r="118" customFormat="false" ht="12.75" hidden="false" customHeight="false" outlineLevel="0" collapsed="false">
      <c r="A118" s="1" t="s">
        <v>61</v>
      </c>
      <c r="B118" s="1" t="s">
        <v>76</v>
      </c>
      <c r="C118" s="1" t="s">
        <v>53</v>
      </c>
      <c r="D118" s="12" t="s">
        <v>36</v>
      </c>
      <c r="E118" s="7" t="n">
        <v>2809</v>
      </c>
      <c r="F118" s="8" t="n">
        <v>5.4</v>
      </c>
      <c r="G118" s="9" t="n">
        <v>152.9</v>
      </c>
      <c r="H118" s="9" t="n">
        <v>27.9</v>
      </c>
      <c r="I118" s="9" t="n">
        <v>180.8</v>
      </c>
      <c r="J118" s="8" t="n">
        <v>6.4</v>
      </c>
      <c r="K118" s="10"/>
      <c r="N118" s="1"/>
      <c r="O118" s="2"/>
      <c r="P118" s="3"/>
      <c r="Q118" s="4"/>
      <c r="R118" s="4"/>
      <c r="S118" s="4"/>
      <c r="T118" s="3"/>
      <c r="U118" s="11"/>
    </row>
    <row r="119" customFormat="false" ht="12.75" hidden="false" customHeight="false" outlineLevel="0" collapsed="false">
      <c r="A119" s="1" t="s">
        <v>61</v>
      </c>
      <c r="B119" s="1" t="s">
        <v>76</v>
      </c>
      <c r="C119" s="1" t="s">
        <v>53</v>
      </c>
      <c r="D119" s="12" t="s">
        <v>37</v>
      </c>
      <c r="E119" s="7" t="n">
        <v>379</v>
      </c>
      <c r="F119" s="8" t="n">
        <v>8.7</v>
      </c>
      <c r="G119" s="9" t="n">
        <v>33</v>
      </c>
      <c r="H119" s="9" t="n">
        <v>99.6</v>
      </c>
      <c r="I119" s="9" t="n">
        <v>132.6</v>
      </c>
      <c r="J119" s="8" t="n">
        <v>35</v>
      </c>
      <c r="K119" s="10"/>
      <c r="N119" s="1"/>
      <c r="O119" s="2"/>
      <c r="P119" s="3"/>
      <c r="Q119" s="4"/>
      <c r="R119" s="4"/>
      <c r="S119" s="4"/>
      <c r="T119" s="3"/>
      <c r="U119" s="11"/>
    </row>
    <row r="120" customFormat="false" ht="12.75" hidden="false" customHeight="false" outlineLevel="0" collapsed="false">
      <c r="A120" s="1" t="s">
        <v>61</v>
      </c>
      <c r="B120" s="1" t="s">
        <v>76</v>
      </c>
      <c r="C120" s="1" t="s">
        <v>53</v>
      </c>
      <c r="D120" s="12" t="s">
        <v>47</v>
      </c>
      <c r="E120" s="7"/>
      <c r="F120" s="8"/>
      <c r="G120" s="9" t="n">
        <v>-20.4</v>
      </c>
      <c r="H120" s="9"/>
      <c r="I120" s="9" t="n">
        <v>-20.4</v>
      </c>
      <c r="J120" s="8"/>
      <c r="K120" s="10"/>
      <c r="N120" s="1"/>
      <c r="O120" s="2"/>
      <c r="P120" s="3"/>
      <c r="Q120" s="4"/>
      <c r="R120" s="4"/>
      <c r="S120" s="4"/>
      <c r="T120" s="3"/>
      <c r="U120" s="11"/>
    </row>
    <row r="121" customFormat="false" ht="13.5" hidden="false" customHeight="false" outlineLevel="0" collapsed="false">
      <c r="D121" s="13" t="s">
        <v>77</v>
      </c>
      <c r="E121" s="14" t="n">
        <f aca="false">SUM(E116:E120)</f>
        <v>3188</v>
      </c>
      <c r="F121" s="18" t="n">
        <f aca="false">100*G121/E121</f>
        <v>8.732747804266</v>
      </c>
      <c r="G121" s="17" t="n">
        <f aca="false">SUM(G116:G120)</f>
        <v>278.4</v>
      </c>
      <c r="H121" s="17" t="n">
        <f aca="false">SUM(H116:H120)</f>
        <v>127.5</v>
      </c>
      <c r="I121" s="17" t="n">
        <f aca="false">SUM(I116:I120)</f>
        <v>405.9</v>
      </c>
      <c r="J121" s="18" t="n">
        <f aca="false">I121/E121*100</f>
        <v>12.7321204516939</v>
      </c>
      <c r="K121" s="19" t="n">
        <f aca="false">(J121-F121)/F121</f>
        <v>0.457974137931034</v>
      </c>
      <c r="N121" s="1"/>
      <c r="O121" s="2"/>
      <c r="P121" s="3"/>
      <c r="Q121" s="4"/>
      <c r="R121" s="4"/>
      <c r="S121" s="4"/>
      <c r="T121" s="3"/>
      <c r="U121" s="11"/>
    </row>
    <row r="122" customFormat="false" ht="13.5" hidden="false" customHeight="false" outlineLevel="0" collapsed="false">
      <c r="D122" s="0"/>
      <c r="E122" s="7"/>
      <c r="F122" s="8"/>
      <c r="G122" s="9"/>
      <c r="H122" s="9"/>
      <c r="I122" s="9"/>
      <c r="J122" s="8"/>
      <c r="K122" s="10"/>
      <c r="N122" s="1"/>
      <c r="O122" s="2"/>
      <c r="P122" s="3"/>
      <c r="Q122" s="4"/>
      <c r="R122" s="4"/>
      <c r="S122" s="4"/>
      <c r="T122" s="3"/>
      <c r="U122" s="11"/>
    </row>
    <row r="123" customFormat="false" ht="13.5" hidden="false" customHeight="false" outlineLevel="0" collapsed="false">
      <c r="D123" s="13" t="s">
        <v>78</v>
      </c>
      <c r="E123" s="23" t="n">
        <f aca="false">E121+E114+E107</f>
        <v>16491</v>
      </c>
      <c r="F123" s="24" t="n">
        <f aca="false">G123/E123*100</f>
        <v>6.25553332120551</v>
      </c>
      <c r="G123" s="25" t="n">
        <f aca="false">G121+G114+G107</f>
        <v>1031.6</v>
      </c>
      <c r="H123" s="25" t="n">
        <f aca="false">H121+H114+H107</f>
        <v>659.7</v>
      </c>
      <c r="I123" s="25" t="n">
        <f aca="false">I121+I114+I107</f>
        <v>1691.3</v>
      </c>
      <c r="J123" s="24" t="n">
        <f aca="false">I123/E123*100</f>
        <v>10.2558971560245</v>
      </c>
      <c r="K123" s="26" t="n">
        <f aca="false">(J123-F123)/F123</f>
        <v>0.639492051182629</v>
      </c>
      <c r="N123" s="1"/>
      <c r="O123" s="2"/>
      <c r="P123" s="3"/>
      <c r="Q123" s="4"/>
      <c r="R123" s="4"/>
      <c r="S123" s="4"/>
      <c r="T123" s="3"/>
      <c r="U123" s="11"/>
    </row>
    <row r="124" customFormat="false" ht="13.5" hidden="false" customHeight="false" outlineLevel="0" collapsed="false">
      <c r="D124" s="0"/>
      <c r="E124" s="7"/>
      <c r="F124" s="8"/>
      <c r="G124" s="9"/>
      <c r="H124" s="9"/>
      <c r="I124" s="9"/>
      <c r="J124" s="8"/>
      <c r="K124" s="10"/>
      <c r="N124" s="1"/>
      <c r="O124" s="2"/>
      <c r="P124" s="3"/>
      <c r="Q124" s="4"/>
      <c r="R124" s="4"/>
      <c r="S124" s="4"/>
      <c r="T124" s="3"/>
      <c r="U124" s="11"/>
    </row>
    <row r="125" customFormat="false" ht="12.75" hidden="false" customHeight="false" outlineLevel="0" collapsed="false">
      <c r="D125" s="0"/>
      <c r="E125" s="7"/>
      <c r="F125" s="8"/>
      <c r="G125" s="9"/>
      <c r="H125" s="9"/>
      <c r="I125" s="9"/>
      <c r="J125" s="8"/>
      <c r="K125" s="10"/>
      <c r="N125" s="1"/>
      <c r="O125" s="2"/>
      <c r="P125" s="3"/>
      <c r="Q125" s="4"/>
      <c r="R125" s="4"/>
      <c r="S125" s="4"/>
      <c r="T125" s="3"/>
      <c r="U125" s="11"/>
    </row>
    <row r="126" customFormat="false" ht="13.5" hidden="false" customHeight="false" outlineLevel="0" collapsed="false">
      <c r="D126" s="29" t="s">
        <v>79</v>
      </c>
      <c r="E126" s="30" t="n">
        <f aca="false">+E13+E21+E30+E37+E44+E51+E58+E65+E73+E79+E86+E92+E98+E107+E114+E121</f>
        <v>80335</v>
      </c>
      <c r="F126" s="31" t="n">
        <f aca="false">G126/E126*100</f>
        <v>9.91958673056575</v>
      </c>
      <c r="G126" s="32" t="n">
        <f aca="false">G123+G98+G92+G86+G79+G73+G67+G44+G37+G30+G21+G13</f>
        <v>7968.9</v>
      </c>
      <c r="H126" s="32" t="n">
        <f aca="false">H123+H98+H92+H86+H79+H73+H67+H44+H37+H30+H21+H13</f>
        <v>2309.4</v>
      </c>
      <c r="I126" s="32" t="n">
        <f aca="false">I123+I98+I92+I86+I79+I73+I67+I44+I37+I30+I21+I13</f>
        <v>10266.3</v>
      </c>
      <c r="J126" s="31" t="n">
        <f aca="false">I126/E126*100</f>
        <v>12.7793614240368</v>
      </c>
      <c r="K126" s="26" t="n">
        <f aca="false">(J126-F126)/F126</f>
        <v>0.288295749727064</v>
      </c>
      <c r="N126" s="1"/>
      <c r="O126" s="2"/>
      <c r="P126" s="3"/>
      <c r="Q126" s="4"/>
      <c r="R126" s="4"/>
      <c r="S126" s="4"/>
      <c r="T126" s="3"/>
      <c r="U126" s="11"/>
    </row>
    <row r="127" customFormat="false" ht="13.5" hidden="false" customHeight="false" outlineLevel="0" collapsed="false">
      <c r="D127" s="0"/>
      <c r="E127" s="33" t="n">
        <v>82291</v>
      </c>
      <c r="F127" s="34" t="n">
        <v>10.4</v>
      </c>
      <c r="G127" s="35" t="n">
        <v>8522.1</v>
      </c>
      <c r="H127" s="35" t="n">
        <v>2284</v>
      </c>
      <c r="I127" s="35" t="n">
        <v>10990.8</v>
      </c>
      <c r="J127" s="34" t="n">
        <v>13.4</v>
      </c>
      <c r="K127" s="10"/>
      <c r="N127" s="1"/>
      <c r="O127" s="2"/>
      <c r="P127" s="3"/>
      <c r="Q127" s="4"/>
      <c r="R127" s="4"/>
      <c r="S127" s="4"/>
      <c r="T127" s="3"/>
      <c r="U127" s="11"/>
    </row>
    <row r="128" customFormat="false" ht="12.75" hidden="false" customHeight="false" outlineLevel="0" collapsed="false">
      <c r="D128" s="0"/>
      <c r="E128" s="7"/>
      <c r="F128" s="8"/>
      <c r="G128" s="9"/>
      <c r="H128" s="9"/>
      <c r="I128" s="9"/>
      <c r="J128" s="8"/>
      <c r="K128" s="10"/>
      <c r="N128" s="1"/>
      <c r="O128" s="2"/>
      <c r="P128" s="3"/>
      <c r="Q128" s="4"/>
      <c r="R128" s="4"/>
      <c r="S128" s="4"/>
      <c r="T128" s="3"/>
      <c r="U128" s="11"/>
    </row>
    <row r="129" customFormat="false" ht="12.75" hidden="false" customHeight="false" outlineLevel="0" collapsed="false">
      <c r="D129" s="0"/>
      <c r="E129" s="7"/>
      <c r="F129" s="8"/>
      <c r="G129" s="9"/>
      <c r="H129" s="9"/>
      <c r="I129" s="9"/>
      <c r="J129" s="8"/>
      <c r="K129" s="10"/>
      <c r="N129" s="1"/>
      <c r="O129" s="2"/>
      <c r="P129" s="3"/>
      <c r="Q129" s="4"/>
      <c r="R129" s="4"/>
      <c r="S129" s="4"/>
      <c r="T129" s="3"/>
      <c r="U129" s="11"/>
    </row>
    <row r="130" customFormat="false" ht="12.75" hidden="false" customHeight="false" outlineLevel="0" collapsed="false">
      <c r="E130" s="2" t="s">
        <v>0</v>
      </c>
      <c r="F130" s="3" t="s">
        <v>1</v>
      </c>
      <c r="G130" s="4" t="s">
        <v>1</v>
      </c>
      <c r="H130" s="4" t="s">
        <v>2</v>
      </c>
      <c r="I130" s="4" t="s">
        <v>3</v>
      </c>
      <c r="J130" s="3" t="s">
        <v>4</v>
      </c>
      <c r="N130" s="1"/>
      <c r="O130" s="2"/>
      <c r="P130" s="3"/>
      <c r="Q130" s="4"/>
      <c r="R130" s="4"/>
      <c r="S130" s="4"/>
      <c r="T130" s="3"/>
      <c r="U130" s="11"/>
    </row>
    <row r="131" customFormat="false" ht="12.75" hidden="false" customHeight="false" outlineLevel="0" collapsed="false">
      <c r="D131" s="1" t="s">
        <v>8</v>
      </c>
      <c r="E131" s="2" t="s">
        <v>9</v>
      </c>
      <c r="F131" s="3" t="s">
        <v>10</v>
      </c>
      <c r="G131" s="4" t="s">
        <v>11</v>
      </c>
      <c r="H131" s="4" t="s">
        <v>12</v>
      </c>
      <c r="I131" s="4" t="s">
        <v>2</v>
      </c>
      <c r="J131" s="3" t="s">
        <v>13</v>
      </c>
      <c r="K131" s="5" t="s">
        <v>14</v>
      </c>
      <c r="N131" s="1"/>
      <c r="O131" s="2"/>
      <c r="P131" s="3"/>
      <c r="Q131" s="4"/>
      <c r="R131" s="4"/>
      <c r="S131" s="4"/>
      <c r="T131" s="3"/>
      <c r="U131" s="11"/>
    </row>
    <row r="132" customFormat="false" ht="12.75" hidden="false" customHeight="false" outlineLevel="0" collapsed="false">
      <c r="D132" s="0"/>
      <c r="E132" s="7"/>
      <c r="F132" s="8"/>
      <c r="G132" s="9"/>
      <c r="H132" s="9"/>
      <c r="I132" s="9"/>
      <c r="J132" s="8"/>
      <c r="K132" s="10"/>
      <c r="N132" s="1"/>
      <c r="O132" s="2"/>
      <c r="P132" s="3"/>
      <c r="Q132" s="4"/>
      <c r="R132" s="4"/>
      <c r="S132" s="4"/>
      <c r="T132" s="3"/>
      <c r="U132" s="11"/>
    </row>
    <row r="133" customFormat="false" ht="12.75" hidden="false" customHeight="false" outlineLevel="0" collapsed="false">
      <c r="D133" s="1" t="s">
        <v>15</v>
      </c>
      <c r="E133" s="2" t="n">
        <f aca="false">+E13+E21</f>
        <v>28846</v>
      </c>
      <c r="F133" s="3" t="n">
        <f aca="false">+G133/E133*100</f>
        <v>11.5121680648963</v>
      </c>
      <c r="G133" s="2" t="n">
        <f aca="false">+G13+G21</f>
        <v>3320.8</v>
      </c>
      <c r="H133" s="2" t="n">
        <f aca="false">+H13+H21</f>
        <v>691.1</v>
      </c>
      <c r="I133" s="2" t="n">
        <f aca="false">+I13+I21</f>
        <v>4023.5</v>
      </c>
      <c r="J133" s="8" t="n">
        <f aca="false">I133/E133*100</f>
        <v>13.9482077237745</v>
      </c>
      <c r="K133" s="11" t="n">
        <f aca="false">(J133-F133)/F133</f>
        <v>0.211605637195856</v>
      </c>
      <c r="N133" s="1"/>
      <c r="O133" s="2"/>
      <c r="P133" s="3"/>
      <c r="Q133" s="4"/>
      <c r="R133" s="4"/>
      <c r="S133" s="4"/>
      <c r="T133" s="3"/>
      <c r="U133" s="11"/>
    </row>
    <row r="134" customFormat="false" ht="12.75" hidden="false" customHeight="false" outlineLevel="0" collapsed="false">
      <c r="D134" s="1" t="s">
        <v>25</v>
      </c>
      <c r="E134" s="2" t="n">
        <f aca="false">+E30+E37+E44</f>
        <v>20815</v>
      </c>
      <c r="F134" s="3" t="n">
        <f aca="false">+G134/E134*100</f>
        <v>10.7950996877252</v>
      </c>
      <c r="G134" s="2" t="n">
        <f aca="false">+G30+G37+G44</f>
        <v>2247</v>
      </c>
      <c r="H134" s="2" t="n">
        <f aca="false">+H30+H37+H44</f>
        <v>453.8</v>
      </c>
      <c r="I134" s="2" t="n">
        <f aca="false">+I30+I37+I44</f>
        <v>2677</v>
      </c>
      <c r="J134" s="8" t="n">
        <f aca="false">I134/E134*100</f>
        <v>12.8609176074946</v>
      </c>
      <c r="K134" s="11" t="n">
        <f aca="false">(J134-F134)/F134</f>
        <v>0.191366266132621</v>
      </c>
      <c r="N134" s="1"/>
      <c r="O134" s="2"/>
      <c r="P134" s="3"/>
      <c r="Q134" s="4"/>
      <c r="R134" s="4"/>
      <c r="S134" s="4"/>
      <c r="T134" s="3"/>
      <c r="U134" s="11"/>
    </row>
    <row r="135" customFormat="false" ht="12.75" hidden="false" customHeight="false" outlineLevel="0" collapsed="false">
      <c r="D135" s="1" t="s">
        <v>61</v>
      </c>
      <c r="E135" s="2" t="n">
        <f aca="false">+E86+E92+E98+E107+E114+E121</f>
        <v>19216</v>
      </c>
      <c r="F135" s="3" t="n">
        <f aca="false">+G135/E135*100</f>
        <v>6.8208784346378</v>
      </c>
      <c r="G135" s="2" t="n">
        <f aca="false">+G86+G92+G98+G107+G114+G121</f>
        <v>1310.7</v>
      </c>
      <c r="H135" s="2" t="n">
        <f aca="false">+H86+H92+H98+H107+H114+H121</f>
        <v>717.8</v>
      </c>
      <c r="I135" s="2" t="n">
        <f aca="false">+I86+I92+I98+I107+I114+I121</f>
        <v>2028.6</v>
      </c>
      <c r="J135" s="8" t="n">
        <f aca="false">I135/E135*100</f>
        <v>10.5568276436303</v>
      </c>
      <c r="K135" s="11" t="n">
        <f aca="false">(J135-F135)/F135</f>
        <v>0.547722590981918</v>
      </c>
      <c r="N135" s="1"/>
      <c r="O135" s="2"/>
      <c r="P135" s="3"/>
      <c r="Q135" s="4"/>
      <c r="R135" s="4"/>
      <c r="S135" s="4"/>
      <c r="T135" s="3"/>
      <c r="U135" s="11"/>
    </row>
    <row r="136" customFormat="false" ht="12.75" hidden="false" customHeight="false" outlineLevel="0" collapsed="false">
      <c r="D136" s="1" t="s">
        <v>56</v>
      </c>
      <c r="E136" s="2" t="n">
        <f aca="false">+E73+E79</f>
        <v>489</v>
      </c>
      <c r="F136" s="3" t="n">
        <f aca="false">+G136/E136*100</f>
        <v>8.46625766871166</v>
      </c>
      <c r="G136" s="2" t="n">
        <f aca="false">+G73+G79</f>
        <v>41.4</v>
      </c>
      <c r="H136" s="2" t="n">
        <f aca="false">+H73+H79</f>
        <v>7.9</v>
      </c>
      <c r="I136" s="2" t="n">
        <f aca="false">+I73+I79</f>
        <v>49.3</v>
      </c>
      <c r="J136" s="8" t="n">
        <f aca="false">I136/E136*100</f>
        <v>10.081799591002</v>
      </c>
      <c r="K136" s="11" t="n">
        <f aca="false">(J136-F136)/F136</f>
        <v>0.190821256038647</v>
      </c>
      <c r="N136" s="1"/>
      <c r="O136" s="2"/>
      <c r="P136" s="3"/>
      <c r="Q136" s="4"/>
      <c r="R136" s="4"/>
      <c r="S136" s="4"/>
      <c r="T136" s="3"/>
      <c r="U136" s="11"/>
    </row>
    <row r="137" customFormat="false" ht="12.75" hidden="false" customHeight="false" outlineLevel="0" collapsed="false">
      <c r="D137" s="1" t="s">
        <v>44</v>
      </c>
      <c r="E137" s="2" t="n">
        <f aca="false">+E51+E58+E65</f>
        <v>10969</v>
      </c>
      <c r="F137" s="3" t="n">
        <f aca="false">+G137/E137*100</f>
        <v>9.56331479624396</v>
      </c>
      <c r="G137" s="2" t="n">
        <f aca="false">+G51+G58+G65</f>
        <v>1049</v>
      </c>
      <c r="H137" s="2" t="n">
        <f aca="false">+H51+H58+H65</f>
        <v>438.8</v>
      </c>
      <c r="I137" s="2" t="n">
        <f aca="false">+I51+I58+I65</f>
        <v>1487.9</v>
      </c>
      <c r="J137" s="8" t="n">
        <f aca="false">I137/E137*100</f>
        <v>13.5645911204303</v>
      </c>
      <c r="K137" s="11" t="n">
        <f aca="false">(J137-F137)/F137</f>
        <v>0.418398474737846</v>
      </c>
      <c r="N137" s="1"/>
      <c r="O137" s="2"/>
      <c r="P137" s="3"/>
      <c r="Q137" s="4"/>
      <c r="R137" s="4"/>
      <c r="S137" s="4"/>
      <c r="T137" s="3"/>
      <c r="U137" s="11"/>
    </row>
    <row r="138" customFormat="false" ht="12.75" hidden="false" customHeight="false" outlineLevel="0" collapsed="false">
      <c r="G138" s="2"/>
      <c r="H138" s="2"/>
      <c r="I138" s="2"/>
      <c r="J138" s="8"/>
      <c r="K138" s="11"/>
      <c r="N138" s="1"/>
      <c r="O138" s="2"/>
      <c r="P138" s="3"/>
      <c r="Q138" s="4"/>
      <c r="R138" s="4"/>
      <c r="S138" s="4"/>
      <c r="T138" s="3"/>
      <c r="U138" s="11"/>
    </row>
    <row r="139" customFormat="false" ht="12.75" hidden="false" customHeight="false" outlineLevel="0" collapsed="false">
      <c r="D139" s="1" t="s">
        <v>80</v>
      </c>
      <c r="E139" s="2" t="n">
        <f aca="false">SUM(E133:E138)</f>
        <v>80335</v>
      </c>
      <c r="F139" s="3" t="n">
        <f aca="false">+G139/E139*100</f>
        <v>9.91958673056576</v>
      </c>
      <c r="G139" s="2" t="n">
        <f aca="false">SUM(G133:G138)</f>
        <v>7968.9</v>
      </c>
      <c r="H139" s="2" t="n">
        <f aca="false">SUM(H133:H138)</f>
        <v>2309.4</v>
      </c>
      <c r="I139" s="2" t="n">
        <f aca="false">SUM(I133:I138)</f>
        <v>10266.3</v>
      </c>
      <c r="J139" s="8" t="n">
        <f aca="false">I139/E139*100</f>
        <v>12.7793614240368</v>
      </c>
      <c r="K139" s="11" t="n">
        <f aca="false">(J139-F139)/F139</f>
        <v>0.288295749727064</v>
      </c>
      <c r="N139" s="1"/>
      <c r="O139" s="2"/>
      <c r="P139" s="3"/>
      <c r="Q139" s="4"/>
      <c r="R139" s="4"/>
      <c r="S139" s="4"/>
      <c r="T139" s="3"/>
      <c r="U139" s="11"/>
    </row>
    <row r="140" customFormat="false" ht="12.75" hidden="false" customHeight="false" outlineLevel="0" collapsed="false">
      <c r="D140" s="0"/>
      <c r="E140" s="7"/>
      <c r="F140" s="8"/>
      <c r="G140" s="9"/>
      <c r="H140" s="9"/>
      <c r="I140" s="9"/>
      <c r="J140" s="8"/>
      <c r="K140" s="10"/>
      <c r="N140" s="1"/>
      <c r="O140" s="2"/>
      <c r="P140" s="3"/>
      <c r="Q140" s="4"/>
      <c r="R140" s="4"/>
      <c r="S140" s="4"/>
      <c r="T140" s="3"/>
      <c r="U140" s="11"/>
    </row>
    <row r="141" customFormat="false" ht="12.75" hidden="false" customHeight="false" outlineLevel="0" collapsed="false">
      <c r="D141" s="0"/>
      <c r="E141" s="7"/>
      <c r="F141" s="8"/>
      <c r="G141" s="9"/>
      <c r="H141" s="9"/>
      <c r="I141" s="9"/>
      <c r="J141" s="8"/>
      <c r="K141" s="10"/>
      <c r="N141" s="1"/>
      <c r="O141" s="2"/>
      <c r="P141" s="3"/>
      <c r="Q141" s="4"/>
      <c r="R141" s="4"/>
      <c r="S141" s="4"/>
      <c r="T141" s="3"/>
      <c r="U141" s="11"/>
    </row>
    <row r="142" customFormat="false" ht="12.75" hidden="false" customHeight="false" outlineLevel="0" collapsed="false">
      <c r="D142" s="0"/>
      <c r="E142" s="7"/>
      <c r="F142" s="8"/>
      <c r="G142" s="9"/>
      <c r="H142" s="9"/>
      <c r="I142" s="9"/>
      <c r="J142" s="8"/>
      <c r="K142" s="10"/>
      <c r="N142" s="1"/>
      <c r="O142" s="2"/>
      <c r="P142" s="3"/>
      <c r="Q142" s="4"/>
      <c r="R142" s="4"/>
      <c r="S142" s="4"/>
      <c r="T142" s="3"/>
      <c r="U142" s="11"/>
    </row>
    <row r="143" customFormat="false" ht="12.75" hidden="false" customHeight="false" outlineLevel="0" collapsed="false">
      <c r="D143" s="0"/>
      <c r="E143" s="7"/>
      <c r="F143" s="8"/>
      <c r="G143" s="9"/>
      <c r="H143" s="9"/>
      <c r="I143" s="9"/>
      <c r="J143" s="8"/>
      <c r="K143" s="10"/>
      <c r="N143" s="1"/>
      <c r="O143" s="2"/>
      <c r="P143" s="3"/>
      <c r="Q143" s="4"/>
      <c r="R143" s="4"/>
      <c r="S143" s="4"/>
      <c r="T143" s="3"/>
      <c r="U143" s="11"/>
    </row>
    <row r="144" customFormat="false" ht="12.75" hidden="false" customHeight="false" outlineLevel="0" collapsed="false">
      <c r="D144" s="0"/>
      <c r="E144" s="7"/>
      <c r="F144" s="8"/>
      <c r="G144" s="9"/>
      <c r="H144" s="9"/>
      <c r="I144" s="9"/>
      <c r="J144" s="8"/>
      <c r="K144" s="10"/>
      <c r="N144" s="1"/>
      <c r="O144" s="2"/>
      <c r="P144" s="3"/>
      <c r="Q144" s="4"/>
      <c r="R144" s="4"/>
      <c r="S144" s="4"/>
      <c r="T144" s="3"/>
      <c r="U144" s="11"/>
    </row>
    <row r="145" customFormat="false" ht="12.75" hidden="false" customHeight="false" outlineLevel="0" collapsed="false">
      <c r="D145" s="0"/>
      <c r="E145" s="7"/>
      <c r="F145" s="8"/>
      <c r="G145" s="9"/>
      <c r="H145" s="9"/>
      <c r="I145" s="9"/>
      <c r="J145" s="8"/>
      <c r="K145" s="10"/>
      <c r="N145" s="1"/>
      <c r="O145" s="2"/>
      <c r="P145" s="3"/>
      <c r="Q145" s="4"/>
      <c r="R145" s="4"/>
      <c r="S145" s="4"/>
      <c r="T145" s="3"/>
      <c r="U145" s="11"/>
    </row>
    <row r="146" customFormat="false" ht="12.75" hidden="false" customHeight="false" outlineLevel="0" collapsed="false">
      <c r="D146" s="0"/>
      <c r="E146" s="7"/>
      <c r="F146" s="8"/>
      <c r="G146" s="9"/>
      <c r="H146" s="9"/>
      <c r="I146" s="9"/>
      <c r="J146" s="8"/>
      <c r="K146" s="10"/>
      <c r="N146" s="1"/>
      <c r="O146" s="2"/>
      <c r="P146" s="3"/>
      <c r="Q146" s="4"/>
      <c r="R146" s="4"/>
      <c r="S146" s="4"/>
      <c r="T146" s="3"/>
      <c r="U146" s="11"/>
    </row>
    <row r="147" customFormat="false" ht="12.75" hidden="false" customHeight="false" outlineLevel="0" collapsed="false">
      <c r="D147" s="0"/>
      <c r="E147" s="7"/>
      <c r="F147" s="8"/>
      <c r="G147" s="9"/>
      <c r="H147" s="9"/>
      <c r="I147" s="9"/>
      <c r="J147" s="8"/>
      <c r="K147" s="10"/>
      <c r="N147" s="1"/>
      <c r="O147" s="2"/>
      <c r="P147" s="3"/>
      <c r="Q147" s="4"/>
      <c r="R147" s="4"/>
      <c r="S147" s="4"/>
      <c r="T147" s="3"/>
      <c r="U147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134"/>
  <sheetViews>
    <sheetView showFormulas="false" showGridLines="true" showRowColHeaders="true" showZeros="true" rightToLeft="false" tabSelected="false" showOutlineSymbols="true" defaultGridColor="true" view="normal" topLeftCell="A54" colorId="64" zoomScale="80" zoomScaleNormal="80" zoomScalePageLayoutView="100" workbookViewId="0">
      <selection pane="topLeft" activeCell="A54" activeCellId="0" sqref="A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1.28"/>
    <col collapsed="false" customWidth="true" hidden="false" outlineLevel="0" max="3" min="3" style="1" width="60.7"/>
    <col collapsed="false" customWidth="true" hidden="false" outlineLevel="0" max="4" min="4" style="1" width="23.99"/>
    <col collapsed="false" customWidth="true" hidden="false" outlineLevel="0" max="5" min="5" style="2" width="14.14"/>
    <col collapsed="false" customWidth="true" hidden="false" outlineLevel="0" max="6" min="6" style="3" width="13.56"/>
    <col collapsed="false" customWidth="true" hidden="false" outlineLevel="0" max="7" min="7" style="4" width="14.85"/>
    <col collapsed="false" customWidth="true" hidden="false" outlineLevel="0" max="8" min="8" style="4" width="16.99"/>
    <col collapsed="false" customWidth="true" hidden="false" outlineLevel="0" max="9" min="9" style="9" width="16.99"/>
    <col collapsed="false" customWidth="true" hidden="false" outlineLevel="0" max="10" min="10" style="8" width="11.99"/>
    <col collapsed="false" customWidth="true" hidden="false" outlineLevel="0" max="11" min="11" style="1" width="16.99"/>
    <col collapsed="false" customWidth="true" hidden="false" outlineLevel="0" max="14" min="12" style="1" width="9.14"/>
  </cols>
  <sheetData>
    <row r="2" customFormat="false" ht="12.75" hidden="false" customHeight="false" outlineLevel="0" collapsed="false">
      <c r="E2" s="1" t="s">
        <v>0</v>
      </c>
      <c r="F2" s="3" t="s">
        <v>1</v>
      </c>
      <c r="G2" s="4" t="s">
        <v>1</v>
      </c>
      <c r="H2" s="4" t="s">
        <v>2</v>
      </c>
      <c r="I2" s="9" t="s">
        <v>3</v>
      </c>
      <c r="J2" s="8" t="s">
        <v>4</v>
      </c>
    </row>
    <row r="3" customFormat="false" ht="12.75" hidden="false" customHeight="false" outlineLevel="0" collapsed="false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3" t="s">
        <v>10</v>
      </c>
      <c r="G3" s="4" t="s">
        <v>11</v>
      </c>
      <c r="H3" s="4" t="s">
        <v>12</v>
      </c>
      <c r="I3" s="9" t="s">
        <v>2</v>
      </c>
      <c r="J3" s="8" t="s">
        <v>13</v>
      </c>
      <c r="K3" s="1" t="s">
        <v>14</v>
      </c>
    </row>
    <row r="5" customFormat="false" ht="12.75" hidden="false" customHeight="false" outlineLevel="0" collapsed="false">
      <c r="A5" s="1" t="s">
        <v>15</v>
      </c>
      <c r="B5" s="1" t="s">
        <v>81</v>
      </c>
      <c r="D5" s="1" t="s">
        <v>82</v>
      </c>
      <c r="E5" s="2" t="n">
        <v>12138</v>
      </c>
      <c r="F5" s="3" t="n">
        <v>13.01</v>
      </c>
      <c r="G5" s="4" t="n">
        <f aca="false">+E5*F5/100</f>
        <v>1579.1538</v>
      </c>
      <c r="H5" s="4" t="n">
        <f aca="false">+I5-G5</f>
        <v>0</v>
      </c>
      <c r="I5" s="9" t="n">
        <f aca="false">+E5*J5/100</f>
        <v>1579.1538</v>
      </c>
      <c r="J5" s="8" t="n">
        <v>13.01</v>
      </c>
    </row>
    <row r="6" customFormat="false" ht="12.75" hidden="false" customHeight="false" outlineLevel="0" collapsed="false">
      <c r="A6" s="1" t="s">
        <v>15</v>
      </c>
      <c r="B6" s="1" t="s">
        <v>81</v>
      </c>
      <c r="D6" s="1" t="s">
        <v>83</v>
      </c>
      <c r="E6" s="2" t="n">
        <v>2434</v>
      </c>
      <c r="F6" s="3" t="n">
        <v>15.16</v>
      </c>
      <c r="G6" s="4" t="n">
        <f aca="false">+E6*F6/100</f>
        <v>368.9944</v>
      </c>
      <c r="H6" s="4" t="n">
        <f aca="false">+I6-G6</f>
        <v>0</v>
      </c>
      <c r="I6" s="9" t="n">
        <f aca="false">+E6*J6/100</f>
        <v>368.9944</v>
      </c>
      <c r="J6" s="8" t="n">
        <v>15.16</v>
      </c>
    </row>
    <row r="7" customFormat="false" ht="12.75" hidden="false" customHeight="false" outlineLevel="0" collapsed="false">
      <c r="A7" s="1" t="s">
        <v>15</v>
      </c>
      <c r="B7" s="1" t="s">
        <v>81</v>
      </c>
      <c r="D7" s="1" t="s">
        <v>84</v>
      </c>
      <c r="E7" s="2" t="n">
        <v>3594</v>
      </c>
      <c r="F7" s="3" t="n">
        <v>15.16</v>
      </c>
      <c r="G7" s="4" t="n">
        <f aca="false">+E7*F7/100</f>
        <v>544.8504</v>
      </c>
      <c r="H7" s="4" t="n">
        <f aca="false">+I7-G7</f>
        <v>186.5286</v>
      </c>
      <c r="I7" s="9" t="n">
        <f aca="false">+E7*J7/100</f>
        <v>731.379</v>
      </c>
      <c r="J7" s="8" t="n">
        <v>20.35</v>
      </c>
    </row>
    <row r="8" customFormat="false" ht="12.75" hidden="false" customHeight="false" outlineLevel="0" collapsed="false">
      <c r="A8" s="1" t="s">
        <v>15</v>
      </c>
      <c r="B8" s="1" t="s">
        <v>81</v>
      </c>
      <c r="D8" s="1" t="s">
        <v>85</v>
      </c>
      <c r="E8" s="2" t="n">
        <v>4200</v>
      </c>
      <c r="F8" s="3" t="n">
        <v>15.16</v>
      </c>
      <c r="G8" s="4" t="n">
        <f aca="false">+E8*F8/100</f>
        <v>636.72</v>
      </c>
      <c r="H8" s="4" t="n">
        <f aca="false">+I8-G8</f>
        <v>435.54</v>
      </c>
      <c r="I8" s="9" t="n">
        <f aca="false">+E8*J8/100</f>
        <v>1072.26</v>
      </c>
      <c r="J8" s="8" t="n">
        <v>25.53</v>
      </c>
    </row>
    <row r="9" customFormat="false" ht="12.75" hidden="false" customHeight="false" outlineLevel="0" collapsed="false">
      <c r="A9" s="1" t="s">
        <v>15</v>
      </c>
      <c r="B9" s="1" t="s">
        <v>81</v>
      </c>
      <c r="D9" s="1" t="s">
        <v>86</v>
      </c>
      <c r="G9" s="4" t="n">
        <v>-290.6</v>
      </c>
      <c r="H9" s="4" t="n">
        <f aca="false">+I9-G9</f>
        <v>4.90000000000003</v>
      </c>
      <c r="I9" s="9" t="n">
        <v>-285.7</v>
      </c>
    </row>
    <row r="11" customFormat="false" ht="12.75" hidden="false" customHeight="false" outlineLevel="0" collapsed="false">
      <c r="A11" s="1" t="s">
        <v>87</v>
      </c>
      <c r="E11" s="2" t="n">
        <f aca="false">SUM(E5:E10)</f>
        <v>22366</v>
      </c>
      <c r="F11" s="3" t="n">
        <f aca="false">+G11/E11*100</f>
        <v>12.6939041402128</v>
      </c>
      <c r="G11" s="4" t="n">
        <f aca="false">SUM(G5:G9)</f>
        <v>2839.1186</v>
      </c>
      <c r="H11" s="4" t="n">
        <f aca="false">+I11-G11</f>
        <v>626.9686</v>
      </c>
      <c r="I11" s="9" t="n">
        <f aca="false">SUM(I5:I10)</f>
        <v>3466.0872</v>
      </c>
      <c r="K11" s="11" t="n">
        <f aca="false">+H11/G11</f>
        <v>0.22083212726654</v>
      </c>
    </row>
    <row r="14" customFormat="false" ht="12.75" hidden="false" customHeight="false" outlineLevel="0" collapsed="false">
      <c r="A14" s="1" t="s">
        <v>15</v>
      </c>
      <c r="B14" s="1" t="s">
        <v>88</v>
      </c>
      <c r="C14" s="1" t="s">
        <v>24</v>
      </c>
      <c r="D14" s="1" t="s">
        <v>82</v>
      </c>
      <c r="E14" s="2" t="n">
        <v>1510</v>
      </c>
      <c r="F14" s="3" t="n">
        <v>10.14</v>
      </c>
      <c r="G14" s="4" t="n">
        <f aca="false">+E14*F14/100</f>
        <v>153.114</v>
      </c>
      <c r="H14" s="4" t="n">
        <f aca="false">+I14-G14</f>
        <v>0</v>
      </c>
      <c r="I14" s="9" t="n">
        <f aca="false">+E14*J14/100</f>
        <v>153.114</v>
      </c>
      <c r="J14" s="8" t="n">
        <v>10.14</v>
      </c>
    </row>
    <row r="15" customFormat="false" ht="12.75" hidden="false" customHeight="false" outlineLevel="0" collapsed="false">
      <c r="A15" s="1" t="s">
        <v>15</v>
      </c>
      <c r="B15" s="1" t="s">
        <v>88</v>
      </c>
      <c r="C15" s="1" t="s">
        <v>24</v>
      </c>
      <c r="D15" s="1" t="s">
        <v>83</v>
      </c>
      <c r="E15" s="2" t="n">
        <v>303</v>
      </c>
      <c r="F15" s="3" t="n">
        <v>11.97</v>
      </c>
      <c r="G15" s="4" t="n">
        <f aca="false">+E15*F15/100</f>
        <v>36.2691</v>
      </c>
      <c r="H15" s="4" t="n">
        <f aca="false">+I15-G15</f>
        <v>0</v>
      </c>
      <c r="I15" s="9" t="n">
        <f aca="false">+E15*J15/100</f>
        <v>36.2691</v>
      </c>
      <c r="J15" s="8" t="n">
        <v>11.97</v>
      </c>
    </row>
    <row r="16" customFormat="false" ht="12.75" hidden="false" customHeight="false" outlineLevel="0" collapsed="false">
      <c r="A16" s="1" t="s">
        <v>15</v>
      </c>
      <c r="B16" s="1" t="s">
        <v>88</v>
      </c>
      <c r="C16" s="1" t="s">
        <v>24</v>
      </c>
      <c r="D16" s="1" t="s">
        <v>84</v>
      </c>
      <c r="E16" s="2" t="n">
        <v>447</v>
      </c>
      <c r="F16" s="3" t="n">
        <v>11.97</v>
      </c>
      <c r="G16" s="4" t="n">
        <f aca="false">+E16*F16/100</f>
        <v>53.5059</v>
      </c>
      <c r="H16" s="4" t="n">
        <f aca="false">+I16-G16</f>
        <v>0</v>
      </c>
      <c r="I16" s="9" t="n">
        <f aca="false">+E16*J16/100</f>
        <v>53.5059</v>
      </c>
      <c r="J16" s="8" t="n">
        <v>11.97</v>
      </c>
    </row>
    <row r="17" customFormat="false" ht="12.75" hidden="false" customHeight="false" outlineLevel="0" collapsed="false">
      <c r="A17" s="1" t="s">
        <v>15</v>
      </c>
      <c r="B17" s="1" t="s">
        <v>88</v>
      </c>
      <c r="C17" s="1" t="s">
        <v>24</v>
      </c>
      <c r="D17" s="1" t="s">
        <v>85</v>
      </c>
      <c r="E17" s="2" t="n">
        <v>523</v>
      </c>
      <c r="F17" s="3" t="n">
        <v>11.97</v>
      </c>
      <c r="G17" s="4" t="n">
        <f aca="false">+E17*F17/100</f>
        <v>62.6031</v>
      </c>
      <c r="H17" s="4" t="n">
        <f aca="false">+I17-G17</f>
        <v>36.4531</v>
      </c>
      <c r="I17" s="9" t="n">
        <f aca="false">+E17*J17/100</f>
        <v>99.0562</v>
      </c>
      <c r="J17" s="8" t="n">
        <v>18.94</v>
      </c>
    </row>
    <row r="18" customFormat="false" ht="12.75" hidden="false" customHeight="false" outlineLevel="0" collapsed="false">
      <c r="A18" s="1" t="s">
        <v>15</v>
      </c>
      <c r="B18" s="1" t="s">
        <v>88</v>
      </c>
      <c r="C18" s="1" t="s">
        <v>24</v>
      </c>
      <c r="D18" s="1" t="s">
        <v>86</v>
      </c>
      <c r="G18" s="4" t="n">
        <v>-30.5</v>
      </c>
      <c r="H18" s="4" t="n">
        <f aca="false">+I18-G18</f>
        <v>-3.7</v>
      </c>
      <c r="I18" s="9" t="n">
        <v>-34.2</v>
      </c>
    </row>
    <row r="20" customFormat="false" ht="12.75" hidden="false" customHeight="false" outlineLevel="0" collapsed="false">
      <c r="A20" s="1" t="s">
        <v>89</v>
      </c>
      <c r="E20" s="2" t="n">
        <f aca="false">SUM(E14:E19)</f>
        <v>2783</v>
      </c>
      <c r="F20" s="3" t="n">
        <f aca="false">+G20/E20*100</f>
        <v>9.88113905856989</v>
      </c>
      <c r="G20" s="4" t="n">
        <f aca="false">SUM(G14:G18)</f>
        <v>274.9921</v>
      </c>
      <c r="H20" s="4" t="n">
        <f aca="false">+I20-G20</f>
        <v>32.7531</v>
      </c>
      <c r="I20" s="9" t="n">
        <f aca="false">SUM(I14:I19)</f>
        <v>307.7452</v>
      </c>
      <c r="K20" s="11" t="n">
        <f aca="false">+H20/G20</f>
        <v>0.119105603397334</v>
      </c>
    </row>
    <row r="23" customFormat="false" ht="12.75" hidden="false" customHeight="false" outlineLevel="0" collapsed="false">
      <c r="A23" s="1" t="s">
        <v>90</v>
      </c>
      <c r="B23" s="1" t="s">
        <v>91</v>
      </c>
      <c r="C23" s="1" t="s">
        <v>92</v>
      </c>
      <c r="D23" s="1" t="s">
        <v>28</v>
      </c>
      <c r="E23" s="2" t="n">
        <v>0</v>
      </c>
      <c r="F23" s="3" t="n">
        <v>0</v>
      </c>
      <c r="G23" s="4" t="n">
        <v>75.1</v>
      </c>
      <c r="H23" s="4" t="n">
        <f aca="false">+I23-G23</f>
        <v>0</v>
      </c>
      <c r="I23" s="9" t="n">
        <v>75.1</v>
      </c>
      <c r="J23" s="8" t="n">
        <v>0</v>
      </c>
    </row>
    <row r="24" customFormat="false" ht="12.75" hidden="false" customHeight="false" outlineLevel="0" collapsed="false">
      <c r="A24" s="1" t="s">
        <v>90</v>
      </c>
      <c r="B24" s="1" t="s">
        <v>91</v>
      </c>
      <c r="C24" s="1" t="s">
        <v>92</v>
      </c>
      <c r="D24" s="1" t="s">
        <v>93</v>
      </c>
      <c r="E24" s="2" t="n">
        <v>989</v>
      </c>
      <c r="F24" s="3" t="n">
        <v>11.76</v>
      </c>
      <c r="G24" s="4" t="n">
        <f aca="false">+E24*F24/100</f>
        <v>116.3064</v>
      </c>
      <c r="H24" s="4" t="n">
        <f aca="false">+I24-G24</f>
        <v>37.0875</v>
      </c>
      <c r="I24" s="9" t="n">
        <f aca="false">+E24*J24/100</f>
        <v>153.3939</v>
      </c>
      <c r="J24" s="8" t="n">
        <v>15.51</v>
      </c>
    </row>
    <row r="25" customFormat="false" ht="12.75" hidden="false" customHeight="false" outlineLevel="0" collapsed="false">
      <c r="A25" s="1" t="s">
        <v>90</v>
      </c>
      <c r="B25" s="1" t="s">
        <v>91</v>
      </c>
      <c r="C25" s="1" t="s">
        <v>92</v>
      </c>
      <c r="D25" s="1" t="s">
        <v>94</v>
      </c>
      <c r="E25" s="2" t="n">
        <v>809</v>
      </c>
      <c r="F25" s="3" t="n">
        <v>11.76</v>
      </c>
      <c r="G25" s="4" t="n">
        <f aca="false">+E25*F25/100</f>
        <v>95.1384</v>
      </c>
      <c r="H25" s="4" t="n">
        <f aca="false">+I25-G25</f>
        <v>71.5965</v>
      </c>
      <c r="I25" s="9" t="n">
        <f aca="false">+E25*J25/100</f>
        <v>166.7349</v>
      </c>
      <c r="J25" s="8" t="n">
        <v>20.61</v>
      </c>
    </row>
    <row r="26" customFormat="false" ht="12.75" hidden="false" customHeight="false" outlineLevel="0" collapsed="false">
      <c r="A26" s="1" t="s">
        <v>90</v>
      </c>
      <c r="B26" s="1" t="s">
        <v>91</v>
      </c>
      <c r="C26" s="1" t="s">
        <v>92</v>
      </c>
      <c r="D26" s="1" t="s">
        <v>95</v>
      </c>
      <c r="E26" s="2" t="n">
        <v>1730</v>
      </c>
      <c r="F26" s="3" t="n">
        <v>11.76</v>
      </c>
      <c r="G26" s="4" t="n">
        <f aca="false">+E26*F26/100</f>
        <v>203.448</v>
      </c>
      <c r="H26" s="4" t="n">
        <f aca="false">+I26-G26</f>
        <v>28.891</v>
      </c>
      <c r="I26" s="9" t="n">
        <f aca="false">+E26*J26/100</f>
        <v>232.339</v>
      </c>
      <c r="J26" s="8" t="n">
        <v>13.43</v>
      </c>
    </row>
    <row r="27" customFormat="false" ht="12.75" hidden="false" customHeight="false" outlineLevel="0" collapsed="false">
      <c r="A27" s="1" t="s">
        <v>90</v>
      </c>
      <c r="B27" s="1" t="s">
        <v>91</v>
      </c>
      <c r="C27" s="1" t="s">
        <v>92</v>
      </c>
      <c r="D27" s="1" t="s">
        <v>96</v>
      </c>
      <c r="E27" s="2" t="n">
        <v>1416</v>
      </c>
      <c r="F27" s="3" t="n">
        <v>11.76</v>
      </c>
      <c r="G27" s="4" t="n">
        <f aca="false">+E27*F27/100</f>
        <v>166.5216</v>
      </c>
      <c r="H27" s="4" t="n">
        <f aca="false">+I27-G27</f>
        <v>41.3472</v>
      </c>
      <c r="I27" s="9" t="n">
        <f aca="false">+E27*J27/100</f>
        <v>207.8688</v>
      </c>
      <c r="J27" s="8" t="n">
        <v>14.68</v>
      </c>
    </row>
    <row r="28" customFormat="false" ht="12.75" hidden="false" customHeight="false" outlineLevel="0" collapsed="false">
      <c r="A28" s="1" t="s">
        <v>90</v>
      </c>
      <c r="B28" s="1" t="s">
        <v>91</v>
      </c>
      <c r="C28" s="1" t="s">
        <v>92</v>
      </c>
      <c r="D28" s="1" t="s">
        <v>86</v>
      </c>
      <c r="G28" s="4" t="n">
        <v>-65.6</v>
      </c>
      <c r="H28" s="4" t="n">
        <f aca="false">+I28-G28</f>
        <v>1.8</v>
      </c>
      <c r="I28" s="9" t="n">
        <v>-63.8</v>
      </c>
    </row>
    <row r="30" customFormat="false" ht="12.75" hidden="false" customHeight="false" outlineLevel="0" collapsed="false">
      <c r="A30" s="1" t="s">
        <v>97</v>
      </c>
      <c r="E30" s="2" t="n">
        <f aca="false">SUM(E23:E29)</f>
        <v>4944</v>
      </c>
      <c r="F30" s="3" t="n">
        <f aca="false">+G30/E30*100</f>
        <v>11.9521521035599</v>
      </c>
      <c r="G30" s="4" t="n">
        <f aca="false">SUM(G23:G28)</f>
        <v>590.9144</v>
      </c>
      <c r="H30" s="4" t="n">
        <f aca="false">+I30-G30</f>
        <v>180.7222</v>
      </c>
      <c r="I30" s="9" t="n">
        <f aca="false">SUM(I23:I29)</f>
        <v>771.6366</v>
      </c>
      <c r="K30" s="11" t="n">
        <f aca="false">+H30/G30</f>
        <v>0.305834821422528</v>
      </c>
    </row>
    <row r="33" customFormat="false" ht="12.75" hidden="false" customHeight="false" outlineLevel="0" collapsed="false">
      <c r="A33" s="1" t="s">
        <v>90</v>
      </c>
      <c r="B33" s="1" t="s">
        <v>98</v>
      </c>
      <c r="C33" s="1" t="s">
        <v>99</v>
      </c>
      <c r="D33" s="1" t="s">
        <v>28</v>
      </c>
      <c r="E33" s="2" t="n">
        <v>0</v>
      </c>
      <c r="F33" s="3" t="n">
        <v>0</v>
      </c>
      <c r="G33" s="4" t="n">
        <v>579.5</v>
      </c>
      <c r="H33" s="4" t="n">
        <f aca="false">+I33-G33</f>
        <v>0</v>
      </c>
      <c r="I33" s="9" t="n">
        <v>579.5</v>
      </c>
      <c r="J33" s="8" t="n">
        <v>0</v>
      </c>
    </row>
    <row r="34" customFormat="false" ht="12.75" hidden="false" customHeight="false" outlineLevel="0" collapsed="false">
      <c r="A34" s="1" t="s">
        <v>90</v>
      </c>
      <c r="B34" s="1" t="s">
        <v>98</v>
      </c>
      <c r="C34" s="1" t="s">
        <v>99</v>
      </c>
      <c r="D34" s="1" t="s">
        <v>100</v>
      </c>
      <c r="E34" s="2" t="n">
        <v>6988</v>
      </c>
      <c r="F34" s="3" t="n">
        <v>7.69</v>
      </c>
      <c r="G34" s="4" t="n">
        <f aca="false">+E34*F34/100</f>
        <v>537.3772</v>
      </c>
      <c r="H34" s="4" t="n">
        <f aca="false">+I34-G34</f>
        <v>204.7484</v>
      </c>
      <c r="I34" s="9" t="n">
        <f aca="false">+E34*J34/100</f>
        <v>742.1256</v>
      </c>
      <c r="J34" s="8" t="n">
        <v>10.62</v>
      </c>
    </row>
    <row r="35" customFormat="false" ht="12.75" hidden="false" customHeight="false" outlineLevel="0" collapsed="false">
      <c r="A35" s="1" t="s">
        <v>90</v>
      </c>
      <c r="B35" s="1" t="s">
        <v>98</v>
      </c>
      <c r="C35" s="1" t="s">
        <v>99</v>
      </c>
      <c r="D35" s="1" t="s">
        <v>101</v>
      </c>
      <c r="E35" s="2" t="n">
        <v>1842</v>
      </c>
      <c r="F35" s="3" t="n">
        <v>4.39</v>
      </c>
      <c r="G35" s="4" t="n">
        <f aca="false">+E35*F35/100</f>
        <v>80.8638</v>
      </c>
      <c r="H35" s="4" t="n">
        <f aca="false">+I35-G35</f>
        <v>331.9284</v>
      </c>
      <c r="I35" s="9" t="n">
        <f aca="false">+E35*J35/100</f>
        <v>412.7922</v>
      </c>
      <c r="J35" s="8" t="n">
        <v>22.41</v>
      </c>
    </row>
    <row r="36" customFormat="false" ht="12.75" hidden="false" customHeight="false" outlineLevel="0" collapsed="false">
      <c r="A36" s="1" t="s">
        <v>90</v>
      </c>
      <c r="B36" s="1" t="s">
        <v>98</v>
      </c>
      <c r="C36" s="1" t="s">
        <v>99</v>
      </c>
      <c r="D36" s="1" t="s">
        <v>102</v>
      </c>
      <c r="E36" s="2" t="n">
        <v>12542</v>
      </c>
      <c r="F36" s="3" t="n">
        <v>7.69</v>
      </c>
      <c r="G36" s="4" t="n">
        <f aca="false">+E36*F36/100</f>
        <v>964.4798</v>
      </c>
      <c r="H36" s="4" t="n">
        <f aca="false">+I36-G36</f>
        <v>183.1132</v>
      </c>
      <c r="I36" s="9" t="n">
        <f aca="false">+E36*J36/100</f>
        <v>1147.593</v>
      </c>
      <c r="J36" s="8" t="n">
        <v>9.15</v>
      </c>
    </row>
    <row r="37" customFormat="false" ht="12.75" hidden="false" customHeight="false" outlineLevel="0" collapsed="false">
      <c r="A37" s="1" t="s">
        <v>90</v>
      </c>
      <c r="B37" s="1" t="s">
        <v>98</v>
      </c>
      <c r="C37" s="1" t="s">
        <v>99</v>
      </c>
      <c r="D37" s="1" t="s">
        <v>103</v>
      </c>
      <c r="E37" s="2" t="n">
        <v>3054</v>
      </c>
      <c r="F37" s="3" t="n">
        <v>4.39</v>
      </c>
      <c r="G37" s="4" t="n">
        <f aca="false">+E37*F37/100</f>
        <v>134.0706</v>
      </c>
      <c r="H37" s="4" t="n">
        <f aca="false">+I37-G37</f>
        <v>164.916</v>
      </c>
      <c r="I37" s="9" t="n">
        <f aca="false">+E37*J37/100</f>
        <v>298.9866</v>
      </c>
      <c r="J37" s="8" t="n">
        <v>9.79</v>
      </c>
    </row>
    <row r="39" customFormat="false" ht="12.75" hidden="false" customHeight="false" outlineLevel="0" collapsed="false">
      <c r="A39" s="1" t="s">
        <v>104</v>
      </c>
      <c r="E39" s="2" t="n">
        <f aca="false">SUM(E33:E38)</f>
        <v>24426</v>
      </c>
      <c r="F39" s="3" t="n">
        <f aca="false">+G39/E39*100</f>
        <v>9.40101285515434</v>
      </c>
      <c r="G39" s="4" t="n">
        <f aca="false">SUM(G33:G37)</f>
        <v>2296.2914</v>
      </c>
      <c r="H39" s="4" t="n">
        <f aca="false">+I39-G39</f>
        <v>884.706</v>
      </c>
      <c r="I39" s="9" t="n">
        <f aca="false">SUM(I33:I38)</f>
        <v>3180.9974</v>
      </c>
      <c r="K39" s="11" t="n">
        <f aca="false">+H39/G39</f>
        <v>0.385276015056277</v>
      </c>
    </row>
    <row r="42" customFormat="false" ht="12.75" hidden="false" customHeight="false" outlineLevel="0" collapsed="false">
      <c r="A42" s="1" t="s">
        <v>90</v>
      </c>
      <c r="B42" s="1" t="s">
        <v>105</v>
      </c>
      <c r="C42" s="1" t="s">
        <v>106</v>
      </c>
      <c r="D42" s="1" t="s">
        <v>28</v>
      </c>
      <c r="E42" s="2" t="n">
        <v>0</v>
      </c>
      <c r="F42" s="3" t="n">
        <v>0</v>
      </c>
      <c r="G42" s="4" t="n">
        <v>19.7</v>
      </c>
      <c r="H42" s="4" t="n">
        <f aca="false">+I42-G42</f>
        <v>0</v>
      </c>
      <c r="I42" s="9" t="n">
        <v>19.7</v>
      </c>
      <c r="J42" s="8" t="n">
        <v>0</v>
      </c>
    </row>
    <row r="43" customFormat="false" ht="12.75" hidden="false" customHeight="false" outlineLevel="0" collapsed="false">
      <c r="A43" s="1" t="s">
        <v>90</v>
      </c>
      <c r="B43" s="1" t="s">
        <v>105</v>
      </c>
      <c r="C43" s="1" t="s">
        <v>106</v>
      </c>
      <c r="D43" s="1" t="s">
        <v>36</v>
      </c>
      <c r="E43" s="2" t="n">
        <v>723</v>
      </c>
      <c r="F43" s="3" t="n">
        <v>8.26</v>
      </c>
      <c r="G43" s="4" t="n">
        <f aca="false">+E43*F43/100</f>
        <v>59.7198</v>
      </c>
      <c r="H43" s="4" t="n">
        <f aca="false">+I43-G43</f>
        <v>28.92</v>
      </c>
      <c r="I43" s="9" t="n">
        <f aca="false">+E43*J43/100</f>
        <v>88.6398</v>
      </c>
      <c r="J43" s="8" t="n">
        <v>12.26</v>
      </c>
    </row>
    <row r="44" customFormat="false" ht="12.75" hidden="false" customHeight="false" outlineLevel="0" collapsed="false">
      <c r="A44" s="1" t="s">
        <v>90</v>
      </c>
      <c r="B44" s="1" t="s">
        <v>105</v>
      </c>
      <c r="C44" s="1" t="s">
        <v>106</v>
      </c>
      <c r="D44" s="1" t="s">
        <v>37</v>
      </c>
      <c r="E44" s="2" t="n">
        <v>41</v>
      </c>
      <c r="F44" s="3" t="n">
        <v>11.55</v>
      </c>
      <c r="G44" s="4" t="n">
        <f aca="false">+E44*F44/100</f>
        <v>4.7355</v>
      </c>
      <c r="H44" s="4" t="n">
        <f aca="false">+I44-G44</f>
        <v>2.05</v>
      </c>
      <c r="I44" s="9" t="n">
        <f aca="false">+E44*J44/100</f>
        <v>6.7855</v>
      </c>
      <c r="J44" s="8" t="n">
        <v>16.55</v>
      </c>
    </row>
    <row r="46" customFormat="false" ht="12.75" hidden="false" customHeight="false" outlineLevel="0" collapsed="false">
      <c r="A46" s="1" t="s">
        <v>107</v>
      </c>
      <c r="E46" s="2" t="n">
        <f aca="false">SUM(E42:E45)</f>
        <v>764</v>
      </c>
      <c r="F46" s="3" t="n">
        <f aca="false">+G46/E46*100</f>
        <v>11.0150916230367</v>
      </c>
      <c r="G46" s="4" t="n">
        <f aca="false">SUM(G42:G44)</f>
        <v>84.1553</v>
      </c>
      <c r="H46" s="4" t="n">
        <f aca="false">+I46-G46</f>
        <v>30.97</v>
      </c>
      <c r="I46" s="9" t="n">
        <f aca="false">SUM(I42:I45)</f>
        <v>115.1253</v>
      </c>
      <c r="K46" s="11" t="n">
        <f aca="false">+H46/G46</f>
        <v>0.368010095620834</v>
      </c>
    </row>
    <row r="49" customFormat="false" ht="12.75" hidden="false" customHeight="false" outlineLevel="0" collapsed="false">
      <c r="A49" s="1" t="s">
        <v>44</v>
      </c>
      <c r="B49" s="1" t="s">
        <v>108</v>
      </c>
      <c r="C49" s="1" t="s">
        <v>109</v>
      </c>
      <c r="D49" s="1" t="s">
        <v>28</v>
      </c>
      <c r="E49" s="2" t="n">
        <v>0</v>
      </c>
      <c r="F49" s="3" t="n">
        <v>0</v>
      </c>
      <c r="G49" s="4" t="n">
        <v>131.1</v>
      </c>
      <c r="H49" s="4" t="n">
        <f aca="false">+I49-G49</f>
        <v>0</v>
      </c>
      <c r="I49" s="9" t="n">
        <v>131.1</v>
      </c>
      <c r="J49" s="8" t="n">
        <v>0</v>
      </c>
    </row>
    <row r="50" customFormat="false" ht="12.75" hidden="false" customHeight="false" outlineLevel="0" collapsed="false">
      <c r="A50" s="1" t="s">
        <v>44</v>
      </c>
      <c r="B50" s="1" t="s">
        <v>108</v>
      </c>
      <c r="C50" s="1" t="s">
        <v>109</v>
      </c>
      <c r="D50" s="1" t="s">
        <v>36</v>
      </c>
      <c r="E50" s="2" t="n">
        <v>7889</v>
      </c>
      <c r="F50" s="3" t="n">
        <v>8.17</v>
      </c>
      <c r="G50" s="4" t="n">
        <f aca="false">+E50*F50/100</f>
        <v>644.5313</v>
      </c>
      <c r="H50" s="4" t="n">
        <f aca="false">+I50-G50</f>
        <v>315.56</v>
      </c>
      <c r="I50" s="9" t="n">
        <f aca="false">+E50*J50/100</f>
        <v>960.0913</v>
      </c>
      <c r="J50" s="8" t="n">
        <v>12.17</v>
      </c>
    </row>
    <row r="51" customFormat="false" ht="12.75" hidden="false" customHeight="false" outlineLevel="0" collapsed="false">
      <c r="A51" s="1" t="s">
        <v>44</v>
      </c>
      <c r="B51" s="1" t="s">
        <v>108</v>
      </c>
      <c r="C51" s="1" t="s">
        <v>109</v>
      </c>
      <c r="D51" s="1" t="s">
        <v>37</v>
      </c>
      <c r="E51" s="2" t="n">
        <v>694</v>
      </c>
      <c r="F51" s="3" t="n">
        <v>9.49</v>
      </c>
      <c r="G51" s="4" t="n">
        <f aca="false">+E51*F51/100</f>
        <v>65.8606</v>
      </c>
      <c r="H51" s="4" t="n">
        <f aca="false">+I51-G51</f>
        <v>34.7</v>
      </c>
      <c r="I51" s="9" t="n">
        <f aca="false">+E51*J51/100</f>
        <v>100.5606</v>
      </c>
      <c r="J51" s="8" t="n">
        <v>14.49</v>
      </c>
    </row>
    <row r="53" customFormat="false" ht="12.75" hidden="false" customHeight="false" outlineLevel="0" collapsed="false">
      <c r="A53" s="1" t="s">
        <v>110</v>
      </c>
      <c r="E53" s="2" t="n">
        <f aca="false">SUM(E49:E52)</f>
        <v>8583</v>
      </c>
      <c r="F53" s="3" t="n">
        <f aca="false">+G53/E53*100</f>
        <v>9.80416987067459</v>
      </c>
      <c r="G53" s="4" t="n">
        <f aca="false">SUM(G49:G51)</f>
        <v>841.4919</v>
      </c>
      <c r="H53" s="4" t="n">
        <f aca="false">+I53-G53</f>
        <v>350.26</v>
      </c>
      <c r="I53" s="9" t="n">
        <f aca="false">SUM(I49:I52)</f>
        <v>1191.7519</v>
      </c>
      <c r="K53" s="11" t="n">
        <f aca="false">+H53/G53</f>
        <v>0.416236923968014</v>
      </c>
    </row>
    <row r="56" customFormat="false" ht="12.75" hidden="false" customHeight="false" outlineLevel="0" collapsed="false">
      <c r="A56" s="1" t="s">
        <v>44</v>
      </c>
      <c r="B56" s="1" t="s">
        <v>111</v>
      </c>
      <c r="C56" s="1" t="s">
        <v>112</v>
      </c>
      <c r="D56" s="1" t="s">
        <v>28</v>
      </c>
      <c r="E56" s="2" t="n">
        <v>0</v>
      </c>
      <c r="F56" s="3" t="n">
        <v>0</v>
      </c>
      <c r="G56" s="4" t="n">
        <v>123</v>
      </c>
      <c r="H56" s="4" t="n">
        <f aca="false">+I56-G56</f>
        <v>0</v>
      </c>
      <c r="I56" s="9" t="n">
        <v>123</v>
      </c>
      <c r="J56" s="8" t="n">
        <v>0</v>
      </c>
    </row>
    <row r="57" customFormat="false" ht="12.75" hidden="false" customHeight="false" outlineLevel="0" collapsed="false">
      <c r="A57" s="1" t="s">
        <v>44</v>
      </c>
      <c r="B57" s="1" t="s">
        <v>111</v>
      </c>
      <c r="C57" s="1" t="s">
        <v>112</v>
      </c>
      <c r="D57" s="1" t="s">
        <v>36</v>
      </c>
      <c r="E57" s="2" t="n">
        <v>6847</v>
      </c>
      <c r="F57" s="3" t="n">
        <v>7.01</v>
      </c>
      <c r="G57" s="4" t="n">
        <f aca="false">+E57*F57/100</f>
        <v>479.9747</v>
      </c>
      <c r="H57" s="4" t="n">
        <f aca="false">+I57-G57</f>
        <v>273.88</v>
      </c>
      <c r="I57" s="9" t="n">
        <f aca="false">+E57*J57/100</f>
        <v>753.8547</v>
      </c>
      <c r="J57" s="8" t="n">
        <v>11.01</v>
      </c>
    </row>
    <row r="58" customFormat="false" ht="12.75" hidden="false" customHeight="false" outlineLevel="0" collapsed="false">
      <c r="A58" s="1" t="s">
        <v>44</v>
      </c>
      <c r="B58" s="1" t="s">
        <v>111</v>
      </c>
      <c r="C58" s="1" t="s">
        <v>112</v>
      </c>
      <c r="D58" s="1" t="s">
        <v>37</v>
      </c>
      <c r="E58" s="2" t="n">
        <v>513</v>
      </c>
      <c r="F58" s="3" t="n">
        <v>9.42</v>
      </c>
      <c r="G58" s="4" t="n">
        <f aca="false">+E58*F58/100</f>
        <v>48.3246</v>
      </c>
      <c r="H58" s="4" t="n">
        <f aca="false">+I58-G58</f>
        <v>25.7013</v>
      </c>
      <c r="I58" s="9" t="n">
        <f aca="false">+E58*J58/100</f>
        <v>74.0259</v>
      </c>
      <c r="J58" s="8" t="n">
        <v>14.43</v>
      </c>
    </row>
    <row r="60" customFormat="false" ht="12.75" hidden="false" customHeight="false" outlineLevel="0" collapsed="false">
      <c r="A60" s="1" t="s">
        <v>113</v>
      </c>
      <c r="E60" s="2" t="n">
        <f aca="false">SUM(E56:E59)</f>
        <v>7360</v>
      </c>
      <c r="F60" s="3" t="n">
        <f aca="false">+G60/E60*100</f>
        <v>8.84917527173913</v>
      </c>
      <c r="G60" s="4" t="n">
        <f aca="false">SUM(G56:G58)</f>
        <v>651.2993</v>
      </c>
      <c r="H60" s="4" t="n">
        <f aca="false">+I60-G60</f>
        <v>299.5813</v>
      </c>
      <c r="I60" s="9" t="n">
        <f aca="false">SUM(I56:I59)</f>
        <v>950.8806</v>
      </c>
      <c r="K60" s="11" t="n">
        <f aca="false">+H60/G60</f>
        <v>0.459974853343156</v>
      </c>
    </row>
    <row r="63" customFormat="false" ht="12.75" hidden="false" customHeight="false" outlineLevel="0" collapsed="false">
      <c r="A63" s="1" t="s">
        <v>44</v>
      </c>
      <c r="B63" s="1" t="s">
        <v>114</v>
      </c>
      <c r="C63" s="1" t="s">
        <v>112</v>
      </c>
      <c r="D63" s="1" t="s">
        <v>28</v>
      </c>
      <c r="E63" s="2" t="n">
        <v>0</v>
      </c>
      <c r="F63" s="3" t="n">
        <v>0</v>
      </c>
      <c r="G63" s="4" t="n">
        <v>46.8</v>
      </c>
      <c r="H63" s="4" t="n">
        <f aca="false">+I63-G63</f>
        <v>0</v>
      </c>
      <c r="I63" s="9" t="n">
        <v>46.8</v>
      </c>
      <c r="J63" s="8" t="n">
        <v>0</v>
      </c>
    </row>
    <row r="64" customFormat="false" ht="12.75" hidden="false" customHeight="false" outlineLevel="0" collapsed="false">
      <c r="A64" s="1" t="s">
        <v>44</v>
      </c>
      <c r="B64" s="1" t="s">
        <v>114</v>
      </c>
      <c r="C64" s="1" t="s">
        <v>112</v>
      </c>
      <c r="D64" s="1" t="s">
        <v>36</v>
      </c>
      <c r="E64" s="2" t="n">
        <v>7618</v>
      </c>
      <c r="F64" s="3" t="n">
        <v>5.06</v>
      </c>
      <c r="G64" s="4" t="n">
        <f aca="false">+E64*F64/100</f>
        <v>385.4708</v>
      </c>
      <c r="H64" s="4" t="n">
        <f aca="false">+I64-G64</f>
        <v>303.1964</v>
      </c>
      <c r="I64" s="9" t="n">
        <f aca="false">+E64*J64/100</f>
        <v>688.6672</v>
      </c>
      <c r="J64" s="8" t="n">
        <v>9.04</v>
      </c>
    </row>
    <row r="65" customFormat="false" ht="12.75" hidden="false" customHeight="false" outlineLevel="0" collapsed="false">
      <c r="A65" s="1" t="s">
        <v>44</v>
      </c>
      <c r="B65" s="1" t="s">
        <v>114</v>
      </c>
      <c r="C65" s="1" t="s">
        <v>112</v>
      </c>
      <c r="D65" s="1" t="s">
        <v>37</v>
      </c>
      <c r="E65" s="2" t="n">
        <v>425</v>
      </c>
      <c r="F65" s="3" t="n">
        <v>7.4</v>
      </c>
      <c r="G65" s="4" t="n">
        <f aca="false">+E65*F65/100</f>
        <v>31.45</v>
      </c>
      <c r="H65" s="4" t="n">
        <f aca="false">+I65-G65</f>
        <v>23.12</v>
      </c>
      <c r="I65" s="9" t="n">
        <f aca="false">+E65*J65/100</f>
        <v>54.57</v>
      </c>
      <c r="J65" s="8" t="n">
        <v>12.84</v>
      </c>
    </row>
    <row r="67" customFormat="false" ht="12.75" hidden="false" customHeight="false" outlineLevel="0" collapsed="false">
      <c r="A67" s="1" t="s">
        <v>115</v>
      </c>
      <c r="E67" s="2" t="n">
        <f aca="false">SUM(E63:E66)</f>
        <v>8043</v>
      </c>
      <c r="F67" s="3" t="n">
        <f aca="false">+G67/E67*100</f>
        <v>5.76552032823573</v>
      </c>
      <c r="G67" s="4" t="n">
        <f aca="false">SUM(G63:G65)</f>
        <v>463.7208</v>
      </c>
      <c r="H67" s="4" t="n">
        <f aca="false">+I67-G67</f>
        <v>326.3164</v>
      </c>
      <c r="I67" s="9" t="n">
        <f aca="false">SUM(I63:I66)</f>
        <v>790.0372</v>
      </c>
      <c r="K67" s="11" t="n">
        <f aca="false">+H67/G67</f>
        <v>0.703691531628514</v>
      </c>
    </row>
    <row r="70" customFormat="false" ht="12.75" hidden="false" customHeight="false" outlineLevel="0" collapsed="false">
      <c r="A70" s="1" t="s">
        <v>116</v>
      </c>
      <c r="B70" s="1" t="s">
        <v>117</v>
      </c>
      <c r="D70" s="1" t="s">
        <v>28</v>
      </c>
      <c r="E70" s="2" t="n">
        <v>0</v>
      </c>
      <c r="F70" s="3" t="n">
        <v>0</v>
      </c>
      <c r="G70" s="4" t="n">
        <v>30.6</v>
      </c>
      <c r="H70" s="4" t="n">
        <f aca="false">+I70-G70</f>
        <v>0</v>
      </c>
      <c r="I70" s="9" t="n">
        <v>30.6</v>
      </c>
      <c r="J70" s="8" t="n">
        <v>0</v>
      </c>
    </row>
    <row r="71" customFormat="false" ht="12.75" hidden="false" customHeight="false" outlineLevel="0" collapsed="false">
      <c r="A71" s="1" t="s">
        <v>116</v>
      </c>
      <c r="B71" s="1" t="s">
        <v>117</v>
      </c>
      <c r="D71" s="1" t="s">
        <v>93</v>
      </c>
      <c r="E71" s="2" t="n">
        <v>176</v>
      </c>
      <c r="F71" s="3" t="n">
        <v>9.17</v>
      </c>
      <c r="G71" s="4" t="n">
        <f aca="false">+E71*F71/100</f>
        <v>16.1392</v>
      </c>
      <c r="H71" s="4" t="n">
        <f aca="false">+I71-G71</f>
        <v>6.3712</v>
      </c>
      <c r="I71" s="9" t="n">
        <f aca="false">+E71*J71/100</f>
        <v>22.5104</v>
      </c>
      <c r="J71" s="8" t="n">
        <v>12.79</v>
      </c>
    </row>
    <row r="72" customFormat="false" ht="12.75" hidden="false" customHeight="false" outlineLevel="0" collapsed="false">
      <c r="A72" s="1" t="s">
        <v>116</v>
      </c>
      <c r="B72" s="1" t="s">
        <v>117</v>
      </c>
      <c r="D72" s="1" t="s">
        <v>94</v>
      </c>
      <c r="E72" s="2" t="n">
        <v>144</v>
      </c>
      <c r="F72" s="3" t="n">
        <v>9.17</v>
      </c>
      <c r="G72" s="4" t="n">
        <f aca="false">+E72*F72/100</f>
        <v>13.2048</v>
      </c>
      <c r="H72" s="4" t="n">
        <f aca="false">+I72-G72</f>
        <v>5.2128</v>
      </c>
      <c r="I72" s="9" t="n">
        <f aca="false">+E72*J72/100</f>
        <v>18.4176</v>
      </c>
      <c r="J72" s="8" t="n">
        <v>12.79</v>
      </c>
    </row>
    <row r="73" customFormat="false" ht="12.75" hidden="false" customHeight="false" outlineLevel="0" collapsed="false">
      <c r="A73" s="1" t="s">
        <v>116</v>
      </c>
      <c r="B73" s="1" t="s">
        <v>117</v>
      </c>
      <c r="D73" s="1" t="s">
        <v>95</v>
      </c>
      <c r="E73" s="2" t="n">
        <v>177</v>
      </c>
      <c r="F73" s="3" t="n">
        <v>9.17</v>
      </c>
      <c r="G73" s="4" t="n">
        <f aca="false">+E73*F73/100</f>
        <v>16.2309</v>
      </c>
      <c r="H73" s="4" t="n">
        <f aca="false">+I73-G73</f>
        <v>6.4074</v>
      </c>
      <c r="I73" s="9" t="n">
        <f aca="false">+E73*J73/100</f>
        <v>22.6383</v>
      </c>
      <c r="J73" s="8" t="n">
        <v>12.79</v>
      </c>
    </row>
    <row r="74" customFormat="false" ht="12.75" hidden="false" customHeight="false" outlineLevel="0" collapsed="false">
      <c r="A74" s="1" t="s">
        <v>116</v>
      </c>
      <c r="B74" s="1" t="s">
        <v>117</v>
      </c>
      <c r="D74" s="1" t="s">
        <v>96</v>
      </c>
      <c r="E74" s="2" t="n">
        <v>145</v>
      </c>
      <c r="F74" s="3" t="n">
        <v>9.17</v>
      </c>
      <c r="G74" s="4" t="n">
        <f aca="false">+E74*F74/100</f>
        <v>13.2965</v>
      </c>
      <c r="H74" s="4" t="n">
        <f aca="false">+I74-G74</f>
        <v>5.249</v>
      </c>
      <c r="I74" s="9" t="n">
        <f aca="false">+E74*J74/100</f>
        <v>18.5455</v>
      </c>
      <c r="J74" s="8" t="n">
        <v>12.79</v>
      </c>
    </row>
    <row r="76" customFormat="false" ht="12.75" hidden="false" customHeight="false" outlineLevel="0" collapsed="false">
      <c r="A76" s="1" t="s">
        <v>118</v>
      </c>
      <c r="E76" s="2" t="n">
        <f aca="false">SUM(E70:E75)</f>
        <v>642</v>
      </c>
      <c r="F76" s="3" t="n">
        <f aca="false">+G76/E76*100</f>
        <v>13.9363551401869</v>
      </c>
      <c r="G76" s="4" t="n">
        <f aca="false">SUM(G70:G74)</f>
        <v>89.4714</v>
      </c>
      <c r="H76" s="4" t="n">
        <f aca="false">+I76-G76</f>
        <v>23.2404</v>
      </c>
      <c r="I76" s="9" t="n">
        <f aca="false">SUM(I70:I75)</f>
        <v>112.7118</v>
      </c>
      <c r="K76" s="11" t="n">
        <f aca="false">+H76/G76</f>
        <v>0.259752278381695</v>
      </c>
    </row>
    <row r="79" customFormat="false" ht="12.75" hidden="false" customHeight="false" outlineLevel="0" collapsed="false">
      <c r="A79" s="1" t="s">
        <v>116</v>
      </c>
      <c r="B79" s="1" t="s">
        <v>119</v>
      </c>
      <c r="D79" s="1" t="s">
        <v>28</v>
      </c>
      <c r="E79" s="2" t="n">
        <v>0</v>
      </c>
      <c r="F79" s="3" t="n">
        <v>0</v>
      </c>
      <c r="G79" s="4" t="n">
        <v>12.7</v>
      </c>
      <c r="H79" s="4" t="n">
        <f aca="false">+I79-G79</f>
        <v>0</v>
      </c>
      <c r="I79" s="9" t="n">
        <v>12.7</v>
      </c>
      <c r="J79" s="8" t="n">
        <v>0</v>
      </c>
    </row>
    <row r="80" customFormat="false" ht="12.75" hidden="false" customHeight="false" outlineLevel="0" collapsed="false">
      <c r="A80" s="1" t="s">
        <v>116</v>
      </c>
      <c r="B80" s="1" t="s">
        <v>119</v>
      </c>
      <c r="D80" s="1" t="s">
        <v>100</v>
      </c>
      <c r="E80" s="2" t="n">
        <v>171</v>
      </c>
      <c r="F80" s="3" t="n">
        <v>8.12</v>
      </c>
      <c r="G80" s="4" t="n">
        <f aca="false">+E80*F80/100</f>
        <v>13.8852</v>
      </c>
      <c r="H80" s="4" t="n">
        <f aca="false">+I80-G80</f>
        <v>5.4036</v>
      </c>
      <c r="I80" s="9" t="n">
        <f aca="false">+E80*J80/100</f>
        <v>19.2888</v>
      </c>
      <c r="J80" s="8" t="n">
        <v>11.28</v>
      </c>
    </row>
    <row r="81" customFormat="false" ht="12.75" hidden="false" customHeight="false" outlineLevel="0" collapsed="false">
      <c r="A81" s="1" t="s">
        <v>116</v>
      </c>
      <c r="B81" s="1" t="s">
        <v>119</v>
      </c>
      <c r="D81" s="1" t="s">
        <v>101</v>
      </c>
      <c r="E81" s="2" t="n">
        <v>114</v>
      </c>
      <c r="F81" s="3" t="n">
        <v>5.09</v>
      </c>
      <c r="G81" s="4" t="n">
        <f aca="false">+E81*F81/100</f>
        <v>5.8026</v>
      </c>
      <c r="H81" s="4" t="n">
        <f aca="false">+I81-G81</f>
        <v>9.7242</v>
      </c>
      <c r="I81" s="9" t="n">
        <f aca="false">+E81*J81/100</f>
        <v>15.5268</v>
      </c>
      <c r="J81" s="8" t="n">
        <v>13.62</v>
      </c>
    </row>
    <row r="82" customFormat="false" ht="12.75" hidden="false" customHeight="false" outlineLevel="0" collapsed="false">
      <c r="A82" s="1" t="s">
        <v>116</v>
      </c>
      <c r="B82" s="1" t="s">
        <v>119</v>
      </c>
      <c r="D82" s="1" t="s">
        <v>102</v>
      </c>
      <c r="E82" s="2" t="n">
        <v>257</v>
      </c>
      <c r="F82" s="3" t="n">
        <v>8.12</v>
      </c>
      <c r="G82" s="4" t="n">
        <f aca="false">+E82*F82/100</f>
        <v>20.8684</v>
      </c>
      <c r="H82" s="4" t="n">
        <f aca="false">+I82-G82</f>
        <v>4.1634</v>
      </c>
      <c r="I82" s="9" t="n">
        <f aca="false">+E82*J82/100</f>
        <v>25.0318</v>
      </c>
      <c r="J82" s="8" t="n">
        <v>9.74</v>
      </c>
    </row>
    <row r="83" customFormat="false" ht="12.75" hidden="false" customHeight="false" outlineLevel="0" collapsed="false">
      <c r="A83" s="1" t="s">
        <v>116</v>
      </c>
      <c r="B83" s="1" t="s">
        <v>119</v>
      </c>
      <c r="D83" s="1" t="s">
        <v>103</v>
      </c>
      <c r="E83" s="2" t="n">
        <v>129</v>
      </c>
      <c r="F83" s="3" t="n">
        <v>5.09</v>
      </c>
      <c r="G83" s="4" t="n">
        <f aca="false">+E83*F83/100</f>
        <v>6.5661</v>
      </c>
      <c r="H83" s="4" t="n">
        <f aca="false">+I83-G83</f>
        <v>4.9794</v>
      </c>
      <c r="I83" s="9" t="n">
        <f aca="false">+E83*J83/100</f>
        <v>11.5455</v>
      </c>
      <c r="J83" s="8" t="n">
        <v>8.95</v>
      </c>
    </row>
    <row r="85" customFormat="false" ht="12.75" hidden="false" customHeight="false" outlineLevel="0" collapsed="false">
      <c r="A85" s="1" t="s">
        <v>120</v>
      </c>
      <c r="E85" s="2" t="n">
        <f aca="false">SUM(E79:E84)</f>
        <v>671</v>
      </c>
      <c r="F85" s="3" t="n">
        <f aca="false">+G85/E85*100</f>
        <v>8.91539493293591</v>
      </c>
      <c r="G85" s="4" t="n">
        <f aca="false">SUM(G79:G83)</f>
        <v>59.8223</v>
      </c>
      <c r="H85" s="4" t="n">
        <f aca="false">+I85-G85</f>
        <v>24.2706</v>
      </c>
      <c r="I85" s="9" t="n">
        <f aca="false">SUM(I79:I84)</f>
        <v>84.0929</v>
      </c>
      <c r="K85" s="11" t="n">
        <f aca="false">+H85/G85</f>
        <v>0.405711582470082</v>
      </c>
    </row>
    <row r="88" customFormat="false" ht="12.75" hidden="false" customHeight="false" outlineLevel="0" collapsed="false">
      <c r="A88" s="1" t="s">
        <v>116</v>
      </c>
      <c r="B88" s="1" t="s">
        <v>121</v>
      </c>
      <c r="D88" s="1" t="s">
        <v>28</v>
      </c>
      <c r="E88" s="2" t="n">
        <v>0</v>
      </c>
      <c r="F88" s="3" t="n">
        <v>0</v>
      </c>
      <c r="G88" s="4" t="n">
        <v>21.9</v>
      </c>
      <c r="H88" s="4" t="n">
        <f aca="false">+I88-G88</f>
        <v>0</v>
      </c>
      <c r="I88" s="9" t="n">
        <v>21.9</v>
      </c>
      <c r="J88" s="8" t="n">
        <v>0</v>
      </c>
    </row>
    <row r="89" customFormat="false" ht="12.75" hidden="false" customHeight="false" outlineLevel="0" collapsed="false">
      <c r="A89" s="1" t="s">
        <v>116</v>
      </c>
      <c r="B89" s="1" t="s">
        <v>121</v>
      </c>
      <c r="D89" s="1" t="s">
        <v>36</v>
      </c>
      <c r="E89" s="2" t="n">
        <v>941</v>
      </c>
      <c r="F89" s="3" t="n">
        <v>6.89</v>
      </c>
      <c r="G89" s="4" t="n">
        <f aca="false">+E89*F89/100</f>
        <v>64.8349</v>
      </c>
      <c r="H89" s="4" t="n">
        <f aca="false">+I89-G89</f>
        <v>24.6542</v>
      </c>
      <c r="I89" s="9" t="n">
        <f aca="false">+E89*J89/100</f>
        <v>89.4891</v>
      </c>
      <c r="J89" s="8" t="n">
        <v>9.51</v>
      </c>
    </row>
    <row r="90" customFormat="false" ht="12.75" hidden="false" customHeight="false" outlineLevel="0" collapsed="false">
      <c r="A90" s="1" t="s">
        <v>116</v>
      </c>
      <c r="B90" s="1" t="s">
        <v>121</v>
      </c>
      <c r="D90" s="1" t="s">
        <v>37</v>
      </c>
      <c r="E90" s="2" t="n">
        <v>111</v>
      </c>
      <c r="F90" s="3" t="n">
        <v>13.09</v>
      </c>
      <c r="G90" s="4" t="n">
        <f aca="false">+E90*F90/100</f>
        <v>14.5299</v>
      </c>
      <c r="H90" s="4" t="n">
        <f aca="false">+I90-G90</f>
        <v>2.9082</v>
      </c>
      <c r="I90" s="9" t="n">
        <f aca="false">+E90*J90/100</f>
        <v>17.4381</v>
      </c>
      <c r="J90" s="8" t="n">
        <v>15.71</v>
      </c>
    </row>
    <row r="92" customFormat="false" ht="12.75" hidden="false" customHeight="false" outlineLevel="0" collapsed="false">
      <c r="A92" s="1" t="s">
        <v>122</v>
      </c>
      <c r="E92" s="2" t="n">
        <f aca="false">SUM(E88:E91)</f>
        <v>1052</v>
      </c>
      <c r="F92" s="3" t="n">
        <f aca="false">+G92/E92*100</f>
        <v>9.62593155893536</v>
      </c>
      <c r="G92" s="4" t="n">
        <f aca="false">SUM(G88:G90)</f>
        <v>101.2648</v>
      </c>
      <c r="H92" s="4" t="n">
        <f aca="false">+I92-G92</f>
        <v>27.5624</v>
      </c>
      <c r="I92" s="9" t="n">
        <f aca="false">SUM(I88:I91)</f>
        <v>128.8272</v>
      </c>
      <c r="K92" s="11" t="n">
        <f aca="false">+H92/G92</f>
        <v>0.272181449032635</v>
      </c>
    </row>
    <row r="95" customFormat="false" ht="12.75" hidden="false" customHeight="false" outlineLevel="0" collapsed="false">
      <c r="A95" s="1" t="s">
        <v>116</v>
      </c>
      <c r="B95" s="1" t="s">
        <v>123</v>
      </c>
      <c r="D95" s="1" t="s">
        <v>28</v>
      </c>
      <c r="E95" s="2" t="n">
        <v>0</v>
      </c>
      <c r="F95" s="3" t="n">
        <v>0</v>
      </c>
      <c r="G95" s="4" t="n">
        <v>8.4</v>
      </c>
      <c r="H95" s="4" t="n">
        <f aca="false">+I95-G95</f>
        <v>0</v>
      </c>
      <c r="I95" s="9" t="n">
        <v>8.4</v>
      </c>
      <c r="J95" s="8" t="n">
        <v>0</v>
      </c>
    </row>
    <row r="96" customFormat="false" ht="12.75" hidden="false" customHeight="false" outlineLevel="0" collapsed="false">
      <c r="A96" s="1" t="s">
        <v>116</v>
      </c>
      <c r="B96" s="1" t="s">
        <v>123</v>
      </c>
      <c r="D96" s="1" t="s">
        <v>36</v>
      </c>
      <c r="E96" s="2" t="n">
        <v>537</v>
      </c>
      <c r="F96" s="3" t="n">
        <v>7.02</v>
      </c>
      <c r="G96" s="4" t="n">
        <f aca="false">+E96*F96/100</f>
        <v>37.6974</v>
      </c>
      <c r="H96" s="4" t="n">
        <f aca="false">+I96-G96</f>
        <v>19.4394</v>
      </c>
      <c r="I96" s="9" t="n">
        <f aca="false">+E96*J96/100</f>
        <v>57.1368</v>
      </c>
      <c r="J96" s="8" t="n">
        <v>10.64</v>
      </c>
    </row>
    <row r="97" customFormat="false" ht="12.75" hidden="false" customHeight="false" outlineLevel="0" collapsed="false">
      <c r="A97" s="1" t="s">
        <v>116</v>
      </c>
      <c r="B97" s="1" t="s">
        <v>123</v>
      </c>
      <c r="D97" s="1" t="s">
        <v>37</v>
      </c>
      <c r="E97" s="2" t="n">
        <v>44</v>
      </c>
      <c r="F97" s="3" t="n">
        <v>7.95</v>
      </c>
      <c r="G97" s="4" t="n">
        <f aca="false">+E97*F97/100</f>
        <v>3.498</v>
      </c>
      <c r="H97" s="4" t="n">
        <f aca="false">+I97-G97</f>
        <v>9.1828</v>
      </c>
      <c r="I97" s="9" t="n">
        <f aca="false">+E97*J97/100</f>
        <v>12.6808</v>
      </c>
      <c r="J97" s="8" t="n">
        <v>28.82</v>
      </c>
    </row>
    <row r="99" customFormat="false" ht="12.75" hidden="false" customHeight="false" outlineLevel="0" collapsed="false">
      <c r="A99" s="1" t="s">
        <v>124</v>
      </c>
      <c r="E99" s="2" t="n">
        <f aca="false">SUM(E95:E98)</f>
        <v>581</v>
      </c>
      <c r="F99" s="3" t="n">
        <f aca="false">+G99/E99*100</f>
        <v>8.53621342512909</v>
      </c>
      <c r="G99" s="4" t="n">
        <f aca="false">SUM(G95:G97)</f>
        <v>49.5954</v>
      </c>
      <c r="H99" s="4" t="n">
        <f aca="false">+I99-G99</f>
        <v>28.6222</v>
      </c>
      <c r="I99" s="9" t="n">
        <f aca="false">SUM(I95:I98)</f>
        <v>78.2176</v>
      </c>
      <c r="K99" s="11" t="n">
        <f aca="false">+H99/G99</f>
        <v>0.57711400654093</v>
      </c>
    </row>
    <row r="102" customFormat="false" ht="12.75" hidden="false" customHeight="false" outlineLevel="0" collapsed="false">
      <c r="A102" s="1" t="s">
        <v>125</v>
      </c>
      <c r="B102" s="1" t="s">
        <v>126</v>
      </c>
      <c r="D102" s="1" t="s">
        <v>28</v>
      </c>
      <c r="E102" s="2" t="n">
        <v>0</v>
      </c>
      <c r="F102" s="3" t="n">
        <v>0</v>
      </c>
      <c r="G102" s="4" t="n">
        <v>2.6</v>
      </c>
      <c r="H102" s="4" t="n">
        <f aca="false">+I102-G102</f>
        <v>0</v>
      </c>
      <c r="I102" s="9" t="n">
        <v>2.6</v>
      </c>
      <c r="J102" s="8" t="n">
        <v>0</v>
      </c>
    </row>
    <row r="103" customFormat="false" ht="12.75" hidden="false" customHeight="false" outlineLevel="0" collapsed="false">
      <c r="A103" s="1" t="s">
        <v>125</v>
      </c>
      <c r="B103" s="1" t="s">
        <v>126</v>
      </c>
      <c r="D103" s="1" t="s">
        <v>93</v>
      </c>
      <c r="E103" s="2" t="n">
        <v>34</v>
      </c>
      <c r="F103" s="3" t="n">
        <v>6.49</v>
      </c>
      <c r="G103" s="4" t="n">
        <f aca="false">+E103*F103/100</f>
        <v>2.2066</v>
      </c>
      <c r="H103" s="4" t="n">
        <f aca="false">+I103-G103</f>
        <v>1.3736</v>
      </c>
      <c r="I103" s="9" t="n">
        <f aca="false">+E103*J103/100</f>
        <v>3.5802</v>
      </c>
      <c r="J103" s="8" t="n">
        <v>10.53</v>
      </c>
    </row>
    <row r="104" customFormat="false" ht="12.75" hidden="false" customHeight="false" outlineLevel="0" collapsed="false">
      <c r="A104" s="1" t="s">
        <v>125</v>
      </c>
      <c r="B104" s="1" t="s">
        <v>126</v>
      </c>
      <c r="D104" s="1" t="s">
        <v>94</v>
      </c>
      <c r="E104" s="2" t="n">
        <v>28</v>
      </c>
      <c r="F104" s="3" t="n">
        <v>6.49</v>
      </c>
      <c r="G104" s="4" t="n">
        <f aca="false">+E104*F104/100</f>
        <v>1.8172</v>
      </c>
      <c r="H104" s="4" t="n">
        <f aca="false">+I104-G104</f>
        <v>1.1312</v>
      </c>
      <c r="I104" s="9" t="n">
        <f aca="false">+E104*J104/100</f>
        <v>2.9484</v>
      </c>
      <c r="J104" s="8" t="n">
        <v>10.53</v>
      </c>
    </row>
    <row r="105" customFormat="false" ht="12.75" hidden="false" customHeight="false" outlineLevel="0" collapsed="false">
      <c r="A105" s="1" t="s">
        <v>125</v>
      </c>
      <c r="B105" s="1" t="s">
        <v>126</v>
      </c>
      <c r="D105" s="1" t="s">
        <v>95</v>
      </c>
      <c r="E105" s="2" t="n">
        <v>68</v>
      </c>
      <c r="F105" s="3" t="n">
        <v>6.49</v>
      </c>
      <c r="G105" s="4" t="n">
        <f aca="false">+E105*F105/100</f>
        <v>4.4132</v>
      </c>
      <c r="H105" s="4" t="n">
        <f aca="false">+I105-G105</f>
        <v>2.7472</v>
      </c>
      <c r="I105" s="9" t="n">
        <f aca="false">+E105*J105/100</f>
        <v>7.1604</v>
      </c>
      <c r="J105" s="8" t="n">
        <v>10.53</v>
      </c>
    </row>
    <row r="106" customFormat="false" ht="12.75" hidden="false" customHeight="false" outlineLevel="0" collapsed="false">
      <c r="A106" s="1" t="s">
        <v>125</v>
      </c>
      <c r="B106" s="1" t="s">
        <v>126</v>
      </c>
      <c r="D106" s="1" t="s">
        <v>96</v>
      </c>
      <c r="E106" s="2" t="n">
        <v>56</v>
      </c>
      <c r="F106" s="3" t="n">
        <v>6.49</v>
      </c>
      <c r="G106" s="4" t="n">
        <f aca="false">+E106*F106/100</f>
        <v>3.6344</v>
      </c>
      <c r="H106" s="4" t="n">
        <f aca="false">+I106-G106</f>
        <v>2.2624</v>
      </c>
      <c r="I106" s="9" t="n">
        <f aca="false">+E106*J106/100</f>
        <v>5.8968</v>
      </c>
      <c r="J106" s="8" t="n">
        <v>10.53</v>
      </c>
    </row>
    <row r="108" customFormat="false" ht="12.75" hidden="false" customHeight="false" outlineLevel="0" collapsed="false">
      <c r="A108" s="1" t="s">
        <v>127</v>
      </c>
      <c r="E108" s="2" t="n">
        <f aca="false">SUM(E102:E107)</f>
        <v>186</v>
      </c>
      <c r="F108" s="3" t="n">
        <f aca="false">+G108/E108*100</f>
        <v>7.88784946236559</v>
      </c>
      <c r="G108" s="4" t="n">
        <f aca="false">SUM(G102:G106)</f>
        <v>14.6714</v>
      </c>
      <c r="H108" s="4" t="n">
        <f aca="false">+I108-G108</f>
        <v>7.5144</v>
      </c>
      <c r="I108" s="9" t="n">
        <f aca="false">SUM(I102:I107)</f>
        <v>22.1858</v>
      </c>
      <c r="K108" s="11" t="n">
        <f aca="false">+H108/G108</f>
        <v>0.51218016003926</v>
      </c>
    </row>
    <row r="111" customFormat="false" ht="12.75" hidden="false" customHeight="false" outlineLevel="0" collapsed="false">
      <c r="A111" s="1" t="s">
        <v>128</v>
      </c>
      <c r="D111" s="1" t="s">
        <v>28</v>
      </c>
      <c r="E111" s="2" t="n">
        <v>0</v>
      </c>
      <c r="F111" s="3" t="n">
        <v>0</v>
      </c>
      <c r="G111" s="4" t="n">
        <v>5.9</v>
      </c>
      <c r="H111" s="4" t="n">
        <f aca="false">+I111-G111</f>
        <v>0</v>
      </c>
      <c r="I111" s="9" t="n">
        <v>5.9</v>
      </c>
      <c r="J111" s="8" t="n">
        <v>0</v>
      </c>
    </row>
    <row r="112" customFormat="false" ht="12.75" hidden="false" customHeight="false" outlineLevel="0" collapsed="false">
      <c r="A112" s="1" t="s">
        <v>128</v>
      </c>
      <c r="D112" s="1" t="s">
        <v>93</v>
      </c>
      <c r="E112" s="2" t="n">
        <v>89</v>
      </c>
      <c r="F112" s="3" t="n">
        <v>5.04</v>
      </c>
      <c r="G112" s="4" t="n">
        <f aca="false">+E112*F112/100</f>
        <v>4.4856</v>
      </c>
      <c r="H112" s="4" t="n">
        <f aca="false">+I112-G112</f>
        <v>4.1118</v>
      </c>
      <c r="I112" s="9" t="n">
        <f aca="false">+E112*J112/100</f>
        <v>8.5974</v>
      </c>
      <c r="J112" s="8" t="n">
        <v>9.66</v>
      </c>
    </row>
    <row r="113" customFormat="false" ht="12.75" hidden="false" customHeight="false" outlineLevel="0" collapsed="false">
      <c r="A113" s="1" t="s">
        <v>128</v>
      </c>
      <c r="D113" s="1" t="s">
        <v>94</v>
      </c>
      <c r="E113" s="2" t="n">
        <v>72</v>
      </c>
      <c r="F113" s="3" t="n">
        <v>5.04</v>
      </c>
      <c r="G113" s="4" t="n">
        <f aca="false">+E113*F113/100</f>
        <v>3.6288</v>
      </c>
      <c r="H113" s="4" t="n">
        <f aca="false">+I113-G113</f>
        <v>3.3264</v>
      </c>
      <c r="I113" s="9" t="n">
        <f aca="false">+E113*J113/100</f>
        <v>6.9552</v>
      </c>
      <c r="J113" s="8" t="n">
        <v>9.66</v>
      </c>
    </row>
    <row r="114" customFormat="false" ht="12.75" hidden="false" customHeight="false" outlineLevel="0" collapsed="false">
      <c r="A114" s="1" t="s">
        <v>128</v>
      </c>
      <c r="D114" s="1" t="s">
        <v>95</v>
      </c>
      <c r="E114" s="2" t="n">
        <v>187</v>
      </c>
      <c r="F114" s="3" t="n">
        <v>5.04</v>
      </c>
      <c r="G114" s="4" t="n">
        <f aca="false">+E114*F114/100</f>
        <v>9.4248</v>
      </c>
      <c r="H114" s="4" t="n">
        <f aca="false">+I114-G114</f>
        <v>8.6394</v>
      </c>
      <c r="I114" s="9" t="n">
        <f aca="false">+E114*J114/100</f>
        <v>18.0642</v>
      </c>
      <c r="J114" s="8" t="n">
        <v>9.66</v>
      </c>
    </row>
    <row r="115" customFormat="false" ht="12.75" hidden="false" customHeight="false" outlineLevel="0" collapsed="false">
      <c r="A115" s="1" t="s">
        <v>128</v>
      </c>
      <c r="D115" s="1" t="s">
        <v>96</v>
      </c>
      <c r="E115" s="2" t="n">
        <v>153</v>
      </c>
      <c r="F115" s="3" t="n">
        <v>5.04</v>
      </c>
      <c r="G115" s="4" t="n">
        <f aca="false">+E115*F115/100</f>
        <v>7.7112</v>
      </c>
      <c r="H115" s="4" t="n">
        <f aca="false">+I115-G115</f>
        <v>7.0686</v>
      </c>
      <c r="I115" s="9" t="n">
        <f aca="false">+E115*J115/100</f>
        <v>14.7798</v>
      </c>
      <c r="J115" s="8" t="n">
        <v>9.66</v>
      </c>
    </row>
    <row r="117" customFormat="false" ht="12.75" hidden="false" customHeight="false" outlineLevel="0" collapsed="false">
      <c r="A117" s="1" t="s">
        <v>80</v>
      </c>
      <c r="E117" s="2" t="n">
        <f aca="false">SUM(E111:E116)</f>
        <v>501</v>
      </c>
      <c r="F117" s="3" t="n">
        <f aca="false">+G117/E117*100</f>
        <v>6.21764471057884</v>
      </c>
      <c r="G117" s="4" t="n">
        <f aca="false">SUM(G111:G115)</f>
        <v>31.1504</v>
      </c>
      <c r="H117" s="4" t="n">
        <f aca="false">+I117-G117</f>
        <v>23.1462</v>
      </c>
      <c r="I117" s="9" t="n">
        <f aca="false">SUM(I111:I116)</f>
        <v>54.2966</v>
      </c>
    </row>
    <row r="120" customFormat="false" ht="12.75" hidden="false" customHeight="false" outlineLevel="0" collapsed="false">
      <c r="A120" s="27"/>
      <c r="B120" s="27"/>
      <c r="C120" s="27"/>
      <c r="D120" s="27" t="s">
        <v>80</v>
      </c>
      <c r="E120" s="36" t="n">
        <f aca="false">+E11+E20+E30+E39+E46+E53+E60+E67+E76+E85+E92+E99+E108+E117</f>
        <v>82902</v>
      </c>
      <c r="F120" s="37" t="n">
        <f aca="false">+G120/E120*100</f>
        <v>10.1179217630455</v>
      </c>
      <c r="G120" s="36" t="n">
        <f aca="false">+G11+G20+G30+G39+G46+G53+G60+G67+G76+G85+G92+G99+G108+G117</f>
        <v>8387.9595</v>
      </c>
      <c r="H120" s="36" t="n">
        <f aca="false">+H11+H20+H30+H39+H46+H53+H60+H67+H76+H85+H92+H99+H108+H117</f>
        <v>2866.6338</v>
      </c>
      <c r="I120" s="36" t="n">
        <f aca="false">+I11+I20+I30+I39+I46+I53+I60+I67+I76+I85+I92+I99+I108+I117</f>
        <v>11254.5933</v>
      </c>
      <c r="J120" s="38"/>
      <c r="K120" s="39" t="n">
        <f aca="false">+H120/G120</f>
        <v>0.341755798892448</v>
      </c>
      <c r="L120" s="27"/>
      <c r="M120" s="27"/>
      <c r="N120" s="27"/>
    </row>
    <row r="123" customFormat="false" ht="12.75" hidden="false" customHeight="false" outlineLevel="0" collapsed="false">
      <c r="E123" s="1" t="s">
        <v>0</v>
      </c>
      <c r="F123" s="3" t="s">
        <v>1</v>
      </c>
      <c r="G123" s="4" t="s">
        <v>1</v>
      </c>
      <c r="H123" s="4" t="s">
        <v>2</v>
      </c>
      <c r="I123" s="9" t="s">
        <v>3</v>
      </c>
      <c r="J123" s="8" t="s">
        <v>4</v>
      </c>
    </row>
    <row r="124" customFormat="false" ht="12.75" hidden="false" customHeight="false" outlineLevel="0" collapsed="false">
      <c r="D124" s="1" t="s">
        <v>8</v>
      </c>
      <c r="E124" s="1" t="s">
        <v>9</v>
      </c>
      <c r="F124" s="3" t="s">
        <v>10</v>
      </c>
      <c r="G124" s="4" t="s">
        <v>11</v>
      </c>
      <c r="H124" s="4" t="s">
        <v>12</v>
      </c>
      <c r="I124" s="9" t="s">
        <v>2</v>
      </c>
      <c r="J124" s="8" t="s">
        <v>13</v>
      </c>
      <c r="K124" s="1" t="s">
        <v>14</v>
      </c>
    </row>
    <row r="126" customFormat="false" ht="12.75" hidden="false" customHeight="false" outlineLevel="0" collapsed="false">
      <c r="D126" s="1" t="s">
        <v>15</v>
      </c>
      <c r="E126" s="2" t="n">
        <f aca="false">+E11+E20</f>
        <v>25149</v>
      </c>
      <c r="F126" s="3" t="n">
        <f aca="false">+G126/E126*100</f>
        <v>12.382642252177</v>
      </c>
      <c r="G126" s="2" t="n">
        <f aca="false">+G11+G20</f>
        <v>3114.1107</v>
      </c>
      <c r="H126" s="2" t="n">
        <f aca="false">+H11+H20</f>
        <v>659.7217</v>
      </c>
      <c r="I126" s="2" t="n">
        <f aca="false">+I11+I20</f>
        <v>3773.8324</v>
      </c>
      <c r="J126" s="8" t="n">
        <f aca="false">I126/E126*100</f>
        <v>15.005894468965</v>
      </c>
      <c r="K126" s="11" t="n">
        <f aca="false">(J126-F126)/F126</f>
        <v>0.211849148458338</v>
      </c>
    </row>
    <row r="127" customFormat="false" ht="12.75" hidden="false" customHeight="false" outlineLevel="0" collapsed="false">
      <c r="D127" s="1" t="s">
        <v>25</v>
      </c>
      <c r="E127" s="2" t="n">
        <f aca="false">+E30+E39+E46</f>
        <v>30134</v>
      </c>
      <c r="F127" s="3" t="n">
        <f aca="false">+G127/E127*100</f>
        <v>9.86049346253402</v>
      </c>
      <c r="G127" s="2" t="n">
        <f aca="false">+G30+G39+G46</f>
        <v>2971.3611</v>
      </c>
      <c r="H127" s="2" t="n">
        <f aca="false">+H30+H39+H46</f>
        <v>1096.3982</v>
      </c>
      <c r="I127" s="2" t="n">
        <f aca="false">+I30+I39+I46</f>
        <v>4067.7593</v>
      </c>
      <c r="J127" s="8" t="n">
        <f aca="false">I127/E127*100</f>
        <v>13.4989025685272</v>
      </c>
      <c r="K127" s="11" t="n">
        <f aca="false">(J127-F127)/F127</f>
        <v>0.368988541985018</v>
      </c>
    </row>
    <row r="128" customFormat="false" ht="12.75" hidden="false" customHeight="false" outlineLevel="0" collapsed="false">
      <c r="D128" s="1" t="s">
        <v>61</v>
      </c>
      <c r="E128" s="2" t="n">
        <f aca="false">+E76+E85+E92+E99</f>
        <v>2946</v>
      </c>
      <c r="F128" s="3" t="n">
        <f aca="false">+G128/E128*100</f>
        <v>10.1885234215886</v>
      </c>
      <c r="G128" s="2" t="n">
        <f aca="false">+G76+G85+G92+G99</f>
        <v>300.1539</v>
      </c>
      <c r="H128" s="2" t="n">
        <f aca="false">+H76+H85+H92+H99</f>
        <v>103.6956</v>
      </c>
      <c r="I128" s="2" t="n">
        <f aca="false">+I76+I85+I92+I99</f>
        <v>403.8495</v>
      </c>
      <c r="J128" s="8" t="n">
        <f aca="false">I128/E128*100</f>
        <v>13.7084012219959</v>
      </c>
      <c r="K128" s="11" t="n">
        <f aca="false">(J128-F128)/F128</f>
        <v>0.34547477144225</v>
      </c>
    </row>
    <row r="129" customFormat="false" ht="12.75" hidden="false" customHeight="false" outlineLevel="0" collapsed="false">
      <c r="D129" s="1" t="s">
        <v>56</v>
      </c>
      <c r="E129" s="2" t="n">
        <f aca="false">+E108+E117</f>
        <v>687</v>
      </c>
      <c r="F129" s="3" t="n">
        <f aca="false">+G129/E129*100</f>
        <v>6.66983988355167</v>
      </c>
      <c r="G129" s="2" t="n">
        <f aca="false">+G108+G117</f>
        <v>45.8218</v>
      </c>
      <c r="H129" s="2" t="n">
        <f aca="false">+H108+H117</f>
        <v>30.6606</v>
      </c>
      <c r="I129" s="2" t="n">
        <f aca="false">+I108+I117</f>
        <v>76.4824</v>
      </c>
      <c r="J129" s="8" t="n">
        <f aca="false">I129/E129*100</f>
        <v>11.1328093158661</v>
      </c>
      <c r="K129" s="11" t="n">
        <f aca="false">(J129-F129)/F129</f>
        <v>0.669126922120039</v>
      </c>
    </row>
    <row r="130" customFormat="false" ht="12.75" hidden="false" customHeight="false" outlineLevel="0" collapsed="false">
      <c r="D130" s="1" t="s">
        <v>44</v>
      </c>
      <c r="E130" s="2" t="n">
        <f aca="false">+E53+E60+E67</f>
        <v>23986</v>
      </c>
      <c r="F130" s="3" t="n">
        <f aca="false">+G130/E130*100</f>
        <v>8.15689152005337</v>
      </c>
      <c r="G130" s="2" t="n">
        <f aca="false">+G53+G60+G67</f>
        <v>1956.512</v>
      </c>
      <c r="H130" s="2" t="n">
        <f aca="false">+H53+H60+H67</f>
        <v>976.1577</v>
      </c>
      <c r="I130" s="2" t="n">
        <f aca="false">+I53+I60+I67</f>
        <v>2932.6697</v>
      </c>
      <c r="J130" s="8" t="n">
        <f aca="false">I130/E130*100</f>
        <v>12.2265892604019</v>
      </c>
      <c r="K130" s="11" t="n">
        <f aca="false">(J130-F130)/F130</f>
        <v>0.498927530217039</v>
      </c>
    </row>
    <row r="131" customFormat="false" ht="12.75" hidden="false" customHeight="false" outlineLevel="0" collapsed="false">
      <c r="G131" s="2"/>
      <c r="H131" s="2"/>
      <c r="I131" s="2"/>
      <c r="K131" s="11"/>
    </row>
    <row r="132" customFormat="false" ht="12.75" hidden="false" customHeight="false" outlineLevel="0" collapsed="false">
      <c r="D132" s="1" t="s">
        <v>80</v>
      </c>
      <c r="E132" s="2" t="n">
        <f aca="false">SUM(E126:E131)</f>
        <v>82902</v>
      </c>
      <c r="F132" s="3" t="n">
        <f aca="false">+G132/E132*100</f>
        <v>10.1179217630455</v>
      </c>
      <c r="G132" s="2" t="n">
        <f aca="false">SUM(G126:G131)</f>
        <v>8387.9595</v>
      </c>
      <c r="H132" s="2" t="n">
        <f aca="false">SUM(H126:H131)</f>
        <v>2866.6338</v>
      </c>
      <c r="I132" s="2" t="n">
        <f aca="false">SUM(I126:I131)</f>
        <v>11254.5933</v>
      </c>
      <c r="J132" s="8" t="n">
        <f aca="false">I132/E132*100</f>
        <v>13.5757801983064</v>
      </c>
      <c r="K132" s="11" t="n">
        <f aca="false">(J132-F132)/F132</f>
        <v>0.341755798892448</v>
      </c>
    </row>
    <row r="133" customFormat="false" ht="12.75" hidden="false" customHeight="false" outlineLevel="0" collapsed="false">
      <c r="K133" s="11"/>
    </row>
    <row r="134" customFormat="false" ht="12.75" hidden="false" customHeight="false" outlineLevel="0" collapsed="false">
      <c r="K134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10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35.99"/>
    <col collapsed="false" customWidth="true" hidden="false" outlineLevel="0" max="3" min="3" style="1" width="60.7"/>
    <col collapsed="false" customWidth="true" hidden="false" outlineLevel="0" max="4" min="4" style="1" width="34.85"/>
    <col collapsed="false" customWidth="true" hidden="false" outlineLevel="0" max="5" min="5" style="2" width="12.85"/>
    <col collapsed="false" customWidth="true" hidden="false" outlineLevel="0" max="6" min="6" style="3" width="12.28"/>
    <col collapsed="false" customWidth="true" hidden="false" outlineLevel="0" max="8" min="7" style="4" width="13.99"/>
    <col collapsed="false" customWidth="true" hidden="false" outlineLevel="0" max="9" min="9" style="4" width="10.85"/>
    <col collapsed="false" customWidth="true" hidden="false" outlineLevel="0" max="10" min="10" style="3" width="12.28"/>
    <col collapsed="false" customWidth="true" hidden="false" outlineLevel="0" max="11" min="11" style="11" width="10.28"/>
    <col collapsed="false" customWidth="true" hidden="false" outlineLevel="0" max="17" min="12" style="1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11" t="s">
        <v>14</v>
      </c>
    </row>
    <row r="6" customFormat="false" ht="12.75" hidden="false" customHeight="false" outlineLevel="0" collapsed="false">
      <c r="D6" s="1" t="s">
        <v>129</v>
      </c>
    </row>
    <row r="7" customFormat="false" ht="12.75" hidden="false" customHeight="false" outlineLevel="0" collapsed="false">
      <c r="A7" s="1" t="s">
        <v>15</v>
      </c>
      <c r="B7" s="1" t="s">
        <v>130</v>
      </c>
      <c r="D7" s="1" t="s">
        <v>17</v>
      </c>
      <c r="E7" s="2" t="n">
        <v>2916</v>
      </c>
      <c r="F7" s="3" t="n">
        <v>12.8</v>
      </c>
      <c r="G7" s="4" t="n">
        <v>374</v>
      </c>
      <c r="I7" s="4" t="n">
        <v>374</v>
      </c>
      <c r="J7" s="3" t="n">
        <v>12.8</v>
      </c>
    </row>
    <row r="8" customFormat="false" ht="12.75" hidden="false" customHeight="false" outlineLevel="0" collapsed="false">
      <c r="A8" s="1" t="s">
        <v>15</v>
      </c>
      <c r="B8" s="1" t="s">
        <v>130</v>
      </c>
      <c r="D8" s="1" t="s">
        <v>18</v>
      </c>
      <c r="E8" s="2" t="n">
        <v>583</v>
      </c>
      <c r="F8" s="3" t="n">
        <v>14.9</v>
      </c>
      <c r="G8" s="4" t="n">
        <v>87.1</v>
      </c>
      <c r="I8" s="4" t="n">
        <v>87.1</v>
      </c>
      <c r="J8" s="3" t="n">
        <v>14.9</v>
      </c>
    </row>
    <row r="9" customFormat="false" ht="12.75" hidden="false" customHeight="false" outlineLevel="0" collapsed="false">
      <c r="A9" s="1" t="s">
        <v>15</v>
      </c>
      <c r="B9" s="1" t="s">
        <v>130</v>
      </c>
      <c r="D9" s="1" t="s">
        <v>19</v>
      </c>
      <c r="E9" s="2" t="n">
        <v>1019</v>
      </c>
      <c r="F9" s="3" t="n">
        <v>14.9</v>
      </c>
      <c r="G9" s="4" t="n">
        <v>152.1</v>
      </c>
      <c r="H9" s="4" t="n">
        <v>39.2</v>
      </c>
      <c r="I9" s="4" t="n">
        <v>191.4</v>
      </c>
      <c r="J9" s="3" t="n">
        <v>18.8</v>
      </c>
    </row>
    <row r="10" customFormat="false" ht="12.75" hidden="false" customHeight="false" outlineLevel="0" collapsed="false">
      <c r="A10" s="1" t="s">
        <v>15</v>
      </c>
      <c r="B10" s="1" t="s">
        <v>130</v>
      </c>
      <c r="D10" s="1" t="s">
        <v>20</v>
      </c>
      <c r="E10" s="2" t="n">
        <v>1284</v>
      </c>
      <c r="F10" s="3" t="n">
        <v>14.9</v>
      </c>
      <c r="G10" s="4" t="n">
        <v>191.6</v>
      </c>
      <c r="H10" s="4" t="n">
        <v>117.7</v>
      </c>
      <c r="I10" s="4" t="n">
        <v>309.2</v>
      </c>
      <c r="J10" s="3" t="n">
        <v>24.1</v>
      </c>
    </row>
    <row r="12" customFormat="false" ht="12.75" hidden="false" customHeight="false" outlineLevel="0" collapsed="false">
      <c r="E12" s="2" t="n">
        <f aca="false">SUM(E7:E11)</f>
        <v>5802</v>
      </c>
      <c r="F12" s="3" t="n">
        <f aca="false">+G12/E12*100</f>
        <v>13.8710789382971</v>
      </c>
      <c r="G12" s="4" t="n">
        <f aca="false">SUM(G7:G11)</f>
        <v>804.8</v>
      </c>
      <c r="H12" s="4" t="n">
        <f aca="false">SUM(H7:H10)</f>
        <v>156.9</v>
      </c>
      <c r="I12" s="4" t="n">
        <f aca="false">SUM(I7:I10)</f>
        <v>961.7</v>
      </c>
      <c r="J12" s="3" t="n">
        <f aca="false">+I12/E12*100</f>
        <v>16.575318855567</v>
      </c>
    </row>
    <row r="15" customFormat="false" ht="12.75" hidden="false" customHeight="false" outlineLevel="0" collapsed="false">
      <c r="A15" s="1" t="s">
        <v>15</v>
      </c>
      <c r="B15" s="1" t="s">
        <v>131</v>
      </c>
      <c r="C15" s="1" t="s">
        <v>24</v>
      </c>
      <c r="D15" s="1" t="s">
        <v>132</v>
      </c>
      <c r="E15" s="2" t="n">
        <v>332</v>
      </c>
      <c r="F15" s="3" t="n">
        <v>10.9</v>
      </c>
      <c r="G15" s="4" t="n">
        <v>36.2</v>
      </c>
      <c r="I15" s="4" t="n">
        <v>36.2</v>
      </c>
      <c r="J15" s="3" t="n">
        <v>10.9</v>
      </c>
    </row>
    <row r="16" customFormat="false" ht="12.75" hidden="false" customHeight="false" outlineLevel="0" collapsed="false">
      <c r="A16" s="1" t="s">
        <v>15</v>
      </c>
      <c r="B16" s="1" t="s">
        <v>131</v>
      </c>
      <c r="C16" s="1" t="s">
        <v>24</v>
      </c>
      <c r="D16" s="1" t="s">
        <v>18</v>
      </c>
      <c r="E16" s="2" t="n">
        <v>25</v>
      </c>
      <c r="F16" s="3" t="n">
        <v>12.7</v>
      </c>
      <c r="G16" s="4" t="n">
        <v>3.2</v>
      </c>
      <c r="I16" s="4" t="n">
        <v>3.2</v>
      </c>
      <c r="J16" s="3" t="n">
        <v>12.7</v>
      </c>
    </row>
    <row r="17" customFormat="false" ht="12.75" hidden="false" customHeight="false" outlineLevel="0" collapsed="false">
      <c r="A17" s="1" t="s">
        <v>15</v>
      </c>
      <c r="B17" s="1" t="s">
        <v>131</v>
      </c>
      <c r="C17" s="1" t="s">
        <v>24</v>
      </c>
      <c r="D17" s="1" t="s">
        <v>19</v>
      </c>
      <c r="E17" s="2" t="n">
        <v>44</v>
      </c>
      <c r="F17" s="3" t="n">
        <v>12.7</v>
      </c>
      <c r="G17" s="4" t="n">
        <v>5.6</v>
      </c>
      <c r="I17" s="4" t="n">
        <v>5.6</v>
      </c>
      <c r="J17" s="3" t="n">
        <v>12.7</v>
      </c>
    </row>
    <row r="18" customFormat="false" ht="12.75" hidden="false" customHeight="false" outlineLevel="0" collapsed="false">
      <c r="A18" s="1" t="s">
        <v>15</v>
      </c>
      <c r="B18" s="1" t="s">
        <v>131</v>
      </c>
      <c r="C18" s="1" t="s">
        <v>24</v>
      </c>
      <c r="D18" s="1" t="s">
        <v>20</v>
      </c>
      <c r="E18" s="2" t="n">
        <v>56</v>
      </c>
      <c r="F18" s="3" t="n">
        <v>12.7</v>
      </c>
      <c r="G18" s="4" t="n">
        <v>7.1</v>
      </c>
      <c r="H18" s="4" t="n">
        <v>1.9</v>
      </c>
      <c r="I18" s="4" t="n">
        <v>8.9</v>
      </c>
      <c r="J18" s="3" t="n">
        <v>16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15</v>
      </c>
      <c r="B20" s="1" t="s">
        <v>131</v>
      </c>
      <c r="D20" s="1" t="s">
        <v>133</v>
      </c>
      <c r="E20" s="2" t="n">
        <f aca="false">SUM(E15:E19)</f>
        <v>457</v>
      </c>
      <c r="F20" s="3" t="n">
        <f aca="false">+G20/E20*100</f>
        <v>11.4004376367615</v>
      </c>
      <c r="G20" s="4" t="n">
        <f aca="false">SUM(G15:G19)</f>
        <v>52.1</v>
      </c>
      <c r="H20" s="4" t="n">
        <f aca="false">SUM(H15:H18)</f>
        <v>1.9</v>
      </c>
      <c r="I20" s="4" t="n">
        <f aca="false">SUM(I15:I18)</f>
        <v>53.9</v>
      </c>
      <c r="J20" s="3" t="n">
        <f aca="false">+I20/E20*100</f>
        <v>11.7943107221007</v>
      </c>
      <c r="K20" s="11" t="n">
        <f aca="false">(J20-F20)/F20</f>
        <v>0.034548944337812</v>
      </c>
    </row>
    <row r="23" customFormat="false" ht="12.75" hidden="false" customHeight="false" outlineLevel="0" collapsed="false">
      <c r="D23" s="1" t="s">
        <v>134</v>
      </c>
    </row>
    <row r="24" customFormat="false" ht="12.75" hidden="false" customHeight="false" outlineLevel="0" collapsed="false">
      <c r="D24" s="1" t="s">
        <v>135</v>
      </c>
    </row>
    <row r="25" customFormat="false" ht="12.75" hidden="false" customHeight="false" outlineLevel="0" collapsed="false">
      <c r="A25" s="1" t="s">
        <v>136</v>
      </c>
      <c r="D25" s="1" t="s">
        <v>28</v>
      </c>
      <c r="G25" s="4" t="n">
        <v>10.4</v>
      </c>
      <c r="I25" s="4" t="n">
        <v>10.4</v>
      </c>
    </row>
    <row r="26" customFormat="false" ht="12.75" hidden="false" customHeight="false" outlineLevel="0" collapsed="false">
      <c r="A26" s="1" t="s">
        <v>136</v>
      </c>
      <c r="D26" s="1" t="s">
        <v>137</v>
      </c>
    </row>
    <row r="27" customFormat="false" ht="12.75" hidden="false" customHeight="false" outlineLevel="0" collapsed="false">
      <c r="A27" s="1" t="s">
        <v>136</v>
      </c>
      <c r="B27" s="1" t="s">
        <v>138</v>
      </c>
      <c r="D27" s="1" t="s">
        <v>139</v>
      </c>
      <c r="E27" s="2" t="n">
        <v>1135</v>
      </c>
      <c r="F27" s="3" t="n">
        <v>13.6</v>
      </c>
      <c r="G27" s="4" t="n">
        <v>154.5</v>
      </c>
      <c r="H27" s="4" t="n">
        <v>18.6</v>
      </c>
      <c r="I27" s="4" t="n">
        <v>173.1</v>
      </c>
      <c r="J27" s="3" t="n">
        <v>15.3</v>
      </c>
    </row>
    <row r="28" customFormat="false" ht="12.75" hidden="false" customHeight="false" outlineLevel="0" collapsed="false">
      <c r="A28" s="1" t="s">
        <v>136</v>
      </c>
      <c r="B28" s="1" t="s">
        <v>138</v>
      </c>
      <c r="D28" s="1" t="s">
        <v>140</v>
      </c>
      <c r="E28" s="2" t="n">
        <v>929</v>
      </c>
      <c r="F28" s="3" t="n">
        <v>13.6</v>
      </c>
      <c r="G28" s="4" t="n">
        <v>126.4</v>
      </c>
      <c r="H28" s="4" t="n">
        <v>43.4</v>
      </c>
      <c r="I28" s="4" t="n">
        <v>169.8</v>
      </c>
      <c r="J28" s="3" t="n">
        <v>18.3</v>
      </c>
    </row>
    <row r="29" customFormat="false" ht="12.75" hidden="false" customHeight="false" outlineLevel="0" collapsed="false">
      <c r="A29" s="1" t="s">
        <v>136</v>
      </c>
      <c r="B29" s="1" t="s">
        <v>138</v>
      </c>
      <c r="D29" s="1" t="s">
        <v>141</v>
      </c>
    </row>
    <row r="30" customFormat="false" ht="12.75" hidden="false" customHeight="false" outlineLevel="0" collapsed="false">
      <c r="A30" s="1" t="s">
        <v>136</v>
      </c>
      <c r="B30" s="1" t="s">
        <v>138</v>
      </c>
      <c r="D30" s="1" t="s">
        <v>139</v>
      </c>
      <c r="E30" s="2" t="n">
        <v>3</v>
      </c>
      <c r="F30" s="3" t="n">
        <v>13.2</v>
      </c>
      <c r="G30" s="4" t="n">
        <v>0.3</v>
      </c>
      <c r="H30" s="4" t="n">
        <v>0</v>
      </c>
      <c r="I30" s="4" t="n">
        <v>0.4</v>
      </c>
      <c r="J30" s="3" t="n">
        <v>14.9</v>
      </c>
    </row>
    <row r="31" customFormat="false" ht="12.75" hidden="false" customHeight="false" outlineLevel="0" collapsed="false">
      <c r="A31" s="1" t="s">
        <v>136</v>
      </c>
      <c r="B31" s="1" t="s">
        <v>138</v>
      </c>
      <c r="D31" s="1" t="s">
        <v>140</v>
      </c>
      <c r="E31" s="2" t="n">
        <v>2</v>
      </c>
      <c r="F31" s="3" t="n">
        <v>13.2</v>
      </c>
      <c r="G31" s="4" t="n">
        <v>0.3</v>
      </c>
      <c r="H31" s="4" t="n">
        <v>0.1</v>
      </c>
      <c r="I31" s="4" t="n">
        <v>0.4</v>
      </c>
      <c r="J31" s="3" t="n">
        <v>17.9</v>
      </c>
    </row>
    <row r="33" customFormat="false" ht="12.75" hidden="false" customHeight="false" outlineLevel="0" collapsed="false">
      <c r="D33" s="1" t="s">
        <v>142</v>
      </c>
      <c r="E33" s="2" t="n">
        <f aca="false">SUM(E24:E31)</f>
        <v>2069</v>
      </c>
      <c r="F33" s="3" t="n">
        <f aca="false">100*G33/E33</f>
        <v>14.1082648622523</v>
      </c>
      <c r="G33" s="4" t="n">
        <f aca="false">SUM(G24:G31)</f>
        <v>291.9</v>
      </c>
      <c r="H33" s="4" t="n">
        <f aca="false">SUM(H24:H31)</f>
        <v>62.1</v>
      </c>
      <c r="I33" s="4" t="n">
        <f aca="false">SUM(I24:I31)</f>
        <v>354.1</v>
      </c>
      <c r="J33" s="3" t="n">
        <f aca="false">I33/E33*100</f>
        <v>17.1145480908652</v>
      </c>
      <c r="K33" s="11" t="n">
        <f aca="false">(J33-F33)/F33</f>
        <v>0.213086673518328</v>
      </c>
    </row>
    <row r="37" customFormat="false" ht="12.75" hidden="false" customHeight="false" outlineLevel="0" collapsed="false">
      <c r="D37" s="1" t="s">
        <v>143</v>
      </c>
    </row>
    <row r="38" customFormat="false" ht="12.75" hidden="false" customHeight="false" outlineLevel="0" collapsed="false">
      <c r="A38" s="1" t="s">
        <v>44</v>
      </c>
      <c r="D38" s="1" t="s">
        <v>28</v>
      </c>
      <c r="G38" s="4" t="n">
        <v>278.5</v>
      </c>
      <c r="I38" s="4" t="n">
        <v>278.5</v>
      </c>
    </row>
    <row r="39" customFormat="false" ht="12.75" hidden="false" customHeight="false" outlineLevel="0" collapsed="false">
      <c r="A39" s="1" t="s">
        <v>44</v>
      </c>
      <c r="D39" s="1" t="s">
        <v>144</v>
      </c>
    </row>
    <row r="40" customFormat="false" ht="12.75" hidden="false" customHeight="false" outlineLevel="0" collapsed="false">
      <c r="A40" s="1" t="s">
        <v>44</v>
      </c>
      <c r="D40" s="1" t="s">
        <v>145</v>
      </c>
      <c r="E40" s="2" t="n">
        <v>757</v>
      </c>
      <c r="F40" s="3" t="n">
        <v>8.3</v>
      </c>
      <c r="G40" s="4" t="n">
        <v>62.8</v>
      </c>
      <c r="H40" s="4" t="n">
        <v>41.2</v>
      </c>
      <c r="I40" s="4" t="n">
        <v>104</v>
      </c>
      <c r="J40" s="3" t="n">
        <v>13.7</v>
      </c>
    </row>
    <row r="41" customFormat="false" ht="12.75" hidden="false" customHeight="false" outlineLevel="0" collapsed="false">
      <c r="A41" s="1" t="s">
        <v>44</v>
      </c>
      <c r="D41" s="1" t="s">
        <v>141</v>
      </c>
      <c r="E41" s="2" t="n">
        <v>165</v>
      </c>
      <c r="F41" s="3" t="n">
        <v>8.3</v>
      </c>
      <c r="G41" s="4" t="n">
        <v>13.6</v>
      </c>
      <c r="H41" s="4" t="n">
        <v>8.6</v>
      </c>
      <c r="I41" s="4" t="n">
        <v>22.2</v>
      </c>
      <c r="J41" s="3" t="n">
        <v>13.5</v>
      </c>
    </row>
    <row r="42" customFormat="false" ht="12.75" hidden="false" customHeight="false" outlineLevel="0" collapsed="false">
      <c r="A42" s="1" t="s">
        <v>44</v>
      </c>
      <c r="D42" s="1" t="s">
        <v>146</v>
      </c>
    </row>
    <row r="43" customFormat="false" ht="12.75" hidden="false" customHeight="false" outlineLevel="0" collapsed="false">
      <c r="A43" s="1" t="s">
        <v>44</v>
      </c>
      <c r="D43" s="1" t="s">
        <v>145</v>
      </c>
      <c r="E43" s="2" t="n">
        <v>823</v>
      </c>
      <c r="F43" s="3" t="n">
        <v>8.8</v>
      </c>
      <c r="G43" s="4" t="n">
        <v>72.7</v>
      </c>
      <c r="H43" s="4" t="n">
        <v>31.3</v>
      </c>
      <c r="I43" s="4" t="n">
        <v>104</v>
      </c>
      <c r="J43" s="3" t="n">
        <v>12.6</v>
      </c>
    </row>
    <row r="44" customFormat="false" ht="12.75" hidden="false" customHeight="false" outlineLevel="0" collapsed="false">
      <c r="A44" s="1" t="s">
        <v>44</v>
      </c>
      <c r="D44" s="1" t="s">
        <v>141</v>
      </c>
      <c r="E44" s="2" t="n">
        <v>212</v>
      </c>
      <c r="F44" s="3" t="n">
        <v>8</v>
      </c>
      <c r="G44" s="4" t="n">
        <v>16.9</v>
      </c>
      <c r="H44" s="4" t="n">
        <v>8.8</v>
      </c>
      <c r="I44" s="4" t="n">
        <v>25.7</v>
      </c>
      <c r="J44" s="3" t="n">
        <v>12.1</v>
      </c>
    </row>
    <row r="45" customFormat="false" ht="12.75" hidden="false" customHeight="false" outlineLevel="0" collapsed="false">
      <c r="A45" s="1" t="s">
        <v>44</v>
      </c>
      <c r="D45" s="1" t="s">
        <v>147</v>
      </c>
    </row>
    <row r="46" customFormat="false" ht="12.75" hidden="false" customHeight="false" outlineLevel="0" collapsed="false">
      <c r="A46" s="1" t="s">
        <v>44</v>
      </c>
      <c r="D46" s="1" t="s">
        <v>145</v>
      </c>
      <c r="E46" s="2" t="n">
        <v>1241</v>
      </c>
      <c r="F46" s="3" t="n">
        <v>8.6</v>
      </c>
      <c r="G46" s="4" t="n">
        <v>106.3</v>
      </c>
      <c r="H46" s="4" t="n">
        <v>35.3</v>
      </c>
      <c r="I46" s="4" t="n">
        <v>141.6</v>
      </c>
      <c r="J46" s="3" t="n">
        <v>11.4</v>
      </c>
    </row>
    <row r="47" customFormat="false" ht="12.75" hidden="false" customHeight="false" outlineLevel="0" collapsed="false">
      <c r="A47" s="1" t="s">
        <v>44</v>
      </c>
      <c r="D47" s="1" t="s">
        <v>141</v>
      </c>
      <c r="E47" s="2" t="n">
        <v>325</v>
      </c>
      <c r="F47" s="3" t="n">
        <v>7.7</v>
      </c>
      <c r="G47" s="4" t="n">
        <v>25</v>
      </c>
      <c r="H47" s="4" t="n">
        <v>9.9</v>
      </c>
      <c r="I47" s="4" t="n">
        <v>34.9</v>
      </c>
      <c r="J47" s="3" t="n">
        <v>10.7</v>
      </c>
    </row>
    <row r="49" customFormat="false" ht="12.75" hidden="false" customHeight="false" outlineLevel="0" collapsed="false">
      <c r="A49" s="1" t="s">
        <v>44</v>
      </c>
      <c r="D49" s="1" t="s">
        <v>144</v>
      </c>
    </row>
    <row r="50" customFormat="false" ht="12.75" hidden="false" customHeight="false" outlineLevel="0" collapsed="false">
      <c r="A50" s="1" t="s">
        <v>44</v>
      </c>
      <c r="D50" s="1" t="s">
        <v>145</v>
      </c>
      <c r="E50" s="2" t="n">
        <v>361</v>
      </c>
      <c r="F50" s="3" t="n">
        <v>9.3</v>
      </c>
      <c r="G50" s="4" t="n">
        <v>33.5</v>
      </c>
      <c r="H50" s="4" t="n">
        <v>11.4</v>
      </c>
      <c r="I50" s="4" t="n">
        <v>44.8</v>
      </c>
      <c r="J50" s="3" t="n">
        <v>12.4</v>
      </c>
    </row>
    <row r="51" customFormat="false" ht="12.75" hidden="false" customHeight="false" outlineLevel="0" collapsed="false">
      <c r="A51" s="1" t="s">
        <v>44</v>
      </c>
      <c r="D51" s="1" t="s">
        <v>141</v>
      </c>
      <c r="E51" s="2" t="n">
        <v>81</v>
      </c>
      <c r="F51" s="3" t="n">
        <v>8.2</v>
      </c>
      <c r="G51" s="4" t="n">
        <v>6.6</v>
      </c>
      <c r="H51" s="4" t="n">
        <v>2.7</v>
      </c>
      <c r="I51" s="4" t="n">
        <v>9.4</v>
      </c>
      <c r="J51" s="3" t="n">
        <v>11.6</v>
      </c>
    </row>
    <row r="52" customFormat="false" ht="12.75" hidden="false" customHeight="false" outlineLevel="0" collapsed="false">
      <c r="A52" s="1" t="s">
        <v>44</v>
      </c>
      <c r="D52" s="1" t="s">
        <v>146</v>
      </c>
    </row>
    <row r="53" customFormat="false" ht="12.75" hidden="false" customHeight="false" outlineLevel="0" collapsed="false">
      <c r="A53" s="1" t="s">
        <v>44</v>
      </c>
      <c r="D53" s="1" t="s">
        <v>145</v>
      </c>
      <c r="E53" s="2" t="n">
        <v>1613</v>
      </c>
      <c r="F53" s="3" t="n">
        <v>8.8</v>
      </c>
      <c r="G53" s="4" t="n">
        <v>141.4</v>
      </c>
      <c r="H53" s="4" t="n">
        <v>50.7</v>
      </c>
      <c r="I53" s="4" t="n">
        <v>192.1</v>
      </c>
      <c r="J53" s="3" t="n">
        <v>11.9</v>
      </c>
    </row>
    <row r="54" customFormat="false" ht="12.75" hidden="false" customHeight="false" outlineLevel="0" collapsed="false">
      <c r="A54" s="1" t="s">
        <v>44</v>
      </c>
      <c r="D54" s="1" t="s">
        <v>141</v>
      </c>
      <c r="E54" s="2" t="n">
        <v>389</v>
      </c>
      <c r="F54" s="3" t="n">
        <v>7.9</v>
      </c>
      <c r="G54" s="4" t="n">
        <v>30.7</v>
      </c>
      <c r="H54" s="4" t="n">
        <v>11.8</v>
      </c>
      <c r="I54" s="4" t="n">
        <v>42.6</v>
      </c>
      <c r="J54" s="3" t="n">
        <v>10.9</v>
      </c>
    </row>
    <row r="55" customFormat="false" ht="12.75" hidden="false" customHeight="false" outlineLevel="0" collapsed="false">
      <c r="A55" s="1" t="s">
        <v>44</v>
      </c>
      <c r="D55" s="1" t="s">
        <v>147</v>
      </c>
    </row>
    <row r="56" customFormat="false" ht="12.75" hidden="false" customHeight="false" outlineLevel="0" collapsed="false">
      <c r="A56" s="1" t="s">
        <v>44</v>
      </c>
      <c r="D56" s="1" t="s">
        <v>145</v>
      </c>
      <c r="E56" s="2" t="n">
        <v>1616</v>
      </c>
      <c r="F56" s="3" t="n">
        <v>8.6</v>
      </c>
      <c r="G56" s="4" t="n">
        <v>138.5</v>
      </c>
      <c r="H56" s="4" t="n">
        <v>46.3</v>
      </c>
      <c r="I56" s="4" t="n">
        <v>184.8</v>
      </c>
      <c r="J56" s="3" t="n">
        <v>11.4</v>
      </c>
    </row>
    <row r="57" customFormat="false" ht="12.75" hidden="false" customHeight="false" outlineLevel="0" collapsed="false">
      <c r="A57" s="1" t="s">
        <v>44</v>
      </c>
      <c r="D57" s="1" t="s">
        <v>141</v>
      </c>
      <c r="E57" s="2" t="n">
        <v>423</v>
      </c>
      <c r="F57" s="3" t="n">
        <v>7.7</v>
      </c>
      <c r="G57" s="4" t="n">
        <v>32.5</v>
      </c>
      <c r="H57" s="4" t="n">
        <v>13</v>
      </c>
      <c r="I57" s="4" t="n">
        <v>45.5</v>
      </c>
      <c r="J57" s="3" t="n">
        <v>10.8</v>
      </c>
    </row>
    <row r="59" customFormat="false" ht="12.75" hidden="false" customHeight="false" outlineLevel="0" collapsed="false">
      <c r="D59" s="1" t="s">
        <v>148</v>
      </c>
      <c r="E59" s="2" t="n">
        <f aca="false">SUM(E38:E57)</f>
        <v>8006</v>
      </c>
      <c r="F59" s="3" t="n">
        <f aca="false">100*G59/E59</f>
        <v>11.9785161129153</v>
      </c>
      <c r="G59" s="4" t="n">
        <f aca="false">SUM(G38:G57)</f>
        <v>959</v>
      </c>
      <c r="H59" s="4" t="n">
        <f aca="false">SUM(H38:H57)</f>
        <v>271</v>
      </c>
      <c r="I59" s="4" t="n">
        <f aca="false">SUM(I38:I57)</f>
        <v>1230.1</v>
      </c>
      <c r="J59" s="3" t="n">
        <f aca="false">I59/E59*100</f>
        <v>15.3647264551586</v>
      </c>
      <c r="K59" s="11" t="n">
        <f aca="false">(J59-F59)/F59</f>
        <v>0.282690302398332</v>
      </c>
    </row>
    <row r="62" customFormat="false" ht="12.75" hidden="false" customHeight="false" outlineLevel="0" collapsed="false">
      <c r="D62" s="1" t="s">
        <v>149</v>
      </c>
    </row>
    <row r="63" customFormat="false" ht="12.75" hidden="false" customHeight="false" outlineLevel="0" collapsed="false">
      <c r="A63" s="1" t="s">
        <v>44</v>
      </c>
      <c r="B63" s="1" t="s">
        <v>150</v>
      </c>
      <c r="D63" s="1" t="s">
        <v>28</v>
      </c>
      <c r="G63" s="4" t="n">
        <v>6.5</v>
      </c>
      <c r="I63" s="4" t="n">
        <v>6.5</v>
      </c>
    </row>
    <row r="64" customFormat="false" ht="12.75" hidden="false" customHeight="false" outlineLevel="0" collapsed="false">
      <c r="A64" s="1" t="s">
        <v>44</v>
      </c>
      <c r="B64" s="1" t="s">
        <v>150</v>
      </c>
      <c r="D64" s="1" t="s">
        <v>144</v>
      </c>
      <c r="E64" s="2" t="n">
        <v>63</v>
      </c>
      <c r="F64" s="3" t="n">
        <v>7.5</v>
      </c>
      <c r="G64" s="4" t="n">
        <v>4.7</v>
      </c>
      <c r="H64" s="4" t="n">
        <v>12.5</v>
      </c>
      <c r="I64" s="4" t="n">
        <v>17.2</v>
      </c>
      <c r="J64" s="3" t="n">
        <v>27.3</v>
      </c>
    </row>
    <row r="65" customFormat="false" ht="12.75" hidden="false" customHeight="false" outlineLevel="0" collapsed="false">
      <c r="A65" s="1" t="s">
        <v>44</v>
      </c>
      <c r="B65" s="1" t="s">
        <v>150</v>
      </c>
      <c r="D65" s="1" t="s">
        <v>151</v>
      </c>
      <c r="E65" s="2" t="n">
        <v>594</v>
      </c>
      <c r="F65" s="3" t="n">
        <v>7.2</v>
      </c>
      <c r="G65" s="4" t="n">
        <v>42.5</v>
      </c>
      <c r="H65" s="4" t="n">
        <v>12.5</v>
      </c>
      <c r="I65" s="4" t="n">
        <v>55.1</v>
      </c>
      <c r="J65" s="3" t="n">
        <v>9.3</v>
      </c>
    </row>
    <row r="67" customFormat="false" ht="12.75" hidden="false" customHeight="false" outlineLevel="0" collapsed="false">
      <c r="D67" s="1" t="s">
        <v>152</v>
      </c>
      <c r="E67" s="2" t="n">
        <f aca="false">SUM(E62:E66)</f>
        <v>657</v>
      </c>
      <c r="F67" s="3" t="n">
        <f aca="false">+G67/E67*100</f>
        <v>8.17351598173516</v>
      </c>
      <c r="G67" s="4" t="n">
        <f aca="false">SUM(G62:G66)</f>
        <v>53.7</v>
      </c>
      <c r="H67" s="4" t="n">
        <f aca="false">SUM(H62:H65)</f>
        <v>25</v>
      </c>
      <c r="I67" s="4" t="n">
        <f aca="false">SUM(I62:I65)</f>
        <v>78.8</v>
      </c>
      <c r="J67" s="3" t="n">
        <f aca="false">+I67/E67*100</f>
        <v>11.9939117199391</v>
      </c>
      <c r="K67" s="11" t="n">
        <f aca="false">(J67-F67)/F67</f>
        <v>0.467411545623836</v>
      </c>
    </row>
    <row r="70" customFormat="false" ht="12.75" hidden="false" customHeight="false" outlineLevel="0" collapsed="false">
      <c r="D70" s="1" t="s">
        <v>153</v>
      </c>
    </row>
    <row r="71" customFormat="false" ht="12.75" hidden="false" customHeight="false" outlineLevel="0" collapsed="false">
      <c r="D71" s="1" t="s">
        <v>154</v>
      </c>
    </row>
    <row r="72" customFormat="false" ht="12.75" hidden="false" customHeight="false" outlineLevel="0" collapsed="false">
      <c r="A72" s="1" t="s">
        <v>61</v>
      </c>
      <c r="D72" s="1" t="s">
        <v>155</v>
      </c>
      <c r="E72" s="2" t="n">
        <v>0</v>
      </c>
      <c r="F72" s="3" t="n">
        <v>13.8</v>
      </c>
      <c r="G72" s="4" t="n">
        <v>0</v>
      </c>
      <c r="H72" s="4" t="n">
        <v>0</v>
      </c>
      <c r="I72" s="4" t="n">
        <v>0</v>
      </c>
      <c r="J72" s="3" t="n">
        <v>18</v>
      </c>
    </row>
    <row r="73" customFormat="false" ht="12.75" hidden="false" customHeight="false" outlineLevel="0" collapsed="false">
      <c r="A73" s="1" t="s">
        <v>61</v>
      </c>
      <c r="D73" s="1" t="s">
        <v>156</v>
      </c>
      <c r="E73" s="2" t="n">
        <v>1</v>
      </c>
      <c r="F73" s="3" t="n">
        <v>12.9</v>
      </c>
      <c r="G73" s="4" t="n">
        <v>0.1</v>
      </c>
      <c r="H73" s="4" t="n">
        <v>0</v>
      </c>
      <c r="I73" s="4" t="n">
        <v>0.1</v>
      </c>
      <c r="J73" s="3" t="n">
        <v>15</v>
      </c>
    </row>
    <row r="74" customFormat="false" ht="12.75" hidden="false" customHeight="false" outlineLevel="0" collapsed="false">
      <c r="A74" s="1" t="s">
        <v>61</v>
      </c>
      <c r="D74" s="1" t="s">
        <v>157</v>
      </c>
    </row>
    <row r="75" customFormat="false" ht="12.75" hidden="false" customHeight="false" outlineLevel="0" collapsed="false">
      <c r="A75" s="1" t="s">
        <v>61</v>
      </c>
      <c r="D75" s="1" t="s">
        <v>139</v>
      </c>
      <c r="E75" s="2" t="n">
        <v>70</v>
      </c>
      <c r="F75" s="3" t="n">
        <v>12.7</v>
      </c>
      <c r="G75" s="4" t="n">
        <v>8.9</v>
      </c>
      <c r="H75" s="4" t="n">
        <v>1.4</v>
      </c>
      <c r="I75" s="4" t="n">
        <v>10.3</v>
      </c>
      <c r="J75" s="3" t="n">
        <v>14.8</v>
      </c>
    </row>
    <row r="76" customFormat="false" ht="12.75" hidden="false" customHeight="false" outlineLevel="0" collapsed="false">
      <c r="A76" s="1" t="s">
        <v>61</v>
      </c>
      <c r="D76" s="1" t="s">
        <v>140</v>
      </c>
      <c r="E76" s="2" t="n">
        <v>57</v>
      </c>
      <c r="F76" s="3" t="n">
        <v>12.7</v>
      </c>
      <c r="G76" s="4" t="n">
        <v>7.3</v>
      </c>
      <c r="H76" s="4" t="n">
        <v>2.4</v>
      </c>
      <c r="I76" s="4" t="n">
        <v>9.6</v>
      </c>
      <c r="J76" s="3" t="n">
        <v>16.9</v>
      </c>
    </row>
    <row r="78" customFormat="false" ht="12.75" hidden="false" customHeight="false" outlineLevel="0" collapsed="false">
      <c r="D78" s="1" t="s">
        <v>158</v>
      </c>
      <c r="E78" s="2" t="n">
        <f aca="false">SUM(E73:E77)</f>
        <v>128</v>
      </c>
      <c r="F78" s="3" t="n">
        <f aca="false">+G78/E78*100</f>
        <v>12.734375</v>
      </c>
      <c r="G78" s="4" t="n">
        <f aca="false">SUM(G73:G77)</f>
        <v>16.3</v>
      </c>
      <c r="H78" s="4" t="n">
        <f aca="false">SUM(H73:H76)</f>
        <v>3.8</v>
      </c>
      <c r="I78" s="4" t="n">
        <f aca="false">SUM(I73:I76)</f>
        <v>20</v>
      </c>
      <c r="J78" s="3" t="n">
        <f aca="false">+I78/E78*100</f>
        <v>15.625</v>
      </c>
      <c r="K78" s="11" t="n">
        <f aca="false">(J78-F78)/F78</f>
        <v>0.226993865030675</v>
      </c>
    </row>
    <row r="79" customFormat="false" ht="12.75" hidden="false" customHeight="false" outlineLevel="0" collapsed="false">
      <c r="J79" s="3" t="n">
        <v>15.8</v>
      </c>
      <c r="K79" s="11" t="n">
        <v>0.24</v>
      </c>
    </row>
    <row r="81" customFormat="false" ht="12.75" hidden="false" customHeight="false" outlineLevel="0" collapsed="false">
      <c r="D81" s="1" t="s">
        <v>57</v>
      </c>
    </row>
    <row r="82" customFormat="false" ht="12.75" hidden="false" customHeight="false" outlineLevel="0" collapsed="false">
      <c r="A82" s="1" t="s">
        <v>57</v>
      </c>
      <c r="D82" s="1" t="s">
        <v>28</v>
      </c>
      <c r="G82" s="4" t="n">
        <v>9.9</v>
      </c>
      <c r="I82" s="4" t="n">
        <v>9.9</v>
      </c>
    </row>
    <row r="83" customFormat="false" ht="12.75" hidden="false" customHeight="false" outlineLevel="0" collapsed="false">
      <c r="A83" s="1" t="s">
        <v>57</v>
      </c>
      <c r="D83" s="1" t="s">
        <v>139</v>
      </c>
      <c r="E83" s="2" t="n">
        <v>47</v>
      </c>
      <c r="F83" s="3" t="n">
        <v>3.1</v>
      </c>
      <c r="G83" s="4" t="n">
        <v>1.5</v>
      </c>
      <c r="I83" s="4" t="n">
        <v>1.5</v>
      </c>
      <c r="J83" s="3" t="n">
        <v>3.1</v>
      </c>
    </row>
    <row r="84" customFormat="false" ht="12.75" hidden="false" customHeight="false" outlineLevel="0" collapsed="false">
      <c r="A84" s="1" t="s">
        <v>57</v>
      </c>
      <c r="D84" s="1" t="s">
        <v>140</v>
      </c>
      <c r="E84" s="2" t="n">
        <v>39</v>
      </c>
      <c r="F84" s="3" t="n">
        <v>3.1</v>
      </c>
      <c r="G84" s="4" t="n">
        <v>1.2</v>
      </c>
      <c r="H84" s="4" t="n">
        <v>2.6</v>
      </c>
      <c r="I84" s="4" t="n">
        <v>3.8</v>
      </c>
      <c r="J84" s="3" t="n">
        <v>9.7</v>
      </c>
    </row>
    <row r="86" customFormat="false" ht="12.75" hidden="false" customHeight="false" outlineLevel="0" collapsed="false">
      <c r="D86" s="1" t="s">
        <v>58</v>
      </c>
      <c r="E86" s="2" t="n">
        <f aca="false">SUM(E82:E84)</f>
        <v>86</v>
      </c>
      <c r="F86" s="3" t="n">
        <f aca="false">+G86/E86*100</f>
        <v>14.6511627906977</v>
      </c>
      <c r="G86" s="4" t="n">
        <f aca="false">SUM(G82:G84)</f>
        <v>12.6</v>
      </c>
      <c r="H86" s="4" t="n">
        <f aca="false">SUM(H82:H84)</f>
        <v>2.6</v>
      </c>
      <c r="I86" s="4" t="n">
        <f aca="false">SUM(I82:I84)</f>
        <v>15.2</v>
      </c>
      <c r="J86" s="3" t="n">
        <f aca="false">AVERAGE(J83:J84)</f>
        <v>6.4</v>
      </c>
      <c r="K86" s="11" t="n">
        <f aca="false">(J86-F86)/F86</f>
        <v>-0.563174603174603</v>
      </c>
    </row>
    <row r="87" customFormat="false" ht="12.75" hidden="false" customHeight="false" outlineLevel="0" collapsed="false">
      <c r="F87" s="3" t="n">
        <v>3.1</v>
      </c>
      <c r="K87" s="11" t="n">
        <v>0.21</v>
      </c>
    </row>
    <row r="89" customFormat="false" ht="12.75" hidden="false" customHeight="false" outlineLevel="0" collapsed="false">
      <c r="D89" s="1" t="s">
        <v>79</v>
      </c>
      <c r="E89" s="2" t="n">
        <f aca="false">E86+E78+E67+E59+E33+E20+E12</f>
        <v>17205</v>
      </c>
      <c r="F89" s="3" t="n">
        <f aca="false">G89/E89*100</f>
        <v>12.7311827956989</v>
      </c>
      <c r="G89" s="4" t="n">
        <f aca="false">G86+G78+G67+G59+G33+G20+G12</f>
        <v>2190.4</v>
      </c>
      <c r="H89" s="4" t="n">
        <f aca="false">H86+H78+H67+H59+H33+H20+H12</f>
        <v>523.3</v>
      </c>
      <c r="I89" s="4" t="n">
        <f aca="false">I86+I78+I67+I59+I33+I20+I12</f>
        <v>2713.8</v>
      </c>
      <c r="J89" s="3" t="n">
        <f aca="false">I89/E89*100</f>
        <v>15.7733217088056</v>
      </c>
      <c r="K89" s="11" t="n">
        <f aca="false">(J89-F89)/F89</f>
        <v>0.238951789627466</v>
      </c>
    </row>
    <row r="92" customFormat="false" ht="12.75" hidden="false" customHeight="false" outlineLevel="0" collapsed="false">
      <c r="E92" s="2" t="s">
        <v>0</v>
      </c>
      <c r="F92" s="3" t="s">
        <v>1</v>
      </c>
      <c r="G92" s="4" t="s">
        <v>1</v>
      </c>
      <c r="H92" s="4" t="s">
        <v>2</v>
      </c>
      <c r="I92" s="4" t="s">
        <v>3</v>
      </c>
      <c r="J92" s="3" t="s">
        <v>4</v>
      </c>
    </row>
    <row r="93" customFormat="false" ht="12.75" hidden="false" customHeight="false" outlineLevel="0" collapsed="false">
      <c r="D93" s="1" t="s">
        <v>8</v>
      </c>
      <c r="E93" s="2" t="s">
        <v>9</v>
      </c>
      <c r="F93" s="3" t="s">
        <v>10</v>
      </c>
      <c r="G93" s="4" t="s">
        <v>11</v>
      </c>
      <c r="H93" s="4" t="s">
        <v>12</v>
      </c>
      <c r="I93" s="4" t="s">
        <v>2</v>
      </c>
      <c r="J93" s="3" t="s">
        <v>13</v>
      </c>
      <c r="K93" s="11" t="s">
        <v>14</v>
      </c>
    </row>
    <row r="95" customFormat="false" ht="12.75" hidden="false" customHeight="false" outlineLevel="0" collapsed="false">
      <c r="D95" s="1" t="s">
        <v>15</v>
      </c>
      <c r="E95" s="2" t="n">
        <f aca="false">+E12+E20</f>
        <v>6259</v>
      </c>
      <c r="F95" s="3" t="n">
        <f aca="false">+G95/E95*100</f>
        <v>13.6906854130053</v>
      </c>
      <c r="G95" s="4" t="n">
        <f aca="false">+G12+G20</f>
        <v>856.9</v>
      </c>
      <c r="H95" s="4" t="n">
        <f aca="false">+H12+H20</f>
        <v>158.8</v>
      </c>
      <c r="I95" s="4" t="n">
        <f aca="false">+I12+I20</f>
        <v>1015.6</v>
      </c>
      <c r="J95" s="3" t="n">
        <f aca="false">I95/E95*100</f>
        <v>16.2262342227193</v>
      </c>
      <c r="K95" s="11" t="n">
        <f aca="false">(J95-F95)/F95</f>
        <v>0.18520247403431</v>
      </c>
    </row>
    <row r="96" customFormat="false" ht="12.75" hidden="false" customHeight="false" outlineLevel="0" collapsed="false">
      <c r="D96" s="1" t="s">
        <v>25</v>
      </c>
      <c r="E96" s="2" t="n">
        <f aca="false">+E33</f>
        <v>2069</v>
      </c>
      <c r="F96" s="3" t="n">
        <f aca="false">+G96/E96*100</f>
        <v>14.1082648622523</v>
      </c>
      <c r="G96" s="4" t="n">
        <f aca="false">+G33</f>
        <v>291.9</v>
      </c>
      <c r="H96" s="4" t="n">
        <f aca="false">+H33</f>
        <v>62.1</v>
      </c>
      <c r="I96" s="4" t="n">
        <f aca="false">+I33</f>
        <v>354.1</v>
      </c>
      <c r="J96" s="3" t="n">
        <f aca="false">I96/E96*100</f>
        <v>17.1145480908652</v>
      </c>
      <c r="K96" s="11" t="n">
        <f aca="false">(J96-F96)/F96</f>
        <v>0.213086673518328</v>
      </c>
    </row>
    <row r="97" customFormat="false" ht="12.75" hidden="false" customHeight="false" outlineLevel="0" collapsed="false">
      <c r="D97" s="1" t="s">
        <v>61</v>
      </c>
      <c r="E97" s="2" t="n">
        <f aca="false">+E78</f>
        <v>128</v>
      </c>
      <c r="F97" s="3" t="n">
        <f aca="false">+G97/E97*100</f>
        <v>12.734375</v>
      </c>
      <c r="G97" s="4" t="n">
        <f aca="false">+G78</f>
        <v>16.3</v>
      </c>
      <c r="H97" s="4" t="n">
        <f aca="false">+H78</f>
        <v>3.8</v>
      </c>
      <c r="I97" s="4" t="n">
        <f aca="false">+I78</f>
        <v>20</v>
      </c>
      <c r="J97" s="3" t="n">
        <f aca="false">I97/E97*100</f>
        <v>15.625</v>
      </c>
      <c r="K97" s="11" t="n">
        <f aca="false">(J97-F97)/F97</f>
        <v>0.226993865030675</v>
      </c>
    </row>
    <row r="98" customFormat="false" ht="12.75" hidden="false" customHeight="false" outlineLevel="0" collapsed="false">
      <c r="D98" s="1" t="s">
        <v>56</v>
      </c>
      <c r="E98" s="2" t="n">
        <f aca="false">+E86</f>
        <v>86</v>
      </c>
      <c r="F98" s="3" t="n">
        <f aca="false">+G98/E98*100</f>
        <v>14.6511627906977</v>
      </c>
      <c r="G98" s="4" t="n">
        <f aca="false">+G86</f>
        <v>12.6</v>
      </c>
      <c r="H98" s="4" t="n">
        <f aca="false">+H86</f>
        <v>2.6</v>
      </c>
      <c r="I98" s="4" t="n">
        <f aca="false">+I86</f>
        <v>15.2</v>
      </c>
      <c r="J98" s="3" t="n">
        <f aca="false">I98/E98*100</f>
        <v>17.6744186046512</v>
      </c>
      <c r="K98" s="11" t="n">
        <f aca="false">(J98-F98)/F98</f>
        <v>0.206349206349206</v>
      </c>
    </row>
    <row r="99" customFormat="false" ht="12.75" hidden="false" customHeight="false" outlineLevel="0" collapsed="false">
      <c r="D99" s="1" t="s">
        <v>44</v>
      </c>
      <c r="E99" s="2" t="n">
        <f aca="false">+E59+E67</f>
        <v>8663</v>
      </c>
      <c r="F99" s="3" t="n">
        <f aca="false">+G99/E99*100</f>
        <v>11.6899457462773</v>
      </c>
      <c r="G99" s="4" t="n">
        <f aca="false">+G59+G67</f>
        <v>1012.7</v>
      </c>
      <c r="H99" s="4" t="n">
        <f aca="false">+H59+H67</f>
        <v>296</v>
      </c>
      <c r="I99" s="4" t="n">
        <f aca="false">+I59+I67</f>
        <v>1308.9</v>
      </c>
      <c r="J99" s="3" t="n">
        <f aca="false">I99/E99*100</f>
        <v>15.1090846127208</v>
      </c>
      <c r="K99" s="11" t="n">
        <f aca="false">(J99-F99)/F99</f>
        <v>0.292485434975807</v>
      </c>
    </row>
    <row r="100" customFormat="false" ht="12.75" hidden="false" customHeight="false" outlineLevel="0" collapsed="false">
      <c r="K100" s="5"/>
    </row>
    <row r="101" customFormat="false" ht="12.75" hidden="false" customHeight="false" outlineLevel="0" collapsed="false">
      <c r="D101" s="1" t="s">
        <v>80</v>
      </c>
      <c r="E101" s="2" t="n">
        <f aca="false">SUM(E95:E100)</f>
        <v>17205</v>
      </c>
      <c r="F101" s="3" t="n">
        <f aca="false">+G101/E101*100</f>
        <v>12.7311827956989</v>
      </c>
      <c r="G101" s="4" t="n">
        <f aca="false">SUM(G95:G100)</f>
        <v>2190.4</v>
      </c>
      <c r="H101" s="4" t="n">
        <f aca="false">SUM(H95:H100)</f>
        <v>523.3</v>
      </c>
      <c r="I101" s="4" t="n">
        <f aca="false">SUM(I95:I100)</f>
        <v>2713.8</v>
      </c>
      <c r="J101" s="3" t="n">
        <f aca="false">I101/E101*100</f>
        <v>15.7733217088056</v>
      </c>
      <c r="K101" s="11" t="n">
        <f aca="false">(J101-F101)/F101</f>
        <v>0.238951789627465</v>
      </c>
    </row>
    <row r="102" customFormat="false" ht="12.75" hidden="false" customHeight="false" outlineLevel="0" collapsed="false">
      <c r="K102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H61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H59" activeCellId="0" sqref="H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2" width="12.99"/>
    <col collapsed="false" customWidth="true" hidden="false" outlineLevel="0" max="3" min="3" style="20" width="12.42"/>
    <col collapsed="false" customWidth="true" hidden="false" outlineLevel="0" max="4" min="4" style="4" width="16.42"/>
    <col collapsed="false" customWidth="true" hidden="false" outlineLevel="0" max="5" min="5" style="4" width="15.99"/>
    <col collapsed="false" customWidth="true" hidden="false" outlineLevel="0" max="6" min="6" style="4" width="12.99"/>
    <col collapsed="false" customWidth="true" hidden="false" outlineLevel="0" max="7" min="7" style="20" width="12.28"/>
    <col collapsed="false" customWidth="true" hidden="false" outlineLevel="0" max="8" min="8" style="40" width="10.56"/>
  </cols>
  <sheetData>
    <row r="5" customFormat="false" ht="12.75" hidden="false" customHeight="false" outlineLevel="0" collapsed="false">
      <c r="D5" s="41" t="s">
        <v>159</v>
      </c>
    </row>
    <row r="7" customFormat="false" ht="12.75" hidden="false" customHeight="false" outlineLevel="0" collapsed="false">
      <c r="B7" s="2" t="str">
        <f aca="false">+PGE!E130</f>
        <v>Annual</v>
      </c>
      <c r="C7" s="20" t="str">
        <f aca="false">+PGE!F130</f>
        <v>Current</v>
      </c>
      <c r="D7" s="4" t="str">
        <f aca="false">+PGE!G130</f>
        <v>Current</v>
      </c>
      <c r="E7" s="4" t="str">
        <f aca="false">+PGE!H130</f>
        <v>Revenue</v>
      </c>
      <c r="F7" s="4" t="str">
        <f aca="false">+PGE!I130</f>
        <v>New Total </v>
      </c>
      <c r="G7" s="20" t="str">
        <f aca="false">+PGE!J130</f>
        <v>New Rates</v>
      </c>
    </row>
    <row r="8" customFormat="false" ht="12.75" hidden="false" customHeight="false" outlineLevel="0" collapsed="false">
      <c r="A8" s="0" t="str">
        <f aca="false">+PGE!D131</f>
        <v>Description</v>
      </c>
      <c r="B8" s="2" t="str">
        <f aca="false">+PGE!E131</f>
        <v>Sales (GWh)</v>
      </c>
      <c r="C8" s="20" t="str">
        <f aca="false">+PGE!F131</f>
        <v>Rate (cents)</v>
      </c>
      <c r="D8" s="4" t="str">
        <f aca="false">+PGE!G131</f>
        <v>Revenue (MM)</v>
      </c>
      <c r="E8" s="4" t="str">
        <f aca="false">+PGE!H131</f>
        <v>Increase (MM)</v>
      </c>
      <c r="F8" s="4" t="str">
        <f aca="false">+PGE!I131</f>
        <v>Revenue</v>
      </c>
      <c r="G8" s="20" t="str">
        <f aca="false">+PGE!J131</f>
        <v>(cents/kWh)</v>
      </c>
      <c r="H8" s="40" t="str">
        <f aca="false">+PGE!K131</f>
        <v>Increase %</v>
      </c>
    </row>
    <row r="10" customFormat="false" ht="12.75" hidden="false" customHeight="false" outlineLevel="0" collapsed="false">
      <c r="A10" s="0" t="str">
        <f aca="false">+PGE!D133</f>
        <v>Residential</v>
      </c>
      <c r="B10" s="2" t="n">
        <f aca="false">+PGE!E133</f>
        <v>28846</v>
      </c>
      <c r="C10" s="20" t="n">
        <f aca="false">+PGE!F133</f>
        <v>11.5121680648963</v>
      </c>
      <c r="D10" s="4" t="n">
        <f aca="false">+PGE!G133</f>
        <v>3320.8</v>
      </c>
      <c r="E10" s="4" t="n">
        <f aca="false">+PGE!H133</f>
        <v>691.1</v>
      </c>
      <c r="F10" s="4" t="n">
        <f aca="false">+PGE!I133</f>
        <v>4023.5</v>
      </c>
      <c r="G10" s="20" t="n">
        <f aca="false">+PGE!J133</f>
        <v>13.9482077237745</v>
      </c>
      <c r="H10" s="40" t="n">
        <f aca="false">+PGE!K133</f>
        <v>0.211605637195856</v>
      </c>
    </row>
    <row r="11" customFormat="false" ht="12.75" hidden="false" customHeight="false" outlineLevel="0" collapsed="false">
      <c r="A11" s="0" t="str">
        <f aca="false">+PGE!D134</f>
        <v>Commercial</v>
      </c>
      <c r="B11" s="2" t="n">
        <f aca="false">+PGE!E134</f>
        <v>20815</v>
      </c>
      <c r="C11" s="20" t="n">
        <f aca="false">+PGE!F134</f>
        <v>10.7950996877252</v>
      </c>
      <c r="D11" s="4" t="n">
        <f aca="false">+PGE!G134</f>
        <v>2247</v>
      </c>
      <c r="E11" s="4" t="n">
        <f aca="false">+PGE!H134</f>
        <v>453.8</v>
      </c>
      <c r="F11" s="4" t="n">
        <f aca="false">+PGE!I134</f>
        <v>2677</v>
      </c>
      <c r="G11" s="20" t="n">
        <f aca="false">+PGE!J134</f>
        <v>12.8609176074946</v>
      </c>
      <c r="H11" s="40" t="n">
        <f aca="false">+PGE!K134</f>
        <v>0.191366266132621</v>
      </c>
    </row>
    <row r="12" customFormat="false" ht="12.75" hidden="false" customHeight="false" outlineLevel="0" collapsed="false">
      <c r="A12" s="0" t="str">
        <f aca="false">+PGE!D135</f>
        <v>Agricultural</v>
      </c>
      <c r="B12" s="2" t="n">
        <f aca="false">+PGE!E135</f>
        <v>19216</v>
      </c>
      <c r="C12" s="20" t="n">
        <f aca="false">+PGE!F135</f>
        <v>6.8208784346378</v>
      </c>
      <c r="D12" s="4" t="n">
        <f aca="false">+PGE!G135</f>
        <v>1310.7</v>
      </c>
      <c r="E12" s="4" t="n">
        <f aca="false">+PGE!H135</f>
        <v>717.8</v>
      </c>
      <c r="F12" s="4" t="n">
        <f aca="false">+PGE!I135</f>
        <v>2028.6</v>
      </c>
      <c r="G12" s="20" t="n">
        <f aca="false">+PGE!J135</f>
        <v>10.5568276436303</v>
      </c>
      <c r="H12" s="40" t="n">
        <f aca="false">+PGE!K135</f>
        <v>0.547722590981918</v>
      </c>
    </row>
    <row r="13" customFormat="false" ht="12.75" hidden="false" customHeight="false" outlineLevel="0" collapsed="false">
      <c r="A13" s="0" t="str">
        <f aca="false">+PGE!D136</f>
        <v>Other</v>
      </c>
      <c r="B13" s="2" t="n">
        <f aca="false">+PGE!E136</f>
        <v>489</v>
      </c>
      <c r="C13" s="20" t="n">
        <f aca="false">+PGE!F136</f>
        <v>8.46625766871166</v>
      </c>
      <c r="D13" s="4" t="n">
        <f aca="false">+PGE!G136</f>
        <v>41.4</v>
      </c>
      <c r="E13" s="4" t="n">
        <f aca="false">+PGE!H136</f>
        <v>7.9</v>
      </c>
      <c r="F13" s="4" t="n">
        <f aca="false">+PGE!I136</f>
        <v>49.3</v>
      </c>
      <c r="G13" s="20" t="n">
        <f aca="false">+PGE!J136</f>
        <v>10.081799591002</v>
      </c>
      <c r="H13" s="40" t="n">
        <f aca="false">+PGE!K136</f>
        <v>0.190821256038647</v>
      </c>
    </row>
    <row r="14" customFormat="false" ht="12.75" hidden="false" customHeight="false" outlineLevel="0" collapsed="false">
      <c r="A14" s="0" t="str">
        <f aca="false">+PGE!D137</f>
        <v>Industrial</v>
      </c>
      <c r="B14" s="2" t="n">
        <f aca="false">+PGE!E137</f>
        <v>10969</v>
      </c>
      <c r="C14" s="20" t="n">
        <f aca="false">+PGE!F137</f>
        <v>9.56331479624396</v>
      </c>
      <c r="D14" s="4" t="n">
        <f aca="false">+PGE!G137</f>
        <v>1049</v>
      </c>
      <c r="E14" s="4" t="n">
        <f aca="false">+PGE!H137</f>
        <v>438.8</v>
      </c>
      <c r="F14" s="4" t="n">
        <f aca="false">+PGE!I137</f>
        <v>1487.9</v>
      </c>
      <c r="G14" s="20" t="n">
        <f aca="false">+PGE!J137</f>
        <v>13.5645911204303</v>
      </c>
      <c r="H14" s="40" t="n">
        <f aca="false">+PGE!K137</f>
        <v>0.418398474737846</v>
      </c>
    </row>
    <row r="16" customFormat="false" ht="12.75" hidden="false" customHeight="false" outlineLevel="0" collapsed="false">
      <c r="A16" s="0" t="str">
        <f aca="false">+PGE!D139</f>
        <v>Total</v>
      </c>
      <c r="B16" s="2" t="n">
        <f aca="false">+PGE!E139</f>
        <v>80335</v>
      </c>
      <c r="C16" s="20" t="n">
        <f aca="false">+PGE!F139</f>
        <v>9.91958673056576</v>
      </c>
      <c r="D16" s="4" t="n">
        <f aca="false">+PGE!G139</f>
        <v>7968.9</v>
      </c>
      <c r="E16" s="4" t="n">
        <f aca="false">+PGE!H139</f>
        <v>2309.4</v>
      </c>
      <c r="F16" s="4" t="n">
        <f aca="false">+PGE!I139</f>
        <v>10266.3</v>
      </c>
      <c r="G16" s="20" t="n">
        <f aca="false">+PGE!J139</f>
        <v>12.7793614240368</v>
      </c>
      <c r="H16" s="40" t="n">
        <f aca="false">+PGE!K139</f>
        <v>0.288295749727064</v>
      </c>
    </row>
    <row r="20" customFormat="false" ht="12.75" hidden="false" customHeight="false" outlineLevel="0" collapsed="false">
      <c r="D20" s="41" t="s">
        <v>160</v>
      </c>
    </row>
    <row r="22" customFormat="false" ht="12.75" hidden="false" customHeight="false" outlineLevel="0" collapsed="false">
      <c r="B22" s="2" t="str">
        <f aca="false">+SCE!E123</f>
        <v>Annual</v>
      </c>
      <c r="C22" s="20" t="str">
        <f aca="false">+SCE!F123</f>
        <v>Current</v>
      </c>
      <c r="D22" s="4" t="str">
        <f aca="false">+SCE!G123</f>
        <v>Current</v>
      </c>
      <c r="E22" s="4" t="str">
        <f aca="false">+SCE!H123</f>
        <v>Revenue</v>
      </c>
      <c r="F22" s="4" t="str">
        <f aca="false">+SCE!I123</f>
        <v>New Total </v>
      </c>
      <c r="G22" s="20" t="str">
        <f aca="false">+SCE!J123</f>
        <v>New Rates</v>
      </c>
    </row>
    <row r="23" customFormat="false" ht="12.75" hidden="false" customHeight="false" outlineLevel="0" collapsed="false">
      <c r="A23" s="0" t="str">
        <f aca="false">+SCE!D124</f>
        <v>Description</v>
      </c>
      <c r="B23" s="2" t="str">
        <f aca="false">+SCE!E124</f>
        <v>Sales (GWh)</v>
      </c>
      <c r="C23" s="20" t="str">
        <f aca="false">+SCE!F124</f>
        <v>Rate (cents)</v>
      </c>
      <c r="D23" s="4" t="str">
        <f aca="false">+SCE!G124</f>
        <v>Revenue (MM)</v>
      </c>
      <c r="E23" s="4" t="str">
        <f aca="false">+SCE!H124</f>
        <v>Increase (MM)</v>
      </c>
      <c r="F23" s="4" t="str">
        <f aca="false">+SCE!I124</f>
        <v>Revenue</v>
      </c>
      <c r="G23" s="20" t="str">
        <f aca="false">+SCE!J124</f>
        <v>(cents/kWh)</v>
      </c>
      <c r="H23" s="40" t="str">
        <f aca="false">+SCE!K124</f>
        <v>Increase %</v>
      </c>
    </row>
    <row r="25" customFormat="false" ht="12.75" hidden="false" customHeight="false" outlineLevel="0" collapsed="false">
      <c r="A25" s="0" t="str">
        <f aca="false">+SCE!D126</f>
        <v>Residential</v>
      </c>
      <c r="B25" s="2" t="n">
        <f aca="false">+SCE!E126</f>
        <v>25149</v>
      </c>
      <c r="C25" s="20" t="n">
        <f aca="false">+SCE!F126</f>
        <v>12.382642252177</v>
      </c>
      <c r="D25" s="4" t="n">
        <f aca="false">+SCE!G126</f>
        <v>3114.1107</v>
      </c>
      <c r="E25" s="4" t="n">
        <f aca="false">+SCE!H126</f>
        <v>659.7217</v>
      </c>
      <c r="F25" s="4" t="n">
        <f aca="false">+SCE!I126</f>
        <v>3773.8324</v>
      </c>
      <c r="G25" s="20" t="n">
        <f aca="false">+SCE!J126</f>
        <v>15.005894468965</v>
      </c>
      <c r="H25" s="40" t="n">
        <f aca="false">+SCE!K126</f>
        <v>0.211849148458338</v>
      </c>
    </row>
    <row r="26" customFormat="false" ht="12.75" hidden="false" customHeight="false" outlineLevel="0" collapsed="false">
      <c r="A26" s="0" t="str">
        <f aca="false">+SCE!D127</f>
        <v>Commercial</v>
      </c>
      <c r="B26" s="2" t="n">
        <f aca="false">+SCE!E127</f>
        <v>30134</v>
      </c>
      <c r="C26" s="20" t="n">
        <f aca="false">+SCE!F127</f>
        <v>9.86049346253402</v>
      </c>
      <c r="D26" s="4" t="n">
        <f aca="false">+SCE!G127</f>
        <v>2971.3611</v>
      </c>
      <c r="E26" s="4" t="n">
        <f aca="false">+SCE!H127</f>
        <v>1096.3982</v>
      </c>
      <c r="F26" s="4" t="n">
        <f aca="false">+SCE!I127</f>
        <v>4067.7593</v>
      </c>
      <c r="G26" s="20" t="n">
        <f aca="false">+SCE!J127</f>
        <v>13.4989025685272</v>
      </c>
      <c r="H26" s="40" t="n">
        <f aca="false">+SCE!K127</f>
        <v>0.368988541985018</v>
      </c>
    </row>
    <row r="27" customFormat="false" ht="12.75" hidden="false" customHeight="false" outlineLevel="0" collapsed="false">
      <c r="A27" s="0" t="str">
        <f aca="false">+SCE!D128</f>
        <v>Agricultural</v>
      </c>
      <c r="B27" s="2" t="n">
        <f aca="false">+SCE!E128</f>
        <v>2946</v>
      </c>
      <c r="C27" s="20" t="n">
        <f aca="false">+SCE!F128</f>
        <v>10.1885234215886</v>
      </c>
      <c r="D27" s="4" t="n">
        <f aca="false">+SCE!G128</f>
        <v>300.1539</v>
      </c>
      <c r="E27" s="4" t="n">
        <f aca="false">+SCE!H128</f>
        <v>103.6956</v>
      </c>
      <c r="F27" s="4" t="n">
        <f aca="false">+SCE!I128</f>
        <v>403.8495</v>
      </c>
      <c r="G27" s="20" t="n">
        <f aca="false">+SCE!J128</f>
        <v>13.7084012219959</v>
      </c>
      <c r="H27" s="40" t="n">
        <f aca="false">+SCE!K128</f>
        <v>0.34547477144225</v>
      </c>
    </row>
    <row r="28" customFormat="false" ht="12.75" hidden="false" customHeight="false" outlineLevel="0" collapsed="false">
      <c r="A28" s="0" t="str">
        <f aca="false">+SCE!D129</f>
        <v>Other</v>
      </c>
      <c r="B28" s="2" t="n">
        <f aca="false">+SCE!E129</f>
        <v>687</v>
      </c>
      <c r="C28" s="20" t="n">
        <f aca="false">+SCE!F129</f>
        <v>6.66983988355167</v>
      </c>
      <c r="D28" s="4" t="n">
        <f aca="false">+SCE!G129</f>
        <v>45.8218</v>
      </c>
      <c r="E28" s="4" t="n">
        <f aca="false">+SCE!H129</f>
        <v>30.6606</v>
      </c>
      <c r="F28" s="4" t="n">
        <f aca="false">+SCE!I129</f>
        <v>76.4824</v>
      </c>
      <c r="G28" s="20" t="n">
        <f aca="false">+SCE!J129</f>
        <v>11.1328093158661</v>
      </c>
      <c r="H28" s="40" t="n">
        <f aca="false">+SCE!K129</f>
        <v>0.669126922120039</v>
      </c>
    </row>
    <row r="29" customFormat="false" ht="12.75" hidden="false" customHeight="false" outlineLevel="0" collapsed="false">
      <c r="A29" s="0" t="str">
        <f aca="false">+SCE!D130</f>
        <v>Industrial</v>
      </c>
      <c r="B29" s="2" t="n">
        <f aca="false">+SCE!E130</f>
        <v>23986</v>
      </c>
      <c r="C29" s="20" t="n">
        <f aca="false">+SCE!F130</f>
        <v>8.15689152005337</v>
      </c>
      <c r="D29" s="4" t="n">
        <f aca="false">+SCE!G130</f>
        <v>1956.512</v>
      </c>
      <c r="E29" s="4" t="n">
        <f aca="false">+SCE!H130</f>
        <v>976.1577</v>
      </c>
      <c r="F29" s="4" t="n">
        <f aca="false">+SCE!I130</f>
        <v>2932.6697</v>
      </c>
      <c r="G29" s="20" t="n">
        <f aca="false">+SCE!J130</f>
        <v>12.2265892604019</v>
      </c>
      <c r="H29" s="40" t="n">
        <f aca="false">+SCE!K130</f>
        <v>0.498927530217039</v>
      </c>
    </row>
    <row r="31" customFormat="false" ht="12.75" hidden="false" customHeight="false" outlineLevel="0" collapsed="false">
      <c r="A31" s="0" t="str">
        <f aca="false">+SCE!D132</f>
        <v>Total</v>
      </c>
      <c r="B31" s="2" t="n">
        <f aca="false">+SCE!E132</f>
        <v>82902</v>
      </c>
      <c r="C31" s="20" t="n">
        <f aca="false">+SCE!F132</f>
        <v>10.1179217630455</v>
      </c>
      <c r="D31" s="4" t="n">
        <f aca="false">+SCE!G132</f>
        <v>8387.9595</v>
      </c>
      <c r="E31" s="4" t="n">
        <f aca="false">+SCE!H132</f>
        <v>2866.6338</v>
      </c>
      <c r="F31" s="4" t="n">
        <f aca="false">+SCE!I132</f>
        <v>11254.5933</v>
      </c>
      <c r="G31" s="20" t="n">
        <f aca="false">+SCE!J132</f>
        <v>13.5757801983064</v>
      </c>
      <c r="H31" s="40" t="n">
        <f aca="false">+SCE!K132</f>
        <v>0.341755798892448</v>
      </c>
    </row>
    <row r="35" customFormat="false" ht="12.75" hidden="false" customHeight="false" outlineLevel="0" collapsed="false">
      <c r="D35" s="41" t="s">
        <v>161</v>
      </c>
    </row>
    <row r="37" customFormat="false" ht="12.75" hidden="false" customHeight="false" outlineLevel="0" collapsed="false">
      <c r="B37" s="2" t="str">
        <f aca="false">+SDGE!E92</f>
        <v>Annual</v>
      </c>
      <c r="C37" s="20" t="str">
        <f aca="false">+SDGE!F92</f>
        <v>Current</v>
      </c>
      <c r="D37" s="4" t="str">
        <f aca="false">+SDGE!G92</f>
        <v>Current</v>
      </c>
      <c r="E37" s="4" t="str">
        <f aca="false">+SDGE!H92</f>
        <v>Revenue</v>
      </c>
      <c r="F37" s="4" t="str">
        <f aca="false">+SDGE!I92</f>
        <v>New Total </v>
      </c>
      <c r="G37" s="20" t="str">
        <f aca="false">+SDGE!J92</f>
        <v>New Rates</v>
      </c>
    </row>
    <row r="38" customFormat="false" ht="12.75" hidden="false" customHeight="false" outlineLevel="0" collapsed="false">
      <c r="A38" s="0" t="str">
        <f aca="false">+SDGE!D93</f>
        <v>Description</v>
      </c>
      <c r="B38" s="2" t="str">
        <f aca="false">+SDGE!E93</f>
        <v>Sales (GWh)</v>
      </c>
      <c r="C38" s="20" t="str">
        <f aca="false">+SDGE!F93</f>
        <v>Rate (cents)</v>
      </c>
      <c r="D38" s="4" t="str">
        <f aca="false">+SDGE!G93</f>
        <v>Revenue (MM)</v>
      </c>
      <c r="E38" s="4" t="str">
        <f aca="false">+SDGE!H93</f>
        <v>Increase (MM)</v>
      </c>
      <c r="F38" s="4" t="str">
        <f aca="false">+SDGE!I93</f>
        <v>Revenue</v>
      </c>
      <c r="G38" s="20" t="str">
        <f aca="false">+SDGE!J93</f>
        <v>(cents/kWh)</v>
      </c>
      <c r="H38" s="40" t="str">
        <f aca="false">+SDGE!K93</f>
        <v>Increase %</v>
      </c>
    </row>
    <row r="40" customFormat="false" ht="12.75" hidden="false" customHeight="false" outlineLevel="0" collapsed="false">
      <c r="A40" s="0" t="str">
        <f aca="false">+SDGE!D95</f>
        <v>Residential</v>
      </c>
      <c r="B40" s="2" t="n">
        <f aca="false">+SDGE!E95</f>
        <v>6259</v>
      </c>
      <c r="C40" s="20" t="n">
        <f aca="false">+SDGE!F95</f>
        <v>13.6906854130053</v>
      </c>
      <c r="D40" s="4" t="n">
        <f aca="false">+SDGE!G95</f>
        <v>856.9</v>
      </c>
      <c r="E40" s="4" t="n">
        <f aca="false">+SDGE!H95</f>
        <v>158.8</v>
      </c>
      <c r="F40" s="4" t="n">
        <f aca="false">+SDGE!I95</f>
        <v>1015.6</v>
      </c>
      <c r="G40" s="20" t="n">
        <f aca="false">+SDGE!J95</f>
        <v>16.2262342227193</v>
      </c>
      <c r="H40" s="40" t="n">
        <f aca="false">+SDGE!K95</f>
        <v>0.18520247403431</v>
      </c>
    </row>
    <row r="41" customFormat="false" ht="12.75" hidden="false" customHeight="false" outlineLevel="0" collapsed="false">
      <c r="A41" s="0" t="str">
        <f aca="false">+SDGE!D96</f>
        <v>Commercial</v>
      </c>
      <c r="B41" s="2" t="n">
        <f aca="false">+SDGE!E96</f>
        <v>2069</v>
      </c>
      <c r="C41" s="20" t="n">
        <f aca="false">+SDGE!F96</f>
        <v>14.1082648622523</v>
      </c>
      <c r="D41" s="4" t="n">
        <f aca="false">+SDGE!G96</f>
        <v>291.9</v>
      </c>
      <c r="E41" s="4" t="n">
        <f aca="false">+SDGE!H96</f>
        <v>62.1</v>
      </c>
      <c r="F41" s="4" t="n">
        <f aca="false">+SDGE!I96</f>
        <v>354.1</v>
      </c>
      <c r="G41" s="20" t="n">
        <f aca="false">+SDGE!J96</f>
        <v>17.1145480908652</v>
      </c>
      <c r="H41" s="40" t="n">
        <f aca="false">+SDGE!K96</f>
        <v>0.213086673518328</v>
      </c>
    </row>
    <row r="42" customFormat="false" ht="12.75" hidden="false" customHeight="false" outlineLevel="0" collapsed="false">
      <c r="A42" s="0" t="str">
        <f aca="false">+SDGE!D97</f>
        <v>Agricultural</v>
      </c>
      <c r="B42" s="2" t="n">
        <f aca="false">+SDGE!E97</f>
        <v>128</v>
      </c>
      <c r="C42" s="20" t="n">
        <f aca="false">+SDGE!F97</f>
        <v>12.734375</v>
      </c>
      <c r="D42" s="4" t="n">
        <f aca="false">+SDGE!G97</f>
        <v>16.3</v>
      </c>
      <c r="E42" s="4" t="n">
        <f aca="false">+SDGE!H97</f>
        <v>3.8</v>
      </c>
      <c r="F42" s="4" t="n">
        <f aca="false">+SDGE!I97</f>
        <v>20</v>
      </c>
      <c r="G42" s="20" t="n">
        <f aca="false">+SDGE!J97</f>
        <v>15.625</v>
      </c>
      <c r="H42" s="40" t="n">
        <f aca="false">+SDGE!K97</f>
        <v>0.226993865030675</v>
      </c>
    </row>
    <row r="43" customFormat="false" ht="12.75" hidden="false" customHeight="false" outlineLevel="0" collapsed="false">
      <c r="A43" s="0" t="str">
        <f aca="false">+SDGE!D98</f>
        <v>Other</v>
      </c>
      <c r="B43" s="2" t="n">
        <f aca="false">+SDGE!E98</f>
        <v>86</v>
      </c>
      <c r="C43" s="20" t="n">
        <f aca="false">+SDGE!F98</f>
        <v>14.6511627906977</v>
      </c>
      <c r="D43" s="4" t="n">
        <f aca="false">+SDGE!G98</f>
        <v>12.6</v>
      </c>
      <c r="E43" s="4" t="n">
        <f aca="false">+SDGE!H98</f>
        <v>2.6</v>
      </c>
      <c r="F43" s="4" t="n">
        <f aca="false">+SDGE!I98</f>
        <v>15.2</v>
      </c>
      <c r="G43" s="20" t="n">
        <f aca="false">+SDGE!J98</f>
        <v>17.6744186046512</v>
      </c>
      <c r="H43" s="40" t="n">
        <f aca="false">+SDGE!K98</f>
        <v>0.206349206349206</v>
      </c>
    </row>
    <row r="44" customFormat="false" ht="12.75" hidden="false" customHeight="false" outlineLevel="0" collapsed="false">
      <c r="A44" s="0" t="str">
        <f aca="false">+SDGE!D99</f>
        <v>Industrial</v>
      </c>
      <c r="B44" s="2" t="n">
        <f aca="false">+SDGE!E99</f>
        <v>8663</v>
      </c>
      <c r="C44" s="20" t="n">
        <f aca="false">+SDGE!F99</f>
        <v>11.6899457462773</v>
      </c>
      <c r="D44" s="4" t="n">
        <f aca="false">+SDGE!G99</f>
        <v>1012.7</v>
      </c>
      <c r="E44" s="4" t="n">
        <f aca="false">+SDGE!H99</f>
        <v>296</v>
      </c>
      <c r="F44" s="4" t="n">
        <f aca="false">+SDGE!I99</f>
        <v>1308.9</v>
      </c>
      <c r="G44" s="20" t="n">
        <f aca="false">+SDGE!J99</f>
        <v>15.1090846127208</v>
      </c>
      <c r="H44" s="40" t="n">
        <f aca="false">+SDGE!K99</f>
        <v>0.292485434975807</v>
      </c>
    </row>
    <row r="46" customFormat="false" ht="12.75" hidden="false" customHeight="false" outlineLevel="0" collapsed="false">
      <c r="A46" s="0" t="str">
        <f aca="false">+SDGE!D101</f>
        <v>Total</v>
      </c>
      <c r="B46" s="2" t="n">
        <f aca="false">+SDGE!E101</f>
        <v>17205</v>
      </c>
      <c r="C46" s="20" t="n">
        <f aca="false">+SDGE!F101</f>
        <v>12.7311827956989</v>
      </c>
      <c r="D46" s="4" t="n">
        <f aca="false">+SDGE!G101</f>
        <v>2190.4</v>
      </c>
      <c r="E46" s="4" t="n">
        <f aca="false">+SDGE!H101</f>
        <v>523.3</v>
      </c>
      <c r="F46" s="4" t="n">
        <f aca="false">+SDGE!I101</f>
        <v>2713.8</v>
      </c>
      <c r="G46" s="20" t="n">
        <f aca="false">+SDGE!J101</f>
        <v>15.7733217088056</v>
      </c>
      <c r="H46" s="40" t="n">
        <f aca="false">+SDGE!K101</f>
        <v>0.238951789627465</v>
      </c>
    </row>
    <row r="50" customFormat="false" ht="12.75" hidden="false" customHeight="false" outlineLevel="0" collapsed="false">
      <c r="D50" s="41" t="s">
        <v>162</v>
      </c>
    </row>
    <row r="52" customFormat="false" ht="12.75" hidden="false" customHeight="false" outlineLevel="0" collapsed="false">
      <c r="B52" s="2" t="str">
        <f aca="false">+B37</f>
        <v>Annual</v>
      </c>
      <c r="C52" s="2" t="str">
        <f aca="false">+C37</f>
        <v>Current</v>
      </c>
      <c r="D52" s="2" t="str">
        <f aca="false">+D37</f>
        <v>Current</v>
      </c>
      <c r="E52" s="2" t="str">
        <f aca="false">+E37</f>
        <v>Revenue</v>
      </c>
      <c r="F52" s="2" t="str">
        <f aca="false">+F37</f>
        <v>New Total </v>
      </c>
      <c r="G52" s="2" t="str">
        <f aca="false">+G37</f>
        <v>New Rates</v>
      </c>
      <c r="H52" s="2"/>
    </row>
    <row r="53" customFormat="false" ht="12.75" hidden="false" customHeight="false" outlineLevel="0" collapsed="false">
      <c r="A53" s="2" t="str">
        <f aca="false">+A38</f>
        <v>Description</v>
      </c>
      <c r="B53" s="2" t="str">
        <f aca="false">+B38</f>
        <v>Sales (GWh)</v>
      </c>
      <c r="C53" s="2" t="str">
        <f aca="false">+C38</f>
        <v>Rate (cents)</v>
      </c>
      <c r="D53" s="2" t="str">
        <f aca="false">+D38</f>
        <v>Revenue (MM)</v>
      </c>
      <c r="E53" s="2" t="str">
        <f aca="false">+E38</f>
        <v>Increase (MM)</v>
      </c>
      <c r="F53" s="2" t="str">
        <f aca="false">+F38</f>
        <v>Revenue</v>
      </c>
      <c r="G53" s="2" t="str">
        <f aca="false">+G38</f>
        <v>(cents/kWh)</v>
      </c>
      <c r="H53" s="2" t="str">
        <f aca="false">+H38</f>
        <v>Increase %</v>
      </c>
    </row>
    <row r="55" customFormat="false" ht="12.75" hidden="false" customHeight="false" outlineLevel="0" collapsed="false">
      <c r="A55" s="0" t="str">
        <f aca="false">+A40</f>
        <v>Residential</v>
      </c>
      <c r="B55" s="2" t="n">
        <f aca="false">+B10+B25+B40</f>
        <v>60254</v>
      </c>
      <c r="C55" s="20" t="n">
        <f aca="false">+D55/B55*100</f>
        <v>12.1017869353072</v>
      </c>
      <c r="D55" s="4" t="n">
        <f aca="false">+D10+D25+D40</f>
        <v>7291.8107</v>
      </c>
      <c r="E55" s="4" t="n">
        <f aca="false">+E10+E25+E40</f>
        <v>1509.6217</v>
      </c>
      <c r="F55" s="4" t="n">
        <f aca="false">+F10+F25+F40</f>
        <v>8812.9324</v>
      </c>
      <c r="G55" s="20" t="n">
        <f aca="false">+F55/B55*100</f>
        <v>14.6263026521061</v>
      </c>
      <c r="H55" s="40" t="n">
        <f aca="false">+E55/D55</f>
        <v>0.207029743654755</v>
      </c>
    </row>
    <row r="56" customFormat="false" ht="12.75" hidden="false" customHeight="false" outlineLevel="0" collapsed="false">
      <c r="A56" s="0" t="str">
        <f aca="false">+A41</f>
        <v>Commercial</v>
      </c>
      <c r="B56" s="2" t="n">
        <f aca="false">+B11+B26+B41</f>
        <v>53018</v>
      </c>
      <c r="C56" s="20" t="n">
        <f aca="false">+D56/B56*100</f>
        <v>10.393189294202</v>
      </c>
      <c r="D56" s="4" t="n">
        <f aca="false">+D11+D26+D41</f>
        <v>5510.2611</v>
      </c>
      <c r="E56" s="4" t="n">
        <f aca="false">+E11+E26+E41</f>
        <v>1612.2982</v>
      </c>
      <c r="F56" s="4" t="n">
        <f aca="false">+F11+F26+F41</f>
        <v>7098.8593</v>
      </c>
      <c r="G56" s="20" t="n">
        <f aca="false">+F56/B56*100</f>
        <v>13.3895267644951</v>
      </c>
      <c r="H56" s="40" t="n">
        <f aca="false">+E56/D56</f>
        <v>0.292599238174031</v>
      </c>
    </row>
    <row r="57" customFormat="false" ht="12.75" hidden="false" customHeight="false" outlineLevel="0" collapsed="false">
      <c r="A57" s="0" t="str">
        <f aca="false">+A42</f>
        <v>Agricultural</v>
      </c>
      <c r="B57" s="2" t="n">
        <f aca="false">+B12+B27+B42</f>
        <v>22290</v>
      </c>
      <c r="C57" s="20" t="n">
        <f aca="false">+D57/B57*100</f>
        <v>7.29992777030058</v>
      </c>
      <c r="D57" s="4" t="n">
        <f aca="false">+D12+D27+D42</f>
        <v>1627.1539</v>
      </c>
      <c r="E57" s="4" t="n">
        <f aca="false">+E12+E27+E42</f>
        <v>825.2956</v>
      </c>
      <c r="F57" s="4" t="n">
        <f aca="false">+F12+F27+F42</f>
        <v>2452.4495</v>
      </c>
      <c r="G57" s="20" t="n">
        <f aca="false">+F57/B57*100</f>
        <v>11.0024652310453</v>
      </c>
      <c r="H57" s="40" t="n">
        <f aca="false">+E57/D57</f>
        <v>0.507201930929828</v>
      </c>
    </row>
    <row r="58" customFormat="false" ht="12.75" hidden="false" customHeight="false" outlineLevel="0" collapsed="false">
      <c r="A58" s="0" t="str">
        <f aca="false">+A43</f>
        <v>Other</v>
      </c>
      <c r="B58" s="2" t="n">
        <f aca="false">+B13+B28+B43</f>
        <v>1262</v>
      </c>
      <c r="C58" s="20" t="n">
        <f aca="false">+D58/B58*100</f>
        <v>7.90980982567353</v>
      </c>
      <c r="D58" s="4" t="n">
        <f aca="false">+D13+D28+D43</f>
        <v>99.8218</v>
      </c>
      <c r="E58" s="4" t="n">
        <f aca="false">+E13+E28+E43</f>
        <v>41.1606</v>
      </c>
      <c r="F58" s="4" t="n">
        <f aca="false">+F13+F28+F43</f>
        <v>140.9824</v>
      </c>
      <c r="G58" s="20" t="n">
        <f aca="false">+F58/B58*100</f>
        <v>11.1713470681458</v>
      </c>
      <c r="H58" s="40" t="n">
        <f aca="false">+E58/D58</f>
        <v>0.412340791290079</v>
      </c>
    </row>
    <row r="59" customFormat="false" ht="12.75" hidden="false" customHeight="false" outlineLevel="0" collapsed="false">
      <c r="A59" s="0" t="str">
        <f aca="false">+A44</f>
        <v>Industrial</v>
      </c>
      <c r="B59" s="2" t="n">
        <f aca="false">+B14+B29+B44</f>
        <v>43618</v>
      </c>
      <c r="C59" s="20" t="n">
        <f aca="false">+D59/B59*100</f>
        <v>9.21227933421982</v>
      </c>
      <c r="D59" s="4" t="n">
        <f aca="false">+D14+D29+D44</f>
        <v>4018.212</v>
      </c>
      <c r="E59" s="4" t="n">
        <f aca="false">+E14+E29+E44</f>
        <v>1710.9577</v>
      </c>
      <c r="F59" s="4" t="n">
        <f aca="false">+F14+F29+F44</f>
        <v>5729.4697</v>
      </c>
      <c r="G59" s="20" t="n">
        <f aca="false">+F59/B59*100</f>
        <v>13.1355626117658</v>
      </c>
      <c r="H59" s="40" t="n">
        <f aca="false">+E59/D59</f>
        <v>0.425800754166281</v>
      </c>
    </row>
    <row r="61" customFormat="false" ht="12.75" hidden="false" customHeight="false" outlineLevel="0" collapsed="false">
      <c r="A61" s="0" t="str">
        <f aca="false">+A46</f>
        <v>Total</v>
      </c>
      <c r="B61" s="2" t="n">
        <f aca="false">+B16+B31+B46</f>
        <v>180442</v>
      </c>
      <c r="C61" s="20" t="n">
        <f aca="false">+D61/B61*100</f>
        <v>10.2787929085246</v>
      </c>
      <c r="D61" s="4" t="n">
        <f aca="false">+D16+D31+D46</f>
        <v>18547.2595</v>
      </c>
      <c r="E61" s="4" t="n">
        <f aca="false">+E16+E31+E46</f>
        <v>5699.3338</v>
      </c>
      <c r="F61" s="4" t="n">
        <f aca="false">+F16+F31+F46</f>
        <v>24234.6933</v>
      </c>
      <c r="G61" s="20" t="n">
        <f aca="false">+F61/B61*100</f>
        <v>13.4307385752763</v>
      </c>
      <c r="H61" s="40" t="n">
        <f aca="false">+E61/D61</f>
        <v>0.307287111608052</v>
      </c>
    </row>
  </sheetData>
  <printOptions headings="false" gridLines="false" gridLinesSet="true" horizontalCentered="false" verticalCentered="false"/>
  <pageMargins left="2.35" right="0.747916666666667" top="0.640277777777778" bottom="0.539583333333333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7:H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56"/>
    <col collapsed="false" customWidth="true" hidden="false" outlineLevel="0" max="4" min="4" style="2" width="11.85"/>
    <col collapsed="false" customWidth="true" hidden="false" outlineLevel="0" max="5" min="5" style="42" width="11.99"/>
    <col collapsed="false" customWidth="true" hidden="false" outlineLevel="0" max="6" min="6" style="43" width="13.28"/>
    <col collapsed="false" customWidth="true" hidden="false" outlineLevel="0" max="7" min="7" style="3" width="11.99"/>
    <col collapsed="false" customWidth="true" hidden="false" outlineLevel="0" max="8" min="8" style="5" width="11.99"/>
  </cols>
  <sheetData>
    <row r="7" customFormat="false" ht="12.75" hidden="false" customHeight="false" outlineLevel="0" collapsed="false">
      <c r="F7" s="44" t="str">
        <f aca="false">+'All Summary'!D5</f>
        <v>PGE</v>
      </c>
    </row>
    <row r="9" customFormat="false" ht="12.75" hidden="false" customHeight="false" outlineLevel="0" collapsed="false">
      <c r="D9" s="2" t="str">
        <f aca="false">+'All Summary'!B7</f>
        <v>Annual</v>
      </c>
      <c r="E9" s="42" t="str">
        <f aca="false">+'All Summary'!C7</f>
        <v>Current</v>
      </c>
      <c r="F9" s="43" t="str">
        <f aca="false">+'All Summary'!E7</f>
        <v>Revenue</v>
      </c>
      <c r="G9" s="3" t="str">
        <f aca="false">+'All Summary'!G7</f>
        <v>New Rates</v>
      </c>
    </row>
    <row r="10" customFormat="false" ht="12.75" hidden="false" customHeight="false" outlineLevel="0" collapsed="false">
      <c r="C10" s="0" t="str">
        <f aca="false">+'All Summary'!A8</f>
        <v>Description</v>
      </c>
      <c r="D10" s="2" t="str">
        <f aca="false">+'All Summary'!B8</f>
        <v>Sales (GWh)</v>
      </c>
      <c r="E10" s="42" t="str">
        <f aca="false">+'All Summary'!C8</f>
        <v>Rate (cents)</v>
      </c>
      <c r="F10" s="43" t="str">
        <f aca="false">+'All Summary'!E8</f>
        <v>Increase (MM)</v>
      </c>
      <c r="G10" s="3" t="str">
        <f aca="false">+'All Summary'!G8</f>
        <v>(cents/kWh)</v>
      </c>
      <c r="H10" s="5" t="str">
        <f aca="false">+'All Summary'!H8</f>
        <v>Increase %</v>
      </c>
    </row>
    <row r="12" customFormat="false" ht="12.75" hidden="false" customHeight="false" outlineLevel="0" collapsed="false">
      <c r="C12" s="0" t="str">
        <f aca="false">+'All Summary'!A10</f>
        <v>Residential</v>
      </c>
      <c r="D12" s="2" t="n">
        <f aca="false">+'All Summary'!B10</f>
        <v>28846</v>
      </c>
      <c r="E12" s="42" t="n">
        <f aca="false">+'All Summary'!C10</f>
        <v>11.5121680648963</v>
      </c>
      <c r="F12" s="43" t="n">
        <f aca="false">+'All Summary'!E10</f>
        <v>691.1</v>
      </c>
      <c r="G12" s="3" t="n">
        <f aca="false">+'All Summary'!G10</f>
        <v>13.9482077237745</v>
      </c>
      <c r="H12" s="5" t="n">
        <f aca="false">+'All Summary'!H10</f>
        <v>0.211605637195856</v>
      </c>
    </row>
    <row r="13" customFormat="false" ht="12.75" hidden="false" customHeight="false" outlineLevel="0" collapsed="false">
      <c r="C13" s="0" t="str">
        <f aca="false">+'All Summary'!A11</f>
        <v>Commercial</v>
      </c>
      <c r="D13" s="2" t="n">
        <f aca="false">+'All Summary'!B11</f>
        <v>20815</v>
      </c>
      <c r="E13" s="42" t="n">
        <f aca="false">+'All Summary'!C11</f>
        <v>10.7950996877252</v>
      </c>
      <c r="F13" s="43" t="n">
        <f aca="false">+'All Summary'!E11</f>
        <v>453.8</v>
      </c>
      <c r="G13" s="3" t="n">
        <f aca="false">+'All Summary'!G11</f>
        <v>12.8609176074946</v>
      </c>
      <c r="H13" s="5" t="n">
        <f aca="false">+'All Summary'!H11</f>
        <v>0.191366266132621</v>
      </c>
    </row>
    <row r="14" customFormat="false" ht="12.75" hidden="false" customHeight="false" outlineLevel="0" collapsed="false">
      <c r="C14" s="0" t="str">
        <f aca="false">+'All Summary'!A12</f>
        <v>Agricultural</v>
      </c>
      <c r="D14" s="2" t="n">
        <f aca="false">+'All Summary'!B12</f>
        <v>19216</v>
      </c>
      <c r="E14" s="42" t="n">
        <f aca="false">+'All Summary'!C12</f>
        <v>6.8208784346378</v>
      </c>
      <c r="F14" s="43" t="n">
        <f aca="false">+'All Summary'!E12</f>
        <v>717.8</v>
      </c>
      <c r="G14" s="3" t="n">
        <f aca="false">+'All Summary'!G12</f>
        <v>10.5568276436303</v>
      </c>
      <c r="H14" s="5" t="n">
        <f aca="false">+'All Summary'!H12</f>
        <v>0.547722590981918</v>
      </c>
    </row>
    <row r="15" customFormat="false" ht="12.75" hidden="false" customHeight="false" outlineLevel="0" collapsed="false">
      <c r="C15" s="0" t="str">
        <f aca="false">+'All Summary'!A13</f>
        <v>Other</v>
      </c>
      <c r="D15" s="2" t="n">
        <f aca="false">+'All Summary'!B13</f>
        <v>489</v>
      </c>
      <c r="E15" s="42" t="n">
        <f aca="false">+'All Summary'!C13</f>
        <v>8.46625766871166</v>
      </c>
      <c r="F15" s="43" t="n">
        <f aca="false">+'All Summary'!E13</f>
        <v>7.9</v>
      </c>
      <c r="G15" s="3" t="n">
        <f aca="false">+'All Summary'!G13</f>
        <v>10.081799591002</v>
      </c>
      <c r="H15" s="5" t="n">
        <f aca="false">+'All Summary'!H13</f>
        <v>0.190821256038647</v>
      </c>
    </row>
    <row r="16" customFormat="false" ht="12.75" hidden="false" customHeight="false" outlineLevel="0" collapsed="false">
      <c r="C16" s="0" t="str">
        <f aca="false">+'All Summary'!A14</f>
        <v>Industrial</v>
      </c>
      <c r="D16" s="2" t="n">
        <f aca="false">+'All Summary'!B14</f>
        <v>10969</v>
      </c>
      <c r="E16" s="42" t="n">
        <f aca="false">+'All Summary'!C14</f>
        <v>9.56331479624396</v>
      </c>
      <c r="F16" s="43" t="n">
        <f aca="false">+'All Summary'!E14</f>
        <v>438.8</v>
      </c>
      <c r="G16" s="3" t="n">
        <f aca="false">+'All Summary'!G14</f>
        <v>13.5645911204303</v>
      </c>
      <c r="H16" s="5" t="n">
        <f aca="false">+'All Summary'!H14</f>
        <v>0.418398474737846</v>
      </c>
    </row>
    <row r="18" customFormat="false" ht="12.75" hidden="false" customHeight="false" outlineLevel="0" collapsed="false">
      <c r="C18" s="0" t="str">
        <f aca="false">+'All Summary'!A16</f>
        <v>Total</v>
      </c>
      <c r="D18" s="2" t="n">
        <f aca="false">+'All Summary'!B16</f>
        <v>80335</v>
      </c>
      <c r="E18" s="42" t="n">
        <f aca="false">+'All Summary'!C16</f>
        <v>9.91958673056576</v>
      </c>
      <c r="F18" s="43" t="n">
        <f aca="false">+'All Summary'!E16</f>
        <v>2309.4</v>
      </c>
      <c r="G18" s="3" t="n">
        <f aca="false">+'All Summary'!G16</f>
        <v>12.7793614240368</v>
      </c>
      <c r="H18" s="5" t="n">
        <f aca="false">+'All Summary'!H16</f>
        <v>0.288295749727064</v>
      </c>
    </row>
    <row r="20" customFormat="false" ht="12.75" hidden="false" customHeight="false" outlineLevel="0" collapsed="false">
      <c r="C20" s="0" t="s">
        <v>163</v>
      </c>
      <c r="D20" s="2" t="n">
        <f aca="false">93000*0.58</f>
        <v>53940</v>
      </c>
    </row>
    <row r="23" customFormat="false" ht="12.75" hidden="false" customHeight="false" outlineLevel="0" collapsed="false">
      <c r="F23" s="44" t="str">
        <f aca="false">+'All Summary'!D20</f>
        <v>SCE</v>
      </c>
    </row>
    <row r="25" customFormat="false" ht="12.75" hidden="false" customHeight="false" outlineLevel="0" collapsed="false">
      <c r="D25" s="2" t="str">
        <f aca="false">+'All Summary'!B22</f>
        <v>Annual</v>
      </c>
      <c r="E25" s="42" t="str">
        <f aca="false">+'All Summary'!C22</f>
        <v>Current</v>
      </c>
      <c r="F25" s="43" t="str">
        <f aca="false">+'All Summary'!E22</f>
        <v>Revenue</v>
      </c>
      <c r="G25" s="3" t="str">
        <f aca="false">+'All Summary'!G22</f>
        <v>New Rates</v>
      </c>
    </row>
    <row r="26" customFormat="false" ht="12.75" hidden="false" customHeight="false" outlineLevel="0" collapsed="false">
      <c r="C26" s="0" t="str">
        <f aca="false">+'All Summary'!A23</f>
        <v>Description</v>
      </c>
      <c r="D26" s="2" t="str">
        <f aca="false">+'All Summary'!B23</f>
        <v>Sales (GWh)</v>
      </c>
      <c r="E26" s="42" t="str">
        <f aca="false">+'All Summary'!C23</f>
        <v>Rate (cents)</v>
      </c>
      <c r="F26" s="43" t="str">
        <f aca="false">+'All Summary'!E23</f>
        <v>Increase (MM)</v>
      </c>
      <c r="G26" s="3" t="str">
        <f aca="false">+'All Summary'!G23</f>
        <v>(cents/kWh)</v>
      </c>
      <c r="H26" s="5" t="str">
        <f aca="false">+'All Summary'!H23</f>
        <v>Increase %</v>
      </c>
    </row>
    <row r="28" customFormat="false" ht="12.75" hidden="false" customHeight="false" outlineLevel="0" collapsed="false">
      <c r="C28" s="0" t="str">
        <f aca="false">+'All Summary'!A25</f>
        <v>Residential</v>
      </c>
      <c r="D28" s="2" t="n">
        <f aca="false">+'All Summary'!B25</f>
        <v>25149</v>
      </c>
      <c r="E28" s="42" t="n">
        <f aca="false">+'All Summary'!C25</f>
        <v>12.382642252177</v>
      </c>
      <c r="F28" s="43" t="n">
        <f aca="false">+'All Summary'!E25</f>
        <v>659.7217</v>
      </c>
      <c r="G28" s="3" t="n">
        <f aca="false">+'All Summary'!G25</f>
        <v>15.005894468965</v>
      </c>
      <c r="H28" s="5" t="n">
        <f aca="false">+'All Summary'!H25</f>
        <v>0.211849148458338</v>
      </c>
    </row>
    <row r="29" customFormat="false" ht="12.75" hidden="false" customHeight="false" outlineLevel="0" collapsed="false">
      <c r="C29" s="0" t="str">
        <f aca="false">+'All Summary'!A26</f>
        <v>Commercial</v>
      </c>
      <c r="D29" s="2" t="n">
        <f aca="false">+'All Summary'!B26</f>
        <v>30134</v>
      </c>
      <c r="E29" s="42" t="n">
        <f aca="false">+'All Summary'!C26</f>
        <v>9.86049346253402</v>
      </c>
      <c r="F29" s="43" t="n">
        <f aca="false">+'All Summary'!E26</f>
        <v>1096.3982</v>
      </c>
      <c r="G29" s="3" t="n">
        <f aca="false">+'All Summary'!G26</f>
        <v>13.4989025685272</v>
      </c>
      <c r="H29" s="5" t="n">
        <f aca="false">+'All Summary'!H26</f>
        <v>0.368988541985018</v>
      </c>
    </row>
    <row r="30" customFormat="false" ht="12.75" hidden="false" customHeight="false" outlineLevel="0" collapsed="false">
      <c r="C30" s="0" t="str">
        <f aca="false">+'All Summary'!A27</f>
        <v>Agricultural</v>
      </c>
      <c r="D30" s="2" t="n">
        <f aca="false">+'All Summary'!B27</f>
        <v>2946</v>
      </c>
      <c r="E30" s="42" t="n">
        <f aca="false">+'All Summary'!C27</f>
        <v>10.1885234215886</v>
      </c>
      <c r="F30" s="43" t="n">
        <f aca="false">+'All Summary'!E27</f>
        <v>103.6956</v>
      </c>
      <c r="G30" s="3" t="n">
        <f aca="false">+'All Summary'!G27</f>
        <v>13.7084012219959</v>
      </c>
      <c r="H30" s="5" t="n">
        <f aca="false">+'All Summary'!H27</f>
        <v>0.34547477144225</v>
      </c>
    </row>
    <row r="31" customFormat="false" ht="12.75" hidden="false" customHeight="false" outlineLevel="0" collapsed="false">
      <c r="C31" s="0" t="str">
        <f aca="false">+'All Summary'!A28</f>
        <v>Other</v>
      </c>
      <c r="D31" s="2" t="n">
        <f aca="false">+'All Summary'!B28</f>
        <v>687</v>
      </c>
      <c r="E31" s="42" t="n">
        <f aca="false">+'All Summary'!C28</f>
        <v>6.66983988355167</v>
      </c>
      <c r="F31" s="43" t="n">
        <f aca="false">+'All Summary'!E28</f>
        <v>30.6606</v>
      </c>
      <c r="G31" s="3" t="n">
        <f aca="false">+'All Summary'!G28</f>
        <v>11.1328093158661</v>
      </c>
      <c r="H31" s="5" t="n">
        <f aca="false">+'All Summary'!H28</f>
        <v>0.669126922120039</v>
      </c>
    </row>
    <row r="32" customFormat="false" ht="12.75" hidden="false" customHeight="false" outlineLevel="0" collapsed="false">
      <c r="C32" s="0" t="str">
        <f aca="false">+'All Summary'!A29</f>
        <v>Industrial</v>
      </c>
      <c r="D32" s="2" t="n">
        <f aca="false">+'All Summary'!B29</f>
        <v>23986</v>
      </c>
      <c r="E32" s="42" t="n">
        <f aca="false">+'All Summary'!C29</f>
        <v>8.15689152005337</v>
      </c>
      <c r="F32" s="43" t="n">
        <f aca="false">+'All Summary'!E29</f>
        <v>976.1577</v>
      </c>
      <c r="G32" s="3" t="n">
        <f aca="false">+'All Summary'!G29</f>
        <v>12.2265892604019</v>
      </c>
      <c r="H32" s="5" t="n">
        <f aca="false">+'All Summary'!H29</f>
        <v>0.498927530217039</v>
      </c>
    </row>
    <row r="34" customFormat="false" ht="12.75" hidden="false" customHeight="false" outlineLevel="0" collapsed="false">
      <c r="C34" s="0" t="str">
        <f aca="false">+'All Summary'!A31</f>
        <v>Total</v>
      </c>
      <c r="D34" s="2" t="n">
        <f aca="false">+'All Summary'!B31</f>
        <v>82902</v>
      </c>
      <c r="E34" s="42" t="n">
        <f aca="false">+'All Summary'!C31</f>
        <v>10.1179217630455</v>
      </c>
      <c r="F34" s="43" t="n">
        <f aca="false">+'All Summary'!E31</f>
        <v>2866.6338</v>
      </c>
      <c r="G34" s="3" t="n">
        <f aca="false">+'All Summary'!G31</f>
        <v>13.5757801983064</v>
      </c>
      <c r="H34" s="5" t="n">
        <f aca="false">+'All Summary'!H31</f>
        <v>0.341755798892448</v>
      </c>
    </row>
    <row r="36" customFormat="false" ht="12.75" hidden="false" customHeight="false" outlineLevel="0" collapsed="false">
      <c r="C36" s="0" t="s">
        <v>164</v>
      </c>
      <c r="D36" s="2" t="n">
        <f aca="false">83000*0.66</f>
        <v>54780</v>
      </c>
    </row>
    <row r="38" customFormat="false" ht="12.75" hidden="false" customHeight="false" outlineLevel="0" collapsed="false">
      <c r="F38" s="44" t="str">
        <f aca="false">+'All Summary'!D35</f>
        <v>SDGE</v>
      </c>
    </row>
    <row r="40" customFormat="false" ht="12.75" hidden="false" customHeight="false" outlineLevel="0" collapsed="false">
      <c r="D40" s="2" t="str">
        <f aca="false">+'All Summary'!B37</f>
        <v>Annual</v>
      </c>
      <c r="E40" s="42" t="str">
        <f aca="false">+'All Summary'!C37</f>
        <v>Current</v>
      </c>
      <c r="F40" s="43" t="str">
        <f aca="false">+'All Summary'!E37</f>
        <v>Revenue</v>
      </c>
      <c r="G40" s="3" t="str">
        <f aca="false">+'All Summary'!G37</f>
        <v>New Rates</v>
      </c>
    </row>
    <row r="41" customFormat="false" ht="12.75" hidden="false" customHeight="false" outlineLevel="0" collapsed="false">
      <c r="C41" s="0" t="str">
        <f aca="false">+'All Summary'!A38</f>
        <v>Description</v>
      </c>
      <c r="D41" s="2" t="str">
        <f aca="false">+'All Summary'!B38</f>
        <v>Sales (GWh)</v>
      </c>
      <c r="E41" s="42" t="str">
        <f aca="false">+'All Summary'!C38</f>
        <v>Rate (cents)</v>
      </c>
      <c r="F41" s="43" t="str">
        <f aca="false">+'All Summary'!E38</f>
        <v>Increase (MM)</v>
      </c>
      <c r="G41" s="3" t="str">
        <f aca="false">+'All Summary'!G38</f>
        <v>(cents/kWh)</v>
      </c>
      <c r="H41" s="5" t="str">
        <f aca="false">+'All Summary'!H38</f>
        <v>Increase %</v>
      </c>
    </row>
    <row r="43" customFormat="false" ht="12.75" hidden="false" customHeight="false" outlineLevel="0" collapsed="false">
      <c r="C43" s="0" t="str">
        <f aca="false">+'All Summary'!A40</f>
        <v>Residential</v>
      </c>
      <c r="D43" s="2" t="n">
        <f aca="false">+'All Summary'!B40</f>
        <v>6259</v>
      </c>
      <c r="E43" s="42" t="n">
        <f aca="false">+'All Summary'!C40</f>
        <v>13.6906854130053</v>
      </c>
      <c r="F43" s="43" t="n">
        <f aca="false">+'All Summary'!E40</f>
        <v>158.8</v>
      </c>
      <c r="G43" s="3" t="n">
        <f aca="false">+'All Summary'!G40</f>
        <v>16.2262342227193</v>
      </c>
      <c r="H43" s="5" t="n">
        <f aca="false">+'All Summary'!H40</f>
        <v>0.18520247403431</v>
      </c>
    </row>
    <row r="44" customFormat="false" ht="12.75" hidden="false" customHeight="false" outlineLevel="0" collapsed="false">
      <c r="C44" s="0" t="str">
        <f aca="false">+'All Summary'!A41</f>
        <v>Commercial</v>
      </c>
      <c r="D44" s="2" t="n">
        <f aca="false">+'All Summary'!B41</f>
        <v>2069</v>
      </c>
      <c r="E44" s="42" t="n">
        <f aca="false">+'All Summary'!C41</f>
        <v>14.1082648622523</v>
      </c>
      <c r="F44" s="43" t="n">
        <f aca="false">+'All Summary'!E41</f>
        <v>62.1</v>
      </c>
      <c r="G44" s="3" t="n">
        <f aca="false">+'All Summary'!G41</f>
        <v>17.1145480908652</v>
      </c>
      <c r="H44" s="5" t="n">
        <f aca="false">+'All Summary'!H41</f>
        <v>0.213086673518328</v>
      </c>
    </row>
    <row r="45" customFormat="false" ht="12.75" hidden="false" customHeight="false" outlineLevel="0" collapsed="false">
      <c r="C45" s="0" t="str">
        <f aca="false">+'All Summary'!A42</f>
        <v>Agricultural</v>
      </c>
      <c r="D45" s="2" t="n">
        <f aca="false">+'All Summary'!B42</f>
        <v>128</v>
      </c>
      <c r="E45" s="42" t="n">
        <f aca="false">+'All Summary'!C42</f>
        <v>12.734375</v>
      </c>
      <c r="F45" s="43" t="n">
        <f aca="false">+'All Summary'!E42</f>
        <v>3.8</v>
      </c>
      <c r="G45" s="3" t="n">
        <f aca="false">+'All Summary'!G42</f>
        <v>15.625</v>
      </c>
      <c r="H45" s="5" t="n">
        <f aca="false">+'All Summary'!H42</f>
        <v>0.226993865030675</v>
      </c>
    </row>
    <row r="46" customFormat="false" ht="12.75" hidden="false" customHeight="false" outlineLevel="0" collapsed="false">
      <c r="C46" s="0" t="str">
        <f aca="false">+'All Summary'!A43</f>
        <v>Other</v>
      </c>
      <c r="D46" s="2" t="n">
        <f aca="false">+'All Summary'!B43</f>
        <v>86</v>
      </c>
      <c r="E46" s="42" t="n">
        <f aca="false">+'All Summary'!C43</f>
        <v>14.6511627906977</v>
      </c>
      <c r="F46" s="43" t="n">
        <f aca="false">+'All Summary'!E43</f>
        <v>2.6</v>
      </c>
      <c r="G46" s="3" t="n">
        <f aca="false">+'All Summary'!G43</f>
        <v>17.6744186046512</v>
      </c>
      <c r="H46" s="5" t="n">
        <f aca="false">+'All Summary'!H43</f>
        <v>0.206349206349206</v>
      </c>
    </row>
    <row r="47" customFormat="false" ht="12.75" hidden="false" customHeight="false" outlineLevel="0" collapsed="false">
      <c r="C47" s="0" t="str">
        <f aca="false">+'All Summary'!A44</f>
        <v>Industrial</v>
      </c>
      <c r="D47" s="2" t="n">
        <f aca="false">+'All Summary'!B44</f>
        <v>8663</v>
      </c>
      <c r="E47" s="42" t="n">
        <f aca="false">+'All Summary'!C44</f>
        <v>11.6899457462773</v>
      </c>
      <c r="F47" s="43" t="n">
        <f aca="false">+'All Summary'!E44</f>
        <v>296</v>
      </c>
      <c r="G47" s="3" t="n">
        <f aca="false">+'All Summary'!G44</f>
        <v>15.1090846127208</v>
      </c>
      <c r="H47" s="5" t="n">
        <f aca="false">+'All Summary'!H44</f>
        <v>0.292485434975807</v>
      </c>
    </row>
    <row r="49" customFormat="false" ht="12.75" hidden="false" customHeight="false" outlineLevel="0" collapsed="false">
      <c r="C49" s="0" t="str">
        <f aca="false">+'All Summary'!A46</f>
        <v>Total</v>
      </c>
      <c r="D49" s="2" t="n">
        <f aca="false">+'All Summary'!B46</f>
        <v>17205</v>
      </c>
      <c r="E49" s="42" t="n">
        <f aca="false">+'All Summary'!C46</f>
        <v>12.7311827956989</v>
      </c>
      <c r="F49" s="43" t="n">
        <f aca="false">+'All Summary'!E46</f>
        <v>523.3</v>
      </c>
      <c r="G49" s="3" t="n">
        <f aca="false">+'All Summary'!G46</f>
        <v>15.7733217088056</v>
      </c>
      <c r="H49" s="5" t="n">
        <f aca="false">+'All Summary'!H46</f>
        <v>0.238951789627465</v>
      </c>
    </row>
    <row r="51" customFormat="false" ht="12.75" hidden="false" customHeight="false" outlineLevel="0" collapsed="false">
      <c r="C51" s="0" t="s">
        <v>165</v>
      </c>
      <c r="D51" s="2" t="n">
        <f aca="false">16000*0.33</f>
        <v>5280</v>
      </c>
    </row>
    <row r="53" customFormat="false" ht="12.75" hidden="false" customHeight="false" outlineLevel="0" collapsed="false">
      <c r="F53" s="44" t="str">
        <f aca="false">+'All Summary'!D50</f>
        <v>TOTAL</v>
      </c>
    </row>
    <row r="55" customFormat="false" ht="12.75" hidden="false" customHeight="false" outlineLevel="0" collapsed="false">
      <c r="D55" s="2" t="str">
        <f aca="false">+'All Summary'!B52</f>
        <v>Annual</v>
      </c>
      <c r="E55" s="42" t="str">
        <f aca="false">+'All Summary'!C52</f>
        <v>Current</v>
      </c>
      <c r="F55" s="43" t="str">
        <f aca="false">+'All Summary'!E52</f>
        <v>Revenue</v>
      </c>
      <c r="G55" s="3" t="str">
        <f aca="false">+'All Summary'!G52</f>
        <v>New Rates</v>
      </c>
    </row>
    <row r="56" customFormat="false" ht="12.75" hidden="false" customHeight="false" outlineLevel="0" collapsed="false">
      <c r="C56" s="0" t="str">
        <f aca="false">+'All Summary'!A53</f>
        <v>Description</v>
      </c>
      <c r="D56" s="2" t="str">
        <f aca="false">+'All Summary'!B53</f>
        <v>Sales (GWh)</v>
      </c>
      <c r="E56" s="42" t="str">
        <f aca="false">+'All Summary'!C53</f>
        <v>Rate (cents)</v>
      </c>
      <c r="F56" s="43" t="str">
        <f aca="false">+'All Summary'!E53</f>
        <v>Increase (MM)</v>
      </c>
      <c r="G56" s="3" t="str">
        <f aca="false">+'All Summary'!G53</f>
        <v>(cents/kWh)</v>
      </c>
      <c r="H56" s="5" t="str">
        <f aca="false">+'All Summary'!H53</f>
        <v>Increase %</v>
      </c>
    </row>
    <row r="58" customFormat="false" ht="12.75" hidden="false" customHeight="false" outlineLevel="0" collapsed="false">
      <c r="C58" s="0" t="str">
        <f aca="false">+'All Summary'!A55</f>
        <v>Residential</v>
      </c>
      <c r="D58" s="2" t="n">
        <f aca="false">+'All Summary'!B55</f>
        <v>60254</v>
      </c>
      <c r="E58" s="42" t="n">
        <f aca="false">+'All Summary'!C55</f>
        <v>12.1017869353072</v>
      </c>
      <c r="F58" s="43" t="n">
        <f aca="false">+'All Summary'!E55</f>
        <v>1509.6217</v>
      </c>
      <c r="G58" s="3" t="n">
        <f aca="false">+'All Summary'!G55</f>
        <v>14.6263026521061</v>
      </c>
      <c r="H58" s="5" t="n">
        <f aca="false">+'All Summary'!H55</f>
        <v>0.207029743654755</v>
      </c>
    </row>
    <row r="59" customFormat="false" ht="12.75" hidden="false" customHeight="false" outlineLevel="0" collapsed="false">
      <c r="C59" s="0" t="str">
        <f aca="false">+'All Summary'!A56</f>
        <v>Commercial</v>
      </c>
      <c r="D59" s="2" t="n">
        <f aca="false">+'All Summary'!B56</f>
        <v>53018</v>
      </c>
      <c r="E59" s="42" t="n">
        <f aca="false">+'All Summary'!C56</f>
        <v>10.393189294202</v>
      </c>
      <c r="F59" s="43" t="n">
        <f aca="false">+'All Summary'!E56</f>
        <v>1612.2982</v>
      </c>
      <c r="G59" s="3" t="n">
        <f aca="false">+'All Summary'!G56</f>
        <v>13.3895267644951</v>
      </c>
      <c r="H59" s="5" t="n">
        <f aca="false">+'All Summary'!H56</f>
        <v>0.292599238174031</v>
      </c>
    </row>
    <row r="60" customFormat="false" ht="12.75" hidden="false" customHeight="false" outlineLevel="0" collapsed="false">
      <c r="C60" s="0" t="str">
        <f aca="false">+'All Summary'!A57</f>
        <v>Agricultural</v>
      </c>
      <c r="D60" s="2" t="n">
        <f aca="false">+'All Summary'!B57</f>
        <v>22290</v>
      </c>
      <c r="E60" s="42" t="n">
        <f aca="false">+'All Summary'!C57</f>
        <v>7.29992777030058</v>
      </c>
      <c r="F60" s="43" t="n">
        <f aca="false">+'All Summary'!E57</f>
        <v>825.2956</v>
      </c>
      <c r="G60" s="3" t="n">
        <f aca="false">+'All Summary'!G57</f>
        <v>11.0024652310453</v>
      </c>
      <c r="H60" s="5" t="n">
        <f aca="false">+'All Summary'!H57</f>
        <v>0.507201930929828</v>
      </c>
    </row>
    <row r="61" customFormat="false" ht="12.75" hidden="false" customHeight="false" outlineLevel="0" collapsed="false">
      <c r="C61" s="0" t="str">
        <f aca="false">+'All Summary'!A58</f>
        <v>Other</v>
      </c>
      <c r="D61" s="2" t="n">
        <f aca="false">+'All Summary'!B58</f>
        <v>1262</v>
      </c>
      <c r="E61" s="42" t="n">
        <f aca="false">+'All Summary'!C58</f>
        <v>7.90980982567353</v>
      </c>
      <c r="F61" s="43" t="n">
        <f aca="false">+'All Summary'!E58</f>
        <v>41.1606</v>
      </c>
      <c r="G61" s="3" t="n">
        <f aca="false">+'All Summary'!G58</f>
        <v>11.1713470681458</v>
      </c>
      <c r="H61" s="5" t="n">
        <f aca="false">+'All Summary'!H58</f>
        <v>0.412340791290079</v>
      </c>
    </row>
    <row r="62" customFormat="false" ht="12.75" hidden="false" customHeight="false" outlineLevel="0" collapsed="false">
      <c r="C62" s="0" t="str">
        <f aca="false">+'All Summary'!A59</f>
        <v>Industrial</v>
      </c>
      <c r="D62" s="2" t="n">
        <f aca="false">+'All Summary'!B59</f>
        <v>43618</v>
      </c>
      <c r="E62" s="42" t="n">
        <f aca="false">+'All Summary'!C59</f>
        <v>9.21227933421982</v>
      </c>
      <c r="F62" s="43" t="n">
        <f aca="false">+'All Summary'!E59</f>
        <v>1710.9577</v>
      </c>
      <c r="G62" s="3" t="n">
        <f aca="false">+'All Summary'!G59</f>
        <v>13.1355626117658</v>
      </c>
      <c r="H62" s="5" t="n">
        <f aca="false">+'All Summary'!H59</f>
        <v>0.425800754166281</v>
      </c>
    </row>
    <row r="64" customFormat="false" ht="12.75" hidden="false" customHeight="false" outlineLevel="0" collapsed="false">
      <c r="C64" s="0" t="str">
        <f aca="false">+'All Summary'!A61</f>
        <v>Total</v>
      </c>
      <c r="D64" s="2" t="n">
        <f aca="false">+'All Summary'!B61</f>
        <v>180442</v>
      </c>
      <c r="E64" s="42" t="n">
        <f aca="false">+'All Summary'!C61</f>
        <v>10.2787929085246</v>
      </c>
      <c r="F64" s="43" t="n">
        <f aca="false">+'All Summary'!E61</f>
        <v>5699.3338</v>
      </c>
      <c r="G64" s="3" t="n">
        <f aca="false">+'All Summary'!G61</f>
        <v>13.4307385752763</v>
      </c>
      <c r="H64" s="5" t="n">
        <f aca="false">+'All Summary'!H61</f>
        <v>0.307287111608052</v>
      </c>
    </row>
    <row r="66" customFormat="false" ht="12.75" hidden="false" customHeight="false" outlineLevel="0" collapsed="false">
      <c r="C66" s="0" t="s">
        <v>165</v>
      </c>
      <c r="D66" s="2" t="n">
        <f aca="false">+D20+D36+D51</f>
        <v>114000</v>
      </c>
    </row>
  </sheetData>
  <printOptions headings="false" gridLines="false" gridLinesSet="true" horizontalCentered="false" verticalCentered="false"/>
  <pageMargins left="3.22013888888889" right="0.747916666666667" top="0.429861111111111" bottom="0.740277777777778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N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" activeCellId="0" sqref="K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2.42"/>
    <col collapsed="false" customWidth="true" hidden="false" outlineLevel="0" max="5" min="3" style="2" width="13.99"/>
    <col collapsed="false" customWidth="true" hidden="false" outlineLevel="0" max="6" min="6" style="2" width="7.99"/>
    <col collapsed="false" customWidth="true" hidden="false" outlineLevel="0" max="8" min="7" style="2" width="13.99"/>
    <col collapsed="false" customWidth="true" hidden="false" outlineLevel="0" max="9" min="9" style="7" width="13.99"/>
    <col collapsed="false" customWidth="true" hidden="false" outlineLevel="0" max="10" min="10" style="7" width="7.99"/>
    <col collapsed="false" customWidth="true" hidden="false" outlineLevel="0" max="11" min="11" style="45" width="14.41"/>
    <col collapsed="false" customWidth="true" hidden="false" outlineLevel="0" max="12" min="12" style="2" width="15.99"/>
    <col collapsed="false" customWidth="true" hidden="false" outlineLevel="0" max="13" min="13" style="1" width="15.99"/>
    <col collapsed="false" customWidth="true" hidden="false" outlineLevel="0" max="14" min="14" style="0" width="11.99"/>
  </cols>
  <sheetData>
    <row r="3" customFormat="false" ht="12.75" hidden="false" customHeight="false" outlineLevel="0" collapsed="false">
      <c r="D3" s="46" t="s">
        <v>166</v>
      </c>
      <c r="H3" s="46" t="s">
        <v>167</v>
      </c>
      <c r="L3" s="47" t="s">
        <v>168</v>
      </c>
    </row>
    <row r="5" customFormat="false" ht="12.75" hidden="false" customHeight="false" outlineLevel="0" collapsed="false">
      <c r="C5" s="2" t="s">
        <v>169</v>
      </c>
      <c r="D5" s="2" t="s">
        <v>170</v>
      </c>
      <c r="E5" s="2" t="s">
        <v>171</v>
      </c>
      <c r="G5" s="2" t="s">
        <v>169</v>
      </c>
      <c r="H5" s="2" t="s">
        <v>170</v>
      </c>
      <c r="I5" s="2" t="s">
        <v>171</v>
      </c>
      <c r="K5" s="45" t="s">
        <v>172</v>
      </c>
      <c r="L5" s="2" t="s">
        <v>173</v>
      </c>
      <c r="M5" s="1" t="s">
        <v>174</v>
      </c>
    </row>
    <row r="6" customFormat="false" ht="12.75" hidden="false" customHeight="false" outlineLevel="0" collapsed="false">
      <c r="A6" s="1" t="s">
        <v>175</v>
      </c>
      <c r="B6" s="48" t="n">
        <v>2001</v>
      </c>
      <c r="G6" s="2" t="n">
        <v>13308090</v>
      </c>
      <c r="H6" s="2" t="n">
        <v>3798465</v>
      </c>
      <c r="I6" s="2" t="n">
        <f aca="false">+H6/G6*1000</f>
        <v>285.425256366616</v>
      </c>
    </row>
    <row r="7" customFormat="false" ht="12.75" hidden="false" customHeight="false" outlineLevel="0" collapsed="false">
      <c r="A7" s="1" t="s">
        <v>176</v>
      </c>
      <c r="B7" s="48" t="n">
        <v>2001</v>
      </c>
      <c r="C7" s="2" t="n">
        <v>6835030</v>
      </c>
      <c r="D7" s="2" t="n">
        <v>925468</v>
      </c>
      <c r="E7" s="2" t="n">
        <f aca="false">+D7/C7*1000</f>
        <v>135.400722454766</v>
      </c>
      <c r="G7" s="2" t="n">
        <v>10466630</v>
      </c>
      <c r="H7" s="2" t="n">
        <v>3625020</v>
      </c>
      <c r="I7" s="2" t="n">
        <f aca="false">+H7/G7*1000</f>
        <v>346.340703741319</v>
      </c>
      <c r="K7" s="45" t="n">
        <f aca="false">+E7-I7</f>
        <v>-210.939981286553</v>
      </c>
      <c r="L7" s="2" t="n">
        <f aca="false">+(C7*(E7-I7))/1000</f>
        <v>-1441781.10029303</v>
      </c>
      <c r="M7" s="49" t="n">
        <f aca="false">SUM($J$7:L7)</f>
        <v>-1441992.04027431</v>
      </c>
      <c r="N7" s="50"/>
    </row>
    <row r="8" customFormat="false" ht="12.75" hidden="false" customHeight="false" outlineLevel="0" collapsed="false">
      <c r="A8" s="1" t="s">
        <v>177</v>
      </c>
      <c r="B8" s="48" t="n">
        <v>2001</v>
      </c>
      <c r="C8" s="2" t="n">
        <v>8241181</v>
      </c>
      <c r="D8" s="2" t="n">
        <v>1139357</v>
      </c>
      <c r="E8" s="2" t="n">
        <f aca="false">+D8/C8*1000</f>
        <v>138.251665628992</v>
      </c>
      <c r="G8" s="2" t="n">
        <v>13009708</v>
      </c>
      <c r="H8" s="2" t="n">
        <v>2533473</v>
      </c>
      <c r="I8" s="2" t="n">
        <f aca="false">+H8/G8*1000</f>
        <v>194.737114776135</v>
      </c>
      <c r="K8" s="45" t="n">
        <f aca="false">+E8-I8</f>
        <v>-56.4854491471431</v>
      </c>
      <c r="L8" s="2" t="n">
        <f aca="false">+(C8*(E8-I8))/1000</f>
        <v>-465506.810287902</v>
      </c>
      <c r="M8" s="49" t="n">
        <f aca="false">SUM($J$7:L8)</f>
        <v>-1907555.33601136</v>
      </c>
    </row>
    <row r="9" customFormat="false" ht="12.75" hidden="false" customHeight="false" outlineLevel="0" collapsed="false">
      <c r="A9" s="1" t="s">
        <v>178</v>
      </c>
      <c r="B9" s="48" t="n">
        <v>2001</v>
      </c>
      <c r="C9" s="2" t="n">
        <v>7583534</v>
      </c>
      <c r="D9" s="2" t="n">
        <v>943585</v>
      </c>
      <c r="E9" s="2" t="n">
        <f aca="false">+D9/C9*1000</f>
        <v>124.425498718671</v>
      </c>
      <c r="G9" s="2" t="n">
        <v>9910986</v>
      </c>
      <c r="H9" s="2" t="n">
        <v>2145508</v>
      </c>
      <c r="I9" s="2" t="n">
        <f aca="false">+H9/G9*1000</f>
        <v>216.477755089151</v>
      </c>
      <c r="K9" s="45" t="n">
        <f aca="false">+E9-I9</f>
        <v>-92.0522563704793</v>
      </c>
      <c r="L9" s="2" t="n">
        <f aca="false">+(C9*(E9-I9))/1000</f>
        <v>-698081.415962246</v>
      </c>
      <c r="M9" s="49" t="n">
        <f aca="false">SUM($J$7:L9)</f>
        <v>-2605728.80422998</v>
      </c>
    </row>
    <row r="10" customFormat="false" ht="12.75" hidden="false" customHeight="false" outlineLevel="0" collapsed="false">
      <c r="A10" s="1" t="s">
        <v>175</v>
      </c>
      <c r="B10" s="48" t="n">
        <f aca="false">+B6+1</f>
        <v>2002</v>
      </c>
      <c r="C10" s="2" t="n">
        <v>8874797</v>
      </c>
      <c r="D10" s="2" t="n">
        <v>887776</v>
      </c>
      <c r="E10" s="2" t="n">
        <f aca="false">+D10/C10*1000</f>
        <v>100.033386679154</v>
      </c>
      <c r="G10" s="2" t="n">
        <v>4732711</v>
      </c>
      <c r="H10" s="2" t="n">
        <v>948103</v>
      </c>
      <c r="I10" s="2" t="n">
        <f aca="false">+H10/G10*1000</f>
        <v>200.32978983927</v>
      </c>
      <c r="K10" s="45" t="n">
        <f aca="false">+E10-I10</f>
        <v>-100.296403160115</v>
      </c>
      <c r="L10" s="2" t="n">
        <f aca="false">+(C10*(E10-I10))/1000</f>
        <v>-890110.217876181</v>
      </c>
      <c r="M10" s="49" t="n">
        <f aca="false">SUM($J$7:L10)</f>
        <v>-3495939.31850932</v>
      </c>
    </row>
    <row r="11" customFormat="false" ht="12.75" hidden="false" customHeight="false" outlineLevel="0" collapsed="false">
      <c r="A11" s="1" t="s">
        <v>176</v>
      </c>
      <c r="B11" s="48" t="n">
        <f aca="false">+B7+1</f>
        <v>2002</v>
      </c>
      <c r="C11" s="2" t="n">
        <v>9736927</v>
      </c>
      <c r="D11" s="2" t="n">
        <v>1036213</v>
      </c>
      <c r="E11" s="2" t="n">
        <f aca="false">+D11/C11*1000</f>
        <v>106.420947800061</v>
      </c>
      <c r="G11" s="2" t="n">
        <v>5341672</v>
      </c>
      <c r="H11" s="2" t="n">
        <v>885326</v>
      </c>
      <c r="I11" s="2" t="n">
        <f aca="false">+H11/G11*1000</f>
        <v>165.739491305344</v>
      </c>
      <c r="K11" s="45" t="n">
        <f aca="false">+E11-I11</f>
        <v>-59.3185435052836</v>
      </c>
      <c r="L11" s="2" t="n">
        <f aca="false">+(C11*(E11-I11))/1000</f>
        <v>-577580.32785727</v>
      </c>
      <c r="M11" s="49" t="n">
        <f aca="false">SUM($J$7:L11)</f>
        <v>-4073578.9649101</v>
      </c>
    </row>
    <row r="12" customFormat="false" ht="12.75" hidden="false" customHeight="false" outlineLevel="0" collapsed="false">
      <c r="A12" s="1" t="s">
        <v>177</v>
      </c>
      <c r="B12" s="48" t="n">
        <f aca="false">+B8+1</f>
        <v>2002</v>
      </c>
      <c r="C12" s="2" t="n">
        <v>12465863</v>
      </c>
      <c r="D12" s="2" t="n">
        <v>1399825</v>
      </c>
      <c r="E12" s="2" t="n">
        <f aca="false">+D12/C12*1000</f>
        <v>112.292666781273</v>
      </c>
      <c r="G12" s="2" t="n">
        <v>9081049</v>
      </c>
      <c r="H12" s="2" t="n">
        <v>1423856</v>
      </c>
      <c r="I12" s="2" t="n">
        <f aca="false">+H12/G12*1000</f>
        <v>156.794220579583</v>
      </c>
      <c r="K12" s="45" t="n">
        <f aca="false">+E12-I12</f>
        <v>-44.5015537983098</v>
      </c>
      <c r="L12" s="2" t="n">
        <f aca="false">+(C12*(E12-I12))/1000</f>
        <v>-554750.27293686</v>
      </c>
      <c r="M12" s="49" t="n">
        <f aca="false">SUM($J$7:L12)</f>
        <v>-4628373.73940075</v>
      </c>
    </row>
    <row r="13" customFormat="false" ht="12.75" hidden="false" customHeight="false" outlineLevel="0" collapsed="false">
      <c r="A13" s="1" t="s">
        <v>178</v>
      </c>
      <c r="B13" s="48" t="n">
        <f aca="false">+B9+1</f>
        <v>2002</v>
      </c>
      <c r="C13" s="2" t="n">
        <v>11409290</v>
      </c>
      <c r="D13" s="2" t="n">
        <v>1059733</v>
      </c>
      <c r="E13" s="2" t="n">
        <f aca="false">+D13/C13*1000</f>
        <v>92.8833433105829</v>
      </c>
      <c r="G13" s="2" t="n">
        <v>6853444</v>
      </c>
      <c r="H13" s="2" t="n">
        <v>1153909</v>
      </c>
      <c r="I13" s="2" t="n">
        <f aca="false">+H13/G13*1000</f>
        <v>168.369216995134</v>
      </c>
      <c r="K13" s="45" t="n">
        <f aca="false">+E13-I13</f>
        <v>-75.4858736845513</v>
      </c>
      <c r="L13" s="2" t="n">
        <f aca="false">+(C13*(E13-I13))/1000</f>
        <v>-861240.223770414</v>
      </c>
      <c r="M13" s="49" t="n">
        <f aca="false">SUM($J$7:L13)</f>
        <v>-5489689.44904485</v>
      </c>
    </row>
    <row r="14" customFormat="false" ht="12.75" hidden="false" customHeight="false" outlineLevel="0" collapsed="false">
      <c r="A14" s="1" t="s">
        <v>175</v>
      </c>
      <c r="B14" s="48" t="n">
        <f aca="false">+B10+1</f>
        <v>2003</v>
      </c>
      <c r="C14" s="2" t="n">
        <v>12528689</v>
      </c>
      <c r="D14" s="2" t="n">
        <v>1085230</v>
      </c>
      <c r="E14" s="2" t="n">
        <f aca="false">+D14/C14*1000</f>
        <v>86.6195976290895</v>
      </c>
      <c r="G14" s="2" t="n">
        <v>3497698</v>
      </c>
      <c r="H14" s="2" t="n">
        <v>479487</v>
      </c>
      <c r="I14" s="2" t="n">
        <f aca="false">+H14/G14*1000</f>
        <v>137.086449430454</v>
      </c>
      <c r="K14" s="45" t="n">
        <f aca="false">+E14-I14</f>
        <v>-50.4668518013644</v>
      </c>
      <c r="L14" s="2" t="n">
        <f aca="false">+(C14*(E14-I14))/1000</f>
        <v>-632283.491028385</v>
      </c>
      <c r="M14" s="49" t="n">
        <f aca="false">SUM($J$7:L14)</f>
        <v>-6122023.40692504</v>
      </c>
    </row>
    <row r="15" customFormat="false" ht="12.75" hidden="false" customHeight="false" outlineLevel="0" collapsed="false">
      <c r="A15" s="1" t="s">
        <v>176</v>
      </c>
      <c r="B15" s="48" t="n">
        <f aca="false">+B11+1</f>
        <v>2003</v>
      </c>
      <c r="C15" s="2" t="n">
        <v>13882979</v>
      </c>
      <c r="D15" s="2" t="n">
        <v>1211480</v>
      </c>
      <c r="E15" s="2" t="n">
        <f aca="false">+D15/C15*1000</f>
        <v>87.2636917480031</v>
      </c>
      <c r="G15" s="2" t="n">
        <v>2669802</v>
      </c>
      <c r="H15" s="2" t="n">
        <v>313163</v>
      </c>
      <c r="I15" s="2" t="n">
        <f aca="false">+H15/G15*1000</f>
        <v>117.298211627679</v>
      </c>
      <c r="K15" s="45" t="n">
        <f aca="false">+E15-I15</f>
        <v>-30.0345198796757</v>
      </c>
      <c r="L15" s="2" t="n">
        <f aca="false">+(C15*(E15-I15))/1000</f>
        <v>-416968.60876462</v>
      </c>
      <c r="M15" s="49" t="n">
        <f aca="false">SUM($J$7:L15)</f>
        <v>-6539022.05020954</v>
      </c>
    </row>
    <row r="16" customFormat="false" ht="12.75" hidden="false" customHeight="false" outlineLevel="0" collapsed="false">
      <c r="A16" s="1" t="s">
        <v>177</v>
      </c>
      <c r="B16" s="48" t="n">
        <f aca="false">+B12+1</f>
        <v>2003</v>
      </c>
      <c r="C16" s="2" t="n">
        <v>18336722</v>
      </c>
      <c r="D16" s="2" t="n">
        <v>1681729</v>
      </c>
      <c r="E16" s="2" t="n">
        <f aca="false">+D16/C16*1000</f>
        <v>91.7137206966436</v>
      </c>
      <c r="G16" s="2" t="n">
        <v>5748729</v>
      </c>
      <c r="H16" s="2" t="n">
        <v>689927</v>
      </c>
      <c r="I16" s="2" t="n">
        <f aca="false">+H16/G16*1000</f>
        <v>120.013832622828</v>
      </c>
      <c r="K16" s="45" t="n">
        <f aca="false">+E16-I16</f>
        <v>-28.3001119261849</v>
      </c>
      <c r="L16" s="2" t="n">
        <f aca="false">+(C16*(E16-I16))/1000</f>
        <v>-518931.284959336</v>
      </c>
      <c r="M16" s="49" t="n">
        <f aca="false">SUM($J$7:L16)</f>
        <v>-7057981.6352808</v>
      </c>
    </row>
    <row r="17" customFormat="false" ht="12.75" hidden="false" customHeight="false" outlineLevel="0" collapsed="false">
      <c r="A17" s="1" t="s">
        <v>178</v>
      </c>
      <c r="B17" s="48" t="n">
        <f aca="false">+B13+1</f>
        <v>2003</v>
      </c>
      <c r="C17" s="2" t="n">
        <v>19737558</v>
      </c>
      <c r="D17" s="2" t="n">
        <v>1593041</v>
      </c>
      <c r="E17" s="2" t="n">
        <f aca="false">+D17/C17*1000</f>
        <v>80.7111497785086</v>
      </c>
      <c r="G17" s="2" t="n">
        <v>2574043</v>
      </c>
      <c r="H17" s="2" t="n">
        <v>264705</v>
      </c>
      <c r="I17" s="2" t="n">
        <f aca="false">+H17/G17*1000</f>
        <v>102.836277404845</v>
      </c>
      <c r="K17" s="45" t="n">
        <f aca="false">+E17-I17</f>
        <v>-22.1251276263367</v>
      </c>
      <c r="L17" s="2" t="n">
        <f aca="false">+(C17*(E17-I17))/1000</f>
        <v>-436695.989782222</v>
      </c>
      <c r="M17" s="49" t="n">
        <f aca="false">SUM($J$7:L17)</f>
        <v>-7494699.75019065</v>
      </c>
    </row>
    <row r="18" customFormat="false" ht="12.75" hidden="false" customHeight="false" outlineLevel="0" collapsed="false">
      <c r="A18" s="1" t="s">
        <v>175</v>
      </c>
      <c r="B18" s="48" t="n">
        <f aca="false">+B14+1</f>
        <v>2004</v>
      </c>
      <c r="C18" s="2" t="n">
        <v>21398531</v>
      </c>
      <c r="D18" s="2" t="n">
        <v>1635107</v>
      </c>
      <c r="E18" s="2" t="n">
        <f aca="false">+D18/C18*1000</f>
        <v>76.4121144577635</v>
      </c>
      <c r="G18" s="2" t="n">
        <v>245274</v>
      </c>
      <c r="H18" s="2" t="n">
        <v>22338</v>
      </c>
      <c r="I18" s="2" t="n">
        <f aca="false">+H18/G18*1000</f>
        <v>91.0736564005969</v>
      </c>
      <c r="K18" s="45" t="n">
        <f aca="false">+E18-I18</f>
        <v>-14.6615419428334</v>
      </c>
      <c r="L18" s="2" t="n">
        <f aca="false">+(C18*(E18-I18))/1000</f>
        <v>-313735.459771521</v>
      </c>
      <c r="M18" s="49" t="n">
        <f aca="false">SUM($J$7:L18)</f>
        <v>-7808449.87150411</v>
      </c>
    </row>
    <row r="19" customFormat="false" ht="12.75" hidden="false" customHeight="false" outlineLevel="0" collapsed="false">
      <c r="A19" s="1" t="s">
        <v>176</v>
      </c>
      <c r="B19" s="48" t="n">
        <f aca="false">+B15+1</f>
        <v>2004</v>
      </c>
      <c r="C19" s="2" t="n">
        <v>20019949</v>
      </c>
      <c r="D19" s="2" t="n">
        <v>1535004</v>
      </c>
      <c r="E19" s="2" t="n">
        <f aca="false">+D19/C19*1000</f>
        <v>76.6737217961944</v>
      </c>
      <c r="G19" s="2" t="n">
        <v>841694</v>
      </c>
      <c r="H19" s="2" t="n">
        <v>76644</v>
      </c>
      <c r="I19" s="2" t="n">
        <f aca="false">+H19/G19*1000</f>
        <v>91.0592210470789</v>
      </c>
      <c r="K19" s="45" t="n">
        <f aca="false">+E19-I19</f>
        <v>-14.3854992508845</v>
      </c>
      <c r="L19" s="2" t="n">
        <f aca="false">+(C19*(E19-I19))/1000</f>
        <v>-287996.961342245</v>
      </c>
      <c r="M19" s="49" t="n">
        <f aca="false">SUM($J$7:L19)</f>
        <v>-8096461.21834561</v>
      </c>
    </row>
    <row r="20" customFormat="false" ht="12.75" hidden="false" customHeight="false" outlineLevel="0" collapsed="false">
      <c r="A20" s="1" t="s">
        <v>177</v>
      </c>
      <c r="B20" s="48" t="n">
        <f aca="false">+B16+1</f>
        <v>2004</v>
      </c>
      <c r="C20" s="2" t="n">
        <v>21412396</v>
      </c>
      <c r="D20" s="2" t="n">
        <v>1732516</v>
      </c>
      <c r="E20" s="2" t="n">
        <f aca="false">+D20/C20*1000</f>
        <v>80.911823226135</v>
      </c>
      <c r="G20" s="2" t="n">
        <v>4951489</v>
      </c>
      <c r="H20" s="2" t="n">
        <v>421892</v>
      </c>
      <c r="I20" s="2" t="n">
        <f aca="false">+H20/G20*1000</f>
        <v>85.2050766951113</v>
      </c>
      <c r="K20" s="45" t="n">
        <f aca="false">+E20-I20</f>
        <v>-4.2932534689763</v>
      </c>
      <c r="L20" s="2" t="n">
        <f aca="false">+(C20*(E20-I20))/1000</f>
        <v>-91928.8434060943</v>
      </c>
      <c r="M20" s="49" t="n">
        <f aca="false">SUM($J$7:L20)</f>
        <v>-8188394.35500517</v>
      </c>
    </row>
    <row r="21" customFormat="false" ht="12.75" hidden="false" customHeight="false" outlineLevel="0" collapsed="false">
      <c r="A21" s="1" t="s">
        <v>178</v>
      </c>
      <c r="B21" s="48" t="n">
        <f aca="false">+B17+1</f>
        <v>2004</v>
      </c>
      <c r="C21" s="2" t="n">
        <v>23182863</v>
      </c>
      <c r="D21" s="2" t="n">
        <v>1704610</v>
      </c>
      <c r="E21" s="2" t="n">
        <f aca="false">+D21/C21*1000</f>
        <v>73.5288820884634</v>
      </c>
      <c r="G21" s="2" t="n">
        <v>1476640</v>
      </c>
      <c r="H21" s="2" t="n">
        <v>98683</v>
      </c>
      <c r="I21" s="2" t="n">
        <f aca="false">+H21/G21*1000</f>
        <v>66.8294235561816</v>
      </c>
      <c r="K21" s="45" t="n">
        <f aca="false">+E21-I21</f>
        <v>6.69945853228177</v>
      </c>
      <c r="L21" s="2" t="n">
        <f aca="false">+(C21*(E21-I21))/1000</f>
        <v>155312.629328069</v>
      </c>
      <c r="M21" s="49" t="n">
        <f aca="false">SUM($J$7:L21)</f>
        <v>-8033075.02621857</v>
      </c>
    </row>
    <row r="22" customFormat="false" ht="12.75" hidden="false" customHeight="false" outlineLevel="0" collapsed="false">
      <c r="A22" s="1" t="s">
        <v>175</v>
      </c>
      <c r="B22" s="48" t="n">
        <f aca="false">+B18+1</f>
        <v>2005</v>
      </c>
      <c r="C22" s="2" t="n">
        <v>20750188</v>
      </c>
      <c r="D22" s="2" t="n">
        <v>1376546</v>
      </c>
      <c r="E22" s="2" t="n">
        <f aca="false">+D22/C22*1000</f>
        <v>66.3389652180501</v>
      </c>
      <c r="G22" s="2" t="n">
        <v>384980</v>
      </c>
      <c r="H22" s="2" t="n">
        <v>30962</v>
      </c>
      <c r="I22" s="2" t="n">
        <f aca="false">+H22/G22*1000</f>
        <v>80.4249571406307</v>
      </c>
      <c r="K22" s="45" t="n">
        <f aca="false">+E22-I22</f>
        <v>-14.0859919225806</v>
      </c>
      <c r="L22" s="2" t="n">
        <f aca="false">+(C22*(E22-I22))/1000</f>
        <v>-292286.980560029</v>
      </c>
      <c r="M22" s="49" t="n">
        <f aca="false">SUM($J$7:L22)</f>
        <v>-8325376.09277052</v>
      </c>
    </row>
    <row r="23" customFormat="false" ht="12.75" hidden="false" customHeight="false" outlineLevel="0" collapsed="false">
      <c r="A23" s="1" t="s">
        <v>176</v>
      </c>
      <c r="B23" s="48" t="n">
        <f aca="false">+B19+1</f>
        <v>2005</v>
      </c>
      <c r="C23" s="2" t="n">
        <v>19542403</v>
      </c>
      <c r="D23" s="2" t="n">
        <v>1318901</v>
      </c>
      <c r="E23" s="2" t="n">
        <f aca="false">+D23/C23*1000</f>
        <v>67.4891926033866</v>
      </c>
      <c r="G23" s="2" t="n">
        <v>924755</v>
      </c>
      <c r="H23" s="2" t="n">
        <v>72706</v>
      </c>
      <c r="I23" s="2" t="n">
        <f aca="false">+H23/G23*1000</f>
        <v>78.6219052613936</v>
      </c>
      <c r="K23" s="45" t="n">
        <f aca="false">+E23-I23</f>
        <v>-11.132712658007</v>
      </c>
      <c r="L23" s="2" t="n">
        <f aca="false">+(C23*(E23-I23))/1000</f>
        <v>-217559.957245973</v>
      </c>
      <c r="M23" s="49" t="n">
        <f aca="false">SUM($J$7:L23)</f>
        <v>-8542947.18272915</v>
      </c>
    </row>
    <row r="24" customFormat="false" ht="12.75" hidden="false" customHeight="false" outlineLevel="0" collapsed="false">
      <c r="A24" s="1" t="s">
        <v>177</v>
      </c>
      <c r="B24" s="48" t="n">
        <f aca="false">+B20+1</f>
        <v>2005</v>
      </c>
      <c r="C24" s="2" t="n">
        <v>20486838</v>
      </c>
      <c r="D24" s="2" t="n">
        <v>1509107</v>
      </c>
      <c r="E24" s="2" t="n">
        <f aca="false">+D24/C24*1000</f>
        <v>73.6622703806219</v>
      </c>
      <c r="G24" s="2" t="n">
        <v>6592204</v>
      </c>
      <c r="H24" s="2" t="n">
        <v>465873</v>
      </c>
      <c r="I24" s="2" t="n">
        <f aca="false">+H24/G24*1000</f>
        <v>70.6702947906345</v>
      </c>
      <c r="K24" s="45" t="n">
        <f aca="false">+E24-I24</f>
        <v>2.99197558998742</v>
      </c>
      <c r="L24" s="2" t="n">
        <f aca="false">+(C24*(E24-I24))/1000</f>
        <v>61296.1192120267</v>
      </c>
      <c r="M24" s="49" t="n">
        <f aca="false">SUM($J$7:L24)</f>
        <v>-8481648.07154154</v>
      </c>
    </row>
    <row r="25" customFormat="false" ht="12.75" hidden="false" customHeight="false" outlineLevel="0" collapsed="false">
      <c r="A25" s="1" t="s">
        <v>178</v>
      </c>
      <c r="B25" s="48" t="n">
        <f aca="false">+B21+1</f>
        <v>2005</v>
      </c>
      <c r="C25" s="2" t="n">
        <v>21060134</v>
      </c>
      <c r="D25" s="2" t="n">
        <v>1371723</v>
      </c>
      <c r="E25" s="2" t="n">
        <f aca="false">+D25/C25*1000</f>
        <v>65.133631153534</v>
      </c>
      <c r="G25" s="2" t="n">
        <v>3624725</v>
      </c>
      <c r="H25" s="2" t="n">
        <v>245600</v>
      </c>
      <c r="I25" s="2" t="n">
        <f aca="false">+H25/G25*1000</f>
        <v>67.7568643138445</v>
      </c>
      <c r="K25" s="45" t="n">
        <f aca="false">+E25-I25</f>
        <v>-2.62323316031052</v>
      </c>
      <c r="L25" s="2" t="n">
        <f aca="false">+(C25*(E25-I25))/1000</f>
        <v>-55245.641869383</v>
      </c>
      <c r="M25" s="49" t="n">
        <f aca="false">SUM($J$7:L25)</f>
        <v>-8536896.33664408</v>
      </c>
    </row>
    <row r="26" customFormat="false" ht="12.75" hidden="false" customHeight="false" outlineLevel="0" collapsed="false">
      <c r="A26" s="1" t="s">
        <v>175</v>
      </c>
      <c r="B26" s="48" t="n">
        <f aca="false">+B22+1</f>
        <v>2006</v>
      </c>
      <c r="C26" s="2" t="n">
        <v>21151029</v>
      </c>
      <c r="D26" s="2" t="n">
        <v>1251999</v>
      </c>
      <c r="E26" s="2" t="n">
        <f aca="false">+D26/C26*1000</f>
        <v>59.1932903122586</v>
      </c>
      <c r="G26" s="2" t="n">
        <v>798000</v>
      </c>
      <c r="H26" s="2" t="n">
        <v>65676</v>
      </c>
      <c r="I26" s="2" t="n">
        <f aca="false">+H26/G26*1000</f>
        <v>82.3007518796993</v>
      </c>
      <c r="K26" s="45" t="n">
        <f aca="false">+E26-I26</f>
        <v>-23.1074615674407</v>
      </c>
      <c r="L26" s="2" t="n">
        <f aca="false">+(C26*(E26-I26))/1000</f>
        <v>-488746.589729323</v>
      </c>
      <c r="M26" s="49" t="n">
        <f aca="false">SUM($J$7:L26)</f>
        <v>-9025666.03383497</v>
      </c>
    </row>
    <row r="27" customFormat="false" ht="12.75" hidden="false" customHeight="false" outlineLevel="0" collapsed="false">
      <c r="A27" s="1" t="s">
        <v>176</v>
      </c>
      <c r="B27" s="48" t="n">
        <f aca="false">+B23+1</f>
        <v>2006</v>
      </c>
      <c r="C27" s="2" t="n">
        <v>19575129</v>
      </c>
      <c r="D27" s="2" t="n">
        <v>1174242</v>
      </c>
      <c r="E27" s="2" t="n">
        <f aca="false">+D27/C27*1000</f>
        <v>59.9864246105351</v>
      </c>
      <c r="G27" s="2" t="n">
        <v>1915266</v>
      </c>
      <c r="H27" s="2" t="n">
        <v>150629</v>
      </c>
      <c r="I27" s="2" t="n">
        <f aca="false">+H27/G27*1000</f>
        <v>78.6465169851081</v>
      </c>
      <c r="K27" s="45" t="n">
        <f aca="false">+E27-I27</f>
        <v>-18.6600923745729</v>
      </c>
      <c r="L27" s="2" t="n">
        <f aca="false">+(C27*(E27-I27))/1000</f>
        <v>-365273.715384182</v>
      </c>
      <c r="M27" s="49" t="n">
        <f aca="false">SUM($J$7:L27)</f>
        <v>-9390958.40931153</v>
      </c>
    </row>
    <row r="28" customFormat="false" ht="12.75" hidden="false" customHeight="false" outlineLevel="0" collapsed="false">
      <c r="A28" s="1" t="s">
        <v>177</v>
      </c>
      <c r="B28" s="48" t="n">
        <f aca="false">+B24+1</f>
        <v>2006</v>
      </c>
      <c r="C28" s="2" t="n">
        <v>19753086</v>
      </c>
      <c r="D28" s="2" t="n">
        <v>1322665</v>
      </c>
      <c r="E28" s="2" t="n">
        <f aca="false">+D28/C28*1000</f>
        <v>66.9599170478982</v>
      </c>
      <c r="G28" s="2" t="n">
        <v>8560415</v>
      </c>
      <c r="H28" s="2" t="n">
        <v>609070</v>
      </c>
      <c r="I28" s="2" t="n">
        <f aca="false">+H28/G28*1000</f>
        <v>71.1495879580605</v>
      </c>
      <c r="K28" s="45" t="n">
        <f aca="false">+E28-I28</f>
        <v>-4.18967091016222</v>
      </c>
      <c r="L28" s="2" t="n">
        <f aca="false">+(C28*(E28-I28))/1000</f>
        <v>-82758.9298001326</v>
      </c>
      <c r="M28" s="49" t="n">
        <f aca="false">SUM($J$7:L28)</f>
        <v>-9473721.52878257</v>
      </c>
    </row>
    <row r="29" customFormat="false" ht="12.75" hidden="false" customHeight="false" outlineLevel="0" collapsed="false">
      <c r="A29" s="1" t="s">
        <v>178</v>
      </c>
      <c r="B29" s="48" t="n">
        <f aca="false">+B25+1</f>
        <v>2006</v>
      </c>
      <c r="C29" s="2" t="n">
        <v>19795707</v>
      </c>
      <c r="D29" s="2" t="n">
        <v>1176044</v>
      </c>
      <c r="E29" s="2" t="n">
        <f aca="false">+D29/C29*1000</f>
        <v>59.4090425767567</v>
      </c>
      <c r="I29" s="2" t="e">
        <f aca="false">+H29/G29*1000</f>
        <v>#DIV/0!</v>
      </c>
      <c r="K29" s="45" t="e">
        <f aca="false">+E29-I29</f>
        <v>#DIV/0!</v>
      </c>
      <c r="L29" s="2" t="e">
        <f aca="false">+(C29*(E29-I29))/1000</f>
        <v>#DIV/0!</v>
      </c>
      <c r="M29" s="49" t="e">
        <f aca="false">SUM($J$7:L29)</f>
        <v>#DIV/0!</v>
      </c>
    </row>
    <row r="30" customFormat="false" ht="12.75" hidden="false" customHeight="false" outlineLevel="0" collapsed="false">
      <c r="A30" s="1" t="s">
        <v>175</v>
      </c>
      <c r="B30" s="48" t="n">
        <f aca="false">+B26+1</f>
        <v>2007</v>
      </c>
      <c r="C30" s="2" t="n">
        <v>19395819</v>
      </c>
      <c r="D30" s="2" t="n">
        <v>1127605</v>
      </c>
      <c r="E30" s="2" t="n">
        <f aca="false">+D30/C30*1000</f>
        <v>58.1364983865853</v>
      </c>
      <c r="I30" s="2" t="e">
        <f aca="false">+H30/G30*1000</f>
        <v>#DIV/0!</v>
      </c>
      <c r="K30" s="45" t="e">
        <f aca="false">+E30-I30</f>
        <v>#DIV/0!</v>
      </c>
      <c r="L30" s="2" t="e">
        <f aca="false">+(C30*(E30-I30))/1000</f>
        <v>#DIV/0!</v>
      </c>
      <c r="M30" s="49" t="e">
        <f aca="false">SUM($J$7:L30)</f>
        <v>#DIV/0!</v>
      </c>
    </row>
    <row r="31" customFormat="false" ht="12.75" hidden="false" customHeight="false" outlineLevel="0" collapsed="false">
      <c r="A31" s="1" t="s">
        <v>176</v>
      </c>
      <c r="B31" s="48" t="n">
        <f aca="false">+B27+1</f>
        <v>2007</v>
      </c>
      <c r="C31" s="2" t="n">
        <v>18428604</v>
      </c>
      <c r="D31" s="2" t="n">
        <v>1104039</v>
      </c>
      <c r="E31" s="2" t="n">
        <f aca="false">+D31/C31*1000</f>
        <v>59.9089871376041</v>
      </c>
      <c r="I31" s="2" t="e">
        <f aca="false">+H31/G31*1000</f>
        <v>#DIV/0!</v>
      </c>
      <c r="K31" s="45" t="e">
        <f aca="false">+E31-I31</f>
        <v>#DIV/0!</v>
      </c>
      <c r="L31" s="2" t="e">
        <f aca="false">+(C31*(E31-I31))/1000</f>
        <v>#DIV/0!</v>
      </c>
      <c r="M31" s="49" t="e">
        <f aca="false">SUM($J$7:L31)</f>
        <v>#DIV/0!</v>
      </c>
    </row>
    <row r="32" customFormat="false" ht="12.75" hidden="false" customHeight="false" outlineLevel="0" collapsed="false">
      <c r="A32" s="1" t="s">
        <v>177</v>
      </c>
      <c r="B32" s="48" t="n">
        <f aca="false">+B28+1</f>
        <v>2007</v>
      </c>
      <c r="C32" s="2" t="n">
        <v>19684263</v>
      </c>
      <c r="D32" s="2" t="n">
        <v>1319151</v>
      </c>
      <c r="E32" s="2" t="n">
        <f aca="false">+D32/C32*1000</f>
        <v>67.0155138650606</v>
      </c>
      <c r="I32" s="2" t="e">
        <f aca="false">+H32/G32*1000</f>
        <v>#DIV/0!</v>
      </c>
      <c r="K32" s="45" t="e">
        <f aca="false">+E32-I32</f>
        <v>#DIV/0!</v>
      </c>
      <c r="L32" s="2" t="e">
        <f aca="false">+(C32*(E32-I32))/1000</f>
        <v>#DIV/0!</v>
      </c>
      <c r="M32" s="49" t="e">
        <f aca="false">SUM($J$7:L32)</f>
        <v>#DIV/0!</v>
      </c>
    </row>
    <row r="33" customFormat="false" ht="12.75" hidden="false" customHeight="false" outlineLevel="0" collapsed="false">
      <c r="A33" s="1" t="s">
        <v>178</v>
      </c>
      <c r="B33" s="48" t="n">
        <f aca="false">+B29+1</f>
        <v>2007</v>
      </c>
      <c r="C33" s="2" t="n">
        <v>19591520</v>
      </c>
      <c r="D33" s="2" t="n">
        <v>1165055</v>
      </c>
      <c r="E33" s="2" t="n">
        <f aca="false">+D33/C33*1000</f>
        <v>59.4673103465173</v>
      </c>
      <c r="I33" s="2" t="e">
        <f aca="false">+H33/G33*1000</f>
        <v>#DIV/0!</v>
      </c>
      <c r="K33" s="45" t="e">
        <f aca="false">+E33-I33</f>
        <v>#DIV/0!</v>
      </c>
      <c r="L33" s="2" t="e">
        <f aca="false">+(C33*(E33-I33))/1000</f>
        <v>#DIV/0!</v>
      </c>
      <c r="M33" s="49" t="e">
        <f aca="false">SUM($J$7:L33)</f>
        <v>#DIV/0!</v>
      </c>
    </row>
    <row r="34" customFormat="false" ht="12.75" hidden="false" customHeight="false" outlineLevel="0" collapsed="false">
      <c r="A34" s="1" t="s">
        <v>175</v>
      </c>
      <c r="B34" s="48" t="n">
        <f aca="false">+B30+1</f>
        <v>2008</v>
      </c>
      <c r="C34" s="2" t="n">
        <v>19153515</v>
      </c>
      <c r="D34" s="2" t="n">
        <v>1112997</v>
      </c>
      <c r="E34" s="2" t="n">
        <f aca="false">+D34/C34*1000</f>
        <v>58.1092817689077</v>
      </c>
      <c r="I34" s="2" t="e">
        <f aca="false">+H34/G34*1000</f>
        <v>#DIV/0!</v>
      </c>
      <c r="K34" s="45" t="e">
        <f aca="false">+E34-I34</f>
        <v>#DIV/0!</v>
      </c>
      <c r="L34" s="2" t="e">
        <f aca="false">+(C34*(E34-I34))/1000</f>
        <v>#DIV/0!</v>
      </c>
      <c r="M34" s="49" t="e">
        <f aca="false">SUM($J$7:L34)</f>
        <v>#DIV/0!</v>
      </c>
    </row>
    <row r="35" customFormat="false" ht="12.75" hidden="false" customHeight="false" outlineLevel="0" collapsed="false">
      <c r="A35" s="1" t="s">
        <v>176</v>
      </c>
      <c r="B35" s="48" t="n">
        <f aca="false">+B31+1</f>
        <v>2008</v>
      </c>
      <c r="C35" s="2" t="n">
        <v>18763391</v>
      </c>
      <c r="D35" s="2" t="n">
        <v>1121144</v>
      </c>
      <c r="E35" s="2" t="n">
        <f aca="false">+D35/C35*1000</f>
        <v>59.7516728186286</v>
      </c>
      <c r="I35" s="2" t="e">
        <f aca="false">+H35/G35*1000</f>
        <v>#DIV/0!</v>
      </c>
      <c r="K35" s="45" t="e">
        <f aca="false">+E35-I35</f>
        <v>#DIV/0!</v>
      </c>
      <c r="L35" s="2" t="e">
        <f aca="false">+(C35*(E35-I35))/1000</f>
        <v>#DIV/0!</v>
      </c>
      <c r="M35" s="49" t="e">
        <f aca="false">SUM($J$7:L35)</f>
        <v>#DIV/0!</v>
      </c>
    </row>
    <row r="36" customFormat="false" ht="12.75" hidden="false" customHeight="false" outlineLevel="0" collapsed="false">
      <c r="A36" s="1" t="s">
        <v>177</v>
      </c>
      <c r="B36" s="48" t="n">
        <f aca="false">+B32+1</f>
        <v>2008</v>
      </c>
      <c r="C36" s="2" t="n">
        <v>19294144</v>
      </c>
      <c r="D36" s="2" t="n">
        <v>1288971</v>
      </c>
      <c r="E36" s="2" t="n">
        <f aca="false">+D36/C36*1000</f>
        <v>66.8063325328141</v>
      </c>
      <c r="I36" s="2" t="e">
        <f aca="false">+H36/G36*1000</f>
        <v>#DIV/0!</v>
      </c>
      <c r="K36" s="45" t="e">
        <f aca="false">+E36-I36</f>
        <v>#DIV/0!</v>
      </c>
      <c r="L36" s="2" t="e">
        <f aca="false">+(C36*(E36-I36))/1000</f>
        <v>#DIV/0!</v>
      </c>
      <c r="M36" s="49" t="e">
        <f aca="false">SUM($J$7:L36)</f>
        <v>#DIV/0!</v>
      </c>
    </row>
    <row r="37" customFormat="false" ht="12.75" hidden="false" customHeight="false" outlineLevel="0" collapsed="false">
      <c r="A37" s="1" t="s">
        <v>178</v>
      </c>
      <c r="B37" s="48" t="n">
        <f aca="false">+B33+1</f>
        <v>2008</v>
      </c>
      <c r="C37" s="2" t="n">
        <v>18854006</v>
      </c>
      <c r="D37" s="2" t="n">
        <v>1103942</v>
      </c>
      <c r="E37" s="2" t="n">
        <f aca="false">+D37/C37*1000</f>
        <v>58.5521188441332</v>
      </c>
      <c r="I37" s="2" t="e">
        <f aca="false">+H37/G37*1000</f>
        <v>#DIV/0!</v>
      </c>
      <c r="K37" s="45" t="e">
        <f aca="false">+E37-I37</f>
        <v>#DIV/0!</v>
      </c>
      <c r="L37" s="2" t="e">
        <f aca="false">+(C37*(E37-I37))/1000</f>
        <v>#DIV/0!</v>
      </c>
      <c r="M37" s="49" t="e">
        <f aca="false">SUM($J$7:L37)</f>
        <v>#DIV/0!</v>
      </c>
    </row>
    <row r="38" customFormat="false" ht="12.75" hidden="false" customHeight="false" outlineLevel="0" collapsed="false">
      <c r="A38" s="1" t="s">
        <v>175</v>
      </c>
      <c r="B38" s="48" t="n">
        <f aca="false">+B34+1</f>
        <v>2009</v>
      </c>
      <c r="C38" s="2" t="n">
        <v>18797465</v>
      </c>
      <c r="D38" s="2" t="n">
        <v>1091076</v>
      </c>
      <c r="E38" s="2" t="n">
        <f aca="false">+D38/C38*1000</f>
        <v>58.0437840953554</v>
      </c>
      <c r="I38" s="2" t="e">
        <f aca="false">+H38/G38*1000</f>
        <v>#DIV/0!</v>
      </c>
      <c r="K38" s="45" t="e">
        <f aca="false">+E38-I38</f>
        <v>#DIV/0!</v>
      </c>
      <c r="L38" s="2" t="e">
        <f aca="false">+(C38*(E38-I38))/1000</f>
        <v>#DIV/0!</v>
      </c>
      <c r="M38" s="49" t="e">
        <f aca="false">SUM($J$7:L38)</f>
        <v>#DIV/0!</v>
      </c>
    </row>
    <row r="39" customFormat="false" ht="12.75" hidden="false" customHeight="false" outlineLevel="0" collapsed="false">
      <c r="A39" s="1" t="s">
        <v>176</v>
      </c>
      <c r="B39" s="48" t="n">
        <f aca="false">+B35+1</f>
        <v>2009</v>
      </c>
      <c r="C39" s="2" t="n">
        <v>18709911</v>
      </c>
      <c r="D39" s="2" t="n">
        <v>1117245</v>
      </c>
      <c r="E39" s="2" t="n">
        <f aca="false">+D39/C39*1000</f>
        <v>59.7140734661966</v>
      </c>
      <c r="I39" s="2" t="e">
        <f aca="false">+H39/G39*1000</f>
        <v>#DIV/0!</v>
      </c>
      <c r="K39" s="45" t="e">
        <f aca="false">+E39-I39</f>
        <v>#DIV/0!</v>
      </c>
      <c r="L39" s="2" t="e">
        <f aca="false">+(C39*(E39-I39))/1000</f>
        <v>#DIV/0!</v>
      </c>
      <c r="M39" s="49" t="e">
        <f aca="false">SUM($J$7:L39)</f>
        <v>#DIV/0!</v>
      </c>
    </row>
    <row r="40" customFormat="false" ht="12.75" hidden="false" customHeight="false" outlineLevel="0" collapsed="false">
      <c r="A40" s="1" t="s">
        <v>177</v>
      </c>
      <c r="B40" s="48" t="n">
        <f aca="false">+B36+1</f>
        <v>2009</v>
      </c>
      <c r="C40" s="2" t="n">
        <v>19293801</v>
      </c>
      <c r="D40" s="2" t="n">
        <v>1288045</v>
      </c>
      <c r="E40" s="2" t="n">
        <f aca="false">+D40/C40*1000</f>
        <v>66.7595255077006</v>
      </c>
      <c r="I40" s="2" t="e">
        <f aca="false">+H40/G40*1000</f>
        <v>#DIV/0!</v>
      </c>
      <c r="K40" s="45" t="e">
        <f aca="false">+E40-I40</f>
        <v>#DIV/0!</v>
      </c>
      <c r="L40" s="2" t="e">
        <f aca="false">+(C40*(E40-I40))/1000</f>
        <v>#DIV/0!</v>
      </c>
      <c r="M40" s="49" t="e">
        <f aca="false">SUM($J$7:L40)</f>
        <v>#DIV/0!</v>
      </c>
    </row>
    <row r="41" customFormat="false" ht="12.75" hidden="false" customHeight="false" outlineLevel="0" collapsed="false">
      <c r="A41" s="1" t="s">
        <v>178</v>
      </c>
      <c r="B41" s="48" t="n">
        <f aca="false">+B37+1</f>
        <v>2009</v>
      </c>
      <c r="C41" s="2" t="n">
        <v>18779557</v>
      </c>
      <c r="D41" s="2" t="n">
        <v>1110135</v>
      </c>
      <c r="E41" s="2" t="n">
        <f aca="false">+D41/C41*1000</f>
        <v>59.114014244319</v>
      </c>
      <c r="I41" s="2" t="e">
        <f aca="false">+H41/G41*1000</f>
        <v>#DIV/0!</v>
      </c>
      <c r="K41" s="45" t="e">
        <f aca="false">+E41-I41</f>
        <v>#DIV/0!</v>
      </c>
      <c r="L41" s="2" t="e">
        <f aca="false">+(C41*(E41-I41))/1000</f>
        <v>#DIV/0!</v>
      </c>
      <c r="M41" s="49" t="e">
        <f aca="false">SUM($J$7:L41)</f>
        <v>#DIV/0!</v>
      </c>
    </row>
    <row r="42" customFormat="false" ht="12.75" hidden="false" customHeight="false" outlineLevel="0" collapsed="false">
      <c r="A42" s="1" t="s">
        <v>175</v>
      </c>
      <c r="B42" s="48" t="n">
        <f aca="false">+B38+1</f>
        <v>2010</v>
      </c>
      <c r="C42" s="2" t="n">
        <v>16709260</v>
      </c>
      <c r="D42" s="2" t="n">
        <v>1091325</v>
      </c>
      <c r="E42" s="2" t="n">
        <f aca="false">+D42/C42*1000</f>
        <v>65.3125871522737</v>
      </c>
      <c r="I42" s="2" t="e">
        <f aca="false">+H42/G42*1000</f>
        <v>#DIV/0!</v>
      </c>
      <c r="K42" s="45" t="e">
        <f aca="false">+E42-I42</f>
        <v>#DIV/0!</v>
      </c>
      <c r="L42" s="2" t="e">
        <f aca="false">+(C42*(E42-I42))/1000</f>
        <v>#DIV/0!</v>
      </c>
      <c r="M42" s="49" t="e">
        <f aca="false">SUM($J$7:L42)</f>
        <v>#DIV/0!</v>
      </c>
    </row>
    <row r="43" customFormat="false" ht="12.75" hidden="false" customHeight="false" outlineLevel="0" collapsed="false">
      <c r="A43" s="1" t="s">
        <v>176</v>
      </c>
      <c r="B43" s="48" t="n">
        <f aca="false">+B39+1</f>
        <v>2010</v>
      </c>
      <c r="C43" s="2" t="n">
        <v>18607505</v>
      </c>
      <c r="D43" s="2" t="n">
        <v>1118705</v>
      </c>
      <c r="E43" s="2" t="n">
        <f aca="false">+D43/C43*1000</f>
        <v>60.1211715380434</v>
      </c>
      <c r="I43" s="2" t="e">
        <f aca="false">+H43/G43*1000</f>
        <v>#DIV/0!</v>
      </c>
      <c r="K43" s="45" t="e">
        <f aca="false">+E43-I43</f>
        <v>#DIV/0!</v>
      </c>
      <c r="L43" s="2" t="e">
        <f aca="false">+(C43*(E43-I43))/1000</f>
        <v>#DIV/0!</v>
      </c>
      <c r="M43" s="49" t="e">
        <f aca="false">SUM($J$7:L43)</f>
        <v>#DIV/0!</v>
      </c>
    </row>
    <row r="44" customFormat="false" ht="12.75" hidden="false" customHeight="false" outlineLevel="0" collapsed="false">
      <c r="A44" s="1" t="s">
        <v>177</v>
      </c>
      <c r="B44" s="48" t="n">
        <f aca="false">+B40+1</f>
        <v>2010</v>
      </c>
      <c r="C44" s="2" t="n">
        <v>18922185</v>
      </c>
      <c r="D44" s="2" t="n">
        <v>1272959</v>
      </c>
      <c r="E44" s="2" t="n">
        <f aca="false">+D44/C44*1000</f>
        <v>67.2733619293966</v>
      </c>
      <c r="I44" s="2" t="e">
        <f aca="false">+H44/G44*1000</f>
        <v>#DIV/0!</v>
      </c>
      <c r="K44" s="45" t="e">
        <f aca="false">+E44-I44</f>
        <v>#DIV/0!</v>
      </c>
      <c r="L44" s="2" t="e">
        <f aca="false">+(C44*(E44-I44))/1000</f>
        <v>#DIV/0!</v>
      </c>
      <c r="M44" s="49" t="e">
        <f aca="false">SUM($J$7:L44)</f>
        <v>#DIV/0!</v>
      </c>
    </row>
    <row r="45" customFormat="false" ht="12.75" hidden="false" customHeight="false" outlineLevel="0" collapsed="false">
      <c r="A45" s="1" t="s">
        <v>178</v>
      </c>
      <c r="B45" s="48" t="n">
        <f aca="false">+B41+1</f>
        <v>2010</v>
      </c>
      <c r="C45" s="2" t="n">
        <v>18490208</v>
      </c>
      <c r="D45" s="2" t="n">
        <v>1098610</v>
      </c>
      <c r="E45" s="2" t="n">
        <f aca="false">+D45/C45*1000</f>
        <v>59.4157729323543</v>
      </c>
      <c r="I45" s="2" t="e">
        <f aca="false">+H45/G45*1000</f>
        <v>#DIV/0!</v>
      </c>
      <c r="K45" s="45" t="e">
        <f aca="false">+E45-I45</f>
        <v>#DIV/0!</v>
      </c>
      <c r="L45" s="2" t="e">
        <f aca="false">+(C45*(E45-I45))/1000</f>
        <v>#DIV/0!</v>
      </c>
      <c r="M45" s="49" t="e">
        <f aca="false">SUM($J$7:L45)</f>
        <v>#DIV/0!</v>
      </c>
    </row>
    <row r="49" customFormat="false" ht="12.75" hidden="false" customHeight="false" outlineLevel="0" collapsed="false">
      <c r="C49" s="2" t="s">
        <v>179</v>
      </c>
    </row>
    <row r="51" customFormat="false" ht="12.75" hidden="false" customHeight="false" outlineLevel="0" collapsed="false">
      <c r="A51" s="1" t="s">
        <v>175</v>
      </c>
      <c r="B51" s="48" t="n">
        <v>2001</v>
      </c>
      <c r="C51" s="2" t="n">
        <f aca="false">+D6+H6</f>
        <v>3798465</v>
      </c>
    </row>
    <row r="52" customFormat="false" ht="12.75" hidden="false" customHeight="false" outlineLevel="0" collapsed="false">
      <c r="A52" s="1" t="s">
        <v>176</v>
      </c>
      <c r="B52" s="48" t="n">
        <v>2001</v>
      </c>
      <c r="C52" s="2" t="n">
        <f aca="false">+D7+H7</f>
        <v>4550488</v>
      </c>
    </row>
    <row r="53" customFormat="false" ht="12.75" hidden="false" customHeight="false" outlineLevel="0" collapsed="false">
      <c r="A53" s="1" t="s">
        <v>177</v>
      </c>
      <c r="B53" s="48" t="n">
        <v>2001</v>
      </c>
      <c r="C53" s="2" t="n">
        <f aca="false">+D8+H8</f>
        <v>3672830</v>
      </c>
    </row>
    <row r="54" customFormat="false" ht="12.75" hidden="false" customHeight="false" outlineLevel="0" collapsed="false">
      <c r="A54" s="1" t="s">
        <v>178</v>
      </c>
      <c r="B54" s="48" t="n">
        <v>2001</v>
      </c>
      <c r="C54" s="2" t="n">
        <f aca="false">+D9+H9</f>
        <v>3089093</v>
      </c>
      <c r="D54" s="2" t="n">
        <f aca="false">2982000+2064000+569000</f>
        <v>5615000</v>
      </c>
      <c r="E54" s="2" t="n">
        <f aca="false">SUM(D$51:D54)-SUM(C$51:C54)</f>
        <v>-9495876</v>
      </c>
    </row>
    <row r="55" customFormat="false" ht="12.75" hidden="false" customHeight="false" outlineLevel="0" collapsed="false">
      <c r="A55" s="1" t="s">
        <v>175</v>
      </c>
      <c r="B55" s="48" t="n">
        <f aca="false">+B51+1</f>
        <v>2002</v>
      </c>
      <c r="C55" s="2" t="n">
        <f aca="false">+D10+H10</f>
        <v>1835879</v>
      </c>
    </row>
    <row r="56" customFormat="false" ht="12.75" hidden="false" customHeight="false" outlineLevel="0" collapsed="false">
      <c r="A56" s="1" t="s">
        <v>176</v>
      </c>
      <c r="B56" s="48" t="n">
        <f aca="false">+B52+1</f>
        <v>2002</v>
      </c>
      <c r="C56" s="2" t="n">
        <f aca="false">+D11+H11</f>
        <v>1921539</v>
      </c>
    </row>
    <row r="57" customFormat="false" ht="12.75" hidden="false" customHeight="false" outlineLevel="0" collapsed="false">
      <c r="A57" s="1" t="s">
        <v>177</v>
      </c>
      <c r="B57" s="48" t="n">
        <f aca="false">+B53+1</f>
        <v>2002</v>
      </c>
      <c r="C57" s="2" t="n">
        <f aca="false">+D12+H12</f>
        <v>2823681</v>
      </c>
    </row>
    <row r="58" customFormat="false" ht="12.75" hidden="false" customHeight="false" outlineLevel="0" collapsed="false">
      <c r="A58" s="1" t="s">
        <v>178</v>
      </c>
      <c r="B58" s="48" t="n">
        <f aca="false">+B54+1</f>
        <v>2002</v>
      </c>
      <c r="C58" s="2" t="n">
        <f aca="false">+D13+H13</f>
        <v>2213642</v>
      </c>
      <c r="D58" s="2" t="n">
        <f aca="false">4389000+3399000+1055000</f>
        <v>8843000</v>
      </c>
      <c r="E58" s="2" t="n">
        <f aca="false">SUM(D$51:D58)-SUM(C$51:C58)</f>
        <v>-9447617</v>
      </c>
    </row>
    <row r="59" customFormat="false" ht="12.75" hidden="false" customHeight="false" outlineLevel="0" collapsed="false">
      <c r="A59" s="1" t="s">
        <v>175</v>
      </c>
      <c r="B59" s="48" t="n">
        <f aca="false">+B55+1</f>
        <v>2003</v>
      </c>
      <c r="C59" s="2" t="n">
        <f aca="false">+D14+H14</f>
        <v>1564717</v>
      </c>
    </row>
    <row r="60" customFormat="false" ht="12.75" hidden="false" customHeight="false" outlineLevel="0" collapsed="false">
      <c r="A60" s="1" t="s">
        <v>176</v>
      </c>
      <c r="B60" s="48" t="n">
        <f aca="false">+B56+1</f>
        <v>2003</v>
      </c>
      <c r="C60" s="2" t="n">
        <f aca="false">+D15+H15</f>
        <v>1524643</v>
      </c>
    </row>
    <row r="61" customFormat="false" ht="12.75" hidden="false" customHeight="false" outlineLevel="0" collapsed="false">
      <c r="A61" s="1" t="s">
        <v>177</v>
      </c>
      <c r="B61" s="48" t="n">
        <f aca="false">+B57+1</f>
        <v>2003</v>
      </c>
      <c r="C61" s="2" t="n">
        <f aca="false">+D16+H16</f>
        <v>2371656</v>
      </c>
    </row>
    <row r="62" customFormat="false" ht="12.75" hidden="false" customHeight="false" outlineLevel="0" collapsed="false">
      <c r="A62" s="1" t="s">
        <v>178</v>
      </c>
      <c r="B62" s="48" t="n">
        <f aca="false">+B58+1</f>
        <v>2003</v>
      </c>
      <c r="C62" s="2" t="n">
        <f aca="false">+D17+H17</f>
        <v>1857746</v>
      </c>
      <c r="D62" s="2" t="n">
        <f aca="false">++5155000+3985000+1194000</f>
        <v>10334000</v>
      </c>
      <c r="E62" s="2" t="n">
        <f aca="false">SUM(D$51:D62)-SUM(C$51:C62)</f>
        <v>-6432379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2001-05-08T15:42:48Z</dcterms:created>
  <dc:creator>mtribole</dc:creator>
  <dc:description/>
  <dc:language>en-US</dc:language>
  <cp:lastModifiedBy>mtribole</cp:lastModifiedBy>
  <cp:lastPrinted>2001-05-09T18:27:26Z</cp:lastPrinted>
  <cp:revision>0</cp:revision>
  <dc:subject/>
  <dc:title/>
</cp:coreProperties>
</file>