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 DWR bond sizing" sheetId="1" state="visible" r:id="rId3"/>
    <sheet name="SCE purchase estimate" sheetId="2" state="visible" r:id="rId4"/>
    <sheet name="Rate allocation" sheetId="3" state="visible" r:id="rId5"/>
    <sheet name="Costs assumed" sheetId="4" state="visible" r:id="rId6"/>
  </sheets>
  <externalReferences>
    <externalReference r:id="rId7"/>
  </externalReferenc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<sst xmlns="http://schemas.openxmlformats.org/spreadsheetml/2006/main" count="53" uniqueCount="33">
  <si>
    <t xml:space="preserve">(in USD millions)</t>
  </si>
  <si>
    <t xml:space="preserve">Total DWR purchases</t>
  </si>
  <si>
    <t xml:space="preserve">SCE portion of DWR</t>
  </si>
  <si>
    <t xml:space="preserve">DWR purchases for SCE to bond offering date</t>
  </si>
  <si>
    <t xml:space="preserve">Debt service, 15 years, 6.5%,  with 1.2x coverage</t>
  </si>
  <si>
    <t xml:space="preserve">SCE revenue at 7.3 cents per kWh</t>
  </si>
  <si>
    <t xml:space="preserve">Past DWR purchases as a % of current rates</t>
  </si>
  <si>
    <t xml:space="preserve">SCE PURCHASES BY DWR</t>
  </si>
  <si>
    <t xml:space="preserve">Year</t>
  </si>
  <si>
    <t xml:space="preserve">Spot (MWH)</t>
  </si>
  <si>
    <t xml:space="preserve">Rate</t>
  </si>
  <si>
    <t xml:space="preserve">Spot $'s</t>
  </si>
  <si>
    <t xml:space="preserve">Long Term (MWH)</t>
  </si>
  <si>
    <t xml:space="preserve">Rate (average 5 year)</t>
  </si>
  <si>
    <t xml:space="preserve">Long Term $'s</t>
  </si>
  <si>
    <t xml:space="preserve">Total SCE purchases by DWR</t>
  </si>
  <si>
    <t xml:space="preserve">Total 2001 &amp; 2002</t>
  </si>
  <si>
    <t xml:space="preserve">SCE  10 year Generation Mix with QF's at $81.13</t>
  </si>
  <si>
    <t xml:space="preserve">Total</t>
  </si>
  <si>
    <t xml:space="preserve">Nuclear</t>
  </si>
  <si>
    <t xml:space="preserve">Coal</t>
  </si>
  <si>
    <t xml:space="preserve">Hydro</t>
  </si>
  <si>
    <t xml:space="preserve">Total Gen</t>
  </si>
  <si>
    <t xml:space="preserve">QFs</t>
  </si>
  <si>
    <t xml:space="preserve">Resources</t>
  </si>
  <si>
    <t xml:space="preserve">Mix</t>
  </si>
  <si>
    <t xml:space="preserve">Cost</t>
  </si>
  <si>
    <t xml:space="preserve">Gen Cost</t>
  </si>
  <si>
    <t xml:space="preserve">DWR</t>
  </si>
  <si>
    <t xml:space="preserve">Retained Generation</t>
  </si>
  <si>
    <t xml:space="preserve">QF</t>
  </si>
  <si>
    <t xml:space="preserve">Subtotal SCE</t>
  </si>
  <si>
    <t xml:space="preserve">SCE  10 year Generation Mix with QF's at $120.00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</si>
</sst>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%"/>
    <numFmt numFmtId="169" formatCode="\$#,##0_);[RED]&quot;($&quot;#,##0\)"/>
    <numFmt numFmtId="170" formatCode="_(* #,##0.00_);_(* \(#,##0.00\);_(* \-??_);_(@_)"/>
    <numFmt numFmtId="171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5254928619986"/>
          <c:y val="0.173398400996781"/>
          <c:w val="0.945819170632223"/>
          <c:h val="0.8073927941023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[1]Sheet1!$A$8</c:f>
              <c:strCache>
                <c:ptCount val="1"/>
                <c:pt idx="0">
                  <c:v>Pre January Rates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[1]Sheet1!$B$8:$G$8</c:f>
              <c:numCache>
                <c:formatCode>General</c:formatCode>
                <c:ptCount val="6"/>
                <c:pt idx="0">
                  <c:v>6.3</c:v>
                </c:pt>
              </c:numCache>
            </c:numRef>
          </c:val>
        </c:ser>
        <c:ser>
          <c:idx val="1"/>
          <c:order val="1"/>
          <c:tx>
            <c:strRef>
              <c:f>[1]Sheet1!$A$9</c:f>
              <c:strCache>
                <c:ptCount val="1"/>
                <c:pt idx="0">
                  <c:v>January Increase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[1]Sheet1!$B$9:$G$9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[1]Sheet1!$A$10</c:f>
              <c:strCache>
                <c:ptCount val="1"/>
                <c:pt idx="0">
                  <c:v>Proposed Increase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[1]Sheet1!$B$10:$G$10</c:f>
              <c:numCache>
                <c:formatCode>General</c:formatCode>
                <c:ptCount val="6"/>
                <c:pt idx="0">
                  <c:v>2.3</c:v>
                </c:pt>
              </c:numCache>
            </c:numRef>
          </c:val>
        </c:ser>
        <c:ser>
          <c:idx val="3"/>
          <c:order val="3"/>
          <c:tx>
            <c:strRef>
              <c:f>[1]Sheet1!$A$11</c:f>
              <c:strCache>
                <c:ptCount val="1"/>
                <c:pt idx="0">
                  <c:v>SCE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[1]Sheet1!$B$11:$G$11</c:f>
              <c:numCache>
                <c:formatCode>General</c:formatCode>
                <c:ptCount val="6"/>
                <c:pt idx="2">
                  <c:v>5.3</c:v>
                </c:pt>
              </c:numCache>
            </c:numRef>
          </c:val>
        </c:ser>
        <c:ser>
          <c:idx val="4"/>
          <c:order val="4"/>
          <c:tx>
            <c:strRef>
              <c:f>[1]Sheet1!$A$12</c:f>
              <c:strCache>
                <c:ptCount val="1"/>
                <c:pt idx="0">
                  <c:v>DWR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800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[1]Sheet1!$B$12:$G$12</c:f>
              <c:numCache>
                <c:formatCode>General</c:formatCode>
                <c:ptCount val="6"/>
                <c:pt idx="2">
                  <c:v>4.3</c:v>
                </c:pt>
              </c:numCache>
            </c:numRef>
          </c:val>
        </c:ser>
        <c:ser>
          <c:idx val="5"/>
          <c:order val="5"/>
          <c:tx>
            <c:strRef>
              <c:f>[1]Sheet1!$A$13</c:f>
              <c:strCache>
                <c:ptCount val="1"/>
                <c:pt idx="0">
                  <c:v>Future SCE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[1]Sheet1!$B$13:$G$13</c:f>
              <c:numCache>
                <c:formatCode>General</c:formatCode>
                <c:ptCount val="6"/>
                <c:pt idx="4">
                  <c:v>4.9</c:v>
                </c:pt>
              </c:numCache>
            </c:numRef>
          </c:val>
        </c:ser>
        <c:ser>
          <c:idx val="6"/>
          <c:order val="6"/>
          <c:tx>
            <c:strRef>
              <c:f>[1]Sheet1!$A$14</c:f>
              <c:strCache>
                <c:ptCount val="1"/>
                <c:pt idx="0">
                  <c:v>Past SCE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[1]Sheet1!$B$14:$G$14</c:f>
              <c:numCache>
                <c:formatCode>General</c:formatCode>
                <c:ptCount val="6"/>
                <c:pt idx="4">
                  <c:v>0.4</c:v>
                </c:pt>
              </c:numCache>
            </c:numRef>
          </c:val>
        </c:ser>
        <c:ser>
          <c:idx val="7"/>
          <c:order val="7"/>
          <c:tx>
            <c:strRef>
              <c:f>[1]Sheet1!$A$15</c:f>
              <c:strCache>
                <c:ptCount val="1"/>
                <c:pt idx="0">
                  <c:v>Future DWR</c:v>
                </c:pt>
              </c:strCache>
            </c:strRef>
          </c:tx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[1]Sheet1!$B$15:$G$15</c:f>
              <c:numCache>
                <c:formatCode>General</c:formatCode>
                <c:ptCount val="6"/>
                <c:pt idx="4">
                  <c:v>3.7</c:v>
                </c:pt>
              </c:numCache>
            </c:numRef>
          </c:val>
        </c:ser>
        <c:ser>
          <c:idx val="8"/>
          <c:order val="8"/>
          <c:tx>
            <c:strRef>
              <c:f>[1]Sheet1!$A$16</c:f>
              <c:strCache>
                <c:ptCount val="1"/>
                <c:pt idx="0">
                  <c:v>Past DWR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solidFill>
                <a:srgbClr val="00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[1]Sheet1!$B$16:$G$16</c:f>
              <c:numCache>
                <c:formatCode>General</c:formatCode>
                <c:ptCount val="6"/>
                <c:pt idx="4">
                  <c:v>0.6</c:v>
                </c:pt>
              </c:numCache>
            </c:numRef>
          </c:val>
        </c:ser>
        <c:gapWidth val="100"/>
        <c:overlap val="100"/>
        <c:axId val="97563318"/>
        <c:axId val="60354515"/>
      </c:barChart>
      <c:catAx>
        <c:axId val="9756331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54515"/>
        <c:auto val="1"/>
        <c:lblAlgn val="ctr"/>
        <c:lblOffset val="100"/>
        <c:noMultiLvlLbl val="0"/>
      </c:catAx>
      <c:valAx>
        <c:axId val="60354515"/>
        <c:scaling>
          <c:orientation val="minMax"/>
        </c:scaling>
        <c:delete val="1"/>
        <c:axPos val="l"/>
        <c:numFmt formatCode="[$-409]0%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63318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5</xdr:row>
      <xdr:rowOff>0</xdr:rowOff>
    </xdr:from>
    <xdr:to>
      <xdr:col>9</xdr:col>
      <xdr:colOff>190080</xdr:colOff>
      <xdr:row>26</xdr:row>
      <xdr:rowOff>66240</xdr:rowOff>
    </xdr:to>
    <xdr:graphicFrame>
      <xdr:nvGraphicFramePr>
        <xdr:cNvPr id="0" name="Chart 3"/>
        <xdr:cNvGraphicFramePr/>
      </xdr:nvGraphicFramePr>
      <xdr:xfrm>
        <a:off x="638280" y="809640"/>
        <a:ext cx="5295240" cy="346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0.149762066621346</cdr:x>
      <cdr:y>0.171529436195618</cdr:y>
    </cdr:from>
    <cdr:to>
      <cdr:x>0.198028552005438</cdr:x>
      <cdr:y>0.329976118783096</cdr:y>
    </cdr:to>
    <cdr:sp>
      <cdr:nvSpPr>
        <cdr:cNvPr id="1" name="AutoShape 1"/>
        <cdr:cNvSpPr/>
      </cdr:nvSpPr>
      <cdr:spPr>
        <a:xfrm>
          <a:off x="793080" y="594720"/>
          <a:ext cx="255600" cy="549360"/>
        </a:xfrm>
        <a:custGeom>
          <a:avLst/>
          <a:gdLst>
            <a:gd name="textAreaLeft" fmla="*/ 0 w 255600"/>
            <a:gd name="textAreaRight" fmla="*/ 92160 w 255600"/>
            <a:gd name="textAreaTop" fmla="*/ 14040 h 549360"/>
            <a:gd name="textAreaBottom" fmla="*/ 535320 h 5493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0.211488783140721</cdr:x>
      <cdr:y>0.206209116394975</cdr:y>
    </cdr:from>
    <cdr:to>
      <cdr:x>0.332222977566281</cdr:x>
      <cdr:y>0.300384176098017</cdr:y>
    </cdr:to>
    <cdr:sp>
      <cdr:nvSpPr>
        <cdr:cNvPr id="2" name="Text 2"/>
        <cdr:cNvSpPr/>
      </cdr:nvSpPr>
      <cdr:spPr>
        <a:xfrm>
          <a:off x="1119960" y="714960"/>
          <a:ext cx="63936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Proposed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Increase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0.149762066621346</cdr:x>
      <cdr:y>0.347212127504932</cdr:y>
    </cdr:from>
    <cdr:to>
      <cdr:x>0.198028552005438</cdr:x>
      <cdr:y>0.423216696085557</cdr:y>
    </cdr:to>
    <cdr:sp>
      <cdr:nvSpPr>
        <cdr:cNvPr id="3" name="AutoShape 3"/>
        <cdr:cNvSpPr/>
      </cdr:nvSpPr>
      <cdr:spPr>
        <a:xfrm>
          <a:off x="793080" y="1203840"/>
          <a:ext cx="255600" cy="263520"/>
        </a:xfrm>
        <a:custGeom>
          <a:avLst/>
          <a:gdLst>
            <a:gd name="textAreaLeft" fmla="*/ 0 w 255600"/>
            <a:gd name="textAreaRight" fmla="*/ 92160 w 255600"/>
            <a:gd name="textAreaTop" fmla="*/ 6840 h 263520"/>
            <a:gd name="textAreaBottom" fmla="*/ 256680 h 26352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0.149762066621346</cdr:x>
      <cdr:y>0.456961893884332</cdr:y>
    </cdr:from>
    <cdr:to>
      <cdr:x>0.198028552005438</cdr:x>
      <cdr:y>0.957948291973835</cdr:y>
    </cdr:to>
    <cdr:sp>
      <cdr:nvSpPr>
        <cdr:cNvPr id="4" name="AutoShape 4"/>
        <cdr:cNvSpPr/>
      </cdr:nvSpPr>
      <cdr:spPr>
        <a:xfrm>
          <a:off x="793080" y="1584360"/>
          <a:ext cx="255600" cy="1737000"/>
        </a:xfrm>
        <a:custGeom>
          <a:avLst/>
          <a:gdLst>
            <a:gd name="textAreaLeft" fmla="*/ 0 w 255600"/>
            <a:gd name="textAreaRight" fmla="*/ 92160 w 255600"/>
            <a:gd name="textAreaTop" fmla="*/ 45000 h 1737000"/>
            <a:gd name="textAreaBottom" fmla="*/ 1692000 h 17370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0.198028552005438</cdr:x>
      <cdr:y>0.643546879867096</cdr:y>
    </cdr:from>
    <cdr:to>
      <cdr:x>0.345479265805574</cdr:x>
      <cdr:y>0.737721939570138</cdr:y>
    </cdr:to>
    <cdr:sp>
      <cdr:nvSpPr>
        <cdr:cNvPr id="5" name="Text 5"/>
        <cdr:cNvSpPr/>
      </cdr:nvSpPr>
      <cdr:spPr>
        <a:xfrm>
          <a:off x="1048680" y="2231280"/>
          <a:ext cx="78084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Pre-January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Rates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0.211488783140721</cdr:x>
      <cdr:y>0.329976118783096</cdr:y>
    </cdr:from>
    <cdr:to>
      <cdr:x>0.320734194425561</cdr:x>
      <cdr:y>0.424151178486139</cdr:y>
    </cdr:to>
    <cdr:sp>
      <cdr:nvSpPr>
        <cdr:cNvPr id="6" name="Text 6"/>
        <cdr:cNvSpPr/>
      </cdr:nvSpPr>
      <cdr:spPr>
        <a:xfrm>
          <a:off x="1119960" y="1144080"/>
          <a:ext cx="578520" cy="326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January </a:t>
          </a:r>
          <a:endParaRPr b="0" sz="1000" strike="noStrike" u="none">
            <a:effectLst/>
            <a:uFillTx/>
            <a:latin typeface="Times New Roman"/>
          </a:endParaRPr>
        </a:p>
        <a:p>
          <a:pPr algn="ctr"/>
          <a:r>
            <a:rPr b="0" sz="1000" strike="noStrike" u="none">
              <a:effectLst/>
              <a:uFillTx/>
              <a:latin typeface="Arial"/>
            </a:rPr>
            <a:t>Increase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0.793269884432359</cdr:x>
      <cdr:y>0.581767210050877</cdr:y>
    </cdr:from>
    <cdr:to>
      <cdr:x>0.841264445955133</cdr:x>
      <cdr:y>0.971965527982556</cdr:y>
    </cdr:to>
    <cdr:sp>
      <cdr:nvSpPr>
        <cdr:cNvPr id="7" name="AutoShape 7"/>
        <cdr:cNvSpPr/>
      </cdr:nvSpPr>
      <cdr:spPr>
        <a:xfrm>
          <a:off x="4200840" y="2017080"/>
          <a:ext cx="254160" cy="1352880"/>
        </a:xfrm>
        <a:custGeom>
          <a:avLst/>
          <a:gdLst>
            <a:gd name="textAreaLeft" fmla="*/ 0 w 254160"/>
            <a:gd name="textAreaRight" fmla="*/ 91800 w 254160"/>
            <a:gd name="textAreaTop" fmla="*/ 35280 h 1352880"/>
            <a:gd name="textAreaBottom" fmla="*/ 1317600 h 135288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0.476002719238613</cdr:x>
      <cdr:y>0.154708752985152</cdr:y>
    </cdr:from>
    <cdr:to>
      <cdr:x>0.523997280761387</cdr:x>
      <cdr:y>0.519779877478974</cdr:y>
    </cdr:to>
    <cdr:sp>
      <cdr:nvSpPr>
        <cdr:cNvPr id="8" name="AutoShape 8"/>
        <cdr:cNvSpPr/>
      </cdr:nvSpPr>
      <cdr:spPr>
        <a:xfrm>
          <a:off x="2520720" y="536400"/>
          <a:ext cx="254160" cy="1265760"/>
        </a:xfrm>
        <a:custGeom>
          <a:avLst/>
          <a:gdLst>
            <a:gd name="textAreaLeft" fmla="*/ 0 w 254160"/>
            <a:gd name="textAreaRight" fmla="*/ 91800 w 254160"/>
            <a:gd name="textAreaTop" fmla="*/ 32760 h 1265760"/>
            <a:gd name="textAreaBottom" fmla="*/ 1233000 h 12657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0.476002719238613</cdr:x>
      <cdr:y>0.533797113487696</cdr:y>
    </cdr:from>
    <cdr:to>
      <cdr:x>0.523997280761387</cdr:x>
      <cdr:y>0.971965527982556</cdr:y>
    </cdr:to>
    <cdr:sp>
      <cdr:nvSpPr>
        <cdr:cNvPr id="9" name="AutoShape 9"/>
        <cdr:cNvSpPr/>
      </cdr:nvSpPr>
      <cdr:spPr>
        <a:xfrm>
          <a:off x="2520720" y="1850760"/>
          <a:ext cx="254160" cy="1519200"/>
        </a:xfrm>
        <a:custGeom>
          <a:avLst/>
          <a:gdLst>
            <a:gd name="textAreaLeft" fmla="*/ 0 w 254160"/>
            <a:gd name="textAreaRight" fmla="*/ 91800 w 254160"/>
            <a:gd name="textAreaTop" fmla="*/ 39600 h 1519200"/>
            <a:gd name="textAreaBottom" fmla="*/ 1479600 h 15192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0.793269884432359</cdr:x>
      <cdr:y>0.206209116394975</cdr:y>
    </cdr:from>
    <cdr:to>
      <cdr:x>0.841264445955133</cdr:x>
      <cdr:y>0.519779877478974</cdr:y>
    </cdr:to>
    <cdr:sp>
      <cdr:nvSpPr>
        <cdr:cNvPr id="10" name="AutoShape 10"/>
        <cdr:cNvSpPr/>
      </cdr:nvSpPr>
      <cdr:spPr>
        <a:xfrm>
          <a:off x="4200840" y="714960"/>
          <a:ext cx="254160" cy="1087200"/>
        </a:xfrm>
        <a:custGeom>
          <a:avLst/>
          <a:gdLst>
            <a:gd name="textAreaLeft" fmla="*/ 0 w 254160"/>
            <a:gd name="textAreaRight" fmla="*/ 91800 w 254160"/>
            <a:gd name="textAreaTop" fmla="*/ 28080 h 1087200"/>
            <a:gd name="textAreaBottom" fmla="*/ 1059120 h 10872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0.793269884432359</cdr:x>
      <cdr:y>0.154708752985152</cdr:y>
    </cdr:from>
    <cdr:to>
      <cdr:x>0.841264445955133</cdr:x>
      <cdr:y>0.188765444917454</cdr:y>
    </cdr:to>
    <cdr:sp>
      <cdr:nvSpPr>
        <cdr:cNvPr id="11" name="AutoShape 11"/>
        <cdr:cNvSpPr/>
      </cdr:nvSpPr>
      <cdr:spPr>
        <a:xfrm>
          <a:off x="4200840" y="536400"/>
          <a:ext cx="254160" cy="118080"/>
        </a:xfrm>
        <a:custGeom>
          <a:avLst/>
          <a:gdLst>
            <a:gd name="textAreaLeft" fmla="*/ 0 w 254160"/>
            <a:gd name="textAreaRight" fmla="*/ 91800 w 254160"/>
            <a:gd name="textAreaTop" fmla="*/ 2880 h 118080"/>
            <a:gd name="textAreaBottom" fmla="*/ 115200 h 11808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0.793269884432359</cdr:x>
      <cdr:y>0.533797113487696</cdr:y>
    </cdr:from>
    <cdr:to>
      <cdr:x>0.841264445955133</cdr:x>
      <cdr:y>0.567542311286471</cdr:y>
    </cdr:to>
    <cdr:sp>
      <cdr:nvSpPr>
        <cdr:cNvPr id="12" name="AutoShape 12"/>
        <cdr:cNvSpPr/>
      </cdr:nvSpPr>
      <cdr:spPr>
        <a:xfrm>
          <a:off x="4200840" y="1850760"/>
          <a:ext cx="254160" cy="117000"/>
        </a:xfrm>
        <a:custGeom>
          <a:avLst/>
          <a:gdLst>
            <a:gd name="textAreaLeft" fmla="*/ 0 w 254160"/>
            <a:gd name="textAreaRight" fmla="*/ 91800 w 254160"/>
            <a:gd name="textAreaTop" fmla="*/ 2880 h 117000"/>
            <a:gd name="textAreaBottom" fmla="*/ 114120 h 11700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0.546974847042828</cdr:x>
      <cdr:y>0.313466929706157</cdr:y>
    </cdr:from>
    <cdr:to>
      <cdr:x>0.621753908905506</cdr:x>
      <cdr:y>0.366420932405773</cdr:y>
    </cdr:to>
    <cdr:sp>
      <cdr:nvSpPr>
        <cdr:cNvPr id="13" name="Text 13"/>
        <cdr:cNvSpPr/>
      </cdr:nvSpPr>
      <cdr:spPr>
        <a:xfrm>
          <a:off x="2896560" y="1086840"/>
          <a:ext cx="3960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0.554724677090415</cdr:x>
      <cdr:y>0.714463710933444</cdr:y>
    </cdr:from>
    <cdr:to>
      <cdr:x>0.621753908905506</cdr:x>
      <cdr:y>0.76741771363306</cdr:y>
    </cdr:to>
    <cdr:sp>
      <cdr:nvSpPr>
        <cdr:cNvPr id="14" name="Text 14"/>
        <cdr:cNvSpPr/>
      </cdr:nvSpPr>
      <cdr:spPr>
        <a:xfrm>
          <a:off x="2937600" y="2477160"/>
          <a:ext cx="3549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SCE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0.841264445955133</cdr:x>
      <cdr:y>0.146506074135604</cdr:y>
    </cdr:from>
    <cdr:to>
      <cdr:x>0.975254928619986</cdr:x>
      <cdr:y>0.19946007683522</cdr:y>
    </cdr:to>
    <cdr:sp>
      <cdr:nvSpPr>
        <cdr:cNvPr id="15" name="Text 15"/>
        <cdr:cNvSpPr/>
      </cdr:nvSpPr>
      <cdr:spPr>
        <a:xfrm>
          <a:off x="4455000" y="507960"/>
          <a:ext cx="7095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Past 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0.841264445955133</cdr:x>
      <cdr:y>0.329976118783096</cdr:y>
    </cdr:from>
    <cdr:to>
      <cdr:x>0.994493541808294</cdr:x>
      <cdr:y>0.382930121482712</cdr:y>
    </cdr:to>
    <cdr:sp>
      <cdr:nvSpPr>
        <cdr:cNvPr id="16" name="Text 16"/>
        <cdr:cNvSpPr/>
      </cdr:nvSpPr>
      <cdr:spPr>
        <a:xfrm>
          <a:off x="4455000" y="1144080"/>
          <a:ext cx="81144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Future DWR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0.841264445955133</cdr:x>
      <cdr:y>0.522271830547191</cdr:y>
    </cdr:from>
    <cdr:to>
      <cdr:x>0.967777022433719</cdr:x>
      <cdr:y>0.575225833246807</cdr:y>
    </cdr:to>
    <cdr:sp>
      <cdr:nvSpPr>
        <cdr:cNvPr id="17" name="Text 17"/>
        <cdr:cNvSpPr/>
      </cdr:nvSpPr>
      <cdr:spPr>
        <a:xfrm>
          <a:off x="4455000" y="1810800"/>
          <a:ext cx="6699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Past SCE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0.841264445955133</cdr:x>
      <cdr:y>0.75173917557886</cdr:y>
    </cdr:from>
    <cdr:to>
      <cdr:x>0.986743711760707</cdr:x>
      <cdr:y>0.804693178278476</cdr:y>
    </cdr:to>
    <cdr:sp>
      <cdr:nvSpPr>
        <cdr:cNvPr id="18" name="Text 18"/>
        <cdr:cNvSpPr/>
      </cdr:nvSpPr>
      <cdr:spPr>
        <a:xfrm>
          <a:off x="4455000" y="2606400"/>
          <a:ext cx="7704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pPr algn="ctr"/>
          <a:r>
            <a:rPr b="0" sz="1000" strike="noStrike" u="none">
              <a:effectLst/>
              <a:uFillTx/>
              <a:latin typeface="Arial"/>
            </a:rPr>
            <a:t>Future SCE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CM/RAAP/Brown/SCE_042701/Proposed%20Rate%20Structe%20Structur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28"/>
    <col collapsed="false" customWidth="true" hidden="false" outlineLevel="0" max="2" min="2" style="0" width="3.99"/>
    <col collapsed="false" customWidth="true" hidden="false" outlineLevel="0" max="3" min="3" style="0" width="11.28"/>
  </cols>
  <sheetData>
    <row r="3" customFormat="false" ht="12.75" hidden="false" customHeight="false" outlineLevel="0" collapsed="false">
      <c r="A3" s="0" t="s">
        <v>0</v>
      </c>
    </row>
    <row r="5" customFormat="false" ht="12.75" hidden="false" customHeight="false" outlineLevel="0" collapsed="false">
      <c r="A5" s="0" t="s">
        <v>1</v>
      </c>
      <c r="C5" s="1" t="n">
        <v>12000</v>
      </c>
      <c r="D5" s="2" t="n">
        <f aca="false">+C5+2000</f>
        <v>14000</v>
      </c>
      <c r="E5" s="2" t="n">
        <f aca="false">+D5+2000</f>
        <v>16000</v>
      </c>
      <c r="F5" s="2" t="n">
        <f aca="false">+E5+2000</f>
        <v>18000</v>
      </c>
    </row>
    <row r="7" customFormat="false" ht="12.75" hidden="false" customHeight="false" outlineLevel="0" collapsed="false">
      <c r="A7" s="0" t="s">
        <v>2</v>
      </c>
      <c r="C7" s="3" t="n">
        <v>0.395</v>
      </c>
      <c r="D7" s="3" t="n">
        <v>0.395</v>
      </c>
      <c r="E7" s="3" t="n">
        <v>0.395</v>
      </c>
      <c r="F7" s="3" t="n">
        <v>0.395</v>
      </c>
    </row>
    <row r="9" customFormat="false" ht="12.75" hidden="false" customHeight="false" outlineLevel="0" collapsed="false">
      <c r="A9" s="0" t="s">
        <v>3</v>
      </c>
      <c r="C9" s="1" t="n">
        <f aca="false">+C7*C5</f>
        <v>4740</v>
      </c>
      <c r="D9" s="1" t="n">
        <f aca="false">+D7*D5</f>
        <v>5530</v>
      </c>
      <c r="E9" s="1" t="n">
        <f aca="false">+E7*E5</f>
        <v>6320</v>
      </c>
      <c r="F9" s="1" t="n">
        <f aca="false">+F7*F5</f>
        <v>7110</v>
      </c>
    </row>
    <row r="11" customFormat="false" ht="12.75" hidden="false" customHeight="false" outlineLevel="0" collapsed="false">
      <c r="A11" s="0" t="s">
        <v>4</v>
      </c>
      <c r="C11" s="4" t="n">
        <f aca="false">-PMT(0.065,15,C9)*1.2</f>
        <v>604.934629505275</v>
      </c>
      <c r="D11" s="4" t="n">
        <f aca="false">-PMT(0.065,15,D9)*1.2</f>
        <v>705.757067756155</v>
      </c>
      <c r="E11" s="4" t="n">
        <f aca="false">-PMT(0.065,15,E9)*1.2</f>
        <v>806.579506007034</v>
      </c>
      <c r="F11" s="4" t="n">
        <f aca="false">-PMT(0.065,15,F9)*1.2</f>
        <v>907.401944257913</v>
      </c>
    </row>
    <row r="13" customFormat="false" ht="12.75" hidden="false" customHeight="false" outlineLevel="0" collapsed="false">
      <c r="A13" s="0" t="s">
        <v>5</v>
      </c>
      <c r="C13" s="1" t="n">
        <v>5800</v>
      </c>
      <c r="D13" s="1" t="n">
        <v>5800</v>
      </c>
      <c r="E13" s="1" t="n">
        <v>5800</v>
      </c>
      <c r="F13" s="1" t="n">
        <v>5800</v>
      </c>
    </row>
    <row r="15" customFormat="false" ht="12.75" hidden="false" customHeight="false" outlineLevel="0" collapsed="false">
      <c r="A15" s="0" t="s">
        <v>6</v>
      </c>
      <c r="C15" s="3" t="n">
        <f aca="false">+C11/C13</f>
        <v>0.104299074052634</v>
      </c>
      <c r="D15" s="3" t="n">
        <f aca="false">+D11/D13</f>
        <v>0.121682253061406</v>
      </c>
      <c r="E15" s="3" t="n">
        <f aca="false">+E11/E13</f>
        <v>0.139065432070178</v>
      </c>
      <c r="F15" s="3" t="n">
        <f aca="false">+F11/F13</f>
        <v>0.156448611078951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3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17.7"/>
    <col collapsed="false" customWidth="true" hidden="false" outlineLevel="0" max="3" min="3" style="0" width="17.28"/>
  </cols>
  <sheetData>
    <row r="3" customFormat="false" ht="12.75" hidden="false" customHeight="false" outlineLevel="0" collapsed="false">
      <c r="B3" s="5" t="s">
        <v>7</v>
      </c>
    </row>
    <row r="5" customFormat="false" ht="12.75" hidden="false" customHeight="false" outlineLevel="0" collapsed="false">
      <c r="A5" s="0" t="s">
        <v>8</v>
      </c>
      <c r="B5" s="0" t="n">
        <v>2001</v>
      </c>
      <c r="C5" s="0" t="n">
        <v>2002</v>
      </c>
    </row>
    <row r="7" customFormat="false" ht="12.75" hidden="false" customHeight="false" outlineLevel="0" collapsed="false">
      <c r="A7" s="0" t="s">
        <v>9</v>
      </c>
      <c r="B7" s="6" t="n">
        <f aca="false">0.17*83000000</f>
        <v>14110000</v>
      </c>
      <c r="C7" s="6" t="n">
        <f aca="false">0.11*83000000</f>
        <v>9130000</v>
      </c>
    </row>
    <row r="8" customFormat="false" ht="12.75" hidden="false" customHeight="false" outlineLevel="0" collapsed="false">
      <c r="A8" s="0" t="s">
        <v>10</v>
      </c>
      <c r="B8" s="7" t="n">
        <v>275</v>
      </c>
      <c r="C8" s="7" t="n">
        <v>135</v>
      </c>
    </row>
    <row r="9" customFormat="false" ht="12.75" hidden="false" customHeight="false" outlineLevel="0" collapsed="false">
      <c r="A9" s="0" t="s">
        <v>11</v>
      </c>
      <c r="B9" s="1" t="n">
        <f aca="false">+B8*B7</f>
        <v>3880250000</v>
      </c>
      <c r="C9" s="1" t="n">
        <f aca="false">+C8*C7</f>
        <v>1232550000</v>
      </c>
    </row>
    <row r="12" customFormat="false" ht="12.75" hidden="false" customHeight="false" outlineLevel="0" collapsed="false">
      <c r="A12" s="0" t="s">
        <v>12</v>
      </c>
      <c r="B12" s="6" t="n">
        <f aca="false">0.14*83000000</f>
        <v>11620000</v>
      </c>
      <c r="C12" s="6" t="n">
        <f aca="false">0.21*83000000</f>
        <v>17430000</v>
      </c>
    </row>
    <row r="13" customFormat="false" ht="12.75" hidden="false" customHeight="false" outlineLevel="0" collapsed="false">
      <c r="A13" s="0" t="s">
        <v>13</v>
      </c>
      <c r="B13" s="7" t="n">
        <v>90</v>
      </c>
      <c r="C13" s="7" t="n">
        <v>90</v>
      </c>
    </row>
    <row r="14" customFormat="false" ht="12.75" hidden="false" customHeight="false" outlineLevel="0" collapsed="false">
      <c r="A14" s="0" t="s">
        <v>14</v>
      </c>
      <c r="B14" s="2" t="n">
        <f aca="false">+B12*B13</f>
        <v>1045800000</v>
      </c>
      <c r="C14" s="2" t="n">
        <f aca="false">+C12*C13</f>
        <v>1568700000</v>
      </c>
    </row>
    <row r="16" customFormat="false" ht="12.75" hidden="false" customHeight="false" outlineLevel="0" collapsed="false">
      <c r="A16" s="0" t="s">
        <v>15</v>
      </c>
      <c r="B16" s="2" t="n">
        <f aca="false">+B9+B14</f>
        <v>4926050000</v>
      </c>
      <c r="C16" s="2" t="n">
        <f aca="false">+C9+C14</f>
        <v>2801250000</v>
      </c>
    </row>
    <row r="18" customFormat="false" ht="12.75" hidden="false" customHeight="false" outlineLevel="0" collapsed="false">
      <c r="A18" s="0" t="s">
        <v>16</v>
      </c>
      <c r="C18" s="2" t="n">
        <f aca="false">+C16+B16</f>
        <v>7727300000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3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I50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G3" s="7"/>
    </row>
    <row r="10" customFormat="false" ht="13.5" hidden="false" customHeight="false" outlineLevel="0" collapsed="false"/>
    <row r="11" customFormat="false" ht="13.5" hidden="false" customHeight="false" outlineLevel="0" collapsed="false">
      <c r="B11" s="8"/>
      <c r="C11" s="9" t="s">
        <v>17</v>
      </c>
      <c r="D11" s="10"/>
      <c r="E11" s="10"/>
      <c r="F11" s="10"/>
      <c r="G11" s="10"/>
      <c r="H11" s="11"/>
      <c r="I11" s="12"/>
    </row>
    <row r="12" customFormat="false" ht="12.75" hidden="false" customHeight="false" outlineLevel="0" collapsed="false">
      <c r="B12" s="13"/>
      <c r="C12" s="12"/>
      <c r="D12" s="12"/>
      <c r="E12" s="12"/>
      <c r="F12" s="12"/>
      <c r="G12" s="12"/>
      <c r="H12" s="14"/>
      <c r="I12" s="12"/>
    </row>
    <row r="13" customFormat="false" ht="12.75" hidden="false" customHeight="false" outlineLevel="0" collapsed="false">
      <c r="B13" s="13"/>
      <c r="C13" s="15"/>
      <c r="D13" s="15"/>
      <c r="E13" s="15"/>
      <c r="F13" s="15"/>
      <c r="G13" s="15"/>
      <c r="H13" s="16" t="s">
        <v>18</v>
      </c>
      <c r="I13" s="12"/>
    </row>
    <row r="14" customFormat="false" ht="12.75" hidden="false" customHeight="false" outlineLevel="0" collapsed="false">
      <c r="B14" s="13"/>
      <c r="C14" s="15" t="s">
        <v>19</v>
      </c>
      <c r="D14" s="15" t="s">
        <v>20</v>
      </c>
      <c r="E14" s="15" t="s">
        <v>21</v>
      </c>
      <c r="F14" s="15" t="s">
        <v>22</v>
      </c>
      <c r="G14" s="15" t="s">
        <v>23</v>
      </c>
      <c r="H14" s="16" t="s">
        <v>24</v>
      </c>
      <c r="I14" s="12"/>
    </row>
    <row r="15" customFormat="false" ht="12.75" hidden="false" customHeight="false" outlineLevel="0" collapsed="false">
      <c r="B15" s="13"/>
      <c r="C15" s="12"/>
      <c r="D15" s="12"/>
      <c r="E15" s="12"/>
      <c r="F15" s="12"/>
      <c r="G15" s="12"/>
      <c r="H15" s="14"/>
      <c r="I15" s="12"/>
    </row>
    <row r="16" customFormat="false" ht="12.75" hidden="false" customHeight="false" outlineLevel="0" collapsed="false">
      <c r="B16" s="13" t="s">
        <v>25</v>
      </c>
      <c r="C16" s="3" t="n">
        <v>0.31437612447924</v>
      </c>
      <c r="D16" s="3" t="n">
        <v>0.178869194731799</v>
      </c>
      <c r="E16" s="3" t="n">
        <v>0.0733646360892201</v>
      </c>
      <c r="F16" s="3" t="n">
        <v>0.567079856868464</v>
      </c>
      <c r="G16" s="3" t="n">
        <v>0.432920143131536</v>
      </c>
      <c r="H16" s="17" t="n">
        <v>1</v>
      </c>
      <c r="I16" s="12"/>
    </row>
    <row r="17" customFormat="false" ht="12.75" hidden="false" customHeight="false" outlineLevel="0" collapsed="false">
      <c r="B17" s="13" t="s">
        <v>26</v>
      </c>
      <c r="C17" s="7" t="n">
        <v>48.72</v>
      </c>
      <c r="D17" s="7" t="n">
        <v>23</v>
      </c>
      <c r="E17" s="7" t="n">
        <v>34</v>
      </c>
      <c r="F17" s="7" t="n">
        <v>38.7165156831801</v>
      </c>
      <c r="G17" s="7" t="n">
        <v>81.129447854405</v>
      </c>
      <c r="H17" s="18" t="n">
        <f aca="false">+(C16*C17)+(D16*D17)+(E16*E17)+(G16*G17)</f>
        <v>57.047366067805</v>
      </c>
      <c r="I17" s="12"/>
    </row>
    <row r="18" customFormat="false" ht="12.75" hidden="false" customHeight="false" outlineLevel="0" collapsed="false">
      <c r="B18" s="13"/>
      <c r="C18" s="12"/>
      <c r="D18" s="12"/>
      <c r="E18" s="12"/>
      <c r="F18" s="12"/>
      <c r="G18" s="12"/>
      <c r="H18" s="14"/>
      <c r="I18" s="12"/>
    </row>
    <row r="19" customFormat="false" ht="12.75" hidden="false" customHeight="false" outlineLevel="0" collapsed="false">
      <c r="B19" s="13"/>
      <c r="C19" s="12"/>
      <c r="D19" s="12"/>
      <c r="E19" s="12"/>
      <c r="F19" s="12"/>
      <c r="G19" s="12"/>
      <c r="H19" s="14"/>
      <c r="I19" s="12"/>
    </row>
    <row r="20" customFormat="false" ht="12.75" hidden="false" customHeight="false" outlineLevel="0" collapsed="false">
      <c r="B20" s="13"/>
      <c r="C20" s="12"/>
      <c r="D20" s="19" t="s">
        <v>25</v>
      </c>
      <c r="E20" s="12"/>
      <c r="F20" s="19" t="s">
        <v>10</v>
      </c>
      <c r="G20" s="12"/>
      <c r="H20" s="14" t="s">
        <v>27</v>
      </c>
      <c r="I20" s="12"/>
    </row>
    <row r="21" customFormat="false" ht="12.75" hidden="false" customHeight="false" outlineLevel="0" collapsed="false">
      <c r="B21" s="13"/>
      <c r="C21" s="12"/>
      <c r="D21" s="12"/>
      <c r="E21" s="12"/>
      <c r="F21" s="12"/>
      <c r="G21" s="12"/>
      <c r="H21" s="14"/>
      <c r="I21" s="12"/>
    </row>
    <row r="22" customFormat="false" ht="12.75" hidden="false" customHeight="false" outlineLevel="0" collapsed="false">
      <c r="B22" s="13" t="s">
        <v>28</v>
      </c>
      <c r="C22" s="12"/>
      <c r="D22" s="3" t="n">
        <v>0.363</v>
      </c>
      <c r="E22" s="12"/>
      <c r="F22" s="7" t="n">
        <v>3.7</v>
      </c>
      <c r="G22" s="12"/>
      <c r="H22" s="18" t="n">
        <f aca="false">+F22/D22</f>
        <v>10.1928374655647</v>
      </c>
      <c r="I22" s="12"/>
    </row>
    <row r="23" customFormat="false" ht="12.75" hidden="false" customHeight="false" outlineLevel="0" collapsed="false">
      <c r="B23" s="13"/>
      <c r="C23" s="12"/>
      <c r="D23" s="3"/>
      <c r="E23" s="12"/>
      <c r="F23" s="12"/>
      <c r="G23" s="12"/>
      <c r="H23" s="14"/>
      <c r="I23" s="12"/>
    </row>
    <row r="24" customFormat="false" ht="12.75" hidden="false" customHeight="false" outlineLevel="0" collapsed="false">
      <c r="B24" s="13" t="s">
        <v>29</v>
      </c>
      <c r="C24" s="12"/>
      <c r="D24" s="3" t="n">
        <f aca="false">+(1-D22)*F16</f>
        <v>0.361229868825212</v>
      </c>
      <c r="E24" s="12"/>
      <c r="F24" s="12"/>
      <c r="G24" s="12"/>
      <c r="H24" s="14"/>
      <c r="I24" s="12"/>
    </row>
    <row r="25" customFormat="false" ht="12.75" hidden="false" customHeight="false" outlineLevel="0" collapsed="false">
      <c r="B25" s="13" t="s">
        <v>30</v>
      </c>
      <c r="C25" s="12"/>
      <c r="D25" s="3" t="n">
        <f aca="false">+(1-D22)*G16</f>
        <v>0.275770131174789</v>
      </c>
      <c r="E25" s="12"/>
      <c r="F25" s="12"/>
      <c r="G25" s="12"/>
      <c r="H25" s="14"/>
      <c r="I25" s="12"/>
    </row>
    <row r="26" customFormat="false" ht="12.75" hidden="false" customHeight="false" outlineLevel="0" collapsed="false">
      <c r="B26" s="13" t="s">
        <v>31</v>
      </c>
      <c r="C26" s="12"/>
      <c r="D26" s="3" t="n">
        <f aca="false">+D24+D25</f>
        <v>0.637</v>
      </c>
      <c r="E26" s="12"/>
      <c r="F26" s="7" t="n">
        <v>4.9</v>
      </c>
      <c r="G26" s="12"/>
      <c r="H26" s="18" t="n">
        <f aca="false">+F26/D26</f>
        <v>7.69230769230769</v>
      </c>
      <c r="I26" s="12"/>
    </row>
    <row r="27" customFormat="false" ht="12.75" hidden="false" customHeight="false" outlineLevel="0" collapsed="false">
      <c r="B27" s="13"/>
      <c r="C27" s="12"/>
      <c r="D27" s="3"/>
      <c r="E27" s="12"/>
      <c r="F27" s="12"/>
      <c r="G27" s="12"/>
      <c r="H27" s="14"/>
      <c r="I27" s="12"/>
    </row>
    <row r="28" customFormat="false" ht="13.5" hidden="false" customHeight="false" outlineLevel="0" collapsed="false">
      <c r="B28" s="20" t="s">
        <v>18</v>
      </c>
      <c r="C28" s="21"/>
      <c r="D28" s="22" t="n">
        <f aca="false">+D26+D22</f>
        <v>1</v>
      </c>
      <c r="E28" s="21"/>
      <c r="F28" s="21"/>
      <c r="G28" s="21"/>
      <c r="H28" s="23"/>
      <c r="I28" s="12"/>
    </row>
    <row r="29" customFormat="false" ht="13.5" hidden="false" customHeight="false" outlineLevel="0" collapsed="false"/>
    <row r="31" customFormat="false" ht="13.5" hidden="false" customHeight="false" outlineLevel="0" collapsed="false"/>
    <row r="32" customFormat="false" ht="13.5" hidden="false" customHeight="false" outlineLevel="0" collapsed="false">
      <c r="B32" s="8"/>
      <c r="C32" s="9" t="s">
        <v>32</v>
      </c>
      <c r="D32" s="10"/>
      <c r="E32" s="10"/>
      <c r="F32" s="10"/>
      <c r="G32" s="10"/>
      <c r="H32" s="11"/>
      <c r="I32" s="12"/>
    </row>
    <row r="33" customFormat="false" ht="12.75" hidden="false" customHeight="false" outlineLevel="0" collapsed="false">
      <c r="B33" s="13"/>
      <c r="C33" s="12"/>
      <c r="D33" s="12"/>
      <c r="E33" s="12"/>
      <c r="F33" s="12"/>
      <c r="G33" s="12"/>
      <c r="H33" s="14"/>
      <c r="I33" s="12"/>
    </row>
    <row r="34" customFormat="false" ht="12.75" hidden="false" customHeight="false" outlineLevel="0" collapsed="false">
      <c r="B34" s="13"/>
      <c r="C34" s="15"/>
      <c r="D34" s="15"/>
      <c r="E34" s="15"/>
      <c r="F34" s="15"/>
      <c r="G34" s="15"/>
      <c r="H34" s="16" t="s">
        <v>18</v>
      </c>
      <c r="I34" s="12"/>
    </row>
    <row r="35" customFormat="false" ht="12.75" hidden="false" customHeight="false" outlineLevel="0" collapsed="false">
      <c r="B35" s="13"/>
      <c r="C35" s="15" t="s">
        <v>19</v>
      </c>
      <c r="D35" s="15" t="s">
        <v>20</v>
      </c>
      <c r="E35" s="15" t="s">
        <v>21</v>
      </c>
      <c r="F35" s="15" t="s">
        <v>22</v>
      </c>
      <c r="G35" s="15" t="s">
        <v>23</v>
      </c>
      <c r="H35" s="16" t="s">
        <v>24</v>
      </c>
      <c r="I35" s="12"/>
    </row>
    <row r="36" customFormat="false" ht="12.75" hidden="false" customHeight="false" outlineLevel="0" collapsed="false">
      <c r="B36" s="13"/>
      <c r="C36" s="12"/>
      <c r="D36" s="12"/>
      <c r="E36" s="12"/>
      <c r="F36" s="12"/>
      <c r="G36" s="12"/>
      <c r="H36" s="14"/>
      <c r="I36" s="12"/>
    </row>
    <row r="37" customFormat="false" ht="12.75" hidden="false" customHeight="false" outlineLevel="0" collapsed="false">
      <c r="B37" s="13" t="s">
        <v>25</v>
      </c>
      <c r="C37" s="3" t="n">
        <v>0.31437612447924</v>
      </c>
      <c r="D37" s="3" t="n">
        <v>0.178869194731799</v>
      </c>
      <c r="E37" s="3" t="n">
        <v>0.0733646360892201</v>
      </c>
      <c r="F37" s="3" t="n">
        <v>0.567079856868464</v>
      </c>
      <c r="G37" s="3" t="n">
        <v>0.432920143131536</v>
      </c>
      <c r="H37" s="17" t="n">
        <v>1</v>
      </c>
      <c r="I37" s="12"/>
    </row>
    <row r="38" customFormat="false" ht="12.75" hidden="false" customHeight="false" outlineLevel="0" collapsed="false">
      <c r="B38" s="13" t="s">
        <v>26</v>
      </c>
      <c r="C38" s="7" t="n">
        <v>48.72</v>
      </c>
      <c r="D38" s="7" t="n">
        <v>23</v>
      </c>
      <c r="E38" s="7" t="n">
        <v>34</v>
      </c>
      <c r="F38" s="7" t="n">
        <v>38.7165156831801</v>
      </c>
      <c r="G38" s="7" t="n">
        <v>120</v>
      </c>
      <c r="H38" s="18" t="n">
        <f aca="false">+(C37*C38)+(D37*D38)+(E37*E38)+(G37*G38)</f>
        <v>73.8752110662778</v>
      </c>
      <c r="I38" s="12"/>
    </row>
    <row r="39" customFormat="false" ht="12.75" hidden="false" customHeight="false" outlineLevel="0" collapsed="false">
      <c r="B39" s="13"/>
      <c r="C39" s="12"/>
      <c r="D39" s="12"/>
      <c r="E39" s="12"/>
      <c r="F39" s="12"/>
      <c r="G39" s="12"/>
      <c r="H39" s="14"/>
      <c r="I39" s="12"/>
    </row>
    <row r="40" customFormat="false" ht="12.75" hidden="false" customHeight="false" outlineLevel="0" collapsed="false">
      <c r="B40" s="13"/>
      <c r="C40" s="12"/>
      <c r="D40" s="12"/>
      <c r="E40" s="12"/>
      <c r="F40" s="12"/>
      <c r="G40" s="12"/>
      <c r="H40" s="14"/>
      <c r="I40" s="12"/>
    </row>
    <row r="41" customFormat="false" ht="12.75" hidden="false" customHeight="false" outlineLevel="0" collapsed="false">
      <c r="B41" s="13"/>
      <c r="C41" s="12"/>
      <c r="D41" s="19" t="s">
        <v>25</v>
      </c>
      <c r="E41" s="12"/>
      <c r="F41" s="19" t="s">
        <v>10</v>
      </c>
      <c r="G41" s="12"/>
      <c r="H41" s="14" t="s">
        <v>27</v>
      </c>
      <c r="I41" s="12"/>
    </row>
    <row r="42" customFormat="false" ht="12.75" hidden="false" customHeight="false" outlineLevel="0" collapsed="false">
      <c r="B42" s="13"/>
      <c r="C42" s="12"/>
      <c r="D42" s="12"/>
      <c r="E42" s="12"/>
      <c r="F42" s="12"/>
      <c r="G42" s="12"/>
      <c r="H42" s="14"/>
      <c r="I42" s="12"/>
    </row>
    <row r="43" customFormat="false" ht="12.75" hidden="false" customHeight="false" outlineLevel="0" collapsed="false">
      <c r="B43" s="13" t="s">
        <v>28</v>
      </c>
      <c r="C43" s="12"/>
      <c r="D43" s="3" t="n">
        <v>0.363</v>
      </c>
      <c r="E43" s="12"/>
      <c r="F43" s="7" t="n">
        <v>3.7</v>
      </c>
      <c r="G43" s="12"/>
      <c r="H43" s="18" t="n">
        <f aca="false">+F43/D43</f>
        <v>10.1928374655647</v>
      </c>
      <c r="I43" s="12"/>
    </row>
    <row r="44" customFormat="false" ht="12.75" hidden="false" customHeight="false" outlineLevel="0" collapsed="false">
      <c r="B44" s="13"/>
      <c r="C44" s="12"/>
      <c r="D44" s="3"/>
      <c r="E44" s="12"/>
      <c r="F44" s="12"/>
      <c r="G44" s="12"/>
      <c r="H44" s="14"/>
      <c r="I44" s="12"/>
    </row>
    <row r="45" customFormat="false" ht="12.75" hidden="false" customHeight="false" outlineLevel="0" collapsed="false">
      <c r="B45" s="13" t="s">
        <v>29</v>
      </c>
      <c r="C45" s="12"/>
      <c r="D45" s="3" t="n">
        <f aca="false">+(1-D43)*F37</f>
        <v>0.361229868825212</v>
      </c>
      <c r="E45" s="12"/>
      <c r="F45" s="12"/>
      <c r="G45" s="12"/>
      <c r="H45" s="14"/>
      <c r="I45" s="12"/>
    </row>
    <row r="46" customFormat="false" ht="12.75" hidden="false" customHeight="false" outlineLevel="0" collapsed="false">
      <c r="B46" s="13" t="s">
        <v>30</v>
      </c>
      <c r="C46" s="12"/>
      <c r="D46" s="3" t="n">
        <f aca="false">+(1-D43)*G37</f>
        <v>0.275770131174789</v>
      </c>
      <c r="E46" s="12"/>
      <c r="F46" s="12"/>
      <c r="G46" s="12"/>
      <c r="H46" s="14"/>
      <c r="I46" s="12"/>
    </row>
    <row r="47" customFormat="false" ht="12.75" hidden="false" customHeight="false" outlineLevel="0" collapsed="false">
      <c r="B47" s="13" t="s">
        <v>31</v>
      </c>
      <c r="C47" s="12"/>
      <c r="D47" s="3" t="n">
        <f aca="false">+D45+D46</f>
        <v>0.637</v>
      </c>
      <c r="E47" s="12"/>
      <c r="F47" s="7" t="n">
        <v>4.9</v>
      </c>
      <c r="G47" s="12"/>
      <c r="H47" s="18" t="n">
        <f aca="false">+F47/D47</f>
        <v>7.69230769230769</v>
      </c>
      <c r="I47" s="12"/>
    </row>
    <row r="48" customFormat="false" ht="12.75" hidden="false" customHeight="false" outlineLevel="0" collapsed="false">
      <c r="B48" s="13"/>
      <c r="C48" s="12"/>
      <c r="D48" s="3"/>
      <c r="E48" s="12"/>
      <c r="F48" s="12"/>
      <c r="G48" s="12"/>
      <c r="H48" s="14"/>
      <c r="I48" s="12"/>
    </row>
    <row r="49" customFormat="false" ht="13.5" hidden="false" customHeight="false" outlineLevel="0" collapsed="false">
      <c r="B49" s="20" t="s">
        <v>18</v>
      </c>
      <c r="C49" s="21"/>
      <c r="D49" s="22" t="n">
        <f aca="false">+D47+D43</f>
        <v>1</v>
      </c>
      <c r="E49" s="21"/>
      <c r="F49" s="21"/>
      <c r="G49" s="21"/>
      <c r="H49" s="23"/>
      <c r="I49" s="12"/>
    </row>
    <row r="5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2001-05-01T10:34:41Z</dcterms:created>
  <dc:creator>mtribole</dc:creator>
  <dc:description/>
  <dc:language>en-US</dc:language>
  <cp:lastModifiedBy>mtribole</cp:lastModifiedBy>
  <cp:lastPrinted>2001-05-01T11:08:54Z</cp:lastPrinted>
  <dcterms:modified xsi:type="dcterms:W3CDTF">2001-05-01T14:18:25Z</dcterms:modified>
  <cp:revision>0</cp:revision>
  <dc:subject/>
  <dc:title/>
</cp:coreProperties>
</file>