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3-0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<sst xmlns="http://schemas.openxmlformats.org/spreadsheetml/2006/main" count="59" uniqueCount="39">
  <si>
    <t xml:space="preserve">TABLE 1</t>
  </si>
  <si>
    <t xml:space="preserve">Quote for</t>
  </si>
  <si>
    <t xml:space="preserve">City of Kingman</t>
  </si>
  <si>
    <t xml:space="preserve">4/3/01  10:00 am</t>
  </si>
  <si>
    <t xml:space="preserve">This quote is illustrative.  Actual pricing may differ due to market changes</t>
  </si>
  <si>
    <t xml:space="preserve">Del Pt.:</t>
  </si>
  <si>
    <t xml:space="preserve">Citizens City Gate</t>
  </si>
  <si>
    <t xml:space="preserve">Meter</t>
  </si>
  <si>
    <t xml:space="preserve">Citygate</t>
  </si>
  <si>
    <t xml:space="preserve">San Juan</t>
  </si>
  <si>
    <t xml:space="preserve">Rounded</t>
  </si>
  <si>
    <t xml:space="preserve">NYMEX</t>
  </si>
  <si>
    <t xml:space="preserve">EPSJ</t>
  </si>
  <si>
    <t xml:space="preserve">Fuel</t>
  </si>
  <si>
    <t xml:space="preserve">Transport</t>
  </si>
  <si>
    <t xml:space="preserve">Final Price</t>
  </si>
  <si>
    <t xml:space="preserve">City Gate</t>
  </si>
  <si>
    <t xml:space="preserve">Days/</t>
  </si>
  <si>
    <t xml:space="preserve">Volumes</t>
  </si>
  <si>
    <t xml:space="preserve">Volumes </t>
  </si>
  <si>
    <t xml:space="preserve">Volume</t>
  </si>
  <si>
    <t xml:space="preserve">Basis</t>
  </si>
  <si>
    <t xml:space="preserve">Price</t>
  </si>
  <si>
    <t xml:space="preserve">Adj Price</t>
  </si>
  <si>
    <t xml:space="preserve">to Gate</t>
  </si>
  <si>
    <t xml:space="preserve">payments</t>
  </si>
  <si>
    <t xml:space="preserve">Month</t>
  </si>
  <si>
    <t xml:space="preserve">MMBtu/Mo</t>
  </si>
  <si>
    <t xml:space="preserve">MMBtu/d</t>
  </si>
  <si>
    <t xml:space="preserve">MMBtu/day</t>
  </si>
  <si>
    <t xml:space="preserve">$/MMBtu</t>
  </si>
  <si>
    <t xml:space="preserve">*</t>
  </si>
  <si>
    <t xml:space="preserve">Average San Juan Price</t>
  </si>
  <si>
    <t xml:space="preserve">Average City gate Price</t>
  </si>
  <si>
    <t xml:space="preserve">* If pipeline tariff for fuel changes during term,</t>
  </si>
  <si>
    <t xml:space="preserve">this value will also change.</t>
  </si>
  <si>
    <t xml:space="preserve">Approved:</t>
  </si>
  <si>
    <t xml:space="preserve">Buyer:</t>
  </si>
  <si>
    <t xml:space="preserve">Seller: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</si>
</sst>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0"/>
    <numFmt numFmtId="167" formatCode="[$-409]m/d/yyyy"/>
    <numFmt numFmtId="168" formatCode="[$-409]h:mm\ AM/PM"/>
    <numFmt numFmtId="169" formatCode="[$-409]mmm\-yy"/>
    <numFmt numFmtId="170" formatCode="[$-409]#,##0_);\(#,##0\)"/>
    <numFmt numFmtId="171" formatCode="0.000"/>
    <numFmt numFmtId="172" formatCode="0.00"/>
    <numFmt numFmtId="173" formatCode="\$#,##0.00"/>
    <numFmt numFmtId="174" formatCode="\$#,##0"/>
    <numFmt numFmtId="175" formatCode="\$#,##0.000"/>
    <numFmt numFmtId="176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8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3" min="3" style="0" width="10.71"/>
    <col collapsed="false" customWidth="true" hidden="true" outlineLevel="0" max="4" min="4" style="0" width="10.85"/>
    <col collapsed="false" customWidth="true" hidden="true" outlineLevel="0" max="5" min="5" style="0" width="10.28"/>
    <col collapsed="false" customWidth="true" hidden="true" outlineLevel="0" max="6" min="6" style="0" width="9.14"/>
    <col collapsed="false" customWidth="true" hidden="false" outlineLevel="0" max="7" min="7" style="0" width="10.41"/>
    <col collapsed="false" customWidth="true" hidden="false" outlineLevel="0" max="8" min="8" style="0" width="10.85"/>
    <col collapsed="false" customWidth="true" hidden="false" outlineLevel="0" max="9" min="9" style="0" width="9.99"/>
    <col collapsed="false" customWidth="true" hidden="false" outlineLevel="0" max="10" min="10" style="0" width="10.13"/>
    <col collapsed="false" customWidth="true" hidden="false" outlineLevel="0" max="16" min="16" style="0" width="10.56"/>
    <col collapsed="false" customWidth="true" hidden="false" outlineLevel="0" max="17" min="17" style="0" width="10.71"/>
    <col collapsed="false" customWidth="true" hidden="false" outlineLevel="0" max="18" min="18" style="0" width="10.13"/>
  </cols>
  <sheetData>
    <row r="1" customFormat="false" ht="15" hidden="false" customHeight="true" outlineLevel="0" collapsed="false"/>
    <row r="2" customFormat="false" ht="15" hidden="false" customHeight="true" outlineLevel="0" collapsed="false">
      <c r="G2" s="1"/>
      <c r="H2" s="1"/>
      <c r="I2" s="1"/>
      <c r="J2" s="1"/>
      <c r="K2" s="2" t="s">
        <v>0</v>
      </c>
    </row>
    <row r="3" customFormat="false" ht="15" hidden="false" customHeight="true" outlineLevel="0" collapsed="false"/>
    <row r="4" customFormat="false" ht="15" hidden="false" customHeight="true" outlineLevel="0" collapsed="false"/>
    <row r="5" customFormat="false" ht="15" hidden="false" customHeight="true" outlineLevel="0" collapsed="false"/>
    <row r="6" customFormat="false" ht="15" hidden="false" customHeight="true" outlineLevel="0" collapsed="false">
      <c r="A6" s="3" t="s">
        <v>1</v>
      </c>
      <c r="B6" s="0" t="s">
        <v>2</v>
      </c>
    </row>
    <row r="7" customFormat="false" ht="15" hidden="false" customHeight="true" outlineLevel="0" collapsed="false">
      <c r="A7" s="4" t="s">
        <v>3</v>
      </c>
      <c r="B7" s="5"/>
      <c r="K7" s="0" t="s">
        <v>4</v>
      </c>
    </row>
    <row r="8" customFormat="false" ht="15" hidden="false" customHeight="true" outlineLevel="0" collapsed="false">
      <c r="A8" s="3" t="s">
        <v>5</v>
      </c>
      <c r="B8" s="3" t="s">
        <v>6</v>
      </c>
      <c r="C8" s="6"/>
      <c r="D8" s="7"/>
      <c r="E8" s="7"/>
      <c r="F8" s="7"/>
      <c r="G8" s="7"/>
      <c r="H8" s="7"/>
      <c r="I8" s="7"/>
      <c r="J8" s="7"/>
      <c r="K8" s="7"/>
      <c r="L8" s="7"/>
    </row>
    <row r="9" customFormat="false" ht="15" hidden="false" customHeight="true" outlineLevel="0" collapsed="false">
      <c r="A9" s="8"/>
      <c r="B9" s="9"/>
      <c r="C9" s="10" t="s">
        <v>7</v>
      </c>
      <c r="D9" s="10" t="s">
        <v>8</v>
      </c>
      <c r="E9" s="10" t="s">
        <v>9</v>
      </c>
      <c r="F9" s="10" t="s">
        <v>9</v>
      </c>
      <c r="G9" s="10" t="s">
        <v>10</v>
      </c>
      <c r="H9" s="10" t="s">
        <v>9</v>
      </c>
      <c r="I9" s="10" t="s">
        <v>8</v>
      </c>
      <c r="J9" s="10" t="s">
        <v>7</v>
      </c>
      <c r="K9" s="10" t="s">
        <v>11</v>
      </c>
      <c r="L9" s="11"/>
      <c r="M9" s="12" t="s">
        <v>12</v>
      </c>
      <c r="N9" s="12" t="s">
        <v>13</v>
      </c>
      <c r="O9" s="12" t="s">
        <v>14</v>
      </c>
      <c r="P9" s="12" t="s">
        <v>15</v>
      </c>
      <c r="Q9" s="10" t="s">
        <v>9</v>
      </c>
      <c r="R9" s="13" t="s">
        <v>16</v>
      </c>
      <c r="T9" s="6"/>
    </row>
    <row r="10" customFormat="false" ht="15" hidden="false" customHeight="true" outlineLevel="0" collapsed="false">
      <c r="A10" s="14"/>
      <c r="B10" s="15" t="s">
        <v>17</v>
      </c>
      <c r="C10" s="15" t="s">
        <v>18</v>
      </c>
      <c r="D10" s="15" t="s">
        <v>18</v>
      </c>
      <c r="E10" s="15" t="s">
        <v>19</v>
      </c>
      <c r="F10" s="15" t="s">
        <v>20</v>
      </c>
      <c r="G10" s="15" t="s">
        <v>20</v>
      </c>
      <c r="H10" s="15" t="s">
        <v>19</v>
      </c>
      <c r="I10" s="15" t="s">
        <v>18</v>
      </c>
      <c r="J10" s="15" t="s">
        <v>18</v>
      </c>
      <c r="K10" s="15"/>
      <c r="L10" s="15" t="s">
        <v>21</v>
      </c>
      <c r="M10" s="15" t="s">
        <v>22</v>
      </c>
      <c r="N10" s="15" t="s">
        <v>23</v>
      </c>
      <c r="O10" s="15" t="s">
        <v>24</v>
      </c>
      <c r="P10" s="15" t="s">
        <v>16</v>
      </c>
      <c r="Q10" s="3" t="s">
        <v>25</v>
      </c>
      <c r="R10" s="16" t="s">
        <v>25</v>
      </c>
      <c r="S10" s="3"/>
      <c r="T10" s="3"/>
    </row>
    <row r="11" customFormat="false" ht="15" hidden="false" customHeight="true" outlineLevel="0" collapsed="false">
      <c r="A11" s="17" t="s">
        <v>26</v>
      </c>
      <c r="B11" s="18" t="s">
        <v>26</v>
      </c>
      <c r="C11" s="19" t="s">
        <v>27</v>
      </c>
      <c r="D11" s="19" t="s">
        <v>27</v>
      </c>
      <c r="E11" s="19" t="s">
        <v>27</v>
      </c>
      <c r="F11" s="18" t="s">
        <v>28</v>
      </c>
      <c r="G11" s="18" t="s">
        <v>29</v>
      </c>
      <c r="H11" s="19" t="s">
        <v>27</v>
      </c>
      <c r="I11" s="19" t="s">
        <v>27</v>
      </c>
      <c r="J11" s="19" t="s">
        <v>27</v>
      </c>
      <c r="K11" s="18" t="s">
        <v>30</v>
      </c>
      <c r="L11" s="18" t="s">
        <v>30</v>
      </c>
      <c r="M11" s="18" t="s">
        <v>30</v>
      </c>
      <c r="N11" s="18" t="s">
        <v>31</v>
      </c>
      <c r="O11" s="18"/>
      <c r="P11" s="18"/>
      <c r="Q11" s="20"/>
      <c r="R11" s="21"/>
      <c r="S11" s="3"/>
      <c r="T11" s="7"/>
    </row>
    <row r="12" customFormat="false" ht="15" hidden="false" customHeight="true" outlineLevel="0" collapsed="false">
      <c r="A12" s="22"/>
      <c r="B12" s="23"/>
      <c r="C12" s="24"/>
      <c r="D12" s="25"/>
      <c r="E12" s="25"/>
      <c r="F12" s="1"/>
      <c r="G12" s="1"/>
      <c r="H12" s="1"/>
      <c r="I12" s="1"/>
      <c r="J12" s="1"/>
      <c r="K12" s="26"/>
      <c r="L12" s="27"/>
      <c r="M12" s="27"/>
      <c r="N12" s="27"/>
      <c r="O12" s="28"/>
      <c r="P12" s="27"/>
      <c r="Q12" s="29"/>
      <c r="R12" s="29"/>
      <c r="S12" s="30"/>
      <c r="T12" s="7"/>
    </row>
    <row r="13" customFormat="false" ht="15" hidden="false" customHeight="true" outlineLevel="0" collapsed="false">
      <c r="A13" s="22"/>
      <c r="B13" s="31"/>
      <c r="C13" s="24"/>
      <c r="D13" s="25"/>
      <c r="E13" s="25"/>
      <c r="F13" s="1"/>
      <c r="G13" s="1"/>
      <c r="H13" s="1"/>
      <c r="I13" s="1"/>
      <c r="J13" s="1"/>
      <c r="K13" s="26"/>
      <c r="L13" s="32"/>
      <c r="M13" s="33"/>
      <c r="N13" s="27"/>
      <c r="O13" s="28"/>
      <c r="P13" s="27"/>
      <c r="Q13" s="34"/>
      <c r="R13" s="35"/>
      <c r="S13" s="36"/>
      <c r="T13" s="37"/>
    </row>
    <row r="14" customFormat="false" ht="15" hidden="false" customHeight="true" outlineLevel="0" collapsed="false">
      <c r="A14" s="22" t="n">
        <v>37012</v>
      </c>
      <c r="B14" s="23" t="n">
        <v>31</v>
      </c>
      <c r="C14" s="24" t="n">
        <v>12000</v>
      </c>
      <c r="D14" s="25" t="n">
        <v>2244</v>
      </c>
      <c r="E14" s="38" t="n">
        <f aca="false">D14/(1-0.0388)</f>
        <v>2334.58177278402</v>
      </c>
      <c r="F14" s="1" t="n">
        <f aca="false">E14/B14</f>
        <v>75.3090894446458</v>
      </c>
      <c r="G14" s="39" t="n">
        <f aca="false">ROUND(F14,-1)</f>
        <v>80</v>
      </c>
      <c r="H14" s="39" t="n">
        <f aca="false">G14*B14</f>
        <v>2480</v>
      </c>
      <c r="I14" s="1" t="n">
        <f aca="false">H14*(1-0.0347)</f>
        <v>2393.944</v>
      </c>
      <c r="J14" s="39" t="n">
        <f aca="false">I14*(1-0.024)</f>
        <v>2336.489344</v>
      </c>
      <c r="K14" s="40" t="n">
        <v>5.135</v>
      </c>
      <c r="L14" s="41" t="n">
        <v>-0.51</v>
      </c>
      <c r="M14" s="33" t="n">
        <f aca="false">K14+L14</f>
        <v>4.625</v>
      </c>
      <c r="N14" s="27" t="n">
        <f aca="false">M14/(1-0.0347)</f>
        <v>4.79125660416451</v>
      </c>
      <c r="O14" s="42" t="n">
        <v>0.35</v>
      </c>
      <c r="P14" s="27" t="n">
        <f aca="false">N14+O14</f>
        <v>5.14125660416451</v>
      </c>
      <c r="Q14" s="43" t="n">
        <f aca="false">H14*M14</f>
        <v>11470</v>
      </c>
      <c r="R14" s="44" t="n">
        <f aca="false">I14*P14</f>
        <v>12307.8804</v>
      </c>
      <c r="S14" s="45"/>
      <c r="T14" s="37"/>
    </row>
    <row r="15" customFormat="false" ht="15" hidden="false" customHeight="true" outlineLevel="0" collapsed="false">
      <c r="A15" s="22" t="n">
        <v>37043</v>
      </c>
      <c r="B15" s="23" t="n">
        <v>30</v>
      </c>
      <c r="C15" s="24"/>
      <c r="D15" s="25" t="n">
        <v>2768</v>
      </c>
      <c r="E15" s="38" t="n">
        <f aca="false">D15/(1-0.0388)</f>
        <v>2879.73366625052</v>
      </c>
      <c r="F15" s="1" t="n">
        <f aca="false">E15/B15</f>
        <v>95.9911222083507</v>
      </c>
      <c r="G15" s="39" t="n">
        <f aca="false">ROUND(F15,-1)</f>
        <v>100</v>
      </c>
      <c r="H15" s="39" t="n">
        <f aca="false">G15*B15</f>
        <v>3000</v>
      </c>
      <c r="I15" s="1" t="n">
        <f aca="false">H15*(1-0.0347)</f>
        <v>2895.9</v>
      </c>
      <c r="J15" s="39" t="n">
        <f aca="false">I15*(1-0.024)</f>
        <v>2826.3984</v>
      </c>
      <c r="K15" s="40" t="n">
        <v>5.16</v>
      </c>
      <c r="L15" s="41" t="n">
        <v>-0.47</v>
      </c>
      <c r="M15" s="33" t="n">
        <f aca="false">K15+L15</f>
        <v>4.69</v>
      </c>
      <c r="N15" s="27" t="n">
        <f aca="false">M15/(1-0.0347)</f>
        <v>4.85859318346628</v>
      </c>
      <c r="O15" s="42" t="n">
        <v>0.35</v>
      </c>
      <c r="P15" s="27" t="n">
        <f aca="false">N15+O15</f>
        <v>5.20859318346628</v>
      </c>
      <c r="Q15" s="43" t="n">
        <f aca="false">H15*M15</f>
        <v>14070</v>
      </c>
      <c r="R15" s="44" t="n">
        <f aca="false">I15*P15</f>
        <v>15083.565</v>
      </c>
      <c r="S15" s="45"/>
      <c r="T15" s="37"/>
    </row>
    <row r="16" customFormat="false" ht="15" hidden="false" customHeight="true" outlineLevel="0" collapsed="false">
      <c r="A16" s="22" t="n">
        <v>37073</v>
      </c>
      <c r="B16" s="23" t="n">
        <v>31</v>
      </c>
      <c r="C16" s="24"/>
      <c r="D16" s="25" t="n">
        <v>3103</v>
      </c>
      <c r="E16" s="38" t="n">
        <f aca="false">D16/(1-0.0388)</f>
        <v>3228.25634623387</v>
      </c>
      <c r="F16" s="1" t="n">
        <f aca="false">E16/B16</f>
        <v>104.137301491415</v>
      </c>
      <c r="G16" s="39" t="n">
        <f aca="false">ROUND(F16,-1)</f>
        <v>100</v>
      </c>
      <c r="H16" s="39" t="n">
        <f aca="false">G16*B16</f>
        <v>3100</v>
      </c>
      <c r="I16" s="1" t="n">
        <f aca="false">H16*(1-0.0347)</f>
        <v>2992.43</v>
      </c>
      <c r="J16" s="39" t="n">
        <f aca="false">I16*(1-0.024)</f>
        <v>2920.61168</v>
      </c>
      <c r="K16" s="40" t="n">
        <v>5.21</v>
      </c>
      <c r="L16" s="41" t="n">
        <v>-0.43</v>
      </c>
      <c r="M16" s="33" t="n">
        <f aca="false">K16+L16</f>
        <v>4.78</v>
      </c>
      <c r="N16" s="27" t="n">
        <f aca="false">M16/(1-0.0347)</f>
        <v>4.95182844711489</v>
      </c>
      <c r="O16" s="42" t="n">
        <v>0.35</v>
      </c>
      <c r="P16" s="27" t="n">
        <f aca="false">N16+O16</f>
        <v>5.30182844711489</v>
      </c>
      <c r="Q16" s="43" t="n">
        <f aca="false">H16*M16</f>
        <v>14818</v>
      </c>
      <c r="R16" s="44" t="n">
        <f aca="false">I16*P16</f>
        <v>15865.3505</v>
      </c>
      <c r="S16" s="45"/>
      <c r="T16" s="37"/>
    </row>
    <row r="17" customFormat="false" ht="15" hidden="false" customHeight="true" outlineLevel="0" collapsed="false">
      <c r="A17" s="22" t="n">
        <v>37104</v>
      </c>
      <c r="B17" s="23" t="n">
        <v>31</v>
      </c>
      <c r="C17" s="24"/>
      <c r="D17" s="25" t="n">
        <v>3274</v>
      </c>
      <c r="E17" s="38" t="n">
        <f aca="false">D17/(1-0.0388)</f>
        <v>3406.15896795672</v>
      </c>
      <c r="F17" s="1" t="n">
        <f aca="false">E17/B17</f>
        <v>109.876095740539</v>
      </c>
      <c r="G17" s="39" t="n">
        <f aca="false">ROUND(F17,-1)</f>
        <v>110</v>
      </c>
      <c r="H17" s="39" t="n">
        <f aca="false">G17*B17</f>
        <v>3410</v>
      </c>
      <c r="I17" s="1" t="n">
        <f aca="false">H17*(1-0.0347)</f>
        <v>3291.673</v>
      </c>
      <c r="J17" s="39" t="n">
        <f aca="false">I17*(1-0.024)</f>
        <v>3212.672848</v>
      </c>
      <c r="K17" s="40" t="n">
        <v>5.26</v>
      </c>
      <c r="L17" s="41" t="n">
        <v>-0.42</v>
      </c>
      <c r="M17" s="33" t="n">
        <f aca="false">K17+L17</f>
        <v>4.84</v>
      </c>
      <c r="N17" s="27" t="n">
        <f aca="false">M17/(1-0.0347)</f>
        <v>5.01398528954729</v>
      </c>
      <c r="O17" s="42" t="n">
        <v>0.35</v>
      </c>
      <c r="P17" s="27" t="n">
        <f aca="false">N17+O17</f>
        <v>5.36398528954729</v>
      </c>
      <c r="Q17" s="43" t="n">
        <f aca="false">H17*M17</f>
        <v>16504.4</v>
      </c>
      <c r="R17" s="44" t="n">
        <f aca="false">I17*P17</f>
        <v>17656.48555</v>
      </c>
      <c r="S17" s="45"/>
      <c r="T17" s="37"/>
    </row>
    <row r="18" customFormat="false" ht="15" hidden="false" customHeight="true" outlineLevel="0" collapsed="false">
      <c r="A18" s="22" t="n">
        <v>37135</v>
      </c>
      <c r="B18" s="23" t="n">
        <v>30</v>
      </c>
      <c r="C18" s="24"/>
      <c r="D18" s="25" t="n">
        <v>2710</v>
      </c>
      <c r="E18" s="38" t="n">
        <f aca="false">D18/(1-0.0388)</f>
        <v>2819.392426134</v>
      </c>
      <c r="F18" s="1" t="n">
        <f aca="false">E18/B18</f>
        <v>93.9797475378</v>
      </c>
      <c r="G18" s="39" t="n">
        <f aca="false">ROUND(F18,-1)</f>
        <v>90</v>
      </c>
      <c r="H18" s="39" t="n">
        <f aca="false">G18*B18</f>
        <v>2700</v>
      </c>
      <c r="I18" s="1" t="n">
        <f aca="false">H18*(1-0.0347)</f>
        <v>2606.31</v>
      </c>
      <c r="J18" s="39" t="n">
        <f aca="false">I18*(1-0.024)</f>
        <v>2543.75856</v>
      </c>
      <c r="K18" s="40" t="n">
        <v>5.25</v>
      </c>
      <c r="L18" s="41" t="n">
        <v>-0.405</v>
      </c>
      <c r="M18" s="33" t="n">
        <f aca="false">K18+L18</f>
        <v>4.845</v>
      </c>
      <c r="N18" s="27" t="n">
        <f aca="false">M18/(1-0.0347)</f>
        <v>5.01916502641666</v>
      </c>
      <c r="O18" s="42" t="n">
        <v>0.35</v>
      </c>
      <c r="P18" s="27" t="n">
        <f aca="false">N18+O18</f>
        <v>5.36916502641666</v>
      </c>
      <c r="Q18" s="43" t="n">
        <f aca="false">H18*M18</f>
        <v>13081.5</v>
      </c>
      <c r="R18" s="44" t="n">
        <f aca="false">I18*P18</f>
        <v>13993.7085</v>
      </c>
      <c r="S18" s="45"/>
      <c r="T18" s="37"/>
    </row>
    <row r="19" customFormat="false" ht="15" hidden="false" customHeight="true" outlineLevel="0" collapsed="false">
      <c r="A19" s="22" t="n">
        <v>37165</v>
      </c>
      <c r="B19" s="23" t="n">
        <v>31</v>
      </c>
      <c r="C19" s="24"/>
      <c r="D19" s="25" t="n">
        <v>2498</v>
      </c>
      <c r="E19" s="38" t="n">
        <f aca="false">D19/(1-0.0388)</f>
        <v>2598.83478984603</v>
      </c>
      <c r="F19" s="1" t="n">
        <f aca="false">E19/B19</f>
        <v>83.8333803176137</v>
      </c>
      <c r="G19" s="39" t="n">
        <f aca="false">ROUND(F19,-1)</f>
        <v>80</v>
      </c>
      <c r="H19" s="39" t="n">
        <f aca="false">G19*B19</f>
        <v>2480</v>
      </c>
      <c r="I19" s="1" t="n">
        <f aca="false">H19*(1-0.0347)</f>
        <v>2393.944</v>
      </c>
      <c r="J19" s="39" t="n">
        <f aca="false">I19*(1-0.024)</f>
        <v>2336.489344</v>
      </c>
      <c r="K19" s="40" t="n">
        <v>5.255</v>
      </c>
      <c r="L19" s="41" t="n">
        <v>-0.375</v>
      </c>
      <c r="M19" s="33" t="n">
        <f aca="false">K19+L19</f>
        <v>4.88</v>
      </c>
      <c r="N19" s="27" t="n">
        <f aca="false">M19/(1-0.0347)</f>
        <v>5.05542318450223</v>
      </c>
      <c r="O19" s="42" t="n">
        <v>0.35</v>
      </c>
      <c r="P19" s="27" t="n">
        <f aca="false">N19+O19</f>
        <v>5.40542318450223</v>
      </c>
      <c r="Q19" s="43" t="n">
        <f aca="false">H19*M19</f>
        <v>12102.4</v>
      </c>
      <c r="R19" s="44" t="n">
        <f aca="false">I19*P19</f>
        <v>12940.2804</v>
      </c>
      <c r="S19" s="45"/>
      <c r="T19" s="37"/>
    </row>
    <row r="20" customFormat="false" ht="15" hidden="false" customHeight="true" outlineLevel="0" collapsed="false">
      <c r="A20" s="22" t="n">
        <v>37196</v>
      </c>
      <c r="B20" s="23" t="n">
        <v>30</v>
      </c>
      <c r="C20" s="24"/>
      <c r="D20" s="25" t="n">
        <v>2176</v>
      </c>
      <c r="E20" s="38" t="n">
        <f aca="false">D20/(1-0.0388)</f>
        <v>2263.83687057844</v>
      </c>
      <c r="F20" s="1" t="n">
        <f aca="false">E20/B20</f>
        <v>75.4612290192815</v>
      </c>
      <c r="G20" s="39" t="n">
        <f aca="false">ROUND(F20,-1)</f>
        <v>80</v>
      </c>
      <c r="H20" s="39" t="n">
        <f aca="false">G20*B20</f>
        <v>2400</v>
      </c>
      <c r="I20" s="1" t="n">
        <f aca="false">H20*(1-0.0347)</f>
        <v>2316.72</v>
      </c>
      <c r="J20" s="39" t="n">
        <f aca="false">I20*(1-0.024)</f>
        <v>2261.11872</v>
      </c>
      <c r="K20" s="40" t="n">
        <v>5.2</v>
      </c>
      <c r="L20" s="41" t="n">
        <v>-0.16</v>
      </c>
      <c r="M20" s="33" t="n">
        <f aca="false">K20+L20</f>
        <v>5.04</v>
      </c>
      <c r="N20" s="27" t="n">
        <f aca="false">M20/(1-0.0347)</f>
        <v>5.22117476432197</v>
      </c>
      <c r="O20" s="42" t="n">
        <v>0.35</v>
      </c>
      <c r="P20" s="27" t="n">
        <f aca="false">N20+O20</f>
        <v>5.57117476432197</v>
      </c>
      <c r="Q20" s="43" t="n">
        <f aca="false">H20*M20</f>
        <v>12096</v>
      </c>
      <c r="R20" s="44" t="n">
        <f aca="false">I20*P20</f>
        <v>12906.852</v>
      </c>
      <c r="T20" s="7"/>
    </row>
    <row r="21" customFormat="false" ht="15" hidden="false" customHeight="true" outlineLevel="0" collapsed="false">
      <c r="A21" s="22" t="n">
        <v>37226</v>
      </c>
      <c r="B21" s="23" t="n">
        <v>31</v>
      </c>
      <c r="C21" s="24"/>
      <c r="D21" s="25" t="n">
        <v>1000</v>
      </c>
      <c r="E21" s="38" t="n">
        <f aca="false">D21/(1-0.0388)</f>
        <v>1040.36620890553</v>
      </c>
      <c r="F21" s="1" t="n">
        <f aca="false">E21/B21</f>
        <v>33.5602002872753</v>
      </c>
      <c r="G21" s="39" t="n">
        <f aca="false">ROUND(F21,-1)</f>
        <v>30</v>
      </c>
      <c r="H21" s="39" t="n">
        <f aca="false">G21*B21</f>
        <v>930</v>
      </c>
      <c r="I21" s="1" t="n">
        <f aca="false">H21*(1-0.0347)</f>
        <v>897.729</v>
      </c>
      <c r="J21" s="39" t="n">
        <f aca="false">I21*(1-0.024)</f>
        <v>876.183504</v>
      </c>
      <c r="K21" s="40" t="n">
        <v>5.3</v>
      </c>
      <c r="L21" s="41" t="n">
        <v>-0.16</v>
      </c>
      <c r="M21" s="33" t="n">
        <f aca="false">K21+L21</f>
        <v>5.14</v>
      </c>
      <c r="N21" s="27" t="n">
        <f aca="false">M21/(1-0.0347)</f>
        <v>5.32476950170931</v>
      </c>
      <c r="O21" s="42" t="n">
        <v>0.35</v>
      </c>
      <c r="P21" s="27" t="n">
        <f aca="false">N21+O21</f>
        <v>5.67476950170931</v>
      </c>
      <c r="Q21" s="43" t="n">
        <f aca="false">H21*M21</f>
        <v>4780.2</v>
      </c>
      <c r="R21" s="44" t="n">
        <f aca="false">I21*P21</f>
        <v>5094.40515</v>
      </c>
      <c r="S21" s="45"/>
      <c r="T21" s="46"/>
    </row>
    <row r="22" customFormat="false" ht="15" hidden="false" customHeight="true" outlineLevel="0" collapsed="false">
      <c r="A22" s="22" t="n">
        <v>37257</v>
      </c>
      <c r="B22" s="0" t="n">
        <v>31</v>
      </c>
      <c r="C22" s="24"/>
      <c r="D22" s="25" t="n">
        <v>1000</v>
      </c>
      <c r="E22" s="38" t="n">
        <f aca="false">D22/(1-0.0388)</f>
        <v>1040.36620890553</v>
      </c>
      <c r="F22" s="1" t="n">
        <f aca="false">E22/B22</f>
        <v>33.5602002872753</v>
      </c>
      <c r="G22" s="39" t="n">
        <f aca="false">ROUND(F22,-1)</f>
        <v>30</v>
      </c>
      <c r="H22" s="39" t="n">
        <f aca="false">G22*B22</f>
        <v>930</v>
      </c>
      <c r="I22" s="1" t="n">
        <f aca="false">H22*(1-0.0347)</f>
        <v>897.729</v>
      </c>
      <c r="J22" s="39" t="n">
        <f aca="false">I22*(1-0.024)</f>
        <v>876.183504</v>
      </c>
      <c r="K22" s="40" t="n">
        <v>5.3</v>
      </c>
      <c r="L22" s="41" t="n">
        <v>-0.16</v>
      </c>
      <c r="M22" s="33" t="n">
        <f aca="false">K22+L22</f>
        <v>5.14</v>
      </c>
      <c r="N22" s="27" t="n">
        <f aca="false">M22/(1-0.0347)</f>
        <v>5.32476950170931</v>
      </c>
      <c r="O22" s="42" t="n">
        <v>0.35</v>
      </c>
      <c r="P22" s="27" t="n">
        <f aca="false">N22+O22</f>
        <v>5.67476950170931</v>
      </c>
      <c r="Q22" s="43" t="n">
        <f aca="false">H22*M22</f>
        <v>4780.2</v>
      </c>
      <c r="R22" s="44" t="n">
        <f aca="false">I22*P22</f>
        <v>5094.40515</v>
      </c>
      <c r="S22" s="7"/>
      <c r="T22" s="7"/>
    </row>
    <row r="23" customFormat="false" ht="15" hidden="false" customHeight="true" outlineLevel="0" collapsed="false">
      <c r="A23" s="22" t="n">
        <v>37288</v>
      </c>
      <c r="B23" s="0" t="n">
        <v>28</v>
      </c>
      <c r="C23" s="34"/>
      <c r="D23" s="25" t="n">
        <v>1000</v>
      </c>
      <c r="E23" s="38" t="n">
        <f aca="false">D23/(1-0.0388)</f>
        <v>1040.36620890553</v>
      </c>
      <c r="F23" s="1" t="n">
        <f aca="false">E23/B23</f>
        <v>37.1559360323405</v>
      </c>
      <c r="G23" s="39" t="n">
        <f aca="false">ROUND(F23,-1)</f>
        <v>40</v>
      </c>
      <c r="H23" s="39" t="n">
        <f aca="false">G23*B23</f>
        <v>1120</v>
      </c>
      <c r="I23" s="1" t="n">
        <f aca="false">H23*(1-0.0347)</f>
        <v>1081.136</v>
      </c>
      <c r="J23" s="39" t="n">
        <f aca="false">I23*(1-0.024)</f>
        <v>1055.188736</v>
      </c>
      <c r="K23" s="47" t="n">
        <v>5.3</v>
      </c>
      <c r="L23" s="41" t="n">
        <v>-0.16</v>
      </c>
      <c r="M23" s="33" t="n">
        <f aca="false">K23+L23</f>
        <v>5.14</v>
      </c>
      <c r="N23" s="27" t="n">
        <f aca="false">M23/(1-0.0347)</f>
        <v>5.32476950170931</v>
      </c>
      <c r="O23" s="42" t="n">
        <v>0.35</v>
      </c>
      <c r="P23" s="27" t="n">
        <f aca="false">N23+O23</f>
        <v>5.67476950170931</v>
      </c>
      <c r="Q23" s="43" t="n">
        <f aca="false">H23*M23</f>
        <v>5756.8</v>
      </c>
      <c r="R23" s="44" t="n">
        <f aca="false">I23*P23</f>
        <v>6135.1976</v>
      </c>
      <c r="T23" s="7"/>
    </row>
    <row r="24" customFormat="false" ht="15" hidden="false" customHeight="true" outlineLevel="0" collapsed="false">
      <c r="A24" s="22" t="n">
        <v>37316</v>
      </c>
      <c r="B24" s="0" t="n">
        <v>31</v>
      </c>
      <c r="C24" s="34"/>
      <c r="D24" s="25" t="n">
        <v>1018</v>
      </c>
      <c r="E24" s="38" t="n">
        <f aca="false">D24/(1-0.0388)</f>
        <v>1059.09280066583</v>
      </c>
      <c r="F24" s="1" t="n">
        <f aca="false">E24/B24</f>
        <v>34.1642838924463</v>
      </c>
      <c r="G24" s="39" t="n">
        <f aca="false">ROUND(F24,-1)</f>
        <v>30</v>
      </c>
      <c r="H24" s="39" t="n">
        <f aca="false">G24*B24</f>
        <v>930</v>
      </c>
      <c r="I24" s="1" t="n">
        <f aca="false">H24*(1-0.0347)</f>
        <v>897.729</v>
      </c>
      <c r="J24" s="39" t="n">
        <f aca="false">I24*(1-0.024)</f>
        <v>876.183504</v>
      </c>
      <c r="K24" s="47" t="n">
        <v>5.3</v>
      </c>
      <c r="L24" s="41" t="n">
        <v>-0.16</v>
      </c>
      <c r="M24" s="33" t="n">
        <f aca="false">K24+L24</f>
        <v>5.14</v>
      </c>
      <c r="N24" s="27" t="n">
        <f aca="false">M24/(1-0.0347)</f>
        <v>5.32476950170931</v>
      </c>
      <c r="O24" s="42" t="n">
        <v>0.35</v>
      </c>
      <c r="P24" s="27" t="n">
        <f aca="false">N24+O24</f>
        <v>5.67476950170931</v>
      </c>
      <c r="Q24" s="43" t="n">
        <f aca="false">H24*M24</f>
        <v>4780.2</v>
      </c>
      <c r="R24" s="44" t="n">
        <f aca="false">I24*P24</f>
        <v>5094.40515</v>
      </c>
      <c r="T24" s="7"/>
    </row>
    <row r="25" customFormat="false" ht="15" hidden="false" customHeight="true" outlineLevel="0" collapsed="false">
      <c r="A25" s="22" t="n">
        <v>37347</v>
      </c>
      <c r="B25" s="0" t="n">
        <v>30</v>
      </c>
      <c r="C25" s="34"/>
      <c r="D25" s="0" t="n">
        <v>1466</v>
      </c>
      <c r="E25" s="38" t="n">
        <f aca="false">D25/(1-0.0388)</f>
        <v>1525.17686225551</v>
      </c>
      <c r="F25" s="1" t="n">
        <f aca="false">E25/B25</f>
        <v>50.8392287418505</v>
      </c>
      <c r="G25" s="39" t="n">
        <f aca="false">ROUND(F25,-1)</f>
        <v>50</v>
      </c>
      <c r="H25" s="39" t="n">
        <f aca="false">G25*B25</f>
        <v>1500</v>
      </c>
      <c r="I25" s="1" t="n">
        <f aca="false">H25*(1-0.0347)</f>
        <v>1447.95</v>
      </c>
      <c r="J25" s="39" t="n">
        <f aca="false">I25*(1-0.024)</f>
        <v>1413.1992</v>
      </c>
      <c r="K25" s="47" t="n">
        <v>4.57</v>
      </c>
      <c r="L25" s="41" t="n">
        <v>-0.14</v>
      </c>
      <c r="M25" s="33" t="n">
        <f aca="false">K25+L25</f>
        <v>4.43</v>
      </c>
      <c r="N25" s="27" t="n">
        <f aca="false">M25/(1-0.0347)</f>
        <v>4.58924686625919</v>
      </c>
      <c r="O25" s="42" t="n">
        <v>0.35</v>
      </c>
      <c r="P25" s="27" t="n">
        <f aca="false">N25+O25</f>
        <v>4.93924686625919</v>
      </c>
      <c r="Q25" s="43" t="n">
        <f aca="false">H25*M25</f>
        <v>6645</v>
      </c>
      <c r="R25" s="44" t="n">
        <f aca="false">I25*P25</f>
        <v>7151.7825</v>
      </c>
      <c r="T25" s="7"/>
    </row>
    <row r="26" customFormat="false" ht="15" hidden="false" customHeight="true" outlineLevel="0" collapsed="false">
      <c r="A26" s="22" t="n">
        <v>37377</v>
      </c>
      <c r="B26" s="23" t="n">
        <v>31</v>
      </c>
      <c r="C26" s="34"/>
      <c r="D26" s="25" t="n">
        <v>2244</v>
      </c>
      <c r="E26" s="38" t="n">
        <f aca="false">D26/(1-0.0388)</f>
        <v>2334.58177278402</v>
      </c>
      <c r="F26" s="1" t="n">
        <f aca="false">E26/B26</f>
        <v>75.3090894446458</v>
      </c>
      <c r="G26" s="39" t="n">
        <f aca="false">ROUND(F26,-1)</f>
        <v>80</v>
      </c>
      <c r="H26" s="39" t="n">
        <f aca="false">G26*B26</f>
        <v>2480</v>
      </c>
      <c r="I26" s="1" t="n">
        <f aca="false">H26*(1-0.0347)</f>
        <v>2393.944</v>
      </c>
      <c r="J26" s="39" t="n">
        <f aca="false">I26*(1-0.024)</f>
        <v>2336.489344</v>
      </c>
      <c r="K26" s="40" t="n">
        <v>4.425</v>
      </c>
      <c r="L26" s="41" t="n">
        <v>-0.14</v>
      </c>
      <c r="M26" s="33" t="n">
        <f aca="false">K26+L26</f>
        <v>4.285</v>
      </c>
      <c r="N26" s="27" t="n">
        <f aca="false">M26/(1-0.0347)</f>
        <v>4.43903449704755</v>
      </c>
      <c r="O26" s="42" t="n">
        <v>0.35</v>
      </c>
      <c r="P26" s="27" t="n">
        <f aca="false">N26+O26</f>
        <v>4.78903449704755</v>
      </c>
      <c r="Q26" s="43" t="n">
        <f aca="false">H26*M26</f>
        <v>10626.8</v>
      </c>
      <c r="R26" s="44" t="n">
        <f aca="false">I26*P26</f>
        <v>11464.6804</v>
      </c>
      <c r="T26" s="7"/>
    </row>
    <row r="27" customFormat="false" ht="15" hidden="false" customHeight="true" outlineLevel="0" collapsed="false">
      <c r="A27" s="22" t="n">
        <v>37408</v>
      </c>
      <c r="B27" s="23" t="n">
        <v>30</v>
      </c>
      <c r="C27" s="34"/>
      <c r="D27" s="25" t="n">
        <v>2768</v>
      </c>
      <c r="E27" s="38" t="n">
        <f aca="false">D27/(1-0.0388)</f>
        <v>2879.73366625052</v>
      </c>
      <c r="F27" s="1" t="n">
        <f aca="false">E27/B27</f>
        <v>95.9911222083507</v>
      </c>
      <c r="G27" s="39" t="n">
        <f aca="false">ROUND(F27,-1)</f>
        <v>100</v>
      </c>
      <c r="H27" s="39" t="n">
        <f aca="false">G27*B27</f>
        <v>3000</v>
      </c>
      <c r="I27" s="1" t="n">
        <f aca="false">H27*(1-0.0347)</f>
        <v>2895.9</v>
      </c>
      <c r="J27" s="39" t="n">
        <f aca="false">I27*(1-0.024)</f>
        <v>2826.3984</v>
      </c>
      <c r="K27" s="40" t="n">
        <v>4.41</v>
      </c>
      <c r="L27" s="41" t="n">
        <v>-0.14</v>
      </c>
      <c r="M27" s="33" t="n">
        <f aca="false">K27+L27</f>
        <v>4.27</v>
      </c>
      <c r="N27" s="27" t="n">
        <f aca="false">M27/(1-0.0347)</f>
        <v>4.42349528643945</v>
      </c>
      <c r="O27" s="42" t="n">
        <v>0.35</v>
      </c>
      <c r="P27" s="27" t="n">
        <f aca="false">N27+O27</f>
        <v>4.77349528643945</v>
      </c>
      <c r="Q27" s="43" t="n">
        <f aca="false">H27*M27</f>
        <v>12810</v>
      </c>
      <c r="R27" s="44" t="n">
        <f aca="false">I27*P27</f>
        <v>13823.565</v>
      </c>
      <c r="T27" s="7"/>
    </row>
    <row r="28" customFormat="false" ht="15" hidden="false" customHeight="true" outlineLevel="0" collapsed="false">
      <c r="A28" s="22" t="n">
        <v>37438</v>
      </c>
      <c r="B28" s="23" t="n">
        <v>31</v>
      </c>
      <c r="C28" s="34"/>
      <c r="D28" s="25" t="n">
        <v>3103</v>
      </c>
      <c r="E28" s="38" t="n">
        <f aca="false">D28/(1-0.0388)</f>
        <v>3228.25634623387</v>
      </c>
      <c r="F28" s="1" t="n">
        <f aca="false">E28/B28</f>
        <v>104.137301491415</v>
      </c>
      <c r="G28" s="39" t="n">
        <f aca="false">ROUND(F28,-1)</f>
        <v>100</v>
      </c>
      <c r="H28" s="39" t="n">
        <f aca="false">G28*B28</f>
        <v>3100</v>
      </c>
      <c r="I28" s="1" t="n">
        <f aca="false">H28*(1-0.0347)</f>
        <v>2992.43</v>
      </c>
      <c r="J28" s="39" t="n">
        <f aca="false">I28*(1-0.024)</f>
        <v>2920.61168</v>
      </c>
      <c r="K28" s="40" t="n">
        <v>4.44</v>
      </c>
      <c r="L28" s="41" t="n">
        <v>-0.14</v>
      </c>
      <c r="M28" s="33" t="n">
        <f aca="false">K28+L28</f>
        <v>4.3</v>
      </c>
      <c r="N28" s="27" t="n">
        <f aca="false">M28/(1-0.0347)</f>
        <v>4.45457370765565</v>
      </c>
      <c r="O28" s="42" t="n">
        <v>0.35</v>
      </c>
      <c r="P28" s="27" t="n">
        <f aca="false">N28+O28</f>
        <v>4.80457370765565</v>
      </c>
      <c r="Q28" s="43" t="n">
        <f aca="false">H28*M28</f>
        <v>13330</v>
      </c>
      <c r="R28" s="44" t="n">
        <f aca="false">I28*P28</f>
        <v>14377.3505</v>
      </c>
      <c r="T28" s="7"/>
    </row>
    <row r="29" customFormat="false" ht="15" hidden="false" customHeight="true" outlineLevel="0" collapsed="false">
      <c r="A29" s="22" t="n">
        <v>37469</v>
      </c>
      <c r="B29" s="23" t="n">
        <v>31</v>
      </c>
      <c r="C29" s="34"/>
      <c r="D29" s="25" t="n">
        <v>3274</v>
      </c>
      <c r="E29" s="38" t="n">
        <f aca="false">D29/(1-0.0388)</f>
        <v>3406.15896795672</v>
      </c>
      <c r="F29" s="1" t="n">
        <f aca="false">E29/B29</f>
        <v>109.876095740539</v>
      </c>
      <c r="G29" s="39" t="n">
        <f aca="false">ROUND(F29,-1)</f>
        <v>110</v>
      </c>
      <c r="H29" s="39" t="n">
        <f aca="false">G29*B29</f>
        <v>3410</v>
      </c>
      <c r="I29" s="1" t="n">
        <f aca="false">H29*(1-0.0347)</f>
        <v>3291.673</v>
      </c>
      <c r="J29" s="39" t="n">
        <f aca="false">I29*(1-0.024)</f>
        <v>3212.672848</v>
      </c>
      <c r="K29" s="40" t="n">
        <v>4.45</v>
      </c>
      <c r="L29" s="41" t="n">
        <v>-0.14</v>
      </c>
      <c r="M29" s="33" t="n">
        <f aca="false">K29+L29</f>
        <v>4.31</v>
      </c>
      <c r="N29" s="27" t="n">
        <f aca="false">M29/(1-0.0347)</f>
        <v>4.46493318139439</v>
      </c>
      <c r="O29" s="42" t="n">
        <v>0.35</v>
      </c>
      <c r="P29" s="27" t="n">
        <f aca="false">N29+O29</f>
        <v>4.81493318139439</v>
      </c>
      <c r="Q29" s="43" t="n">
        <f aca="false">H29*M29</f>
        <v>14697.1</v>
      </c>
      <c r="R29" s="44" t="n">
        <f aca="false">I29*P29</f>
        <v>15849.18555</v>
      </c>
      <c r="T29" s="7"/>
    </row>
    <row r="30" customFormat="false" ht="15" hidden="false" customHeight="true" outlineLevel="0" collapsed="false">
      <c r="A30" s="22" t="n">
        <v>37500</v>
      </c>
      <c r="B30" s="23" t="n">
        <v>30</v>
      </c>
      <c r="C30" s="34"/>
      <c r="D30" s="25" t="n">
        <v>2710</v>
      </c>
      <c r="E30" s="38" t="n">
        <f aca="false">D30/(1-0.0388)</f>
        <v>2819.392426134</v>
      </c>
      <c r="F30" s="1" t="n">
        <f aca="false">E30/B30</f>
        <v>93.9797475378</v>
      </c>
      <c r="G30" s="39" t="n">
        <f aca="false">ROUND(F30,-1)</f>
        <v>90</v>
      </c>
      <c r="H30" s="39" t="n">
        <f aca="false">G30*B30</f>
        <v>2700</v>
      </c>
      <c r="I30" s="1" t="n">
        <f aca="false">H30*(1-0.0347)</f>
        <v>2606.31</v>
      </c>
      <c r="J30" s="39" t="n">
        <f aca="false">I30*(1-0.024)</f>
        <v>2543.75856</v>
      </c>
      <c r="K30" s="40" t="n">
        <v>4.43</v>
      </c>
      <c r="L30" s="41" t="n">
        <v>-0.14</v>
      </c>
      <c r="M30" s="33" t="n">
        <f aca="false">K30+L30</f>
        <v>4.29</v>
      </c>
      <c r="N30" s="27" t="n">
        <f aca="false">M30/(1-0.0347)</f>
        <v>4.44421423391692</v>
      </c>
      <c r="O30" s="42" t="n">
        <v>0.35</v>
      </c>
      <c r="P30" s="27" t="n">
        <f aca="false">N30+O30</f>
        <v>4.79421423391692</v>
      </c>
      <c r="Q30" s="43" t="n">
        <f aca="false">H30*M30</f>
        <v>11583</v>
      </c>
      <c r="R30" s="44" t="n">
        <f aca="false">I30*P30</f>
        <v>12495.2085</v>
      </c>
      <c r="T30" s="7"/>
    </row>
    <row r="31" customFormat="false" ht="15" hidden="false" customHeight="true" outlineLevel="0" collapsed="false">
      <c r="A31" s="22" t="n">
        <v>37530</v>
      </c>
      <c r="B31" s="23" t="n">
        <v>31</v>
      </c>
      <c r="C31" s="34"/>
      <c r="D31" s="25" t="n">
        <v>2498</v>
      </c>
      <c r="E31" s="38" t="n">
        <f aca="false">D31/(1-0.0388)</f>
        <v>2598.83478984603</v>
      </c>
      <c r="F31" s="1" t="n">
        <f aca="false">E31/B31</f>
        <v>83.8333803176137</v>
      </c>
      <c r="G31" s="39" t="n">
        <f aca="false">ROUND(F31,-1)</f>
        <v>80</v>
      </c>
      <c r="H31" s="39" t="n">
        <f aca="false">G31*B31</f>
        <v>2480</v>
      </c>
      <c r="I31" s="1" t="n">
        <f aca="false">H31*(1-0.0347)</f>
        <v>2393.944</v>
      </c>
      <c r="J31" s="39" t="n">
        <f aca="false">I31*(1-0.024)</f>
        <v>2336.489344</v>
      </c>
      <c r="K31" s="40" t="n">
        <v>4.43</v>
      </c>
      <c r="L31" s="41" t="n">
        <v>-0.14</v>
      </c>
      <c r="M31" s="33" t="n">
        <f aca="false">K31+L31</f>
        <v>4.29</v>
      </c>
      <c r="N31" s="27" t="n">
        <f aca="false">M31/(1-0.0347)</f>
        <v>4.44421423391692</v>
      </c>
      <c r="O31" s="42" t="n">
        <v>0.35</v>
      </c>
      <c r="P31" s="27" t="n">
        <f aca="false">N31+O31</f>
        <v>4.79421423391692</v>
      </c>
      <c r="Q31" s="43" t="n">
        <f aca="false">H31*M31</f>
        <v>10639.2</v>
      </c>
      <c r="R31" s="44" t="n">
        <f aca="false">I31*P31</f>
        <v>11477.0804</v>
      </c>
      <c r="T31" s="7"/>
    </row>
    <row r="32" customFormat="false" ht="15" hidden="false" customHeight="true" outlineLevel="0" collapsed="false">
      <c r="A32" s="22" t="n">
        <v>37561</v>
      </c>
      <c r="B32" s="23" t="n">
        <v>30</v>
      </c>
      <c r="C32" s="34"/>
      <c r="D32" s="25" t="n">
        <v>2176</v>
      </c>
      <c r="E32" s="38" t="n">
        <f aca="false">D32/(1-0.0388)</f>
        <v>2263.83687057844</v>
      </c>
      <c r="F32" s="1" t="n">
        <f aca="false">E32/B32</f>
        <v>75.4612290192815</v>
      </c>
      <c r="G32" s="39" t="n">
        <f aca="false">ROUND(F32,-1)</f>
        <v>80</v>
      </c>
      <c r="H32" s="39" t="n">
        <f aca="false">G32*B32</f>
        <v>2400</v>
      </c>
      <c r="I32" s="1" t="n">
        <f aca="false">H32*(1-0.0347)</f>
        <v>2316.72</v>
      </c>
      <c r="J32" s="39" t="n">
        <f aca="false">I32*(1-0.024)</f>
        <v>2261.11872</v>
      </c>
      <c r="K32" s="40" t="n">
        <v>4.45</v>
      </c>
      <c r="L32" s="41" t="n">
        <v>-0.14</v>
      </c>
      <c r="M32" s="33" t="n">
        <f aca="false">K32+L32</f>
        <v>4.31</v>
      </c>
      <c r="N32" s="27" t="n">
        <f aca="false">M32/(1-0.0347)</f>
        <v>4.46493318139439</v>
      </c>
      <c r="O32" s="42" t="n">
        <v>0.35</v>
      </c>
      <c r="P32" s="27" t="n">
        <f aca="false">N32+O32</f>
        <v>4.81493318139439</v>
      </c>
      <c r="Q32" s="43" t="n">
        <f aca="false">H32*M32</f>
        <v>10344</v>
      </c>
      <c r="R32" s="44" t="n">
        <f aca="false">I32*P32</f>
        <v>11154.852</v>
      </c>
      <c r="T32" s="7"/>
    </row>
    <row r="33" customFormat="false" ht="15" hidden="false" customHeight="true" outlineLevel="0" collapsed="false">
      <c r="A33" s="22" t="n">
        <v>37591</v>
      </c>
      <c r="B33" s="23" t="n">
        <v>31</v>
      </c>
      <c r="C33" s="34"/>
      <c r="D33" s="25" t="n">
        <v>1000</v>
      </c>
      <c r="E33" s="38" t="n">
        <f aca="false">D33/(1-0.0388)</f>
        <v>1040.36620890553</v>
      </c>
      <c r="F33" s="1" t="n">
        <f aca="false">E33/B33</f>
        <v>33.5602002872753</v>
      </c>
      <c r="G33" s="39" t="n">
        <f aca="false">ROUND(F33,-1)</f>
        <v>30</v>
      </c>
      <c r="H33" s="39" t="n">
        <f aca="false">G33*B33</f>
        <v>930</v>
      </c>
      <c r="I33" s="1" t="n">
        <f aca="false">H33*(1-0.0347)</f>
        <v>897.729</v>
      </c>
      <c r="J33" s="39" t="n">
        <f aca="false">I33*(1-0.024)</f>
        <v>876.183504</v>
      </c>
      <c r="K33" s="40" t="n">
        <v>4.45</v>
      </c>
      <c r="L33" s="41" t="n">
        <v>-0.14</v>
      </c>
      <c r="M33" s="33" t="n">
        <f aca="false">K33+L33</f>
        <v>4.31</v>
      </c>
      <c r="N33" s="27" t="n">
        <f aca="false">M33/(1-0.0347)</f>
        <v>4.46493318139439</v>
      </c>
      <c r="O33" s="42" t="n">
        <v>0.35</v>
      </c>
      <c r="P33" s="27" t="n">
        <f aca="false">N33+O33</f>
        <v>4.81493318139439</v>
      </c>
      <c r="Q33" s="43" t="n">
        <f aca="false">H33*M33</f>
        <v>4008.3</v>
      </c>
      <c r="R33" s="44" t="n">
        <f aca="false">I33*P33</f>
        <v>4322.50515</v>
      </c>
      <c r="T33" s="7"/>
    </row>
    <row r="34" customFormat="false" ht="15" hidden="false" customHeight="true" outlineLevel="0" collapsed="false">
      <c r="A34" s="22" t="n">
        <v>37622</v>
      </c>
      <c r="B34" s="0" t="n">
        <v>31</v>
      </c>
      <c r="C34" s="34"/>
      <c r="D34" s="25" t="n">
        <v>1000</v>
      </c>
      <c r="E34" s="38" t="n">
        <f aca="false">D34/(1-0.0388)</f>
        <v>1040.36620890553</v>
      </c>
      <c r="F34" s="1" t="n">
        <f aca="false">E34/B34</f>
        <v>33.5602002872753</v>
      </c>
      <c r="G34" s="39" t="n">
        <f aca="false">ROUND(F34,-1)</f>
        <v>30</v>
      </c>
      <c r="H34" s="39" t="n">
        <f aca="false">G34*B34</f>
        <v>930</v>
      </c>
      <c r="I34" s="1" t="n">
        <f aca="false">H34*(1-0.0347)</f>
        <v>897.729</v>
      </c>
      <c r="J34" s="39" t="n">
        <f aca="false">I34*(1-0.024)</f>
        <v>876.183504</v>
      </c>
      <c r="K34" s="40" t="n">
        <v>4.7</v>
      </c>
      <c r="L34" s="41" t="n">
        <v>-0.12</v>
      </c>
      <c r="M34" s="33" t="n">
        <f aca="false">K34+L34</f>
        <v>4.58</v>
      </c>
      <c r="N34" s="27" t="n">
        <f aca="false">M34/(1-0.0347)</f>
        <v>4.74463897234021</v>
      </c>
      <c r="O34" s="42" t="n">
        <v>0.35</v>
      </c>
      <c r="P34" s="27" t="n">
        <f aca="false">N34+O34</f>
        <v>5.09463897234021</v>
      </c>
      <c r="Q34" s="43" t="n">
        <f aca="false">H34*M34</f>
        <v>4259.4</v>
      </c>
      <c r="R34" s="44" t="n">
        <f aca="false">I34*P34</f>
        <v>4573.60515</v>
      </c>
      <c r="T34" s="7"/>
    </row>
    <row r="35" customFormat="false" ht="15" hidden="false" customHeight="true" outlineLevel="0" collapsed="false">
      <c r="A35" s="22" t="n">
        <v>37653</v>
      </c>
      <c r="B35" s="0" t="n">
        <v>28</v>
      </c>
      <c r="C35" s="34"/>
      <c r="D35" s="25" t="n">
        <v>1000</v>
      </c>
      <c r="E35" s="38" t="n">
        <f aca="false">D35/(1-0.0388)</f>
        <v>1040.36620890553</v>
      </c>
      <c r="F35" s="1" t="n">
        <f aca="false">E35/B35</f>
        <v>37.1559360323405</v>
      </c>
      <c r="G35" s="39" t="n">
        <f aca="false">ROUND(F35,-1)</f>
        <v>40</v>
      </c>
      <c r="H35" s="39" t="n">
        <f aca="false">G35*B35</f>
        <v>1120</v>
      </c>
      <c r="I35" s="1" t="n">
        <f aca="false">H35*(1-0.0347)</f>
        <v>1081.136</v>
      </c>
      <c r="J35" s="39" t="n">
        <f aca="false">I35*(1-0.024)</f>
        <v>1055.188736</v>
      </c>
      <c r="K35" s="47" t="n">
        <v>4.53</v>
      </c>
      <c r="L35" s="41" t="n">
        <v>-0.12</v>
      </c>
      <c r="M35" s="33" t="n">
        <f aca="false">K35+L35</f>
        <v>4.41</v>
      </c>
      <c r="N35" s="27" t="n">
        <f aca="false">M35/(1-0.0347)</f>
        <v>4.56852791878173</v>
      </c>
      <c r="O35" s="42" t="n">
        <v>0.35</v>
      </c>
      <c r="P35" s="27" t="n">
        <f aca="false">N35+O35</f>
        <v>4.91852791878173</v>
      </c>
      <c r="Q35" s="43" t="n">
        <f aca="false">H35*M35</f>
        <v>4939.2</v>
      </c>
      <c r="R35" s="44" t="n">
        <f aca="false">I35*P35</f>
        <v>5317.5976</v>
      </c>
      <c r="T35" s="7"/>
    </row>
    <row r="36" customFormat="false" ht="15" hidden="false" customHeight="true" outlineLevel="0" collapsed="false">
      <c r="A36" s="22" t="n">
        <v>37681</v>
      </c>
      <c r="B36" s="0" t="n">
        <v>31</v>
      </c>
      <c r="C36" s="34"/>
      <c r="D36" s="25" t="n">
        <v>1018</v>
      </c>
      <c r="E36" s="38" t="n">
        <f aca="false">D36/(1-0.0388)</f>
        <v>1059.09280066583</v>
      </c>
      <c r="F36" s="1" t="n">
        <f aca="false">E36/B36</f>
        <v>34.1642838924463</v>
      </c>
      <c r="G36" s="39" t="n">
        <f aca="false">ROUND(F36,-1)</f>
        <v>30</v>
      </c>
      <c r="H36" s="39" t="n">
        <f aca="false">G36*B36</f>
        <v>930</v>
      </c>
      <c r="I36" s="1" t="n">
        <f aca="false">H36*(1-0.0347)</f>
        <v>897.729</v>
      </c>
      <c r="J36" s="39" t="n">
        <f aca="false">I36*(1-0.024)</f>
        <v>876.183504</v>
      </c>
      <c r="K36" s="47" t="n">
        <v>4.27</v>
      </c>
      <c r="L36" s="41" t="n">
        <v>-0.12</v>
      </c>
      <c r="M36" s="33" t="n">
        <f aca="false">K36+L36</f>
        <v>4.15</v>
      </c>
      <c r="N36" s="27" t="n">
        <f aca="false">M36/(1-0.0347)</f>
        <v>4.29918160157464</v>
      </c>
      <c r="O36" s="42" t="n">
        <v>0.35</v>
      </c>
      <c r="P36" s="27" t="n">
        <f aca="false">N36+O36</f>
        <v>4.64918160157464</v>
      </c>
      <c r="Q36" s="43" t="n">
        <f aca="false">H36*M36</f>
        <v>3859.5</v>
      </c>
      <c r="R36" s="44" t="n">
        <f aca="false">I36*P36</f>
        <v>4173.70515</v>
      </c>
      <c r="T36" s="7"/>
    </row>
    <row r="37" customFormat="false" ht="15" hidden="false" customHeight="true" outlineLevel="0" collapsed="false">
      <c r="A37" s="22" t="n">
        <v>37712</v>
      </c>
      <c r="B37" s="0" t="n">
        <v>30</v>
      </c>
      <c r="C37" s="34"/>
      <c r="D37" s="0" t="n">
        <v>1466</v>
      </c>
      <c r="E37" s="38" t="n">
        <f aca="false">D37/(1-0.0388)</f>
        <v>1525.17686225551</v>
      </c>
      <c r="F37" s="1" t="n">
        <f aca="false">E37/B37</f>
        <v>50.8392287418505</v>
      </c>
      <c r="G37" s="39" t="n">
        <f aca="false">ROUND(F37,-1)</f>
        <v>50</v>
      </c>
      <c r="H37" s="39" t="n">
        <f aca="false">G37*B37</f>
        <v>1500</v>
      </c>
      <c r="I37" s="1" t="n">
        <f aca="false">H37*(1-0.0347)</f>
        <v>1447.95</v>
      </c>
      <c r="J37" s="39" t="n">
        <f aca="false">I37*(1-0.024)</f>
        <v>1413.1992</v>
      </c>
      <c r="K37" s="47" t="n">
        <v>4.05</v>
      </c>
      <c r="L37" s="41" t="n">
        <v>-0.12</v>
      </c>
      <c r="M37" s="33" t="n">
        <f aca="false">K37+L37</f>
        <v>3.93</v>
      </c>
      <c r="N37" s="27" t="n">
        <f aca="false">M37/(1-0.0347)</f>
        <v>4.07127317932249</v>
      </c>
      <c r="O37" s="42" t="n">
        <v>0.35</v>
      </c>
      <c r="P37" s="27" t="n">
        <f aca="false">N37+O37</f>
        <v>4.42127317932249</v>
      </c>
      <c r="Q37" s="43" t="n">
        <f aca="false">H37*M37</f>
        <v>5895</v>
      </c>
      <c r="R37" s="44" t="n">
        <f aca="false">I37*P37</f>
        <v>6401.7825</v>
      </c>
      <c r="T37" s="7"/>
    </row>
    <row r="38" customFormat="false" ht="15" hidden="false" customHeight="true" outlineLevel="0" collapsed="false">
      <c r="T38" s="7"/>
    </row>
    <row r="39" customFormat="false" ht="15" hidden="false" customHeight="true" outlineLevel="0" collapsed="false">
      <c r="H39" s="48" t="n">
        <f aca="false">SUM(H14:H38)</f>
        <v>49960</v>
      </c>
      <c r="I39" s="48" t="n">
        <f aca="false">SUM(I14:I38)</f>
        <v>48226.388</v>
      </c>
      <c r="Q39" s="49" t="n">
        <f aca="false">SUM(Q14:Q38)</f>
        <v>227876.2</v>
      </c>
      <c r="R39" s="49" t="n">
        <f aca="false">SUM(R14:R38)</f>
        <v>244755.4358</v>
      </c>
    </row>
    <row r="41" customFormat="false" ht="12.75" hidden="false" customHeight="false" outlineLevel="0" collapsed="false">
      <c r="M41" s="0" t="s">
        <v>32</v>
      </c>
      <c r="Q41" s="50" t="n">
        <f aca="false">Q39/H39</f>
        <v>4.56117293835068</v>
      </c>
      <c r="R41" s="50"/>
    </row>
    <row r="42" customFormat="false" ht="12.75" hidden="false" customHeight="false" outlineLevel="0" collapsed="false">
      <c r="M42" s="0" t="s">
        <v>33</v>
      </c>
      <c r="R42" s="50" t="n">
        <f aca="false">R39/I39</f>
        <v>5.07513512726684</v>
      </c>
    </row>
    <row r="45" customFormat="false" ht="12.75" hidden="false" customHeight="false" outlineLevel="0" collapsed="false">
      <c r="N45" s="0" t="s">
        <v>34</v>
      </c>
    </row>
    <row r="46" customFormat="false" ht="12.75" hidden="false" customHeight="false" outlineLevel="0" collapsed="false">
      <c r="N46" s="0" t="s">
        <v>35</v>
      </c>
    </row>
    <row r="47" customFormat="false" ht="12.75" hidden="false" customHeight="false" outlineLevel="0" collapsed="false">
      <c r="A47" s="0" t="s">
        <v>36</v>
      </c>
      <c r="B47" s="0" t="s">
        <v>37</v>
      </c>
    </row>
    <row r="49" customFormat="false" ht="12.75" hidden="false" customHeight="false" outlineLevel="0" collapsed="false">
      <c r="B49" s="0" t="s">
        <v>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2001-02-12T13:18:06Z</dcterms:created>
  <dc:creator>Citizens User</dc:creator>
  <dc:description/>
  <dc:language>en-US</dc:language>
  <cp:lastModifiedBy>kward</cp:lastModifiedBy>
  <cp:lastPrinted>2001-04-03T15:11:43Z</cp:lastPrinted>
  <cp:revision>0</cp:revision>
  <dc:subject/>
  <dc:title/>
</cp:coreProperties>
</file>