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<sst xmlns="http://schemas.openxmlformats.org/spreadsheetml/2006/main" count="382" uniqueCount="135">
  <si>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</si>
  <si>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</si>
  <si>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</si>
  <si>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</si>
  <si>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</si>
  <si>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</si>
  <si>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</si>
  <si>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</si>
  <si>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</si>
  <si>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</si>
  <si>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FOR SAP REPORTING ONLY</t>
  </si>
  <si>
    <t xml:space="preserve">EXP</t>
  </si>
  <si>
    <t xml:space="preserve">081299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</si>
  <si>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</si>
  <si>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</si>
  <si>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</si>
  <si>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</si>
  <si>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</si>
  <si>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</si>
  <si>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NUMBER/SOCIAL SECURITY NUMBER</t>
  </si>
  <si>
    <t xml:space="preserve">Skilling</t>
  </si>
  <si>
    <t xml:space="preserve">Jeffrey K.</t>
  </si>
  <si>
    <t xml:space="preserve">President &amp; COO</t>
  </si>
  <si>
    <t xml:space="preserve">328-48-0336</t>
  </si>
  <si>
    <t xml:space="preserve">SAP COMPANY NUMBER</t>
  </si>
  <si>
    <t xml:space="preserve">OFFICE NUMBER/FIELD LOCATION </t>
  </si>
  <si>
    <t xml:space="preserve">PHONE NUMBER FOR QUESTIONS</t>
  </si>
  <si>
    <t xml:space="preserve">0011</t>
  </si>
  <si>
    <t xml:space="preserve">EB5007</t>
  </si>
  <si>
    <t xml:space="preserve">713/345-7774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</si>
  <si>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</si>
  <si>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</si>
  <si>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</si>
  <si>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</si>
  <si>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</si>
  <si>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</si>
  <si>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</si>
  <si>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</si>
  <si>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</si>
  <si>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</si>
  <si>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</si>
  <si>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MEALS, SUPP PAGES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</si>
  <si>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</si>
  <si>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</si>
  <si>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</si>
  <si>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</si>
  <si>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</si>
  <si>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</si>
  <si>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</si>
  <si>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</si>
  <si>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</si>
  <si>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</si>
  <si>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</si>
  <si>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</si>
  <si>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</si>
  <si>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</si>
  <si>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</si>
  <si>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</si>
  <si>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</si>
  <si>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</si>
  <si>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</si>
  <si>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</si>
  <si>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</si>
  <si>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</si>
  <si>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7/29/99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</si>
  <si>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</si>
  <si>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</si>
  <si>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</si>
  <si>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</si>
  <si>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</si>
  <si>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</si>
  <si>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</si>
  <si>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</si>
  <si>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</si>
  <si>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</si>
  <si>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</si>
  <si>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</si>
  <si>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</si>
  <si>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</si>
  <si>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</si>
  <si>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</si>
  <si>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</si>
  <si>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</si>
  <si>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</si>
  <si>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</si>
  <si>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</si>
  <si>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</si>
  <si>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</si>
  <si>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</si>
  <si>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</si>
  <si>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</si>
  <si>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</si>
  <si>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</si>
  <si>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The Sagamore Hotel - New York - INGAA Conference - Speaking Engagement</t>
  </si>
  <si>
    <t xml:space="preserve">Hotel</t>
  </si>
  <si>
    <t xml:space="preserve">Four Seasons Hotel - Boston - Analyst Meetings</t>
  </si>
  <si>
    <t xml:space="preserve">Airfare to London - ECT Europe EBR</t>
  </si>
  <si>
    <t xml:space="preserve">P</t>
  </si>
  <si>
    <t xml:space="preserve">Airfare to Houston - European office visits</t>
  </si>
  <si>
    <t xml:space="preserve">Metropolitan Hotel - London - ECT Europe EBR</t>
  </si>
  <si>
    <t xml:space="preserve">Congress Hotel - Hannover - Dinner with Dr. Harig</t>
  </si>
  <si>
    <t xml:space="preserve">Mileage to and from Hangar - New York</t>
  </si>
  <si>
    <t xml:space="preserve">PC</t>
  </si>
  <si>
    <t xml:space="preserve">Mileage to and from Hangar - New York &amp; Boston</t>
  </si>
  <si>
    <t xml:space="preserve">Mileage to and from Airport - London</t>
  </si>
  <si>
    <t xml:space="preserve">Parking at Four Seasons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</si>
  <si>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</si>
  <si>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</si>
  <si>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</si>
  <si>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</si>
  <si>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</si>
  <si>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</si>
  <si>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</si>
  <si>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</si>
  <si>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</si>
  <si>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</si>
  <si>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</si>
  <si>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</si>
  <si>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</si>
  <si>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52004500</t>
  </si>
  <si>
    <t xml:space="preserve">100017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</si>
  <si>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</si>
  <si>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</si>
  <si>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</si>
  <si>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</si>
  <si>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L</t>
  </si>
  <si>
    <t xml:space="preserve">Damians - Houston - re:  Risk Management</t>
  </si>
  <si>
    <t xml:space="preserve">Greg Whalley</t>
  </si>
  <si>
    <t xml:space="preserve">Show the total amount for each accounting classification referenced above.</t>
  </si>
  <si>
    <t xml:space="preserve">52003000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</si>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</sst>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17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42</xdr:row>
      <xdr:rowOff>152280</xdr:rowOff>
    </xdr:from>
    <xdr:to>
      <xdr:col>6</xdr:col>
      <xdr:colOff>720</xdr:colOff>
      <xdr:row>42</xdr:row>
      <xdr:rowOff>152280</xdr:rowOff>
    </xdr:to>
    <xdr:sp>
      <xdr:nvSpPr>
        <xdr:cNvPr id="4" name="Line 13"/>
        <xdr:cNvSpPr/>
      </xdr:nvSpPr>
      <xdr:spPr>
        <a:xfrm>
          <a:off x="1418760" y="10942200"/>
          <a:ext cx="26460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633600</xdr:colOff>
      <xdr:row>42</xdr:row>
      <xdr:rowOff>152280</xdr:rowOff>
    </xdr:from>
    <xdr:to>
      <xdr:col>8</xdr:col>
      <xdr:colOff>10800</xdr:colOff>
      <xdr:row>42</xdr:row>
      <xdr:rowOff>152280</xdr:rowOff>
    </xdr:to>
    <xdr:sp>
      <xdr:nvSpPr>
        <xdr:cNvPr id="5" name="Line 14"/>
        <xdr:cNvSpPr/>
      </xdr:nvSpPr>
      <xdr:spPr>
        <a:xfrm flipH="1">
          <a:off x="4053600" y="10942200"/>
          <a:ext cx="18219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6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7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8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9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171360</xdr:rowOff>
    </xdr:from>
    <xdr:to>
      <xdr:col>9</xdr:col>
      <xdr:colOff>11160</xdr:colOff>
      <xdr:row>47</xdr:row>
      <xdr:rowOff>171360</xdr:rowOff>
    </xdr:to>
    <xdr:sp>
      <xdr:nvSpPr>
        <xdr:cNvPr id="10" name="Line 11"/>
        <xdr:cNvSpPr/>
      </xdr:nvSpPr>
      <xdr:spPr>
        <a:xfrm>
          <a:off x="1819800" y="12506400"/>
          <a:ext cx="4609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1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2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3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4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30240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15" name="Line 19"/>
        <xdr:cNvSpPr/>
      </xdr:nvSpPr>
      <xdr:spPr>
        <a:xfrm>
          <a:off x="1699560" y="12887280"/>
          <a:ext cx="4789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16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17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8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19" name="Line 12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0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1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2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3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47</xdr:row>
      <xdr:rowOff>171360</xdr:rowOff>
    </xdr:from>
    <xdr:to>
      <xdr:col>9</xdr:col>
      <xdr:colOff>1080</xdr:colOff>
      <xdr:row>47</xdr:row>
      <xdr:rowOff>171360</xdr:rowOff>
    </xdr:to>
    <xdr:sp>
      <xdr:nvSpPr>
        <xdr:cNvPr id="24" name="Line 14"/>
        <xdr:cNvSpPr/>
      </xdr:nvSpPr>
      <xdr:spPr>
        <a:xfrm>
          <a:off x="1809720" y="12496680"/>
          <a:ext cx="4416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25" name="Text 11"/>
        <xdr:cNvSpPr/>
      </xdr:nvSpPr>
      <xdr:spPr>
        <a:xfrm>
          <a:off x="94867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26" name="Line 13"/>
        <xdr:cNvSpPr/>
      </xdr:nvSpPr>
      <xdr:spPr>
        <a:xfrm>
          <a:off x="68104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27" name="Line 14"/>
        <xdr:cNvSpPr/>
      </xdr:nvSpPr>
      <xdr:spPr>
        <a:xfrm flipV="1">
          <a:off x="101304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28" name="Line 15"/>
        <xdr:cNvSpPr/>
      </xdr:nvSpPr>
      <xdr:spPr>
        <a:xfrm>
          <a:off x="101304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451800</xdr:colOff>
      <xdr:row>47</xdr:row>
      <xdr:rowOff>152280</xdr:rowOff>
    </xdr:from>
    <xdr:to>
      <xdr:col>9</xdr:col>
      <xdr:colOff>720</xdr:colOff>
      <xdr:row>47</xdr:row>
      <xdr:rowOff>152280</xdr:rowOff>
    </xdr:to>
    <xdr:sp>
      <xdr:nvSpPr>
        <xdr:cNvPr id="29" name="Line 19"/>
        <xdr:cNvSpPr/>
      </xdr:nvSpPr>
      <xdr:spPr>
        <a:xfrm flipH="1">
          <a:off x="1688760" y="13182480"/>
          <a:ext cx="4740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0" name="Line 9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1" name="Text 10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32" name="Line 12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33" name="Line 13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n">
        <f aca="false">'Short Form'!A29</f>
        <v>0</v>
      </c>
      <c r="C3" s="17" t="n">
        <f aca="false">'Short Form'!B29</f>
        <v>0</v>
      </c>
      <c r="D3" s="16" t="n">
        <f aca="false">'Short Form'!C29</f>
        <v>0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n">
        <f aca="false">'Short Form'!A44</f>
        <v>0</v>
      </c>
      <c r="C5" s="17" t="n">
        <f aca="false">'Short Form'!B44</f>
        <v>0</v>
      </c>
      <c r="D5" s="16" t="n">
        <f aca="false">'Short Form'!C44</f>
        <v>0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58.5</v>
      </c>
      <c r="B7" s="17" t="str">
        <f aca="false">'Travel Form'!B49</f>
        <v>52004500</v>
      </c>
      <c r="C7" s="17" t="str">
        <f aca="false">'Travel Form'!C49</f>
        <v>0011</v>
      </c>
      <c r="D7" s="16" t="str">
        <f aca="false">'Travel Form'!D49:G49</f>
        <v>100017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str">
        <f aca="false">'Meals and Ent Sup'!B49</f>
        <v>52003000</v>
      </c>
      <c r="C13" s="17" t="str">
        <f aca="false">'Meals and Ent Sup'!C49</f>
        <v>0011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n">
        <f aca="false">'Misc. Exp. Sup'!B49</f>
        <v>0</v>
      </c>
      <c r="C19" s="16" t="n">
        <f aca="false">'Misc. Exp. Sup'!C49</f>
        <v>0</v>
      </c>
      <c r="D19" s="17" t="n">
        <f aca="false">'Misc. Exp. Sup'!D49</f>
        <v>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58.5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 t="s">
        <v>10</v>
      </c>
      <c r="I2" s="32"/>
      <c r="J2" s="38"/>
      <c r="K2" s="38"/>
      <c r="L2" s="32"/>
      <c r="M2" s="39" t="s">
        <v>11</v>
      </c>
      <c r="N2" s="40" t="s">
        <v>12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13</v>
      </c>
      <c r="E3" s="42"/>
      <c r="F3" s="42"/>
      <c r="G3" s="42"/>
      <c r="H3" s="42"/>
      <c r="I3" s="42"/>
      <c r="J3" s="42"/>
      <c r="K3" s="43" t="s">
        <v>14</v>
      </c>
      <c r="L3" s="44" t="n">
        <v>1</v>
      </c>
      <c r="M3" s="45" t="s">
        <v>15</v>
      </c>
      <c r="N3" s="44" t="n">
        <f aca="false">1+VALUE(H62)+VALUE(I62)+VALUE(J62)+VALUE(K62)+VALUE(L62)+VALUE(M62)</f>
        <v>3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16</v>
      </c>
      <c r="B5" s="47"/>
      <c r="C5" s="48"/>
      <c r="D5" s="47"/>
      <c r="E5" s="46" t="s">
        <v>17</v>
      </c>
      <c r="F5" s="47"/>
      <c r="G5" s="47"/>
      <c r="H5" s="49" t="s">
        <v>18</v>
      </c>
      <c r="I5" s="48"/>
      <c r="J5" s="50"/>
      <c r="K5" s="46" t="s">
        <v>19</v>
      </c>
      <c r="L5" s="48"/>
      <c r="M5" s="48"/>
      <c r="N5" s="51"/>
    </row>
    <row r="6" customFormat="false" ht="17.25" hidden="false" customHeight="true" outlineLevel="0" collapsed="false">
      <c r="A6" s="52" t="s">
        <v>20</v>
      </c>
      <c r="B6" s="52"/>
      <c r="C6" s="52"/>
      <c r="D6" s="0"/>
      <c r="E6" s="53" t="s">
        <v>21</v>
      </c>
      <c r="F6" s="54"/>
      <c r="G6" s="54"/>
      <c r="H6" s="55" t="s">
        <v>22</v>
      </c>
      <c r="I6" s="55"/>
      <c r="J6" s="56"/>
      <c r="K6" s="57" t="s">
        <v>23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24</v>
      </c>
      <c r="B7" s="62"/>
      <c r="C7" s="62"/>
      <c r="D7" s="63"/>
      <c r="E7" s="64" t="s">
        <v>25</v>
      </c>
      <c r="F7" s="65"/>
      <c r="G7" s="62"/>
      <c r="H7" s="66"/>
      <c r="I7" s="48"/>
      <c r="J7" s="51"/>
      <c r="K7" s="64" t="s">
        <v>26</v>
      </c>
      <c r="L7" s="62"/>
      <c r="M7" s="48"/>
      <c r="N7" s="51"/>
    </row>
    <row r="8" customFormat="false" ht="17.25" hidden="false" customHeight="true" outlineLevel="0" collapsed="false">
      <c r="A8" s="52" t="s">
        <v>27</v>
      </c>
      <c r="B8" s="52"/>
      <c r="C8" s="52"/>
      <c r="D8" s="67"/>
      <c r="E8" s="68" t="s">
        <v>28</v>
      </c>
      <c r="F8" s="69"/>
      <c r="G8" s="70"/>
      <c r="H8" s="69"/>
      <c r="I8" s="69"/>
      <c r="J8" s="71"/>
      <c r="K8" s="72" t="s">
        <v>29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30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31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32</v>
      </c>
      <c r="B13" s="81" t="s">
        <v>33</v>
      </c>
      <c r="C13" s="82"/>
      <c r="D13" s="82" t="s">
        <v>34</v>
      </c>
      <c r="E13" s="82"/>
      <c r="F13" s="82"/>
      <c r="G13" s="83"/>
      <c r="H13" s="84" t="s">
        <v>35</v>
      </c>
      <c r="I13" s="84"/>
      <c r="J13" s="84"/>
      <c r="K13" s="83"/>
      <c r="L13" s="81" t="s">
        <v>36</v>
      </c>
      <c r="M13" s="81" t="s">
        <v>37</v>
      </c>
      <c r="N13" s="81" t="s">
        <v>38</v>
      </c>
    </row>
    <row r="14" customFormat="false" ht="24" hidden="false" customHeight="true" outlineLevel="0" collapsed="false">
      <c r="A14" s="85"/>
      <c r="B14" s="86"/>
      <c r="C14" s="87"/>
      <c r="D14" s="88"/>
      <c r="E14" s="88"/>
      <c r="F14" s="88"/>
      <c r="G14" s="89"/>
      <c r="H14" s="90"/>
      <c r="I14" s="91"/>
      <c r="J14" s="91"/>
      <c r="K14" s="91"/>
      <c r="L14" s="92"/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/>
      <c r="B15" s="86"/>
      <c r="C15" s="87"/>
      <c r="D15" s="88"/>
      <c r="E15" s="88"/>
      <c r="F15" s="88"/>
      <c r="G15" s="89"/>
      <c r="H15" s="90"/>
      <c r="I15" s="91"/>
      <c r="J15" s="91"/>
      <c r="K15" s="91"/>
      <c r="L15" s="92"/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/>
      <c r="B16" s="86"/>
      <c r="C16" s="87"/>
      <c r="D16" s="88"/>
      <c r="E16" s="88"/>
      <c r="F16" s="88"/>
      <c r="G16" s="89"/>
      <c r="H16" s="90"/>
      <c r="I16" s="91"/>
      <c r="J16" s="91"/>
      <c r="K16" s="91"/>
      <c r="L16" s="92"/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/>
      <c r="B17" s="86"/>
      <c r="C17" s="87"/>
      <c r="D17" s="88"/>
      <c r="E17" s="88"/>
      <c r="F17" s="88"/>
      <c r="G17" s="89"/>
      <c r="H17" s="90"/>
      <c r="I17" s="91"/>
      <c r="J17" s="91"/>
      <c r="K17" s="91"/>
      <c r="L17" s="92"/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/>
      <c r="B18" s="86"/>
      <c r="C18" s="87"/>
      <c r="D18" s="88"/>
      <c r="E18" s="88"/>
      <c r="F18" s="88"/>
      <c r="G18" s="89"/>
      <c r="H18" s="90"/>
      <c r="I18" s="91"/>
      <c r="J18" s="91"/>
      <c r="K18" s="91"/>
      <c r="L18" s="92"/>
      <c r="M18" s="93"/>
      <c r="N18" s="94" t="n">
        <f aca="false">IF(M18=" ",L18*1,L18*M18)</f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/>
      <c r="B19" s="86"/>
      <c r="C19" s="87"/>
      <c r="D19" s="88"/>
      <c r="E19" s="88"/>
      <c r="F19" s="88"/>
      <c r="G19" s="89"/>
      <c r="H19" s="90"/>
      <c r="I19" s="91"/>
      <c r="J19" s="91"/>
      <c r="K19" s="91"/>
      <c r="L19" s="92"/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/>
      <c r="B20" s="86"/>
      <c r="C20" s="87"/>
      <c r="D20" s="88"/>
      <c r="E20" s="88"/>
      <c r="F20" s="88"/>
      <c r="G20" s="89"/>
      <c r="H20" s="90"/>
      <c r="I20" s="91"/>
      <c r="J20" s="91"/>
      <c r="K20" s="91"/>
      <c r="L20" s="92"/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/>
      <c r="D21" s="88"/>
      <c r="E21" s="88"/>
      <c r="F21" s="88"/>
      <c r="G21" s="89"/>
      <c r="H21" s="90"/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/>
      <c r="B22" s="86"/>
      <c r="C22" s="87"/>
      <c r="D22" s="88"/>
      <c r="E22" s="88"/>
      <c r="F22" s="88"/>
      <c r="G22" s="89"/>
      <c r="H22" s="97"/>
      <c r="I22" s="91"/>
      <c r="J22" s="91"/>
      <c r="K22" s="91"/>
      <c r="L22" s="92"/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/>
      <c r="B24" s="86"/>
      <c r="C24" s="87"/>
      <c r="D24" s="88"/>
      <c r="E24" s="88"/>
      <c r="F24" s="88"/>
      <c r="G24" s="89"/>
      <c r="H24" s="97"/>
      <c r="I24" s="91"/>
      <c r="J24" s="91"/>
      <c r="K24" s="91"/>
      <c r="L24" s="92"/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/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39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40</v>
      </c>
      <c r="M27" s="102"/>
      <c r="N27" s="103" t="n">
        <f aca="false">SUM(N14:N26)</f>
        <v>0</v>
      </c>
    </row>
    <row r="28" customFormat="false" ht="24" hidden="false" customHeight="true" outlineLevel="0" collapsed="false">
      <c r="A28" s="8" t="s">
        <v>2</v>
      </c>
      <c r="B28" s="8" t="s">
        <v>3</v>
      </c>
      <c r="C28" s="9"/>
      <c r="D28" s="10" t="s">
        <v>4</v>
      </c>
      <c r="E28" s="10"/>
      <c r="F28" s="11"/>
      <c r="G28" s="13" t="s">
        <v>5</v>
      </c>
      <c r="H28" s="13"/>
      <c r="I28" s="13" t="s">
        <v>6</v>
      </c>
      <c r="J28" s="13" t="s">
        <v>7</v>
      </c>
      <c r="K28" s="104"/>
      <c r="L28" s="101" t="s">
        <v>41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/>
      <c r="B29" s="106"/>
      <c r="C29" s="107"/>
      <c r="D29" s="107"/>
      <c r="E29" s="107"/>
      <c r="F29" s="107"/>
      <c r="G29" s="106"/>
      <c r="H29" s="108"/>
      <c r="I29" s="109"/>
      <c r="J29" s="110"/>
      <c r="K29" s="111"/>
      <c r="L29" s="102" t="s">
        <v>42</v>
      </c>
      <c r="M29" s="102"/>
      <c r="N29" s="112" t="n">
        <f aca="false">SUM(N27:N28)</f>
        <v>0</v>
      </c>
    </row>
    <row r="30" customFormat="false" ht="24" hidden="false" customHeight="true" outlineLevel="0" collapsed="false">
      <c r="A30" s="113"/>
      <c r="B30" s="113"/>
      <c r="C30" s="114"/>
      <c r="D30" s="114"/>
      <c r="E30" s="114"/>
      <c r="F30" s="114"/>
      <c r="G30" s="106"/>
      <c r="H30" s="115"/>
      <c r="I30" s="113"/>
      <c r="J30" s="113"/>
      <c r="K30" s="111"/>
      <c r="L30" s="111"/>
      <c r="M30" s="111"/>
      <c r="N30" s="116"/>
    </row>
    <row r="31" customFormat="false" ht="21.75" hidden="false" customHeight="true" outlineLevel="0" collapsed="false">
      <c r="A31" s="117" t="s">
        <v>43</v>
      </c>
      <c r="B31" s="118"/>
      <c r="C31" s="118"/>
      <c r="D31" s="78"/>
      <c r="E31" s="78"/>
      <c r="F31" s="78"/>
      <c r="G31" s="118"/>
      <c r="H31" s="118"/>
      <c r="I31" s="118"/>
      <c r="J31" s="118"/>
      <c r="K31" s="118"/>
      <c r="L31" s="45"/>
      <c r="M31" s="78"/>
      <c r="N31" s="78"/>
    </row>
    <row r="32" customFormat="false" ht="4.5" hidden="false" customHeight="true" outlineLevel="0" collapsed="false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45"/>
      <c r="M32" s="78"/>
      <c r="N32" s="78"/>
    </row>
    <row r="33" customFormat="false" ht="17.25" hidden="false" customHeight="true" outlineLevel="0" collapsed="false">
      <c r="A33" s="81" t="s">
        <v>32</v>
      </c>
      <c r="B33" s="82"/>
      <c r="C33" s="82"/>
      <c r="D33" s="82"/>
      <c r="E33" s="82"/>
      <c r="F33" s="82" t="s">
        <v>44</v>
      </c>
      <c r="G33" s="82"/>
      <c r="H33" s="82"/>
      <c r="I33" s="82"/>
      <c r="J33" s="82"/>
      <c r="K33" s="83"/>
      <c r="L33" s="81" t="s">
        <v>36</v>
      </c>
      <c r="M33" s="81" t="s">
        <v>37</v>
      </c>
      <c r="N33" s="81" t="s">
        <v>38</v>
      </c>
    </row>
    <row r="34" customFormat="false" ht="24" hidden="false" customHeight="true" outlineLevel="0" collapsed="false">
      <c r="A34" s="85"/>
      <c r="B34" s="119"/>
      <c r="C34" s="88"/>
      <c r="D34" s="88"/>
      <c r="E34" s="88"/>
      <c r="F34" s="88"/>
      <c r="G34" s="88"/>
      <c r="H34" s="88"/>
      <c r="I34" s="88"/>
      <c r="J34" s="88"/>
      <c r="K34" s="88"/>
      <c r="L34" s="92"/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/>
      <c r="B35" s="119"/>
      <c r="C35" s="88"/>
      <c r="D35" s="120"/>
      <c r="E35" s="121"/>
      <c r="F35" s="120"/>
      <c r="G35" s="120"/>
      <c r="H35" s="88"/>
      <c r="I35" s="88"/>
      <c r="J35" s="88"/>
      <c r="K35" s="88"/>
      <c r="L35" s="92"/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/>
      <c r="B36" s="119"/>
      <c r="C36" s="88"/>
      <c r="D36" s="120"/>
      <c r="E36" s="120"/>
      <c r="F36" s="120"/>
      <c r="G36" s="120"/>
      <c r="H36" s="88"/>
      <c r="I36" s="88"/>
      <c r="J36" s="88"/>
      <c r="K36" s="88"/>
      <c r="L36" s="92"/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/>
      <c r="B37" s="119"/>
      <c r="C37" s="88"/>
      <c r="D37" s="120"/>
      <c r="E37" s="120"/>
      <c r="F37" s="120"/>
      <c r="G37" s="120"/>
      <c r="H37" s="88"/>
      <c r="I37" s="88"/>
      <c r="J37" s="88"/>
      <c r="K37" s="88"/>
      <c r="L37" s="92"/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/>
      <c r="B38" s="119"/>
      <c r="C38" s="88"/>
      <c r="D38" s="120"/>
      <c r="E38" s="120"/>
      <c r="F38" s="120"/>
      <c r="G38" s="120"/>
      <c r="H38" s="88"/>
      <c r="I38" s="88"/>
      <c r="J38" s="88"/>
      <c r="K38" s="88"/>
      <c r="L38" s="92"/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2"/>
      <c r="B39" s="119"/>
      <c r="C39" s="88"/>
      <c r="D39" s="120"/>
      <c r="E39" s="120"/>
      <c r="F39" s="120"/>
      <c r="G39" s="120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9"/>
      <c r="C40" s="88"/>
      <c r="D40" s="120"/>
      <c r="E40" s="120"/>
      <c r="F40" s="120"/>
      <c r="G40" s="120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9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39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45</v>
      </c>
      <c r="M42" s="84"/>
      <c r="N42" s="103" t="n">
        <f aca="false">SUM(N34:N41)</f>
        <v>0</v>
      </c>
    </row>
    <row r="43" customFormat="false" ht="24" hidden="false" customHeight="true" outlineLevel="0" collapsed="false">
      <c r="A43" s="8" t="s">
        <v>2</v>
      </c>
      <c r="B43" s="8" t="s">
        <v>3</v>
      </c>
      <c r="C43" s="9"/>
      <c r="D43" s="10" t="s">
        <v>4</v>
      </c>
      <c r="E43" s="10"/>
      <c r="F43" s="11"/>
      <c r="G43" s="13" t="s">
        <v>5</v>
      </c>
      <c r="H43" s="13"/>
      <c r="I43" s="13" t="s">
        <v>6</v>
      </c>
      <c r="J43" s="13" t="s">
        <v>7</v>
      </c>
      <c r="K43" s="104"/>
      <c r="L43" s="101" t="s">
        <v>46</v>
      </c>
      <c r="M43" s="102"/>
      <c r="N43" s="123" t="n">
        <f aca="false">'Misc. Exp. Sup'!O55+'Misc. Exp. Sup (2)'!O55</f>
        <v>0</v>
      </c>
    </row>
    <row r="44" customFormat="false" ht="24" hidden="false" customHeight="true" outlineLevel="0" collapsed="false">
      <c r="A44" s="106"/>
      <c r="B44" s="106"/>
      <c r="C44" s="114"/>
      <c r="D44" s="114"/>
      <c r="E44" s="114"/>
      <c r="F44" s="114"/>
      <c r="G44" s="124"/>
      <c r="H44" s="125"/>
      <c r="I44" s="109"/>
      <c r="J44" s="110"/>
      <c r="K44" s="126"/>
      <c r="L44" s="102" t="s">
        <v>47</v>
      </c>
      <c r="M44" s="102"/>
      <c r="N44" s="112" t="n">
        <f aca="false">SUM(N42:N43)</f>
        <v>0</v>
      </c>
    </row>
    <row r="45" customFormat="false" ht="24.75" hidden="false" customHeight="true" outlineLevel="0" collapsed="false">
      <c r="A45" s="78"/>
      <c r="B45" s="127"/>
      <c r="C45" s="114"/>
      <c r="D45" s="114"/>
      <c r="E45" s="114"/>
      <c r="F45" s="114"/>
      <c r="G45" s="106"/>
      <c r="H45" s="115"/>
      <c r="I45" s="113"/>
      <c r="J45" s="113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8"/>
      <c r="F46" s="78"/>
      <c r="G46" s="78"/>
      <c r="H46" s="78"/>
      <c r="I46" s="129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30" t="s">
        <v>48</v>
      </c>
      <c r="B48" s="131"/>
      <c r="C48" s="131"/>
      <c r="D48" s="131"/>
      <c r="E48" s="131"/>
      <c r="F48" s="131"/>
      <c r="G48" s="131"/>
      <c r="H48" s="131"/>
      <c r="I48" s="47"/>
      <c r="J48" s="132" t="s">
        <v>49</v>
      </c>
      <c r="K48" s="133"/>
      <c r="L48" s="133"/>
      <c r="M48" s="133"/>
      <c r="N48" s="134" t="n">
        <f aca="false">'Travel Form'!O55+'Travel Sup (2)'!O55</f>
        <v>58.5</v>
      </c>
    </row>
    <row r="49" customFormat="false" ht="24" hidden="false" customHeight="true" outlineLevel="0" collapsed="false">
      <c r="A49" s="135" t="s">
        <v>50</v>
      </c>
      <c r="B49" s="135"/>
      <c r="C49" s="135"/>
      <c r="D49" s="135"/>
      <c r="E49" s="135"/>
      <c r="F49" s="135"/>
      <c r="G49" s="136"/>
      <c r="H49" s="78"/>
      <c r="I49" s="100"/>
      <c r="J49" s="137" t="s">
        <v>51</v>
      </c>
      <c r="K49" s="138"/>
      <c r="L49" s="138"/>
      <c r="M49" s="138"/>
      <c r="N49" s="103" t="n">
        <f aca="false">N48+N44+N29</f>
        <v>58.5</v>
      </c>
    </row>
    <row r="50" customFormat="false" ht="24" hidden="false" customHeight="true" outlineLevel="0" collapsed="false">
      <c r="A50" s="81" t="s">
        <v>52</v>
      </c>
      <c r="B50" s="139"/>
      <c r="C50" s="81" t="s">
        <v>53</v>
      </c>
      <c r="D50" s="140"/>
      <c r="E50" s="81" t="s">
        <v>1</v>
      </c>
      <c r="F50" s="141"/>
      <c r="G50" s="142"/>
      <c r="H50" s="78"/>
      <c r="I50" s="78"/>
      <c r="J50" s="143" t="s">
        <v>54</v>
      </c>
      <c r="K50" s="144"/>
      <c r="L50" s="144"/>
      <c r="M50" s="144"/>
      <c r="N50" s="145" t="n">
        <f aca="false">F53</f>
        <v>0</v>
      </c>
    </row>
    <row r="51" customFormat="false" ht="24" hidden="false" customHeight="true" outlineLevel="0" collapsed="false">
      <c r="A51" s="81" t="s">
        <v>52</v>
      </c>
      <c r="B51" s="139"/>
      <c r="C51" s="81" t="s">
        <v>53</v>
      </c>
      <c r="D51" s="52"/>
      <c r="E51" s="81" t="s">
        <v>1</v>
      </c>
      <c r="F51" s="141"/>
      <c r="G51" s="142"/>
      <c r="H51" s="78"/>
      <c r="I51" s="78"/>
      <c r="J51" s="146" t="s">
        <v>55</v>
      </c>
      <c r="K51" s="147"/>
      <c r="L51" s="148" t="str">
        <f aca="false">IF($N$49-$N$50&lt;0,"X","  ")</f>
        <v>  </v>
      </c>
      <c r="M51" s="147" t="s">
        <v>56</v>
      </c>
      <c r="N51" s="149"/>
    </row>
    <row r="52" customFormat="false" ht="24" hidden="false" customHeight="true" outlineLevel="0" collapsed="false">
      <c r="A52" s="81" t="s">
        <v>52</v>
      </c>
      <c r="B52" s="139"/>
      <c r="C52" s="81" t="s">
        <v>53</v>
      </c>
      <c r="D52" s="52"/>
      <c r="E52" s="81" t="s">
        <v>1</v>
      </c>
      <c r="F52" s="141"/>
      <c r="G52" s="142"/>
      <c r="H52" s="78"/>
      <c r="I52" s="78"/>
      <c r="J52" s="143"/>
      <c r="K52" s="144"/>
      <c r="L52" s="150" t="str">
        <f aca="false">IF($N$49-$N$50&gt;0,"X","  ")</f>
        <v>X</v>
      </c>
      <c r="M52" s="151" t="s">
        <v>57</v>
      </c>
      <c r="N52" s="152" t="n">
        <f aca="false">ABS(N49-N50)</f>
        <v>58.5</v>
      </c>
    </row>
    <row r="53" customFormat="false" ht="24" hidden="false" customHeight="true" outlineLevel="0" collapsed="false">
      <c r="A53" s="153"/>
      <c r="B53" s="153"/>
      <c r="C53" s="153"/>
      <c r="D53" s="154" t="s">
        <v>58</v>
      </c>
      <c r="E53" s="154"/>
      <c r="F53" s="155" t="n">
        <f aca="false">SUM(F50:F52)</f>
        <v>0</v>
      </c>
      <c r="G53" s="155"/>
      <c r="H53" s="78"/>
      <c r="I53" s="78"/>
      <c r="J53" s="156" t="s">
        <v>59</v>
      </c>
      <c r="K53" s="144"/>
      <c r="L53" s="144"/>
      <c r="M53" s="144"/>
      <c r="N53" s="157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8" t="s">
        <v>60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59" t="s">
        <v>61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1"/>
      <c r="N56" s="162"/>
    </row>
    <row r="57" customFormat="false" ht="12" hidden="false" customHeight="true" outlineLevel="0" collapsed="false">
      <c r="A57" s="46" t="s">
        <v>62</v>
      </c>
      <c r="B57" s="62"/>
      <c r="C57" s="62"/>
      <c r="D57" s="62"/>
      <c r="E57" s="131"/>
      <c r="F57" s="163" t="s">
        <v>52</v>
      </c>
      <c r="G57" s="164" t="s">
        <v>63</v>
      </c>
      <c r="H57" s="62"/>
      <c r="I57" s="62"/>
      <c r="J57" s="165"/>
      <c r="K57" s="166" t="s">
        <v>52</v>
      </c>
      <c r="L57" s="164" t="s">
        <v>63</v>
      </c>
      <c r="M57" s="60"/>
      <c r="N57" s="167" t="s">
        <v>52</v>
      </c>
    </row>
    <row r="58" customFormat="false" ht="26.25" hidden="false" customHeight="true" outlineLevel="0" collapsed="false">
      <c r="A58" s="168"/>
      <c r="B58" s="169"/>
      <c r="C58" s="169"/>
      <c r="D58" s="169"/>
      <c r="E58" s="169"/>
      <c r="F58" s="170"/>
      <c r="G58" s="169"/>
      <c r="H58" s="169"/>
      <c r="I58" s="169"/>
      <c r="J58" s="169"/>
      <c r="K58" s="169"/>
      <c r="L58" s="168"/>
      <c r="M58" s="169"/>
      <c r="N58" s="170"/>
    </row>
    <row r="59" customFormat="false" ht="11.25" hidden="false" customHeight="true" outlineLevel="0" collapsed="false">
      <c r="A59" s="171" t="s">
        <v>64</v>
      </c>
      <c r="B59" s="62"/>
      <c r="C59" s="62"/>
      <c r="D59" s="62"/>
      <c r="E59" s="131"/>
      <c r="F59" s="163"/>
      <c r="G59" s="46" t="s">
        <v>65</v>
      </c>
      <c r="H59" s="62"/>
      <c r="I59" s="62"/>
      <c r="J59" s="165"/>
      <c r="K59" s="166"/>
      <c r="L59" s="46" t="s">
        <v>65</v>
      </c>
      <c r="M59" s="60"/>
      <c r="N59" s="167"/>
    </row>
    <row r="60" customFormat="false" ht="25.5" hidden="false" customHeight="true" outlineLevel="0" collapsed="false">
      <c r="A60" s="172"/>
      <c r="B60" s="172"/>
      <c r="C60" s="172"/>
      <c r="D60" s="172"/>
      <c r="E60" s="172"/>
      <c r="F60" s="173"/>
      <c r="G60" s="174"/>
      <c r="H60" s="174"/>
      <c r="I60" s="174"/>
      <c r="J60" s="174"/>
      <c r="K60" s="174"/>
      <c r="L60" s="175"/>
      <c r="M60" s="174"/>
      <c r="N60" s="176"/>
    </row>
    <row r="61" customFormat="false" ht="13.5" hidden="true" customHeight="true" outlineLevel="0" collapsed="false">
      <c r="A61" s="78" t="s">
        <v>66</v>
      </c>
      <c r="B61" s="32" t="s">
        <v>67</v>
      </c>
      <c r="C61" s="78" t="s">
        <v>68</v>
      </c>
      <c r="D61" s="78" t="s">
        <v>69</v>
      </c>
      <c r="E61" s="32" t="s">
        <v>70</v>
      </c>
      <c r="F61" s="78" t="s">
        <v>71</v>
      </c>
      <c r="G61" s="78" t="s">
        <v>72</v>
      </c>
      <c r="H61" s="78" t="s">
        <v>73</v>
      </c>
      <c r="I61" s="78" t="s">
        <v>74</v>
      </c>
      <c r="J61" s="78" t="s">
        <v>75</v>
      </c>
      <c r="K61" s="78" t="s">
        <v>76</v>
      </c>
      <c r="L61" s="78" t="s">
        <v>77</v>
      </c>
      <c r="M61" s="78" t="s">
        <v>78</v>
      </c>
      <c r="N61" s="78" t="s">
        <v>79</v>
      </c>
    </row>
    <row r="62" customFormat="false" ht="21" hidden="true" customHeight="true" outlineLevel="0" collapsed="false">
      <c r="A62" s="60" t="str">
        <f aca="false">IF(ISBLANK($A$6),TRIM(" "),$A$6)</f>
        <v>Skilling</v>
      </c>
      <c r="B62" s="177" t="str">
        <f aca="false">IF(ISBLANK($E$6),TRIM(" "),$E$6)</f>
        <v>Jeffrey K.</v>
      </c>
      <c r="C62" s="178" t="str">
        <f aca="false">TEXT(IF(ISBLANK($N$2),"      ",$N$2),"000000")</f>
        <v>081299</v>
      </c>
      <c r="D62" s="60" t="str">
        <f aca="false">TEXT($K$6,"###-##-####")</f>
        <v>328-48-0336</v>
      </c>
      <c r="E62" s="179" t="str">
        <f aca="false">TEXT($N$52,"######0.00")</f>
        <v>58.50</v>
      </c>
      <c r="F62" s="60" t="s">
        <v>80</v>
      </c>
      <c r="G62" s="60" t="s">
        <v>81</v>
      </c>
      <c r="H62" s="60" t="str">
        <f aca="false">TEXT(IF(COUNTA('Travel Form'!$A$12:$N$40)=0,0,1),"0")</f>
        <v>1</v>
      </c>
      <c r="I62" s="60" t="str">
        <f aca="false">TEXT(IF(COUNTA('Meals and Ent Sup'!$A$10:$M$40,'Meals and Ent Sup'!$A$49:$K$54)=0,0,1),"0")</f>
        <v>1</v>
      </c>
      <c r="J62" s="60" t="str">
        <f aca="false">TEXT(IF(COUNTA('Misc. Exp. Sup'!$A$10:$N$40,'Misc. Exp. Sup'!$A$49:$K$54)=0,0,1),"0")</f>
        <v>0</v>
      </c>
      <c r="K62" s="60" t="str">
        <f aca="false">TEXT(IF(COUNTA('Travel Sup (2)'!$A$12:$N$40,'Travel Sup (2)'!$A$49:$K$54)=0,0,1),"0")</f>
        <v>0</v>
      </c>
      <c r="L62" s="60" t="str">
        <f aca="false">TEXT(IF(COUNTA('Meals and Ent Sup (2)'!$A$10:$M$40,'Meals and Ent Sup (2)'!$A$49:$K$54)=0,0,1),"0")</f>
        <v>0</v>
      </c>
      <c r="M62" s="60" t="str">
        <f aca="false">TEXT(IF(COUNTA('Misc. Exp. Sup (2)'!$A$10:$N$40,'Misc. Exp. Sup (2)'!$A$49:$K$54)=0,0,1),"0")</f>
        <v>0</v>
      </c>
      <c r="N62" s="60" t="str">
        <f aca="false">TEXT($A$8,"####")</f>
        <v>11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0"/>
      <c r="M63" s="180"/>
      <c r="N63" s="181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1"/>
      <c r="EP63" s="181"/>
      <c r="EQ63" s="181"/>
      <c r="ER63" s="181"/>
      <c r="ES63" s="181"/>
      <c r="ET63" s="181"/>
      <c r="EU63" s="181"/>
      <c r="EV63" s="181"/>
      <c r="EW63" s="181"/>
      <c r="EX63" s="181"/>
      <c r="EY63" s="181"/>
      <c r="EZ63" s="181"/>
      <c r="FA63" s="181"/>
      <c r="FB63" s="181"/>
      <c r="FC63" s="181"/>
      <c r="FD63" s="181"/>
      <c r="FE63" s="181"/>
      <c r="FF63" s="181"/>
      <c r="FG63" s="181"/>
      <c r="FH63" s="181"/>
      <c r="FI63" s="181"/>
      <c r="FJ63" s="181"/>
      <c r="FK63" s="181"/>
      <c r="FL63" s="181"/>
      <c r="FM63" s="181"/>
      <c r="FN63" s="181"/>
      <c r="FO63" s="181"/>
      <c r="FP63" s="181"/>
      <c r="FQ63" s="181"/>
      <c r="FR63" s="181"/>
      <c r="FS63" s="181"/>
      <c r="FT63" s="181"/>
      <c r="FU63" s="181"/>
      <c r="FV63" s="181"/>
      <c r="FW63" s="181"/>
      <c r="FX63" s="181"/>
      <c r="FY63" s="181"/>
      <c r="FZ63" s="181"/>
      <c r="GA63" s="181"/>
      <c r="GB63" s="181"/>
      <c r="GC63" s="181"/>
      <c r="GD63" s="181"/>
      <c r="GE63" s="181"/>
      <c r="GF63" s="181"/>
      <c r="GG63" s="181"/>
      <c r="GH63" s="181"/>
      <c r="GI63" s="181"/>
      <c r="GJ63" s="181"/>
      <c r="GK63" s="181"/>
      <c r="GL63" s="181"/>
      <c r="GM63" s="181"/>
      <c r="GN63" s="181"/>
      <c r="GO63" s="181"/>
      <c r="GP63" s="181"/>
      <c r="GQ63" s="181"/>
      <c r="GR63" s="181"/>
      <c r="GS63" s="181"/>
      <c r="GT63" s="181"/>
      <c r="GU63" s="181"/>
      <c r="GV63" s="181"/>
      <c r="GW63" s="181"/>
      <c r="GX63" s="181"/>
      <c r="GY63" s="181"/>
      <c r="GZ63" s="181"/>
      <c r="HA63" s="181"/>
      <c r="HB63" s="181"/>
      <c r="HC63" s="181"/>
      <c r="HD63" s="181"/>
      <c r="HE63" s="181"/>
      <c r="HF63" s="181"/>
      <c r="HG63" s="181"/>
      <c r="HH63" s="181"/>
      <c r="HI63" s="181"/>
      <c r="HJ63" s="181"/>
      <c r="HK63" s="181"/>
      <c r="HL63" s="181"/>
      <c r="HM63" s="181"/>
      <c r="HN63" s="181"/>
      <c r="HO63" s="181"/>
      <c r="HP63" s="181"/>
      <c r="HQ63" s="181"/>
      <c r="HR63" s="181"/>
      <c r="HS63" s="181"/>
      <c r="HT63" s="181"/>
      <c r="HU63" s="181"/>
      <c r="HV63" s="181"/>
      <c r="HW63" s="181"/>
      <c r="HX63" s="181"/>
      <c r="HY63" s="181"/>
      <c r="HZ63" s="181"/>
      <c r="IA63" s="181"/>
      <c r="IB63" s="181"/>
      <c r="IC63" s="181"/>
      <c r="ID63" s="181"/>
      <c r="IE63" s="181"/>
      <c r="IF63" s="181"/>
      <c r="IG63" s="181"/>
      <c r="IH63" s="181"/>
      <c r="II63" s="181"/>
      <c r="IJ63" s="181"/>
      <c r="IK63" s="181"/>
      <c r="IL63" s="181"/>
      <c r="IM63" s="181"/>
      <c r="IN63" s="181"/>
      <c r="IO63" s="181"/>
      <c r="IP63" s="181"/>
      <c r="IQ63" s="181"/>
      <c r="IR63" s="181"/>
      <c r="IS63" s="181"/>
      <c r="IT63" s="181"/>
      <c r="IU63" s="181"/>
      <c r="IV63" s="181"/>
      <c r="IW63" s="181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77"/>
      <c r="C65" s="60"/>
      <c r="D65" s="60"/>
      <c r="E65" s="179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2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8" hidden="true" customHeight="true" outlineLevel="0" collapsed="false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1"/>
      <c r="BN77" s="181"/>
      <c r="BO77" s="181"/>
      <c r="BP77" s="181"/>
      <c r="BQ77" s="181"/>
      <c r="BR77" s="181"/>
      <c r="BS77" s="181"/>
      <c r="BT77" s="181"/>
      <c r="BU77" s="181"/>
      <c r="BV77" s="181"/>
      <c r="BW77" s="181"/>
      <c r="BX77" s="181"/>
      <c r="BY77" s="181"/>
      <c r="BZ77" s="181"/>
      <c r="CA77" s="181"/>
      <c r="CB77" s="181"/>
      <c r="CC77" s="181"/>
      <c r="CD77" s="181"/>
      <c r="CE77" s="181"/>
      <c r="CF77" s="181"/>
      <c r="CG77" s="181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1"/>
      <c r="DG77" s="181"/>
      <c r="DH77" s="181"/>
      <c r="DI77" s="181"/>
      <c r="DJ77" s="181"/>
      <c r="DK77" s="181"/>
      <c r="DL77" s="181"/>
      <c r="DM77" s="181"/>
      <c r="DN77" s="181"/>
      <c r="DO77" s="181"/>
      <c r="DP77" s="181"/>
      <c r="DQ77" s="181"/>
      <c r="DR77" s="181"/>
      <c r="DS77" s="181"/>
      <c r="DT77" s="181"/>
      <c r="DU77" s="181"/>
      <c r="DV77" s="181"/>
      <c r="DW77" s="181"/>
      <c r="DX77" s="181"/>
      <c r="DY77" s="181"/>
      <c r="DZ77" s="181"/>
      <c r="EA77" s="181"/>
      <c r="EB77" s="181"/>
      <c r="EC77" s="181"/>
      <c r="ED77" s="181"/>
      <c r="EE77" s="181"/>
      <c r="EF77" s="181"/>
      <c r="EG77" s="181"/>
      <c r="EH77" s="181"/>
      <c r="EI77" s="181"/>
      <c r="EJ77" s="181"/>
      <c r="EK77" s="181"/>
      <c r="EL77" s="181"/>
      <c r="EM77" s="181"/>
      <c r="EN77" s="181"/>
      <c r="EO77" s="181"/>
      <c r="EP77" s="181"/>
      <c r="EQ77" s="181"/>
      <c r="ER77" s="181"/>
      <c r="ES77" s="181"/>
      <c r="ET77" s="181"/>
      <c r="EU77" s="181"/>
      <c r="EV77" s="181"/>
      <c r="EW77" s="181"/>
      <c r="EX77" s="181"/>
      <c r="EY77" s="181"/>
      <c r="EZ77" s="181"/>
      <c r="FA77" s="181"/>
      <c r="FB77" s="181"/>
      <c r="FC77" s="181"/>
      <c r="FD77" s="181"/>
      <c r="FE77" s="181"/>
      <c r="FF77" s="181"/>
      <c r="FG77" s="181"/>
      <c r="FH77" s="181"/>
      <c r="FI77" s="181"/>
      <c r="FJ77" s="181"/>
      <c r="FK77" s="181"/>
      <c r="FL77" s="181"/>
      <c r="FM77" s="181"/>
      <c r="FN77" s="181"/>
      <c r="FO77" s="181"/>
      <c r="FP77" s="181"/>
      <c r="FQ77" s="181"/>
      <c r="FR77" s="181"/>
      <c r="FS77" s="181"/>
      <c r="FT77" s="181"/>
      <c r="FU77" s="181"/>
      <c r="FV77" s="181"/>
      <c r="FW77" s="181"/>
      <c r="FX77" s="181"/>
      <c r="FY77" s="181"/>
      <c r="FZ77" s="181"/>
      <c r="GA77" s="181"/>
      <c r="GB77" s="181"/>
      <c r="GC77" s="181"/>
      <c r="GD77" s="181"/>
      <c r="GE77" s="181"/>
      <c r="GF77" s="181"/>
      <c r="GG77" s="181"/>
      <c r="GH77" s="181"/>
      <c r="GI77" s="181"/>
      <c r="GJ77" s="181"/>
      <c r="GK77" s="181"/>
      <c r="GL77" s="181"/>
      <c r="GM77" s="181"/>
      <c r="GN77" s="181"/>
      <c r="GO77" s="181"/>
      <c r="GP77" s="181"/>
      <c r="GQ77" s="181"/>
      <c r="GR77" s="181"/>
      <c r="GS77" s="181"/>
      <c r="GT77" s="181"/>
      <c r="GU77" s="181"/>
      <c r="GV77" s="181"/>
      <c r="GW77" s="181"/>
      <c r="GX77" s="181"/>
      <c r="GY77" s="181"/>
      <c r="GZ77" s="181"/>
      <c r="HA77" s="181"/>
      <c r="HB77" s="181"/>
      <c r="HC77" s="181"/>
      <c r="HD77" s="181"/>
      <c r="HE77" s="181"/>
      <c r="HF77" s="181"/>
      <c r="HG77" s="181"/>
      <c r="HH77" s="181"/>
      <c r="HI77" s="181"/>
      <c r="HJ77" s="181"/>
      <c r="HK77" s="181"/>
      <c r="HL77" s="181"/>
      <c r="HM77" s="181"/>
      <c r="HN77" s="181"/>
      <c r="HO77" s="181"/>
      <c r="HP77" s="181"/>
      <c r="HQ77" s="181"/>
      <c r="HR77" s="181"/>
      <c r="HS77" s="181"/>
      <c r="HT77" s="181"/>
      <c r="HU77" s="181"/>
      <c r="HV77" s="181"/>
      <c r="HW77" s="181"/>
      <c r="HX77" s="181"/>
      <c r="HY77" s="181"/>
      <c r="HZ77" s="181"/>
      <c r="IA77" s="181"/>
      <c r="IB77" s="181"/>
      <c r="IC77" s="181"/>
      <c r="ID77" s="181"/>
      <c r="IE77" s="181"/>
      <c r="IF77" s="181"/>
      <c r="IG77" s="181"/>
      <c r="IH77" s="181"/>
      <c r="II77" s="181"/>
      <c r="IJ77" s="181"/>
      <c r="IK77" s="181"/>
      <c r="IL77" s="181"/>
      <c r="IM77" s="181"/>
      <c r="IN77" s="181"/>
      <c r="IO77" s="181"/>
      <c r="IP77" s="181"/>
      <c r="IQ77" s="181"/>
      <c r="IR77" s="181"/>
      <c r="IS77" s="181"/>
      <c r="IT77" s="181"/>
      <c r="IU77" s="181"/>
      <c r="IV77" s="181"/>
      <c r="IW77" s="181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86"/>
      <c r="BF90" s="186"/>
      <c r="BG90" s="186"/>
      <c r="BH90" s="186"/>
      <c r="BI90" s="186"/>
      <c r="BJ90" s="186"/>
      <c r="BK90" s="186"/>
      <c r="BL90" s="186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  <c r="GY90" s="185"/>
      <c r="GZ90" s="185"/>
      <c r="HA90" s="185"/>
      <c r="HB90" s="185"/>
      <c r="HC90" s="185"/>
      <c r="HD90" s="185"/>
      <c r="HE90" s="185"/>
      <c r="HF90" s="185"/>
      <c r="HG90" s="185"/>
      <c r="HH90" s="185"/>
      <c r="HI90" s="185"/>
      <c r="HJ90" s="185"/>
      <c r="HK90" s="185"/>
      <c r="HL90" s="185"/>
      <c r="HM90" s="185"/>
      <c r="HN90" s="185"/>
      <c r="HO90" s="185"/>
      <c r="HP90" s="185"/>
      <c r="HQ90" s="185"/>
      <c r="HR90" s="185"/>
      <c r="HS90" s="185"/>
      <c r="HT90" s="185"/>
      <c r="HU90" s="185"/>
      <c r="HV90" s="185"/>
      <c r="HW90" s="185"/>
      <c r="HX90" s="185"/>
      <c r="HY90" s="185"/>
      <c r="HZ90" s="185"/>
      <c r="IA90" s="185"/>
      <c r="IB90" s="185"/>
      <c r="IC90" s="185"/>
      <c r="ID90" s="185"/>
      <c r="IE90" s="185"/>
      <c r="IF90" s="185"/>
      <c r="IG90" s="185"/>
      <c r="IH90" s="185"/>
      <c r="II90" s="185"/>
      <c r="IJ90" s="185"/>
      <c r="IK90" s="185"/>
      <c r="IL90" s="185"/>
      <c r="IM90" s="185"/>
      <c r="IN90" s="185"/>
      <c r="IO90" s="185"/>
      <c r="IP90" s="185"/>
      <c r="IQ90" s="185"/>
      <c r="IR90" s="185"/>
      <c r="IS90" s="185"/>
      <c r="IT90" s="185"/>
      <c r="IU90" s="185"/>
      <c r="IV90" s="185"/>
      <c r="IW90" s="185"/>
    </row>
    <row r="91" customFormat="false" ht="18" hidden="true" customHeight="true" outlineLevel="0" collapsed="false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  <c r="BW91" s="181"/>
      <c r="BX91" s="181"/>
      <c r="BY91" s="181"/>
      <c r="BZ91" s="181"/>
      <c r="CA91" s="181"/>
      <c r="CB91" s="181"/>
      <c r="CC91" s="181"/>
      <c r="CD91" s="181"/>
      <c r="CE91" s="181"/>
      <c r="CF91" s="181"/>
      <c r="CG91" s="181"/>
      <c r="CH91" s="181"/>
      <c r="CI91" s="181"/>
      <c r="CJ91" s="181"/>
      <c r="CK91" s="181"/>
      <c r="CL91" s="181"/>
      <c r="CM91" s="181"/>
      <c r="CN91" s="181"/>
      <c r="CO91" s="181"/>
      <c r="CP91" s="181"/>
      <c r="CQ91" s="181"/>
      <c r="CR91" s="181"/>
      <c r="CS91" s="181"/>
      <c r="CT91" s="181"/>
      <c r="CU91" s="181"/>
      <c r="CV91" s="181"/>
      <c r="CW91" s="181"/>
      <c r="CX91" s="181"/>
      <c r="CY91" s="181"/>
      <c r="CZ91" s="181"/>
      <c r="DA91" s="181"/>
      <c r="DB91" s="181"/>
      <c r="DC91" s="181"/>
      <c r="DD91" s="181"/>
      <c r="DE91" s="181"/>
      <c r="DF91" s="181"/>
      <c r="DG91" s="181"/>
      <c r="DH91" s="181"/>
      <c r="DI91" s="181"/>
      <c r="DJ91" s="181"/>
      <c r="DK91" s="181"/>
      <c r="DL91" s="181"/>
      <c r="DM91" s="181"/>
      <c r="DN91" s="181"/>
      <c r="DO91" s="181"/>
      <c r="DP91" s="181"/>
      <c r="DQ91" s="181"/>
      <c r="DR91" s="181"/>
      <c r="DS91" s="181"/>
      <c r="DT91" s="181"/>
      <c r="DU91" s="181"/>
      <c r="DV91" s="181"/>
      <c r="DW91" s="181"/>
      <c r="DX91" s="181"/>
      <c r="DY91" s="181"/>
      <c r="DZ91" s="181"/>
      <c r="EA91" s="181"/>
      <c r="EB91" s="181"/>
      <c r="EC91" s="181"/>
      <c r="ED91" s="181"/>
      <c r="EE91" s="181"/>
      <c r="EF91" s="181"/>
      <c r="EG91" s="181"/>
      <c r="EH91" s="181"/>
      <c r="EI91" s="181"/>
      <c r="EJ91" s="181"/>
      <c r="EK91" s="181"/>
      <c r="EL91" s="181"/>
      <c r="EM91" s="181"/>
      <c r="EN91" s="181"/>
      <c r="EO91" s="181"/>
      <c r="EP91" s="181"/>
      <c r="EQ91" s="181"/>
      <c r="ER91" s="181"/>
      <c r="ES91" s="181"/>
      <c r="ET91" s="181"/>
      <c r="EU91" s="181"/>
      <c r="EV91" s="181"/>
      <c r="EW91" s="181"/>
      <c r="EX91" s="181"/>
      <c r="EY91" s="181"/>
      <c r="EZ91" s="181"/>
      <c r="FA91" s="181"/>
      <c r="FB91" s="181"/>
      <c r="FC91" s="181"/>
      <c r="FD91" s="181"/>
      <c r="FE91" s="181"/>
      <c r="FF91" s="181"/>
      <c r="FG91" s="181"/>
      <c r="FH91" s="181"/>
      <c r="FI91" s="181"/>
      <c r="FJ91" s="181"/>
      <c r="FK91" s="181"/>
      <c r="FL91" s="181"/>
      <c r="FM91" s="181"/>
      <c r="FN91" s="181"/>
      <c r="FO91" s="181"/>
      <c r="FP91" s="181"/>
      <c r="FQ91" s="181"/>
      <c r="FR91" s="181"/>
      <c r="FS91" s="181"/>
      <c r="FT91" s="181"/>
      <c r="FU91" s="181"/>
      <c r="FV91" s="181"/>
      <c r="FW91" s="181"/>
      <c r="FX91" s="181"/>
      <c r="FY91" s="181"/>
      <c r="FZ91" s="181"/>
      <c r="GA91" s="181"/>
      <c r="GB91" s="181"/>
      <c r="GC91" s="181"/>
      <c r="GD91" s="181"/>
      <c r="GE91" s="181"/>
      <c r="GF91" s="181"/>
      <c r="GG91" s="181"/>
      <c r="GH91" s="181"/>
      <c r="GI91" s="181"/>
      <c r="GJ91" s="181"/>
      <c r="GK91" s="181"/>
      <c r="GL91" s="181"/>
      <c r="GM91" s="181"/>
      <c r="GN91" s="181"/>
      <c r="GO91" s="181"/>
      <c r="GP91" s="181"/>
      <c r="GQ91" s="181"/>
      <c r="GR91" s="181"/>
      <c r="GS91" s="181"/>
      <c r="GT91" s="181"/>
      <c r="GU91" s="181"/>
      <c r="GV91" s="181"/>
      <c r="GW91" s="181"/>
      <c r="GX91" s="181"/>
      <c r="GY91" s="181"/>
      <c r="GZ91" s="181"/>
      <c r="HA91" s="181"/>
      <c r="HB91" s="181"/>
      <c r="HC91" s="181"/>
      <c r="HD91" s="181"/>
      <c r="HE91" s="181"/>
      <c r="HF91" s="181"/>
      <c r="HG91" s="181"/>
      <c r="HH91" s="181"/>
      <c r="HI91" s="181"/>
      <c r="HJ91" s="181"/>
      <c r="HK91" s="181"/>
      <c r="HL91" s="181"/>
      <c r="HM91" s="181"/>
      <c r="HN91" s="181"/>
      <c r="HO91" s="181"/>
      <c r="HP91" s="181"/>
      <c r="HQ91" s="181"/>
      <c r="HR91" s="181"/>
      <c r="HS91" s="181"/>
      <c r="HT91" s="181"/>
      <c r="HU91" s="181"/>
      <c r="HV91" s="181"/>
      <c r="HW91" s="181"/>
      <c r="HX91" s="181"/>
      <c r="HY91" s="181"/>
      <c r="HZ91" s="181"/>
      <c r="IA91" s="181"/>
      <c r="IB91" s="181"/>
      <c r="IC91" s="181"/>
      <c r="ID91" s="181"/>
      <c r="IE91" s="181"/>
      <c r="IF91" s="181"/>
      <c r="IG91" s="181"/>
      <c r="IH91" s="181"/>
      <c r="II91" s="181"/>
      <c r="IJ91" s="181"/>
      <c r="IK91" s="181"/>
      <c r="IL91" s="181"/>
      <c r="IM91" s="181"/>
      <c r="IN91" s="181"/>
      <c r="IO91" s="181"/>
      <c r="IP91" s="181"/>
      <c r="IQ91" s="181"/>
      <c r="IR91" s="181"/>
      <c r="IS91" s="181"/>
      <c r="IT91" s="181"/>
      <c r="IU91" s="181"/>
      <c r="IV91" s="181"/>
      <c r="IW91" s="181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  <c r="GW114" s="183"/>
      <c r="GX114" s="183"/>
      <c r="GY114" s="183"/>
      <c r="GZ114" s="183"/>
      <c r="HA114" s="183"/>
      <c r="HB114" s="183"/>
      <c r="HC114" s="183"/>
      <c r="HD114" s="183"/>
      <c r="HE114" s="183"/>
      <c r="HF114" s="183"/>
      <c r="HG114" s="183"/>
      <c r="HH114" s="183"/>
      <c r="HI114" s="183"/>
      <c r="HJ114" s="183"/>
      <c r="HK114" s="183"/>
      <c r="HL114" s="183"/>
      <c r="HM114" s="183"/>
      <c r="HN114" s="183"/>
      <c r="HO114" s="183"/>
      <c r="HP114" s="183"/>
      <c r="HQ114" s="183"/>
      <c r="HR114" s="183"/>
      <c r="HS114" s="183"/>
      <c r="HT114" s="183"/>
      <c r="HU114" s="183"/>
      <c r="HV114" s="183"/>
      <c r="HW114" s="183"/>
      <c r="HX114" s="183"/>
      <c r="HY114" s="183"/>
      <c r="HZ114" s="183"/>
      <c r="IA114" s="183"/>
      <c r="IB114" s="183"/>
      <c r="IC114" s="183"/>
      <c r="ID114" s="183"/>
      <c r="IE114" s="183"/>
      <c r="IF114" s="183"/>
      <c r="IG114" s="183"/>
      <c r="IH114" s="183"/>
      <c r="II114" s="183"/>
      <c r="IJ114" s="183"/>
      <c r="IK114" s="183"/>
      <c r="IL114" s="183"/>
      <c r="IM114" s="183"/>
      <c r="IN114" s="183"/>
      <c r="IO114" s="183"/>
      <c r="IP114" s="183"/>
      <c r="IQ114" s="183"/>
      <c r="IR114" s="183"/>
      <c r="IS114" s="183"/>
      <c r="IT114" s="183"/>
      <c r="IU114" s="183"/>
      <c r="IV114" s="183"/>
      <c r="IW114" s="183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0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L29:M29"/>
    <mergeCell ref="C30:F30"/>
    <mergeCell ref="D43:E43"/>
    <mergeCell ref="G43:H43"/>
    <mergeCell ref="C44:F44"/>
    <mergeCell ref="L44:M44"/>
    <mergeCell ref="C45:F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F40" colorId="64" zoomScale="80" zoomScaleNormal="80" zoomScalePageLayoutView="100" workbookViewId="0">
      <selection pane="topLeft" activeCell="K51" activeCellId="0" sqref="K51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10.99"/>
    <col collapsed="false" customWidth="true" hidden="false" outlineLevel="0" max="8" min="8" style="188" width="13.14"/>
    <col collapsed="false" customWidth="true" hidden="false" outlineLevel="0" max="9" min="9" style="188" width="14.14"/>
    <col collapsed="false" customWidth="false" hidden="false" outlineLevel="0" max="10" min="10" style="188" width="12.56"/>
    <col collapsed="false" customWidth="true" hidden="false" outlineLevel="0" max="11" min="11" style="188" width="12.14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82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20.25" hidden="false" customHeight="true" outlineLevel="0" collapsed="false">
      <c r="A2" s="195" t="s">
        <v>83</v>
      </c>
      <c r="B2" s="190"/>
      <c r="C2" s="190"/>
      <c r="D2" s="190"/>
      <c r="E2" s="190"/>
      <c r="F2" s="196"/>
      <c r="G2" s="37" t="s">
        <v>10</v>
      </c>
      <c r="H2" s="32"/>
      <c r="I2" s="32"/>
      <c r="J2" s="32"/>
      <c r="K2" s="0"/>
      <c r="L2" s="0"/>
      <c r="M2" s="197" t="s">
        <v>84</v>
      </c>
      <c r="N2" s="198" t="n">
        <f aca="false">IF(VALUE('Short Form'!H62)&lt;&gt;0,2,"")</f>
        <v>2</v>
      </c>
      <c r="O2" s="199" t="n">
        <f aca="false">IF(N2=0,"",'Short Form'!N3)</f>
        <v>3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Skilling</v>
      </c>
      <c r="B5" s="204"/>
      <c r="C5" s="204"/>
      <c r="D5" s="204"/>
      <c r="E5" s="205" t="str">
        <f aca="false">'Short Form'!E6</f>
        <v>Jeffrey K.</v>
      </c>
      <c r="F5" s="54"/>
      <c r="G5" s="54"/>
      <c r="H5" s="206" t="str">
        <f aca="false">'Short Form'!H6</f>
        <v>President &amp; COO</v>
      </c>
      <c r="I5" s="206"/>
      <c r="J5" s="206"/>
      <c r="K5" s="207" t="str">
        <f aca="false">'Short Form'!K6</f>
        <v>328-48-0336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85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86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87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88</v>
      </c>
      <c r="B11" s="81" t="s">
        <v>32</v>
      </c>
      <c r="C11" s="82"/>
      <c r="D11" s="82"/>
      <c r="E11" s="82" t="s">
        <v>89</v>
      </c>
      <c r="F11" s="82"/>
      <c r="G11" s="82"/>
      <c r="H11" s="82"/>
      <c r="I11" s="82"/>
      <c r="J11" s="82"/>
      <c r="K11" s="83"/>
      <c r="L11" s="81" t="s">
        <v>90</v>
      </c>
      <c r="M11" s="81" t="s">
        <v>91</v>
      </c>
      <c r="N11" s="81" t="s">
        <v>37</v>
      </c>
      <c r="O11" s="81" t="s">
        <v>92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 t="s">
        <v>81</v>
      </c>
      <c r="B12" s="228" t="n">
        <v>36348</v>
      </c>
      <c r="C12" s="229" t="s">
        <v>93</v>
      </c>
      <c r="D12" s="230"/>
      <c r="E12" s="230"/>
      <c r="F12" s="230"/>
      <c r="G12" s="230"/>
      <c r="H12" s="230"/>
      <c r="I12" s="231"/>
      <c r="J12" s="230"/>
      <c r="K12" s="230"/>
      <c r="L12" s="232" t="s">
        <v>94</v>
      </c>
      <c r="M12" s="233" t="n">
        <v>1436.94</v>
      </c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 t="s">
        <v>81</v>
      </c>
      <c r="B13" s="228" t="n">
        <v>36355</v>
      </c>
      <c r="C13" s="236" t="s">
        <v>95</v>
      </c>
      <c r="D13" s="230"/>
      <c r="E13" s="230"/>
      <c r="F13" s="230"/>
      <c r="G13" s="230"/>
      <c r="H13" s="230"/>
      <c r="I13" s="230"/>
      <c r="J13" s="230"/>
      <c r="K13" s="230"/>
      <c r="L13" s="232" t="s">
        <v>94</v>
      </c>
      <c r="M13" s="233" t="n">
        <v>820.57</v>
      </c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 t="s">
        <v>81</v>
      </c>
      <c r="B14" s="228" t="n">
        <v>36361</v>
      </c>
      <c r="C14" s="236" t="s">
        <v>96</v>
      </c>
      <c r="D14" s="230"/>
      <c r="E14" s="230"/>
      <c r="F14" s="230"/>
      <c r="G14" s="230"/>
      <c r="H14" s="230"/>
      <c r="I14" s="230"/>
      <c r="J14" s="230"/>
      <c r="K14" s="230"/>
      <c r="L14" s="232" t="s">
        <v>97</v>
      </c>
      <c r="M14" s="233" t="n">
        <v>2211.2</v>
      </c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 t="s">
        <v>81</v>
      </c>
      <c r="B15" s="228" t="n">
        <v>36366</v>
      </c>
      <c r="C15" s="236" t="s">
        <v>98</v>
      </c>
      <c r="D15" s="230"/>
      <c r="E15" s="230"/>
      <c r="F15" s="230"/>
      <c r="G15" s="230"/>
      <c r="H15" s="230"/>
      <c r="I15" s="230"/>
      <c r="J15" s="230"/>
      <c r="K15" s="230"/>
      <c r="L15" s="232" t="s">
        <v>97</v>
      </c>
      <c r="M15" s="233" t="n">
        <v>2174.52</v>
      </c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 t="s">
        <v>81</v>
      </c>
      <c r="B16" s="228" t="n">
        <v>36361</v>
      </c>
      <c r="C16" s="236" t="s">
        <v>99</v>
      </c>
      <c r="D16" s="230"/>
      <c r="E16" s="230"/>
      <c r="F16" s="230"/>
      <c r="G16" s="230"/>
      <c r="H16" s="230"/>
      <c r="I16" s="230"/>
      <c r="J16" s="230"/>
      <c r="K16" s="230"/>
      <c r="L16" s="232" t="s">
        <v>94</v>
      </c>
      <c r="M16" s="233" t="n">
        <v>1533.25</v>
      </c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 t="s">
        <v>81</v>
      </c>
      <c r="B17" s="228" t="n">
        <v>36363</v>
      </c>
      <c r="C17" s="236" t="s">
        <v>100</v>
      </c>
      <c r="D17" s="230"/>
      <c r="E17" s="230"/>
      <c r="F17" s="230"/>
      <c r="G17" s="230"/>
      <c r="H17" s="230"/>
      <c r="I17" s="230"/>
      <c r="J17" s="230"/>
      <c r="K17" s="230"/>
      <c r="L17" s="232" t="s">
        <v>94</v>
      </c>
      <c r="M17" s="233" t="n">
        <v>271.91</v>
      </c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 t="s">
        <v>81</v>
      </c>
      <c r="B18" s="228" t="n">
        <v>36349</v>
      </c>
      <c r="C18" s="236" t="s">
        <v>101</v>
      </c>
      <c r="D18" s="230"/>
      <c r="E18" s="237"/>
      <c r="F18" s="230"/>
      <c r="G18" s="230"/>
      <c r="H18" s="230"/>
      <c r="I18" s="230"/>
      <c r="J18" s="230"/>
      <c r="K18" s="230"/>
      <c r="L18" s="232" t="s">
        <v>102</v>
      </c>
      <c r="M18" s="233" t="n">
        <v>60</v>
      </c>
      <c r="N18" s="234" t="n">
        <v>0.325</v>
      </c>
      <c r="O18" s="94" t="n">
        <f aca="false">IF(N18=" ",M18*1,M18*N18)</f>
        <v>19.5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 t="s">
        <v>81</v>
      </c>
      <c r="B19" s="228" t="n">
        <v>36354</v>
      </c>
      <c r="C19" s="236" t="s">
        <v>103</v>
      </c>
      <c r="D19" s="230"/>
      <c r="E19" s="230"/>
      <c r="F19" s="230"/>
      <c r="G19" s="230"/>
      <c r="H19" s="230"/>
      <c r="I19" s="230"/>
      <c r="J19" s="230"/>
      <c r="K19" s="230"/>
      <c r="L19" s="232" t="s">
        <v>102</v>
      </c>
      <c r="M19" s="233" t="n">
        <v>60</v>
      </c>
      <c r="N19" s="234" t="n">
        <v>0.325</v>
      </c>
      <c r="O19" s="94" t="n">
        <f aca="false">IF(N19=" ",M19*1,M19*N19)</f>
        <v>19.5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 t="s">
        <v>81</v>
      </c>
      <c r="B20" s="228" t="n">
        <v>36361</v>
      </c>
      <c r="C20" s="236" t="s">
        <v>104</v>
      </c>
      <c r="D20" s="230"/>
      <c r="E20" s="230"/>
      <c r="F20" s="230"/>
      <c r="G20" s="230"/>
      <c r="H20" s="230"/>
      <c r="I20" s="230"/>
      <c r="J20" s="230"/>
      <c r="K20" s="230"/>
      <c r="L20" s="232" t="s">
        <v>102</v>
      </c>
      <c r="M20" s="233" t="n">
        <v>60</v>
      </c>
      <c r="N20" s="234" t="n">
        <v>0.325</v>
      </c>
      <c r="O20" s="94" t="n">
        <f aca="false">IF(N20=" ",M20*1,M20*N20)</f>
        <v>19.5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 t="s">
        <v>81</v>
      </c>
      <c r="B21" s="228" t="n">
        <v>36369</v>
      </c>
      <c r="C21" s="236" t="s">
        <v>105</v>
      </c>
      <c r="D21" s="230"/>
      <c r="E21" s="230"/>
      <c r="F21" s="230"/>
      <c r="G21" s="230"/>
      <c r="H21" s="230"/>
      <c r="I21" s="230"/>
      <c r="J21" s="230"/>
      <c r="K21" s="230"/>
      <c r="L21" s="232" t="s">
        <v>102</v>
      </c>
      <c r="M21" s="233" t="n">
        <v>10</v>
      </c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233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233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233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233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233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233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233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233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233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233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233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233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233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233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233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233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233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233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233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106</v>
      </c>
      <c r="G41" s="241"/>
      <c r="H41" s="242"/>
      <c r="I41" s="0"/>
      <c r="J41" s="243" t="s">
        <v>107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58.5</v>
      </c>
      <c r="L41" s="240"/>
      <c r="M41" s="81" t="s">
        <v>108</v>
      </c>
      <c r="N41" s="81"/>
      <c r="O41" s="245" t="n">
        <f aca="false">SUM(O12:O40)</f>
        <v>58.5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109</v>
      </c>
      <c r="G42" s="241"/>
      <c r="H42" s="0"/>
      <c r="I42" s="0"/>
      <c r="J42" s="193"/>
      <c r="K42" s="223" t="s">
        <v>110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111</v>
      </c>
      <c r="G43" s="241"/>
      <c r="H43" s="0"/>
      <c r="I43" s="0"/>
      <c r="J43" s="0"/>
      <c r="K43" s="253" t="s">
        <v>112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113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114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115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116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117</v>
      </c>
      <c r="M48" s="262"/>
      <c r="N48" s="250"/>
      <c r="O48" s="81" t="s">
        <v>118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81</v>
      </c>
      <c r="B49" s="266" t="s">
        <v>119</v>
      </c>
      <c r="C49" s="265" t="s">
        <v>27</v>
      </c>
      <c r="D49" s="227" t="s">
        <v>120</v>
      </c>
      <c r="E49" s="227"/>
      <c r="F49" s="227"/>
      <c r="G49" s="227"/>
      <c r="H49" s="227"/>
      <c r="I49" s="227"/>
      <c r="J49" s="227"/>
      <c r="K49" s="227"/>
      <c r="L49" s="267" t="n">
        <v>1</v>
      </c>
      <c r="M49" s="193"/>
      <c r="N49" s="250"/>
      <c r="O49" s="268" t="n">
        <f aca="false">IF($L$49=" ",SUMIF($A$12:$A$40,A49,$O$12:$O$40),$K$41*$L$49)</f>
        <v>58.5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/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/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/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/>
      <c r="M55" s="81" t="s">
        <v>108</v>
      </c>
      <c r="N55" s="81"/>
      <c r="O55" s="245" t="n">
        <f aca="false">SUM(O49:O54)</f>
        <v>58.5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F39" colorId="64" zoomScale="80" zoomScaleNormal="80" zoomScalePageLayoutView="100" workbookViewId="0">
      <selection pane="topLeft" activeCell="J50" activeCellId="0" sqref="J5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85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82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121</v>
      </c>
      <c r="B2" s="283"/>
      <c r="C2" s="283"/>
      <c r="D2" s="293"/>
      <c r="E2" s="293"/>
      <c r="F2" s="293"/>
      <c r="G2" s="287"/>
      <c r="H2" s="37" t="s">
        <v>10</v>
      </c>
      <c r="I2" s="293"/>
      <c r="J2" s="293"/>
      <c r="K2" s="42"/>
      <c r="L2" s="197" t="s">
        <v>84</v>
      </c>
      <c r="M2" s="198" t="n">
        <f aca="false">IF((VALUE('Short Form'!I62)&lt;&gt;0),1+VALUE('Short Form'!H62)+VALUE('Short Form'!I62),"")</f>
        <v>3</v>
      </c>
      <c r="N2" s="199" t="n">
        <f aca="false">IF((M2=0),"",'Short Form'!N3)</f>
        <v>3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Skilling</v>
      </c>
      <c r="B5" s="204"/>
      <c r="C5" s="204"/>
      <c r="D5" s="204"/>
      <c r="E5" s="294" t="str">
        <f aca="false">'Short Form'!E6</f>
        <v>Jeffrey K.</v>
      </c>
      <c r="F5" s="54"/>
      <c r="G5" s="54"/>
      <c r="H5" s="206" t="str">
        <f aca="false">'Short Form'!H6</f>
        <v>President &amp; COO</v>
      </c>
      <c r="I5" s="206"/>
      <c r="J5" s="206"/>
      <c r="K5" s="295"/>
      <c r="L5" s="296" t="str">
        <f aca="false">'Short Form'!K6</f>
        <v>328-48-0336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122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123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88</v>
      </c>
      <c r="B9" s="81" t="s">
        <v>32</v>
      </c>
      <c r="C9" s="35" t="s">
        <v>33</v>
      </c>
      <c r="D9" s="82"/>
      <c r="E9" s="83" t="s">
        <v>34</v>
      </c>
      <c r="F9" s="301"/>
      <c r="G9" s="82"/>
      <c r="H9" s="35"/>
      <c r="I9" s="84" t="s">
        <v>35</v>
      </c>
      <c r="J9" s="84"/>
      <c r="K9" s="84"/>
      <c r="L9" s="81" t="s">
        <v>124</v>
      </c>
      <c r="M9" s="81" t="s">
        <v>37</v>
      </c>
      <c r="N9" s="81" t="s">
        <v>92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40" t="s">
        <v>80</v>
      </c>
      <c r="B10" s="85" t="n">
        <v>36343</v>
      </c>
      <c r="C10" s="86" t="s">
        <v>125</v>
      </c>
      <c r="D10" s="87" t="s">
        <v>126</v>
      </c>
      <c r="E10" s="88"/>
      <c r="F10" s="88"/>
      <c r="G10" s="88"/>
      <c r="H10" s="89"/>
      <c r="I10" s="87" t="s">
        <v>127</v>
      </c>
      <c r="J10" s="88"/>
      <c r="K10" s="88"/>
      <c r="L10" s="233" t="n">
        <v>46.4</v>
      </c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106</v>
      </c>
      <c r="G41" s="241"/>
      <c r="H41" s="242"/>
      <c r="I41" s="0"/>
      <c r="J41" s="243" t="s">
        <v>107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108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109</v>
      </c>
      <c r="G42" s="241"/>
      <c r="H42" s="0"/>
      <c r="I42" s="0"/>
      <c r="J42" s="193"/>
      <c r="K42" s="223" t="s">
        <v>110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111</v>
      </c>
      <c r="G43" s="241"/>
      <c r="H43" s="0"/>
      <c r="I43" s="0"/>
      <c r="J43" s="0"/>
      <c r="K43" s="253" t="s">
        <v>112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113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114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115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128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117</v>
      </c>
      <c r="M48" s="60"/>
      <c r="N48" s="312" t="s">
        <v>118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 t="s">
        <v>80</v>
      </c>
      <c r="B49" s="266" t="s">
        <v>129</v>
      </c>
      <c r="C49" s="265" t="s">
        <v>27</v>
      </c>
      <c r="D49" s="227"/>
      <c r="E49" s="227"/>
      <c r="F49" s="227"/>
      <c r="G49" s="227"/>
      <c r="H49" s="227"/>
      <c r="I49" s="227"/>
      <c r="J49" s="227"/>
      <c r="K49" s="227"/>
      <c r="L49" s="313" t="n">
        <v>1</v>
      </c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/>
      <c r="M55" s="316" t="s">
        <v>108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82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130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84</v>
      </c>
      <c r="N2" s="198" t="str">
        <f aca="false">IF((VALUE('Short Form'!J62)&lt;&gt;0),1+VALUE('Short Form'!I62)+VALUE('Short Form'!J62)+VALUE('Short Form'!H62),"")</f>
        <v/>
      </c>
      <c r="O2" s="199" t="n">
        <f aca="false">IF((N2=0),"",'Short Form'!$N3)</f>
        <v>3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Skilling</v>
      </c>
      <c r="B5" s="204"/>
      <c r="C5" s="204"/>
      <c r="D5" s="204"/>
      <c r="E5" s="205" t="str">
        <f aca="false">'Short Form'!E6</f>
        <v>Jeffrey K.</v>
      </c>
      <c r="F5" s="69"/>
      <c r="G5" s="54"/>
      <c r="H5" s="206" t="str">
        <f aca="false">'Short Form'!H6</f>
        <v>President &amp; COO</v>
      </c>
      <c r="I5" s="206"/>
      <c r="J5" s="206"/>
      <c r="K5" s="207" t="str">
        <f aca="false">'Short Form'!K6</f>
        <v>328-48-0336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131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87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88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91</v>
      </c>
      <c r="N9" s="81" t="s">
        <v>37</v>
      </c>
      <c r="O9" s="81" t="s">
        <v>92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2"/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2"/>
      <c r="N12" s="333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2"/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106</v>
      </c>
      <c r="G41" s="241"/>
      <c r="H41" s="242"/>
      <c r="I41" s="0"/>
      <c r="J41" s="243" t="s">
        <v>107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108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109</v>
      </c>
      <c r="G42" s="241"/>
      <c r="H42" s="0"/>
      <c r="I42" s="0"/>
      <c r="J42" s="193"/>
      <c r="K42" s="0"/>
      <c r="L42" s="223" t="s">
        <v>110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111</v>
      </c>
      <c r="G43" s="241"/>
      <c r="H43" s="0"/>
      <c r="I43" s="0"/>
      <c r="J43" s="0"/>
      <c r="K43" s="0"/>
      <c r="L43" s="253" t="s">
        <v>112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113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114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115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116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117</v>
      </c>
      <c r="M48" s="262"/>
      <c r="N48" s="250"/>
      <c r="O48" s="81" t="s">
        <v>118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35" t="s">
        <v>108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33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9.56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true" hidden="false" outlineLevel="0" max="10" min="10" style="188" width="12.85"/>
    <col collapsed="false" customWidth="true" hidden="false" outlineLevel="0" max="11" min="11" style="188" width="12.99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82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19.5" hidden="false" customHeight="true" outlineLevel="0" collapsed="false">
      <c r="A2" s="195" t="s">
        <v>132</v>
      </c>
      <c r="B2" s="190"/>
      <c r="C2" s="190"/>
      <c r="D2" s="190"/>
      <c r="E2" s="190"/>
      <c r="F2" s="196"/>
      <c r="G2" s="324"/>
      <c r="H2" s="37" t="s">
        <v>10</v>
      </c>
      <c r="I2" s="32"/>
      <c r="J2" s="32"/>
      <c r="K2" s="0"/>
      <c r="L2" s="0"/>
      <c r="M2" s="197" t="s">
        <v>84</v>
      </c>
      <c r="N2" s="198" t="str">
        <f aca="false">IF((VALUE('Short Form'!K62)&lt;&gt;0),1+VALUE('Short Form'!I62)+VALUE('Short Form'!J62)+VALUE('Short Form'!H62)+VALUE('Short Form'!K62),"")</f>
        <v/>
      </c>
      <c r="O2" s="199" t="n">
        <f aca="false">IF(N2=0,"",'Short Form'!N3)</f>
        <v>3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Skilling</v>
      </c>
      <c r="B5" s="204"/>
      <c r="C5" s="204"/>
      <c r="D5" s="204"/>
      <c r="E5" s="205" t="str">
        <f aca="false">'Short Form'!E6</f>
        <v>Jeffrey K.</v>
      </c>
      <c r="F5" s="54"/>
      <c r="G5" s="54"/>
      <c r="H5" s="206" t="str">
        <f aca="false">'Short Form'!H6</f>
        <v>President &amp; COO</v>
      </c>
      <c r="I5" s="206"/>
      <c r="J5" s="206"/>
      <c r="K5" s="207" t="str">
        <f aca="false">'Short Form'!K6</f>
        <v>328-48-0336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85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86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87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88</v>
      </c>
      <c r="B11" s="81" t="s">
        <v>32</v>
      </c>
      <c r="C11" s="82"/>
      <c r="D11" s="82"/>
      <c r="E11" s="82" t="s">
        <v>89</v>
      </c>
      <c r="F11" s="82"/>
      <c r="G11" s="82"/>
      <c r="H11" s="82"/>
      <c r="I11" s="82"/>
      <c r="J11" s="82"/>
      <c r="K11" s="83"/>
      <c r="L11" s="81" t="s">
        <v>90</v>
      </c>
      <c r="M11" s="81" t="s">
        <v>91</v>
      </c>
      <c r="N11" s="81" t="s">
        <v>37</v>
      </c>
      <c r="O11" s="81" t="s">
        <v>92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/>
      <c r="B12" s="228"/>
      <c r="C12" s="229"/>
      <c r="D12" s="230"/>
      <c r="E12" s="230"/>
      <c r="F12" s="230"/>
      <c r="G12" s="230"/>
      <c r="H12" s="230"/>
      <c r="I12" s="231"/>
      <c r="J12" s="230"/>
      <c r="K12" s="230"/>
      <c r="L12" s="232"/>
      <c r="M12" s="338"/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338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338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338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338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338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338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338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338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338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338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338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338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338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338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338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338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338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338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338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338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338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338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338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338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338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338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338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338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106</v>
      </c>
      <c r="G41" s="241"/>
      <c r="H41" s="242"/>
      <c r="I41" s="0"/>
      <c r="J41" s="243" t="s">
        <v>107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108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109</v>
      </c>
      <c r="G42" s="241"/>
      <c r="H42" s="0"/>
      <c r="I42" s="0"/>
      <c r="J42" s="193"/>
      <c r="K42" s="223" t="s">
        <v>110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111</v>
      </c>
      <c r="G43" s="241"/>
      <c r="H43" s="0"/>
      <c r="I43" s="0"/>
      <c r="J43" s="0"/>
      <c r="K43" s="253" t="s">
        <v>112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113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114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115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116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117</v>
      </c>
      <c r="M48" s="262"/>
      <c r="N48" s="250"/>
      <c r="O48" s="81" t="s">
        <v>118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 t="n">
        <f aca="false">IF($L$50=" ",SUMIF($A$12:$A$40,A50,$O$12:$O$40),$K$41*$L$50)</f>
        <v>0</v>
      </c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 t="n">
        <f aca="false">IF($L$52=" ",SUMIF($A$12:$A$40,A52,$O$12:$O$40),$K$41*$L$52)</f>
        <v>0</v>
      </c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 t="n">
        <f aca="false">L49+L50+L51+L52+L53+L54</f>
        <v>0</v>
      </c>
      <c r="M55" s="35" t="s">
        <v>108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82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133</v>
      </c>
      <c r="B2" s="283"/>
      <c r="C2" s="283"/>
      <c r="D2" s="293"/>
      <c r="E2" s="293"/>
      <c r="F2" s="293"/>
      <c r="G2" s="287"/>
      <c r="H2" s="37" t="s">
        <v>10</v>
      </c>
      <c r="I2" s="42"/>
      <c r="J2" s="293"/>
      <c r="K2" s="42"/>
      <c r="L2" s="197" t="s">
        <v>84</v>
      </c>
      <c r="M2" s="198" t="str">
        <f aca="false">IF((VALUE('Short Form'!L62)&lt;&gt;0),1+VALUE('Short Form'!H62)+VALUE('Short Form'!I62)+VALUE('Short Form'!J62)+VALUE('Short Form'!K62)+VALUE('Short Form'!L62),"")</f>
        <v/>
      </c>
      <c r="N2" s="199" t="n">
        <f aca="false">IF((M2=0),"",'Short Form'!N3)</f>
        <v>3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Skilling</v>
      </c>
      <c r="B5" s="204"/>
      <c r="C5" s="204"/>
      <c r="D5" s="204"/>
      <c r="E5" s="294" t="str">
        <f aca="false">'Short Form'!E6</f>
        <v>Jeffrey K.</v>
      </c>
      <c r="F5" s="54"/>
      <c r="G5" s="54"/>
      <c r="H5" s="206" t="str">
        <f aca="false">'Short Form'!H6</f>
        <v>President &amp; COO</v>
      </c>
      <c r="I5" s="206"/>
      <c r="J5" s="206"/>
      <c r="K5" s="295"/>
      <c r="L5" s="296" t="str">
        <f aca="false">'Short Form'!K6</f>
        <v>328-48-0336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122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123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88</v>
      </c>
      <c r="B9" s="81" t="s">
        <v>32</v>
      </c>
      <c r="C9" s="35" t="s">
        <v>33</v>
      </c>
      <c r="D9" s="82"/>
      <c r="E9" s="83" t="s">
        <v>34</v>
      </c>
      <c r="F9" s="301"/>
      <c r="G9" s="82"/>
      <c r="H9" s="35"/>
      <c r="I9" s="84" t="s">
        <v>35</v>
      </c>
      <c r="J9" s="84"/>
      <c r="K9" s="84"/>
      <c r="L9" s="81" t="s">
        <v>124</v>
      </c>
      <c r="M9" s="81" t="s">
        <v>37</v>
      </c>
      <c r="N9" s="81" t="s">
        <v>92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.75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.75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.75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.75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.75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.75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.75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.75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.75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.75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.75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.75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.75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.75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.75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.75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.75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.75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.75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.75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.75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.75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.75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.75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.75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.75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.75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.75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.75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.75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106</v>
      </c>
      <c r="G41" s="241"/>
      <c r="H41" s="242"/>
      <c r="I41" s="0"/>
      <c r="J41" s="243" t="s">
        <v>107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108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109</v>
      </c>
      <c r="G42" s="241"/>
      <c r="H42" s="0"/>
      <c r="I42" s="0"/>
      <c r="J42" s="193"/>
      <c r="K42" s="223" t="s">
        <v>110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111</v>
      </c>
      <c r="G43" s="241"/>
      <c r="H43" s="0"/>
      <c r="I43" s="0"/>
      <c r="J43" s="0"/>
      <c r="K43" s="253" t="s">
        <v>112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113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114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115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128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117</v>
      </c>
      <c r="M48" s="60"/>
      <c r="N48" s="312" t="s">
        <v>118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 t="n">
        <f aca="false">SUM(L49:L54)</f>
        <v>0</v>
      </c>
      <c r="M55" s="316" t="s">
        <v>108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82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134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84</v>
      </c>
      <c r="N2" s="198" t="str">
        <f aca="false">IF((VALUE('Short Form'!M62)&lt;&gt;0),1+VALUE('Short Form'!H62)+VALUE('Short Form'!I62)+VALUE('Short Form'!J62)+VALUE('Short Form'!K62)+VALUE('Short Form'!L62)+VALUE('Short Form'!M62),"")</f>
        <v/>
      </c>
      <c r="O2" s="199" t="n">
        <f aca="false">IF((N2=0),"",'Short Form'!$N3)</f>
        <v>3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Skilling</v>
      </c>
      <c r="B5" s="204"/>
      <c r="C5" s="204"/>
      <c r="D5" s="204"/>
      <c r="E5" s="205" t="str">
        <f aca="false">'Short Form'!E6</f>
        <v>Jeffrey K.</v>
      </c>
      <c r="F5" s="69"/>
      <c r="G5" s="54"/>
      <c r="H5" s="206" t="str">
        <f aca="false">'Short Form'!H6</f>
        <v>President &amp; COO</v>
      </c>
      <c r="I5" s="206"/>
      <c r="J5" s="206"/>
      <c r="K5" s="207" t="str">
        <f aca="false">'Short Form'!K6</f>
        <v>328-48-0336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131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87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88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91</v>
      </c>
      <c r="N9" s="81" t="s">
        <v>37</v>
      </c>
      <c r="O9" s="81" t="s">
        <v>92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2"/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2"/>
      <c r="N12" s="333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2"/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106</v>
      </c>
      <c r="G41" s="241"/>
      <c r="H41" s="242"/>
      <c r="I41" s="0"/>
      <c r="J41" s="243" t="s">
        <v>107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108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109</v>
      </c>
      <c r="G42" s="241"/>
      <c r="H42" s="0"/>
      <c r="I42" s="0"/>
      <c r="J42" s="193"/>
      <c r="K42" s="0"/>
      <c r="L42" s="223" t="s">
        <v>110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111</v>
      </c>
      <c r="G43" s="241"/>
      <c r="H43" s="0"/>
      <c r="I43" s="0"/>
      <c r="J43" s="0"/>
      <c r="K43" s="0"/>
      <c r="L43" s="253" t="s">
        <v>112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113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114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115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116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117</v>
      </c>
      <c r="M48" s="262"/>
      <c r="N48" s="250"/>
      <c r="O48" s="81" t="s">
        <v>118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81" t="s">
        <v>108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27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rflemin</cp:lastModifiedBy>
  <cp:lastPrinted>1999-08-12T17:48:16Z</cp:lastPrinted>
  <cp:revision>0</cp:revision>
  <dc:subject/>
  <dc:title>Expense Report Form "2.0"</dc:title>
</cp:coreProperties>
</file>