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m assets" sheetId="1" state="visible" r:id="rId3"/>
    <sheet name="net" sheetId="2" state="visible" r:id="rId4"/>
    <sheet name="unvested" sheetId="3" state="visible" r:id="rId5"/>
  </sheets>
  <definedNames>
    <definedName function="false" hidden="false" localSheetId="0" name="_xlnm.Print_Titles" vbProcedure="false">'mm assets'!$1:$3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<sst xmlns="http://schemas.openxmlformats.org/spreadsheetml/2006/main" count="873" uniqueCount="157">
  <si>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</si>
  <si>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</si>
  <si>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</si>
  <si>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</si>
  <si>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</si>
  <si>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</si>
  <si>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</si>
  <si>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</si>
  <si>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</si>
  <si>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</si>
  <si>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</si>
  <si>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</si>
  <si>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</si>
  <si>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</si>
  <si>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</si>
  <si>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Municipal Money Market</t>
  </si>
  <si>
    <t xml:space="preserve">Brokerage</t>
  </si>
  <si>
    <t xml:space="preserve">short</t>
  </si>
  <si>
    <t xml:space="preserve">BRL</t>
  </si>
  <si>
    <t xml:space="preserve">CPN</t>
  </si>
  <si>
    <t xml:space="preserve">HD</t>
  </si>
  <si>
    <t xml:space="preserve">IBM</t>
  </si>
  <si>
    <t xml:space="preserve">INTC</t>
  </si>
  <si>
    <t xml:space="preserve">LEN</t>
  </si>
  <si>
    <t xml:space="preserve">PG</t>
  </si>
  <si>
    <t xml:space="preserve">SLB</t>
  </si>
  <si>
    <t xml:space="preserve">T</t>
  </si>
  <si>
    <t xml:space="preserve">TRW</t>
  </si>
  <si>
    <t xml:space="preserve">options</t>
  </si>
  <si>
    <t xml:space="preserve">ENE    jan 02 35 calls</t>
  </si>
  <si>
    <t xml:space="preserve">CPN    jul 02 20 calls</t>
  </si>
  <si>
    <t xml:space="preserve">CPN    apr 02 12.50 puts</t>
  </si>
  <si>
    <t xml:space="preserve">HDI    feb 02 55 calls</t>
  </si>
  <si>
    <t xml:space="preserve">HDI    may 02 40 puts</t>
  </si>
  <si>
    <t xml:space="preserve">Margin Account Payable</t>
  </si>
  <si>
    <t xml:space="preserve">TD WATERHOUSE IRA</t>
  </si>
  <si>
    <t xml:space="preserve">Money Market </t>
  </si>
  <si>
    <t xml:space="preserve">IRA</t>
  </si>
  <si>
    <t xml:space="preserve">ORCL</t>
  </si>
  <si>
    <t xml:space="preserve">Rollover</t>
  </si>
  <si>
    <t xml:space="preserve">CV</t>
  </si>
  <si>
    <t xml:space="preserve">Merrill Lynch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</si>
  <si>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</si>
  <si>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</si>
  <si>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</si>
  <si>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</si>
  <si>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</si>
  <si>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Stable Asset</t>
  </si>
  <si>
    <t xml:space="preserve">Enron Cash Balance Plan</t>
  </si>
  <si>
    <t xml:space="preserve">Cash</t>
  </si>
  <si>
    <t xml:space="preserve">Paine Webber</t>
  </si>
  <si>
    <t xml:space="preserve">Municipal Bonds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</si>
  <si>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</si>
  <si>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</si>
  <si>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</si>
  <si>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</si>
  <si>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</si>
  <si>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</si>
  <si>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</si>
  <si>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</si>
  <si>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</si>
  <si>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</si>
  <si>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</si>
  <si>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</si>
  <si>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</si>
  <si>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</si>
  <si>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</si>
  <si>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VANGUARD </t>
  </si>
  <si>
    <t xml:space="preserve">Muni Bond Limited Term</t>
  </si>
  <si>
    <t xml:space="preserve">SWBOT</t>
  </si>
  <si>
    <t xml:space="preserve">Checking </t>
  </si>
  <si>
    <t xml:space="preserve">Reliastar Life Insurance</t>
  </si>
  <si>
    <t xml:space="preserve">cash value 2175870 (250)</t>
  </si>
  <si>
    <t xml:space="preserve">cash value 2376176 (100)</t>
  </si>
  <si>
    <t xml:space="preserve">Mass Mutual Life Insurance</t>
  </si>
  <si>
    <t xml:space="preserve">cash value 7606954  (100)</t>
  </si>
  <si>
    <t xml:space="preserve">equity</t>
  </si>
  <si>
    <t xml:space="preserve">cash value 9859605</t>
  </si>
  <si>
    <t xml:space="preserve">cash value 8841294</t>
  </si>
  <si>
    <t xml:space="preserve">long</t>
  </si>
  <si>
    <t xml:space="preserve">cash value 8735621</t>
  </si>
  <si>
    <t xml:space="preserve">fxd income/cash</t>
  </si>
  <si>
    <t xml:space="preserve">equity value 7869659  (150)</t>
  </si>
  <si>
    <t xml:space="preserve">taxes payable</t>
  </si>
  <si>
    <t xml:space="preserve">Taxes Payable</t>
  </si>
  <si>
    <t xml:space="preserve">Income Taxes due 2002</t>
  </si>
  <si>
    <t xml:space="preserve">Income Taxes due 2003</t>
  </si>
  <si>
    <t xml:space="preserve">total</t>
  </si>
  <si>
    <t xml:space="preserve">TOTAL</t>
  </si>
  <si>
    <t xml:space="preserve">UGMA</t>
  </si>
  <si>
    <t xml:space="preserve">Am. Century Growth</t>
  </si>
  <si>
    <t xml:space="preserve">Brett Neal</t>
  </si>
  <si>
    <t xml:space="preserve">GE    (Paine Webber)</t>
  </si>
  <si>
    <t xml:space="preserve">Am. Century Vista</t>
  </si>
  <si>
    <t xml:space="preserve">Colton Neal</t>
  </si>
  <si>
    <t xml:space="preserve">Carol Neal</t>
  </si>
  <si>
    <t xml:space="preserve">  </t>
  </si>
  <si>
    <t xml:space="preserve">Assets</t>
  </si>
  <si>
    <t xml:space="preserve"> Value</t>
  </si>
  <si>
    <t xml:space="preserve">Merrill Lynch IRA Rollover</t>
  </si>
  <si>
    <t xml:space="preserve">UBS Paine Webber</t>
  </si>
  <si>
    <t xml:space="preserve">UBS Paine Webber - Carol Neal</t>
  </si>
  <si>
    <t xml:space="preserve">Vanguard Muni Bond Ltd.</t>
  </si>
  <si>
    <t xml:space="preserve">SWBOT checking</t>
  </si>
  <si>
    <t xml:space="preserve">Reliastar</t>
  </si>
  <si>
    <t xml:space="preserve">Mass Mutual</t>
  </si>
  <si>
    <t xml:space="preserve">UGMA - Brett Neal</t>
  </si>
  <si>
    <t xml:space="preserve">UGMA - Colton Neal</t>
  </si>
  <si>
    <t xml:space="preserve">Cypresswood</t>
  </si>
  <si>
    <t xml:space="preserve">13603 Pebblebrook</t>
  </si>
  <si>
    <t xml:space="preserve">Willis, TX property</t>
  </si>
  <si>
    <t xml:space="preserve">Liabilities</t>
  </si>
  <si>
    <t xml:space="preserve">Loan Payable - Ford Credit</t>
  </si>
  <si>
    <t xml:space="preserve">less real estate</t>
  </si>
  <si>
    <t xml:space="preserve">minus liabilities</t>
  </si>
  <si>
    <t xml:space="preserve">total  (b48-b51)</t>
  </si>
  <si>
    <t xml:space="preserve">total from mm!K93</t>
  </si>
  <si>
    <t xml:space="preserve">difference  $0</t>
  </si>
  <si>
    <t xml:space="preserve">ENE Drip</t>
  </si>
  <si>
    <t xml:space="preserve">ENE                                            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</si>
  <si>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</si>
  <si>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</si>
  <si>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</si>
  <si>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</si>
  <si>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</si>
  <si>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</si>
  <si>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</si>
  <si>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</si>
  <si>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</si>
  <si>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</si>
  <si>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</si>
  <si>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</si>
  <si>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</si>
  <si>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</si>
  <si>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</si>
  <si>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</si>
  <si>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</si>
  <si>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</si>
  <si>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</si>
  <si>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</si>
  <si>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</si>
  <si>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</si>
  <si>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</si>
  <si>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</si>
  <si>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</si>
  <si>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</si>
  <si>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</si>
  <si>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</si>
  <si>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</si>
  <si>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</si>
  <si>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</si>
  <si>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</si>
  <si>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</si>
  <si>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</si>
  <si>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</si>
  <si>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</si>
  <si>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Total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</si>
</sst>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.00"/>
    <numFmt numFmtId="171" formatCode="0.00"/>
    <numFmt numFmtId="172" formatCode="#,##0.000_);\(#,##0.000\)"/>
    <numFmt numFmtId="173" formatCode="#,##0.00"/>
    <numFmt numFmtId="174" formatCode="# ??/??"/>
    <numFmt numFmtId="175" formatCode="\$#,##0"/>
    <numFmt numFmtId="176" formatCode="#,##0.0000"/>
    <numFmt numFmtId="177" formatCode="[$-409]#,##0.00_);\(#,##0.00\)"/>
    <numFmt numFmtId="178" formatCode="0.0%"/>
    <numFmt numFmtId="179" formatCode="0.0000"/>
    <numFmt numFmtId="180" formatCode="\$#,##0_);[RED]&quot;($&quot;#,##0\)"/>
    <numFmt numFmtId="181" formatCode="#,##0"/>
    <numFmt numFmtId="182" formatCode="\$#,##0.000"/>
    <numFmt numFmtId="18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4.28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4.28"/>
    <col collapsed="false" customWidth="true" hidden="false" outlineLevel="0" max="14" min="14" style="6" width="12.99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37272</v>
      </c>
      <c r="F3" s="12" t="n">
        <v>37271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/>
      <c r="B4" s="10"/>
      <c r="C4" s="9"/>
      <c r="D4" s="9"/>
      <c r="E4" s="12"/>
      <c r="F4" s="12"/>
      <c r="G4" s="7"/>
      <c r="H4" s="7"/>
      <c r="I4" s="10"/>
      <c r="J4" s="7"/>
      <c r="K4" s="7"/>
      <c r="L4" s="11"/>
    </row>
    <row r="5" customFormat="false" ht="12.75" hidden="false" customHeight="false" outlineLevel="0" collapsed="false">
      <c r="A5" s="8" t="s">
        <v>14</v>
      </c>
      <c r="B5" s="1" t="s">
        <v>15</v>
      </c>
      <c r="C5" s="6" t="n">
        <v>2370757</v>
      </c>
      <c r="D5" s="2" t="s">
        <v>0</v>
      </c>
      <c r="E5" s="13" t="n">
        <v>1</v>
      </c>
      <c r="F5" s="13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2370757</v>
      </c>
      <c r="K5" s="4" t="n">
        <f aca="false">J5</f>
        <v>2370757</v>
      </c>
      <c r="L5" s="5" t="n">
        <v>1</v>
      </c>
    </row>
    <row r="6" customFormat="false" ht="12.75" hidden="false" customHeight="false" outlineLevel="0" collapsed="false">
      <c r="A6" s="8" t="s">
        <v>16</v>
      </c>
      <c r="E6" s="2" t="s">
        <v>0</v>
      </c>
      <c r="F6" s="2" t="s">
        <v>0</v>
      </c>
      <c r="G6" s="13" t="s">
        <v>0</v>
      </c>
      <c r="H6" s="4" t="s">
        <v>0</v>
      </c>
      <c r="J6" s="4" t="s">
        <v>0</v>
      </c>
      <c r="K6" s="4" t="s">
        <v>0</v>
      </c>
    </row>
    <row r="7" customFormat="false" ht="12.75" hidden="false" customHeight="false" outlineLevel="0" collapsed="false">
      <c r="A7" s="14" t="s">
        <v>0</v>
      </c>
      <c r="B7" s="10" t="s">
        <v>17</v>
      </c>
      <c r="C7" s="2" t="s">
        <v>0</v>
      </c>
      <c r="D7" s="15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2.75" hidden="false" customHeight="false" outlineLevel="0" collapsed="false">
      <c r="A8" s="14" t="s">
        <v>0</v>
      </c>
      <c r="B8" s="16" t="s">
        <v>18</v>
      </c>
      <c r="C8" s="2" t="n">
        <v>-3000</v>
      </c>
      <c r="D8" s="2" t="s">
        <v>0</v>
      </c>
      <c r="E8" s="13" t="n">
        <v>78.27</v>
      </c>
      <c r="F8" s="13" t="n">
        <v>77.98</v>
      </c>
      <c r="G8" s="4" t="n">
        <f aca="false">C8*(E8-F8)</f>
        <v>-869.999999999976</v>
      </c>
      <c r="H8" s="4" t="n">
        <f aca="false">C8*(E8-F8)</f>
        <v>-869.999999999976</v>
      </c>
      <c r="J8" s="4" t="n">
        <f aca="false">G8</f>
        <v>-869.999999999976</v>
      </c>
      <c r="K8" s="4" t="n">
        <f aca="false">J8</f>
        <v>-869.999999999976</v>
      </c>
      <c r="L8" s="5" t="n">
        <v>1</v>
      </c>
      <c r="M8" s="6" t="s">
        <v>0</v>
      </c>
    </row>
    <row r="9" customFormat="false" ht="12.75" hidden="false" customHeight="false" outlineLevel="0" collapsed="false">
      <c r="A9" s="14" t="s">
        <v>0</v>
      </c>
      <c r="B9" s="16" t="s">
        <v>19</v>
      </c>
      <c r="C9" s="2" t="n">
        <v>-5000</v>
      </c>
      <c r="D9" s="2" t="s">
        <v>0</v>
      </c>
      <c r="E9" s="13" t="n">
        <v>14.94</v>
      </c>
      <c r="F9" s="13" t="n">
        <v>13.85</v>
      </c>
      <c r="G9" s="4" t="n">
        <f aca="false">C9*(E9-F9)</f>
        <v>-5450</v>
      </c>
      <c r="H9" s="4" t="n">
        <f aca="false">C9*(E9-F9)</f>
        <v>-5450</v>
      </c>
      <c r="J9" s="4" t="n">
        <f aca="false">G9</f>
        <v>-5450</v>
      </c>
      <c r="K9" s="4" t="n">
        <f aca="false">J9</f>
        <v>-5450</v>
      </c>
      <c r="L9" s="5" t="n">
        <v>1</v>
      </c>
      <c r="M9" s="6" t="s">
        <v>0</v>
      </c>
    </row>
    <row r="10" customFormat="false" ht="12.75" hidden="false" customHeight="false" outlineLevel="0" collapsed="false">
      <c r="A10" s="14" t="s">
        <v>0</v>
      </c>
      <c r="B10" s="16" t="s">
        <v>20</v>
      </c>
      <c r="C10" s="2" t="n">
        <v>-3000</v>
      </c>
      <c r="D10" s="2" t="s">
        <v>0</v>
      </c>
      <c r="E10" s="13" t="n">
        <v>49</v>
      </c>
      <c r="F10" s="13" t="n">
        <v>49.7</v>
      </c>
      <c r="G10" s="4" t="n">
        <f aca="false">C10*(E10-F10)</f>
        <v>2100.00000000001</v>
      </c>
      <c r="H10" s="4" t="n">
        <f aca="false">C10*(E10-F10)</f>
        <v>2100.00000000001</v>
      </c>
      <c r="J10" s="4" t="n">
        <f aca="false">G10</f>
        <v>2100.00000000001</v>
      </c>
      <c r="K10" s="4" t="n">
        <f aca="false">J10</f>
        <v>2100.00000000001</v>
      </c>
      <c r="L10" s="5" t="n">
        <v>1</v>
      </c>
      <c r="M10" s="6" t="s">
        <v>0</v>
      </c>
    </row>
    <row r="11" customFormat="false" ht="12.75" hidden="false" customHeight="false" outlineLevel="0" collapsed="false">
      <c r="A11" s="14" t="s">
        <v>0</v>
      </c>
      <c r="B11" s="16" t="s">
        <v>21</v>
      </c>
      <c r="C11" s="2" t="n">
        <v>-7000</v>
      </c>
      <c r="D11" s="2" t="s">
        <v>0</v>
      </c>
      <c r="E11" s="13" t="n">
        <v>117.25</v>
      </c>
      <c r="F11" s="13" t="n">
        <v>118.85</v>
      </c>
      <c r="G11" s="4" t="n">
        <f aca="false">C11*(E11-F11)</f>
        <v>11200</v>
      </c>
      <c r="H11" s="4" t="n">
        <f aca="false">C11*(E11-F11)</f>
        <v>11200</v>
      </c>
      <c r="J11" s="4" t="n">
        <f aca="false">G11</f>
        <v>11200</v>
      </c>
      <c r="K11" s="4" t="n">
        <f aca="false">J11</f>
        <v>11200</v>
      </c>
      <c r="L11" s="5" t="n">
        <v>1</v>
      </c>
      <c r="M11" s="6" t="s">
        <v>0</v>
      </c>
    </row>
    <row r="12" customFormat="false" ht="12.75" hidden="false" customHeight="false" outlineLevel="0" collapsed="false">
      <c r="A12" s="14" t="s">
        <v>0</v>
      </c>
      <c r="B12" s="16" t="s">
        <v>22</v>
      </c>
      <c r="C12" s="2" t="n">
        <v>-10000</v>
      </c>
      <c r="D12" s="2" t="s">
        <v>0</v>
      </c>
      <c r="E12" s="13" t="n">
        <v>33.71</v>
      </c>
      <c r="F12" s="13" t="n">
        <v>34.68</v>
      </c>
      <c r="G12" s="4" t="n">
        <f aca="false">C12*(E12-F12)</f>
        <v>9699.99999999999</v>
      </c>
      <c r="H12" s="4" t="n">
        <f aca="false">C12*(E12-F12)</f>
        <v>9699.99999999999</v>
      </c>
      <c r="J12" s="4" t="n">
        <f aca="false">G12</f>
        <v>9699.99999999999</v>
      </c>
      <c r="K12" s="4" t="n">
        <f aca="false">J12</f>
        <v>9699.99999999999</v>
      </c>
      <c r="L12" s="5" t="n">
        <v>1</v>
      </c>
      <c r="M12" s="6" t="s">
        <v>0</v>
      </c>
    </row>
    <row r="13" customFormat="false" ht="12.75" hidden="false" customHeight="false" outlineLevel="0" collapsed="false">
      <c r="A13" s="14" t="s">
        <v>0</v>
      </c>
      <c r="B13" s="16" t="s">
        <v>23</v>
      </c>
      <c r="C13" s="2" t="n">
        <v>-5000</v>
      </c>
      <c r="D13" s="2" t="s">
        <v>0</v>
      </c>
      <c r="E13" s="13" t="n">
        <v>47.95</v>
      </c>
      <c r="F13" s="13" t="n">
        <v>48.01</v>
      </c>
      <c r="G13" s="4" t="n">
        <f aca="false">C13*(E13-F13)</f>
        <v>299.999999999976</v>
      </c>
      <c r="H13" s="4" t="n">
        <f aca="false">C13*(E13-F13)</f>
        <v>299.999999999976</v>
      </c>
      <c r="J13" s="4" t="n">
        <f aca="false">G13</f>
        <v>299.999999999976</v>
      </c>
      <c r="K13" s="4" t="n">
        <f aca="false">J13</f>
        <v>299.999999999976</v>
      </c>
      <c r="L13" s="5" t="n">
        <v>1</v>
      </c>
      <c r="M13" s="6" t="s">
        <v>0</v>
      </c>
    </row>
    <row r="14" customFormat="false" ht="12.75" hidden="false" customHeight="false" outlineLevel="0" collapsed="false">
      <c r="A14" s="14" t="s">
        <v>0</v>
      </c>
      <c r="B14" s="16" t="s">
        <v>24</v>
      </c>
      <c r="C14" s="2" t="n">
        <v>-17000</v>
      </c>
      <c r="D14" s="2" t="s">
        <v>0</v>
      </c>
      <c r="E14" s="13" t="n">
        <v>79.49</v>
      </c>
      <c r="F14" s="13" t="n">
        <v>79.65</v>
      </c>
      <c r="G14" s="4" t="n">
        <f aca="false">C14*(E14-F14)</f>
        <v>2720.00000000018</v>
      </c>
      <c r="H14" s="4" t="n">
        <f aca="false">C14*(E14-F14)</f>
        <v>2720.00000000018</v>
      </c>
      <c r="J14" s="4" t="n">
        <f aca="false">G14</f>
        <v>2720.00000000018</v>
      </c>
      <c r="K14" s="4" t="n">
        <f aca="false">J14</f>
        <v>2720.00000000018</v>
      </c>
      <c r="L14" s="5" t="n">
        <v>1</v>
      </c>
      <c r="M14" s="6" t="s">
        <v>0</v>
      </c>
    </row>
    <row r="15" customFormat="false" ht="12.75" hidden="false" customHeight="false" outlineLevel="0" collapsed="false">
      <c r="A15" s="14" t="s">
        <v>0</v>
      </c>
      <c r="B15" s="16" t="s">
        <v>25</v>
      </c>
      <c r="C15" s="2" t="n">
        <v>-3000</v>
      </c>
      <c r="D15" s="2" t="s">
        <v>0</v>
      </c>
      <c r="E15" s="13" t="n">
        <v>49.8</v>
      </c>
      <c r="F15" s="13" t="n">
        <v>51.76</v>
      </c>
      <c r="G15" s="4" t="n">
        <f aca="false">C15*(E15-F15)</f>
        <v>5880</v>
      </c>
      <c r="H15" s="4" t="n">
        <f aca="false">C15*(E15-F15)</f>
        <v>5880</v>
      </c>
      <c r="J15" s="4" t="n">
        <f aca="false">G15</f>
        <v>5880</v>
      </c>
      <c r="K15" s="4" t="n">
        <f aca="false">J15</f>
        <v>5880</v>
      </c>
      <c r="L15" s="5" t="n">
        <v>1</v>
      </c>
      <c r="M15" s="6" t="s">
        <v>0</v>
      </c>
    </row>
    <row r="16" customFormat="false" ht="12.75" hidden="false" customHeight="false" outlineLevel="0" collapsed="false">
      <c r="A16" s="14"/>
      <c r="B16" s="16" t="s">
        <v>26</v>
      </c>
      <c r="C16" s="2" t="n">
        <v>-1000</v>
      </c>
      <c r="D16" s="2" t="s">
        <v>0</v>
      </c>
      <c r="E16" s="13" t="n">
        <v>18.47</v>
      </c>
      <c r="F16" s="13" t="n">
        <v>18.65</v>
      </c>
      <c r="G16" s="4" t="n">
        <f aca="false">C16*(E16-F16)</f>
        <v>180</v>
      </c>
      <c r="H16" s="4" t="n">
        <f aca="false">C16*(E16-F16)</f>
        <v>180</v>
      </c>
      <c r="J16" s="4" t="n">
        <f aca="false">G16</f>
        <v>180</v>
      </c>
      <c r="K16" s="4" t="n">
        <f aca="false">J16</f>
        <v>180</v>
      </c>
      <c r="L16" s="5" t="n">
        <v>2</v>
      </c>
      <c r="M16" s="6" t="s">
        <v>0</v>
      </c>
    </row>
    <row r="17" customFormat="false" ht="12.75" hidden="false" customHeight="false" outlineLevel="0" collapsed="false">
      <c r="A17" s="14" t="s">
        <v>0</v>
      </c>
      <c r="B17" s="16" t="s">
        <v>27</v>
      </c>
      <c r="C17" s="2" t="n">
        <v>-10000</v>
      </c>
      <c r="D17" s="2" t="s">
        <v>0</v>
      </c>
      <c r="E17" s="13" t="n">
        <v>34.82</v>
      </c>
      <c r="F17" s="13" t="n">
        <v>35.25</v>
      </c>
      <c r="G17" s="4" t="n">
        <f aca="false">C17*(E17-F17)</f>
        <v>4300</v>
      </c>
      <c r="H17" s="4" t="n">
        <f aca="false">C17*(E17-F17)</f>
        <v>4300</v>
      </c>
      <c r="J17" s="4" t="n">
        <f aca="false">G17</f>
        <v>4300</v>
      </c>
      <c r="K17" s="4" t="n">
        <f aca="false">J17</f>
        <v>4300</v>
      </c>
      <c r="L17" s="5" t="n">
        <v>1</v>
      </c>
      <c r="M17" s="6" t="s">
        <v>0</v>
      </c>
    </row>
    <row r="18" customFormat="false" ht="12.75" hidden="false" customHeight="false" outlineLevel="0" collapsed="false">
      <c r="A18" s="14"/>
      <c r="B18" s="10" t="s">
        <v>28</v>
      </c>
      <c r="C18" s="2" t="s">
        <v>0</v>
      </c>
      <c r="E18" s="17" t="s">
        <v>0</v>
      </c>
      <c r="F18" s="17" t="s">
        <v>0</v>
      </c>
      <c r="G18" s="17" t="s">
        <v>0</v>
      </c>
      <c r="H18" s="4" t="s">
        <v>0</v>
      </c>
      <c r="J18" s="4" t="s">
        <v>0</v>
      </c>
      <c r="K18" s="4" t="str">
        <f aca="false">J18</f>
        <v> </v>
      </c>
    </row>
    <row r="19" customFormat="false" ht="12.75" hidden="false" customHeight="false" outlineLevel="0" collapsed="false">
      <c r="A19" s="14" t="s">
        <v>0</v>
      </c>
      <c r="B19" s="1" t="s">
        <v>29</v>
      </c>
      <c r="C19" s="2" t="n">
        <v>-19000</v>
      </c>
      <c r="E19" s="13" t="n">
        <v>0.05</v>
      </c>
      <c r="F19" s="13" t="n">
        <v>0.05</v>
      </c>
      <c r="G19" s="4" t="n">
        <f aca="false">(E19-F19)*C19</f>
        <v>-0</v>
      </c>
      <c r="H19" s="4" t="n">
        <f aca="false">C19*(E19-F19)</f>
        <v>-0</v>
      </c>
      <c r="J19" s="4" t="n">
        <f aca="false">G19</f>
        <v>-0</v>
      </c>
      <c r="K19" s="4" t="n">
        <f aca="false">J19</f>
        <v>-0</v>
      </c>
      <c r="L19" s="5" t="n">
        <v>1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14" t="s">
        <v>0</v>
      </c>
      <c r="B20" s="1" t="s">
        <v>30</v>
      </c>
      <c r="C20" s="2" t="n">
        <v>-2000</v>
      </c>
      <c r="E20" s="13" t="n">
        <v>1.15</v>
      </c>
      <c r="F20" s="13" t="n">
        <v>0.9</v>
      </c>
      <c r="G20" s="4" t="n">
        <f aca="false">(E20-F20)*C20</f>
        <v>-500</v>
      </c>
      <c r="H20" s="4" t="n">
        <f aca="false">C20*(E20-F20)</f>
        <v>-500</v>
      </c>
      <c r="J20" s="4" t="n">
        <f aca="false">G20</f>
        <v>-500</v>
      </c>
      <c r="K20" s="4" t="n">
        <f aca="false">J20</f>
        <v>-500</v>
      </c>
      <c r="L20" s="5" t="n">
        <v>1</v>
      </c>
      <c r="M20" s="6" t="s">
        <v>0</v>
      </c>
      <c r="N20" s="6" t="s">
        <v>0</v>
      </c>
    </row>
    <row r="21" customFormat="false" ht="12.75" hidden="false" customHeight="false" outlineLevel="0" collapsed="false">
      <c r="A21" s="14" t="s">
        <v>0</v>
      </c>
      <c r="B21" s="1" t="s">
        <v>31</v>
      </c>
      <c r="C21" s="2" t="n">
        <v>2000</v>
      </c>
      <c r="E21" s="13" t="n">
        <v>1.25</v>
      </c>
      <c r="F21" s="13" t="n">
        <v>1.45</v>
      </c>
      <c r="G21" s="4" t="n">
        <f aca="false">(E21-F21)*C21</f>
        <v>-400</v>
      </c>
      <c r="H21" s="4" t="n">
        <f aca="false">C21*(E21-F21)</f>
        <v>-400</v>
      </c>
      <c r="J21" s="4" t="n">
        <f aca="false">G21</f>
        <v>-400</v>
      </c>
      <c r="K21" s="4" t="n">
        <f aca="false">J21</f>
        <v>-400</v>
      </c>
      <c r="L21" s="5" t="n">
        <v>1</v>
      </c>
      <c r="M21" s="6" t="s">
        <v>0</v>
      </c>
      <c r="N21" s="6" t="s">
        <v>0</v>
      </c>
    </row>
    <row r="22" customFormat="false" ht="12.75" hidden="false" customHeight="false" outlineLevel="0" collapsed="false">
      <c r="A22" s="14" t="s">
        <v>0</v>
      </c>
      <c r="B22" s="1" t="s">
        <v>32</v>
      </c>
      <c r="C22" s="2" t="n">
        <v>-1000</v>
      </c>
      <c r="E22" s="13" t="n">
        <v>1.85</v>
      </c>
      <c r="F22" s="13" t="n">
        <v>1.7</v>
      </c>
      <c r="G22" s="4" t="n">
        <f aca="false">(E22-F22)*C22</f>
        <v>-150</v>
      </c>
      <c r="H22" s="4" t="n">
        <f aca="false">C22*(E22-F22)</f>
        <v>-150</v>
      </c>
      <c r="J22" s="4" t="n">
        <f aca="false">G22</f>
        <v>-150</v>
      </c>
      <c r="K22" s="4" t="n">
        <f aca="false">J22</f>
        <v>-150</v>
      </c>
      <c r="L22" s="5" t="n">
        <v>1</v>
      </c>
      <c r="M22" s="6" t="s">
        <v>0</v>
      </c>
      <c r="N22" s="6" t="s">
        <v>0</v>
      </c>
    </row>
    <row r="23" customFormat="false" ht="12.75" hidden="false" customHeight="false" outlineLevel="0" collapsed="false">
      <c r="A23" s="14" t="s">
        <v>0</v>
      </c>
      <c r="B23" s="1" t="s">
        <v>33</v>
      </c>
      <c r="C23" s="2" t="n">
        <v>1000</v>
      </c>
      <c r="E23" s="13" t="n">
        <v>0.8</v>
      </c>
      <c r="F23" s="13" t="n">
        <v>0.9</v>
      </c>
      <c r="G23" s="4" t="n">
        <f aca="false">(E23-F23)*C23</f>
        <v>-100</v>
      </c>
      <c r="H23" s="4" t="n">
        <f aca="false">C23*(E23-F23)</f>
        <v>-100</v>
      </c>
      <c r="J23" s="4" t="n">
        <f aca="false">G23</f>
        <v>-100</v>
      </c>
      <c r="K23" s="4" t="n">
        <f aca="false">J23</f>
        <v>-100</v>
      </c>
      <c r="L23" s="5" t="n">
        <v>1</v>
      </c>
      <c r="M23" s="6" t="s">
        <v>0</v>
      </c>
      <c r="N23" s="6" t="s">
        <v>0</v>
      </c>
    </row>
    <row r="24" customFormat="false" ht="12.75" hidden="false" customHeight="false" outlineLevel="0" collapsed="false">
      <c r="A24" s="14"/>
      <c r="E24" s="13" t="s">
        <v>0</v>
      </c>
      <c r="F24" s="13" t="s">
        <v>0</v>
      </c>
      <c r="M24" s="6" t="s">
        <v>0</v>
      </c>
    </row>
    <row r="25" customFormat="false" ht="12.75" hidden="false" customHeight="false" outlineLevel="0" collapsed="false">
      <c r="A25" s="8"/>
      <c r="B25" s="1" t="s">
        <v>34</v>
      </c>
      <c r="C25" s="2" t="n">
        <v>0</v>
      </c>
      <c r="D25" s="2" t="s">
        <v>0</v>
      </c>
      <c r="E25" s="18" t="s">
        <v>0</v>
      </c>
      <c r="F25" s="18" t="s">
        <v>0</v>
      </c>
      <c r="G25" s="4" t="s">
        <v>0</v>
      </c>
      <c r="J25" s="4" t="n">
        <f aca="false">+C25</f>
        <v>0</v>
      </c>
      <c r="K25" s="4" t="n">
        <f aca="false">J25</f>
        <v>0</v>
      </c>
      <c r="L25" s="5" t="n">
        <v>1</v>
      </c>
      <c r="M25" s="6" t="n">
        <f aca="false">SUM(K5:K25)</f>
        <v>2399667</v>
      </c>
      <c r="N25" s="6" t="n">
        <v>2399667</v>
      </c>
      <c r="O25" s="19" t="n">
        <f aca="false">M25-N25</f>
        <v>0</v>
      </c>
    </row>
    <row r="26" customFormat="false" ht="12.75" hidden="false" customHeight="false" outlineLevel="0" collapsed="false">
      <c r="A26" s="8"/>
      <c r="E26" s="18"/>
      <c r="F26" s="18"/>
      <c r="G26" s="20" t="s">
        <v>0</v>
      </c>
      <c r="H26" s="20" t="s">
        <v>0</v>
      </c>
      <c r="M26" s="6" t="s">
        <v>0</v>
      </c>
    </row>
    <row r="27" customFormat="false" ht="12.75" hidden="false" customHeight="false" outlineLevel="0" collapsed="false">
      <c r="A27" s="8" t="s">
        <v>35</v>
      </c>
      <c r="B27" s="1" t="s">
        <v>36</v>
      </c>
      <c r="C27" s="2" t="n">
        <v>4068.97</v>
      </c>
      <c r="D27" s="2" t="s">
        <v>0</v>
      </c>
      <c r="E27" s="13" t="n">
        <v>1</v>
      </c>
      <c r="F27" s="13" t="n">
        <v>1</v>
      </c>
      <c r="G27" s="4" t="n">
        <f aca="false">C27*(E27-F27)</f>
        <v>0</v>
      </c>
      <c r="H27" s="4" t="n">
        <f aca="false">C27*(E27-F27)</f>
        <v>0</v>
      </c>
      <c r="J27" s="4" t="n">
        <f aca="false">C27*E27</f>
        <v>4068.97</v>
      </c>
      <c r="K27" s="4" t="n">
        <f aca="false">J27</f>
        <v>4068.97</v>
      </c>
      <c r="L27" s="5" t="n">
        <v>1</v>
      </c>
      <c r="M27" s="6" t="s">
        <v>0</v>
      </c>
      <c r="N27" s="6" t="s">
        <v>0</v>
      </c>
      <c r="O27" s="3" t="n">
        <v>0.386</v>
      </c>
    </row>
    <row r="28" customFormat="false" ht="12.75" hidden="false" customHeight="false" outlineLevel="0" collapsed="false">
      <c r="A28" s="8"/>
      <c r="D28" s="2" t="s">
        <v>0</v>
      </c>
      <c r="E28" s="18"/>
      <c r="F28" s="18"/>
      <c r="G28" s="20" t="s">
        <v>0</v>
      </c>
      <c r="H28" s="20" t="s">
        <v>0</v>
      </c>
      <c r="N28" s="6" t="s">
        <v>0</v>
      </c>
    </row>
    <row r="29" customFormat="false" ht="12.75" hidden="false" customHeight="false" outlineLevel="0" collapsed="false">
      <c r="A29" s="8" t="s">
        <v>37</v>
      </c>
      <c r="B29" s="16" t="s">
        <v>38</v>
      </c>
      <c r="C29" s="2" t="n">
        <v>900</v>
      </c>
      <c r="E29" s="13" t="n">
        <v>16.58</v>
      </c>
      <c r="F29" s="13" t="n">
        <v>16.99</v>
      </c>
      <c r="G29" s="4" t="n">
        <f aca="false">C29*(E29-F29)</f>
        <v>-369</v>
      </c>
      <c r="H29" s="4" t="n">
        <f aca="false">C29*(E29-F29)</f>
        <v>-369</v>
      </c>
      <c r="I29" s="13"/>
      <c r="J29" s="4" t="n">
        <f aca="false">C29*E29</f>
        <v>14922</v>
      </c>
      <c r="K29" s="4" t="n">
        <f aca="false">J29</f>
        <v>14922</v>
      </c>
      <c r="L29" s="5" t="n">
        <v>2</v>
      </c>
      <c r="M29" s="6" t="s">
        <v>0</v>
      </c>
      <c r="O29" s="19" t="n">
        <f aca="false">O25*O27</f>
        <v>0</v>
      </c>
    </row>
    <row r="30" customFormat="false" ht="12.75" hidden="false" customHeight="false" outlineLevel="0" collapsed="false">
      <c r="A30" s="8" t="s">
        <v>39</v>
      </c>
      <c r="B30" s="16" t="s">
        <v>40</v>
      </c>
      <c r="C30" s="2" t="n">
        <v>100</v>
      </c>
      <c r="E30" s="13" t="n">
        <v>17.17</v>
      </c>
      <c r="F30" s="13" t="n">
        <v>16.85</v>
      </c>
      <c r="G30" s="4" t="n">
        <f aca="false">C30*(E30-F30)</f>
        <v>32</v>
      </c>
      <c r="H30" s="4" t="n">
        <f aca="false">C30*(E30-F30)</f>
        <v>32</v>
      </c>
      <c r="I30" s="13"/>
      <c r="J30" s="4" t="n">
        <f aca="false">C30*E30</f>
        <v>1717</v>
      </c>
      <c r="K30" s="4" t="n">
        <f aca="false">J30</f>
        <v>1717</v>
      </c>
      <c r="L30" s="5" t="n">
        <v>2</v>
      </c>
      <c r="M30" s="6" t="s">
        <v>0</v>
      </c>
    </row>
    <row r="31" customFormat="false" ht="12.75" hidden="false" customHeight="false" outlineLevel="0" collapsed="false">
      <c r="A31" s="8" t="s">
        <v>41</v>
      </c>
      <c r="B31" s="16" t="s">
        <v>42</v>
      </c>
      <c r="C31" s="2" t="n">
        <v>83</v>
      </c>
      <c r="D31" s="2" t="s">
        <v>0</v>
      </c>
      <c r="E31" s="13" t="n">
        <v>44.45</v>
      </c>
      <c r="F31" s="13" t="n">
        <v>43.75</v>
      </c>
      <c r="G31" s="4" t="n">
        <f aca="false">C31*(E31-F31)</f>
        <v>58.1000000000002</v>
      </c>
      <c r="H31" s="4" t="n">
        <f aca="false">C31*(E31-F31)</f>
        <v>58.1000000000002</v>
      </c>
      <c r="I31" s="13"/>
      <c r="J31" s="4" t="n">
        <f aca="false">C31*E31</f>
        <v>3689.35</v>
      </c>
      <c r="K31" s="4" t="n">
        <f aca="false">J31</f>
        <v>3689.35</v>
      </c>
      <c r="L31" s="5" t="n">
        <v>2</v>
      </c>
      <c r="M31" s="6" t="s">
        <v>0</v>
      </c>
    </row>
    <row r="32" customFormat="false" ht="12.75" hidden="false" customHeight="false" outlineLevel="0" collapsed="false">
      <c r="A32" s="8"/>
      <c r="B32" s="16" t="s">
        <v>43</v>
      </c>
      <c r="C32" s="2" t="n">
        <v>169</v>
      </c>
      <c r="E32" s="13" t="n">
        <v>14.1</v>
      </c>
      <c r="F32" s="13" t="n">
        <v>14.5</v>
      </c>
      <c r="G32" s="4" t="n">
        <f aca="false">C32*(E32-F32)</f>
        <v>-67.6000000000001</v>
      </c>
      <c r="H32" s="4" t="n">
        <f aca="false">C32*(E32-F32)</f>
        <v>-67.6000000000001</v>
      </c>
      <c r="I32" s="13"/>
      <c r="J32" s="4" t="n">
        <f aca="false">C32*E32</f>
        <v>2382.9</v>
      </c>
      <c r="K32" s="4" t="n">
        <f aca="false">J32</f>
        <v>2382.9</v>
      </c>
      <c r="L32" s="5" t="n">
        <v>2</v>
      </c>
      <c r="M32" s="6" t="s">
        <v>0</v>
      </c>
    </row>
    <row r="33" customFormat="false" ht="12.75" hidden="false" customHeight="false" outlineLevel="0" collapsed="false">
      <c r="A33" s="8"/>
      <c r="B33" s="16" t="s">
        <v>44</v>
      </c>
      <c r="C33" s="2" t="n">
        <v>2205.89</v>
      </c>
      <c r="D33" s="2" t="s">
        <v>0</v>
      </c>
      <c r="E33" s="13" t="n">
        <v>1</v>
      </c>
      <c r="F33" s="13" t="n">
        <v>1</v>
      </c>
      <c r="G33" s="4" t="n">
        <f aca="false">C33*(E33-F33)</f>
        <v>0</v>
      </c>
      <c r="H33" s="4" t="n">
        <f aca="false">C33*(E33-F33)</f>
        <v>0</v>
      </c>
      <c r="I33" s="13"/>
      <c r="J33" s="4" t="n">
        <f aca="false">C33*E33</f>
        <v>2205.89</v>
      </c>
      <c r="K33" s="4" t="n">
        <f aca="false">J33</f>
        <v>2205.89</v>
      </c>
      <c r="L33" s="5" t="n">
        <v>1</v>
      </c>
      <c r="M33" s="6" t="s">
        <v>0</v>
      </c>
    </row>
    <row r="34" customFormat="false" ht="12.75" hidden="false" customHeight="false" outlineLevel="0" collapsed="false">
      <c r="A34" s="8"/>
      <c r="B34" s="16" t="s">
        <v>45</v>
      </c>
      <c r="C34" s="2" t="n">
        <v>826.11</v>
      </c>
      <c r="D34" s="2" t="s">
        <v>0</v>
      </c>
      <c r="E34" s="13" t="n">
        <v>1</v>
      </c>
      <c r="F34" s="13" t="n">
        <v>1</v>
      </c>
      <c r="G34" s="4" t="n">
        <f aca="false">C34*(E34-F34)</f>
        <v>0</v>
      </c>
      <c r="H34" s="4" t="n">
        <f aca="false">C34*(E34-F34)</f>
        <v>0</v>
      </c>
      <c r="I34" s="13"/>
      <c r="J34" s="4" t="n">
        <f aca="false">C34*E34</f>
        <v>826.11</v>
      </c>
      <c r="K34" s="4" t="n">
        <f aca="false">J34</f>
        <v>826.11</v>
      </c>
      <c r="L34" s="5" t="n">
        <v>1</v>
      </c>
      <c r="M34" s="6" t="s">
        <v>0</v>
      </c>
    </row>
    <row r="35" customFormat="false" ht="12.75" hidden="false" customHeight="false" outlineLevel="0" collapsed="false">
      <c r="B35" s="16" t="s">
        <v>0</v>
      </c>
      <c r="C35" s="2" t="s">
        <v>0</v>
      </c>
      <c r="D35" s="2" t="s">
        <v>0</v>
      </c>
      <c r="E35" s="1"/>
      <c r="F35" s="1"/>
      <c r="G35" s="20"/>
      <c r="H35" s="20"/>
      <c r="I35" s="1"/>
      <c r="K35" s="20"/>
      <c r="M35" s="6" t="s">
        <v>0</v>
      </c>
    </row>
    <row r="36" customFormat="false" ht="12.75" hidden="false" customHeight="false" outlineLevel="0" collapsed="false">
      <c r="A36" s="8" t="s">
        <v>46</v>
      </c>
      <c r="B36" s="1" t="s">
        <v>47</v>
      </c>
      <c r="C36" s="2" t="n">
        <v>136341.46</v>
      </c>
      <c r="E36" s="13" t="n">
        <v>1</v>
      </c>
      <c r="F36" s="13" t="n">
        <v>1</v>
      </c>
      <c r="G36" s="4" t="n">
        <f aca="false">C36*(E36-F36)</f>
        <v>0</v>
      </c>
      <c r="H36" s="4" t="n">
        <f aca="false">C36*(E36-F36)</f>
        <v>0</v>
      </c>
      <c r="I36" s="5"/>
      <c r="J36" s="4" t="n">
        <f aca="false">C36*E36</f>
        <v>136341.46</v>
      </c>
      <c r="K36" s="4" t="n">
        <f aca="false">J36</f>
        <v>136341.46</v>
      </c>
      <c r="L36" s="5" t="n">
        <v>1</v>
      </c>
      <c r="M36" s="6" t="s">
        <v>0</v>
      </c>
    </row>
    <row r="37" customFormat="false" ht="12.75" hidden="false" customHeight="false" outlineLevel="0" collapsed="false">
      <c r="A37" s="21" t="s">
        <v>0</v>
      </c>
      <c r="B37" s="1" t="s">
        <v>0</v>
      </c>
      <c r="C37" s="22" t="s">
        <v>0</v>
      </c>
      <c r="E37" s="13" t="s">
        <v>0</v>
      </c>
      <c r="F37" s="13" t="s">
        <v>0</v>
      </c>
      <c r="G37" s="1" t="s">
        <v>0</v>
      </c>
      <c r="H37" s="4" t="s">
        <v>0</v>
      </c>
      <c r="I37" s="5"/>
      <c r="J37" s="4" t="s">
        <v>0</v>
      </c>
      <c r="K37" s="20" t="s">
        <v>0</v>
      </c>
      <c r="M37" s="6" t="s">
        <v>0</v>
      </c>
    </row>
    <row r="38" customFormat="false" ht="12.75" hidden="false" customHeight="false" outlineLevel="0" collapsed="false">
      <c r="A38" s="8" t="s">
        <v>48</v>
      </c>
      <c r="B38" s="1" t="s">
        <v>49</v>
      </c>
      <c r="C38" s="2" t="n">
        <v>51648.45</v>
      </c>
      <c r="E38" s="13" t="n">
        <v>1</v>
      </c>
      <c r="F38" s="13" t="n">
        <v>1</v>
      </c>
      <c r="G38" s="4" t="n">
        <f aca="false">C38*(E38-F38)</f>
        <v>0</v>
      </c>
      <c r="H38" s="4" t="n">
        <f aca="false">C38*(E38-F38)</f>
        <v>0</v>
      </c>
      <c r="I38" s="5"/>
      <c r="J38" s="4" t="n">
        <f aca="false">C38*E38</f>
        <v>51648.45</v>
      </c>
      <c r="K38" s="4" t="n">
        <f aca="false">J38</f>
        <v>51648.45</v>
      </c>
      <c r="L38" s="5" t="n">
        <v>1</v>
      </c>
      <c r="M38" s="6" t="s">
        <v>0</v>
      </c>
    </row>
    <row r="39" customFormat="false" ht="12.75" hidden="false" customHeight="false" outlineLevel="0" collapsed="false">
      <c r="A39" s="8"/>
      <c r="E39" s="13"/>
      <c r="F39" s="13"/>
      <c r="I39" s="5"/>
    </row>
    <row r="40" customFormat="false" ht="12.75" hidden="false" customHeight="false" outlineLevel="0" collapsed="false">
      <c r="A40" s="8" t="s">
        <v>50</v>
      </c>
      <c r="B40" s="1" t="s">
        <v>49</v>
      </c>
      <c r="C40" s="6" t="n">
        <v>0</v>
      </c>
      <c r="D40" s="2" t="s">
        <v>0</v>
      </c>
      <c r="E40" s="13" t="n">
        <v>1</v>
      </c>
      <c r="F40" s="13" t="n">
        <v>1</v>
      </c>
      <c r="G40" s="4" t="n">
        <f aca="false">C40*(E40-F40)</f>
        <v>0</v>
      </c>
      <c r="H40" s="4" t="n">
        <f aca="false">C40*(E40-F40)</f>
        <v>0</v>
      </c>
      <c r="I40" s="13"/>
      <c r="J40" s="4" t="n">
        <f aca="false">C40*E40</f>
        <v>0</v>
      </c>
      <c r="K40" s="4" t="n">
        <f aca="false">J40</f>
        <v>0</v>
      </c>
      <c r="L40" s="5" t="n">
        <v>1</v>
      </c>
    </row>
    <row r="41" customFormat="false" ht="12.75" hidden="false" customHeight="false" outlineLevel="0" collapsed="false">
      <c r="A41" s="8" t="s">
        <v>0</v>
      </c>
      <c r="B41" s="1" t="s">
        <v>51</v>
      </c>
      <c r="C41" s="6" t="n">
        <v>3170258.61</v>
      </c>
      <c r="D41" s="2" t="s">
        <v>0</v>
      </c>
      <c r="E41" s="13" t="n">
        <v>1</v>
      </c>
      <c r="F41" s="13" t="n">
        <v>1</v>
      </c>
      <c r="G41" s="4" t="n">
        <f aca="false">C41*(E41-F41)</f>
        <v>0</v>
      </c>
      <c r="H41" s="4" t="n">
        <f aca="false">C41*(E41-F41)</f>
        <v>0</v>
      </c>
      <c r="I41" s="13"/>
      <c r="J41" s="4" t="n">
        <f aca="false">C41*E41</f>
        <v>3170258.61</v>
      </c>
      <c r="K41" s="4" t="n">
        <f aca="false">J41</f>
        <v>3170258.61</v>
      </c>
      <c r="L41" s="5" t="n">
        <v>1</v>
      </c>
    </row>
    <row r="42" customFormat="false" ht="12.75" hidden="false" customHeight="false" outlineLevel="0" collapsed="false">
      <c r="A42" s="14" t="s">
        <v>0</v>
      </c>
      <c r="B42" s="1" t="s">
        <v>52</v>
      </c>
      <c r="C42" s="2" t="n">
        <v>-5000</v>
      </c>
      <c r="D42" s="2" t="s">
        <v>0</v>
      </c>
      <c r="E42" s="13" t="n">
        <v>0.05</v>
      </c>
      <c r="F42" s="13" t="n">
        <v>0.05</v>
      </c>
      <c r="G42" s="4" t="n">
        <f aca="false">(E42-F42)*C42</f>
        <v>-0</v>
      </c>
      <c r="H42" s="4" t="n">
        <f aca="false">C42*(E42-F42)</f>
        <v>-0</v>
      </c>
      <c r="J42" s="4" t="n">
        <f aca="false">G42</f>
        <v>-0</v>
      </c>
      <c r="K42" s="4" t="n">
        <f aca="false">J42</f>
        <v>-0</v>
      </c>
      <c r="L42" s="5" t="n">
        <v>1</v>
      </c>
      <c r="M42" s="6" t="n">
        <f aca="false">C42*E42*-1</f>
        <v>250</v>
      </c>
    </row>
    <row r="43" customFormat="false" ht="12.75" hidden="false" customHeight="false" outlineLevel="0" collapsed="false">
      <c r="A43" s="14" t="s">
        <v>0</v>
      </c>
      <c r="B43" s="1" t="s">
        <v>53</v>
      </c>
      <c r="C43" s="2" t="n">
        <v>-15000</v>
      </c>
      <c r="D43" s="2" t="s">
        <v>0</v>
      </c>
      <c r="E43" s="13" t="n">
        <v>0.05</v>
      </c>
      <c r="F43" s="13" t="n">
        <v>0.05</v>
      </c>
      <c r="G43" s="4" t="n">
        <f aca="false">(E43-F43)*C43</f>
        <v>-0</v>
      </c>
      <c r="H43" s="4" t="n">
        <f aca="false">C43*(E43-F43)</f>
        <v>-0</v>
      </c>
      <c r="J43" s="4" t="n">
        <f aca="false">G43</f>
        <v>-0</v>
      </c>
      <c r="K43" s="4" t="n">
        <f aca="false">J43</f>
        <v>-0</v>
      </c>
      <c r="L43" s="5" t="n">
        <v>1</v>
      </c>
      <c r="M43" s="6" t="n">
        <f aca="false">C43*E43*-1</f>
        <v>750</v>
      </c>
    </row>
    <row r="44" customFormat="false" ht="12.75" hidden="false" customHeight="false" outlineLevel="0" collapsed="false">
      <c r="A44" s="14" t="s">
        <v>0</v>
      </c>
      <c r="B44" s="1" t="s">
        <v>54</v>
      </c>
      <c r="C44" s="2" t="n">
        <v>-7500</v>
      </c>
      <c r="D44" s="2" t="s">
        <v>0</v>
      </c>
      <c r="E44" s="13" t="n">
        <v>0.05</v>
      </c>
      <c r="F44" s="13" t="n">
        <v>0.05</v>
      </c>
      <c r="G44" s="4" t="n">
        <f aca="false">(E44-F44)*C44</f>
        <v>-0</v>
      </c>
      <c r="H44" s="4" t="n">
        <f aca="false">C44*(E44-F44)</f>
        <v>-0</v>
      </c>
      <c r="J44" s="4" t="n">
        <f aca="false">G44</f>
        <v>-0</v>
      </c>
      <c r="K44" s="4" t="n">
        <f aca="false">J44</f>
        <v>-0</v>
      </c>
      <c r="L44" s="5" t="n">
        <v>1</v>
      </c>
      <c r="M44" s="6" t="n">
        <f aca="false">C44*E44*-1</f>
        <v>375</v>
      </c>
    </row>
    <row r="45" customFormat="false" ht="12.75" hidden="false" customHeight="false" outlineLevel="0" collapsed="false">
      <c r="A45" s="14" t="s">
        <v>0</v>
      </c>
      <c r="B45" s="1" t="s">
        <v>55</v>
      </c>
      <c r="C45" s="2" t="n">
        <v>-5000</v>
      </c>
      <c r="D45" s="2" t="s">
        <v>0</v>
      </c>
      <c r="E45" s="13" t="n">
        <v>0.05</v>
      </c>
      <c r="F45" s="13" t="n">
        <v>0.05</v>
      </c>
      <c r="G45" s="4" t="n">
        <f aca="false">(E45-F45)*C45</f>
        <v>-0</v>
      </c>
      <c r="H45" s="4" t="n">
        <f aca="false">C45*(E45-F45)</f>
        <v>-0</v>
      </c>
      <c r="J45" s="4" t="n">
        <f aca="false">G45</f>
        <v>-0</v>
      </c>
      <c r="K45" s="4" t="n">
        <f aca="false">J45</f>
        <v>-0</v>
      </c>
      <c r="L45" s="5" t="n">
        <v>1</v>
      </c>
      <c r="M45" s="6" t="n">
        <f aca="false">C45*E45*-1</f>
        <v>250</v>
      </c>
    </row>
    <row r="46" customFormat="false" ht="12.75" hidden="false" customHeight="false" outlineLevel="0" collapsed="false">
      <c r="A46" s="14" t="s">
        <v>0</v>
      </c>
      <c r="B46" s="1" t="s">
        <v>56</v>
      </c>
      <c r="C46" s="2" t="n">
        <v>-15000</v>
      </c>
      <c r="D46" s="2" t="s">
        <v>0</v>
      </c>
      <c r="E46" s="13" t="n">
        <v>0.05</v>
      </c>
      <c r="F46" s="13" t="n">
        <v>0.05</v>
      </c>
      <c r="G46" s="4" t="n">
        <f aca="false">(E46-F46)*C46</f>
        <v>-0</v>
      </c>
      <c r="H46" s="4" t="n">
        <f aca="false">C46*(E46-F46)</f>
        <v>-0</v>
      </c>
      <c r="J46" s="4" t="n">
        <f aca="false">G46</f>
        <v>-0</v>
      </c>
      <c r="K46" s="4" t="n">
        <f aca="false">J46</f>
        <v>-0</v>
      </c>
      <c r="L46" s="5" t="n">
        <v>1</v>
      </c>
      <c r="M46" s="6" t="n">
        <f aca="false">C46*E46*-1</f>
        <v>750</v>
      </c>
      <c r="N46" s="6" t="s">
        <v>0</v>
      </c>
    </row>
    <row r="47" customFormat="false" ht="12.75" hidden="false" customHeight="false" outlineLevel="0" collapsed="false">
      <c r="A47" s="14" t="s">
        <v>0</v>
      </c>
      <c r="B47" s="1" t="s">
        <v>57</v>
      </c>
      <c r="C47" s="2" t="n">
        <v>-2500</v>
      </c>
      <c r="D47" s="2" t="s">
        <v>0</v>
      </c>
      <c r="E47" s="13" t="n">
        <v>0.05</v>
      </c>
      <c r="F47" s="13" t="n">
        <v>0.05</v>
      </c>
      <c r="G47" s="4" t="n">
        <f aca="false">(E47-F47)*C47</f>
        <v>-0</v>
      </c>
      <c r="H47" s="4" t="n">
        <f aca="false">C47*(E47-F47)</f>
        <v>-0</v>
      </c>
      <c r="J47" s="4" t="n">
        <f aca="false">G47</f>
        <v>-0</v>
      </c>
      <c r="K47" s="4" t="n">
        <f aca="false">J47</f>
        <v>-0</v>
      </c>
      <c r="L47" s="5" t="n">
        <v>1</v>
      </c>
      <c r="M47" s="6" t="n">
        <f aca="false">C47*E47*-1</f>
        <v>125</v>
      </c>
      <c r="N47" s="6" t="s">
        <v>0</v>
      </c>
    </row>
    <row r="48" customFormat="false" ht="12.75" hidden="false" customHeight="false" outlineLevel="0" collapsed="false">
      <c r="A48" s="14" t="s">
        <v>0</v>
      </c>
      <c r="B48" s="1" t="s">
        <v>58</v>
      </c>
      <c r="C48" s="2" t="n">
        <v>-5000</v>
      </c>
      <c r="D48" s="2" t="s">
        <v>0</v>
      </c>
      <c r="E48" s="13" t="n">
        <v>0.05</v>
      </c>
      <c r="F48" s="13" t="n">
        <v>0.05</v>
      </c>
      <c r="G48" s="4" t="n">
        <f aca="false">(E48-F48)*C48</f>
        <v>-0</v>
      </c>
      <c r="H48" s="4" t="n">
        <f aca="false">C48*(E48-F48)</f>
        <v>-0</v>
      </c>
      <c r="J48" s="4" t="n">
        <f aca="false">G48</f>
        <v>-0</v>
      </c>
      <c r="K48" s="4" t="n">
        <f aca="false">J48</f>
        <v>-0</v>
      </c>
      <c r="L48" s="5" t="n">
        <v>1</v>
      </c>
      <c r="M48" s="6" t="n">
        <f aca="false">C48*E48*-1</f>
        <v>250</v>
      </c>
    </row>
    <row r="49" customFormat="false" ht="12.75" hidden="false" customHeight="false" outlineLevel="0" collapsed="false">
      <c r="A49" s="14" t="s">
        <v>0</v>
      </c>
      <c r="B49" s="1" t="s">
        <v>59</v>
      </c>
      <c r="C49" s="2" t="n">
        <v>-15000</v>
      </c>
      <c r="D49" s="2" t="s">
        <v>0</v>
      </c>
      <c r="E49" s="13" t="n">
        <v>0.05</v>
      </c>
      <c r="F49" s="13" t="n">
        <v>0.05</v>
      </c>
      <c r="G49" s="4" t="n">
        <f aca="false">(E49-F49)*C49</f>
        <v>-0</v>
      </c>
      <c r="H49" s="4" t="n">
        <f aca="false">C49*(E49-F49)</f>
        <v>-0</v>
      </c>
      <c r="J49" s="4" t="n">
        <f aca="false">G49</f>
        <v>-0</v>
      </c>
      <c r="K49" s="4" t="n">
        <f aca="false">J49</f>
        <v>-0</v>
      </c>
      <c r="L49" s="5" t="n">
        <v>1</v>
      </c>
      <c r="M49" s="6" t="n">
        <f aca="false">C49*E49*-1</f>
        <v>750</v>
      </c>
      <c r="O49" s="3" t="s">
        <v>0</v>
      </c>
    </row>
    <row r="50" customFormat="false" ht="12.75" hidden="false" customHeight="false" outlineLevel="0" collapsed="false">
      <c r="A50" s="14" t="s">
        <v>0</v>
      </c>
      <c r="B50" s="1" t="s">
        <v>60</v>
      </c>
      <c r="C50" s="2" t="n">
        <v>-15000</v>
      </c>
      <c r="D50" s="2" t="s">
        <v>0</v>
      </c>
      <c r="E50" s="13" t="n">
        <v>0.05</v>
      </c>
      <c r="F50" s="13" t="n">
        <v>0.05</v>
      </c>
      <c r="G50" s="4" t="n">
        <f aca="false">(E50-F50)*C50</f>
        <v>-0</v>
      </c>
      <c r="H50" s="4" t="n">
        <f aca="false">C50*(E50-F50)</f>
        <v>-0</v>
      </c>
      <c r="J50" s="4" t="n">
        <f aca="false">G50</f>
        <v>-0</v>
      </c>
      <c r="K50" s="4" t="n">
        <f aca="false">J50</f>
        <v>-0</v>
      </c>
      <c r="L50" s="5" t="n">
        <v>1</v>
      </c>
      <c r="M50" s="6" t="n">
        <f aca="false">C50*E50*-1</f>
        <v>750</v>
      </c>
      <c r="O50" s="3" t="s">
        <v>0</v>
      </c>
    </row>
    <row r="51" customFormat="false" ht="12.75" hidden="false" customHeight="false" outlineLevel="0" collapsed="false">
      <c r="A51" s="14" t="s">
        <v>0</v>
      </c>
      <c r="B51" s="1" t="s">
        <v>61</v>
      </c>
      <c r="C51" s="2" t="n">
        <v>-10000</v>
      </c>
      <c r="D51" s="2" t="s">
        <v>0</v>
      </c>
      <c r="E51" s="13" t="n">
        <v>0.05</v>
      </c>
      <c r="F51" s="13" t="n">
        <v>0.05</v>
      </c>
      <c r="G51" s="4" t="n">
        <f aca="false">(E51-F51)*C51</f>
        <v>-0</v>
      </c>
      <c r="H51" s="4" t="n">
        <f aca="false">C51*(E51-F51)</f>
        <v>-0</v>
      </c>
      <c r="J51" s="4" t="n">
        <f aca="false">G51</f>
        <v>-0</v>
      </c>
      <c r="K51" s="4" t="n">
        <f aca="false">J51</f>
        <v>-0</v>
      </c>
      <c r="L51" s="5" t="n">
        <v>1</v>
      </c>
      <c r="M51" s="6" t="n">
        <f aca="false">C51*E51*-1</f>
        <v>500</v>
      </c>
      <c r="O51" s="4" t="s">
        <v>0</v>
      </c>
    </row>
    <row r="52" customFormat="false" ht="12.75" hidden="false" customHeight="false" outlineLevel="0" collapsed="false">
      <c r="A52" s="14" t="s">
        <v>0</v>
      </c>
      <c r="B52" s="1" t="s">
        <v>62</v>
      </c>
      <c r="C52" s="2" t="n">
        <v>-10000</v>
      </c>
      <c r="D52" s="2" t="s">
        <v>0</v>
      </c>
      <c r="E52" s="13" t="n">
        <v>0.05</v>
      </c>
      <c r="F52" s="13" t="n">
        <v>0.05</v>
      </c>
      <c r="G52" s="4" t="n">
        <f aca="false">(E52-F52)*C52</f>
        <v>-0</v>
      </c>
      <c r="H52" s="4" t="n">
        <f aca="false">C52*(E52-F52)</f>
        <v>-0</v>
      </c>
      <c r="J52" s="4" t="n">
        <f aca="false">G52</f>
        <v>-0</v>
      </c>
      <c r="K52" s="4" t="n">
        <f aca="false">J52</f>
        <v>-0</v>
      </c>
      <c r="L52" s="5" t="n">
        <v>1</v>
      </c>
      <c r="M52" s="6" t="n">
        <f aca="false">C52*E52*-1</f>
        <v>500</v>
      </c>
      <c r="O52" s="4" t="s">
        <v>0</v>
      </c>
    </row>
    <row r="53" customFormat="false" ht="12.75" hidden="false" customHeight="false" outlineLevel="0" collapsed="false">
      <c r="A53" s="14" t="s">
        <v>0</v>
      </c>
      <c r="B53" s="1" t="s">
        <v>63</v>
      </c>
      <c r="C53" s="2" t="n">
        <v>-10000</v>
      </c>
      <c r="D53" s="2" t="s">
        <v>0</v>
      </c>
      <c r="E53" s="13" t="n">
        <v>0.05</v>
      </c>
      <c r="F53" s="13" t="n">
        <v>0.05</v>
      </c>
      <c r="G53" s="4" t="n">
        <f aca="false">(E53-F53)*C53</f>
        <v>-0</v>
      </c>
      <c r="H53" s="4" t="n">
        <f aca="false">C53*(E53-F53)</f>
        <v>-0</v>
      </c>
      <c r="J53" s="4" t="n">
        <f aca="false">G53</f>
        <v>-0</v>
      </c>
      <c r="K53" s="4" t="n">
        <f aca="false">J53</f>
        <v>-0</v>
      </c>
      <c r="L53" s="5" t="n">
        <v>1</v>
      </c>
      <c r="M53" s="6" t="n">
        <f aca="false">C53*E53*-1</f>
        <v>500</v>
      </c>
      <c r="O53" s="4" t="s">
        <v>0</v>
      </c>
      <c r="P53" s="1" t="s">
        <v>0</v>
      </c>
    </row>
    <row r="54" customFormat="false" ht="12.75" hidden="false" customHeight="false" outlineLevel="0" collapsed="false">
      <c r="A54" s="14" t="s">
        <v>0</v>
      </c>
      <c r="B54" s="1" t="s">
        <v>64</v>
      </c>
      <c r="C54" s="2" t="n">
        <v>-10000</v>
      </c>
      <c r="D54" s="2" t="s">
        <v>0</v>
      </c>
      <c r="E54" s="13" t="n">
        <v>0.05</v>
      </c>
      <c r="F54" s="13" t="n">
        <v>0.05</v>
      </c>
      <c r="G54" s="4" t="n">
        <f aca="false">(E54-F54)*C54</f>
        <v>-0</v>
      </c>
      <c r="H54" s="4" t="n">
        <f aca="false">C54*(E54-F54)</f>
        <v>-0</v>
      </c>
      <c r="J54" s="4" t="n">
        <f aca="false">G54</f>
        <v>-0</v>
      </c>
      <c r="K54" s="4" t="n">
        <f aca="false">J54</f>
        <v>-0</v>
      </c>
      <c r="L54" s="5" t="n">
        <v>1</v>
      </c>
      <c r="M54" s="23" t="n">
        <f aca="false">C54*E54*-1</f>
        <v>500</v>
      </c>
      <c r="O54" s="6" t="s">
        <v>0</v>
      </c>
    </row>
    <row r="55" customFormat="false" ht="13.5" hidden="false" customHeight="false" outlineLevel="0" collapsed="false">
      <c r="A55" s="14" t="s">
        <v>0</v>
      </c>
      <c r="B55" s="1" t="s">
        <v>65</v>
      </c>
      <c r="C55" s="2" t="n">
        <v>-5000</v>
      </c>
      <c r="D55" s="2" t="s">
        <v>0</v>
      </c>
      <c r="E55" s="13" t="n">
        <v>0.05</v>
      </c>
      <c r="F55" s="13" t="n">
        <v>0.05</v>
      </c>
      <c r="G55" s="4" t="n">
        <f aca="false">(E55-F55)*C55</f>
        <v>-0</v>
      </c>
      <c r="H55" s="4" t="n">
        <f aca="false">C55*(E55-F55)</f>
        <v>-0</v>
      </c>
      <c r="J55" s="4" t="n">
        <f aca="false">G55</f>
        <v>-0</v>
      </c>
      <c r="K55" s="4" t="n">
        <f aca="false">J55</f>
        <v>-0</v>
      </c>
      <c r="L55" s="5" t="n">
        <v>1</v>
      </c>
      <c r="M55" s="24" t="n">
        <f aca="false">C55*E55*-1</f>
        <v>250</v>
      </c>
      <c r="N55" s="6" t="n">
        <v>0</v>
      </c>
      <c r="O55" s="6" t="n">
        <v>3170258.61</v>
      </c>
    </row>
    <row r="56" customFormat="false" ht="12.75" hidden="false" customHeight="false" outlineLevel="0" collapsed="false">
      <c r="A56" s="8" t="s">
        <v>0</v>
      </c>
      <c r="C56" s="25" t="s">
        <v>0</v>
      </c>
      <c r="D56" s="2" t="s">
        <v>0</v>
      </c>
      <c r="E56" s="13"/>
      <c r="F56" s="13"/>
      <c r="G56" s="4" t="s">
        <v>0</v>
      </c>
      <c r="H56" s="4" t="s">
        <v>0</v>
      </c>
      <c r="I56" s="13"/>
      <c r="J56" s="4" t="str">
        <f aca="false">G56</f>
        <v> </v>
      </c>
      <c r="K56" s="4" t="str">
        <f aca="false">J56</f>
        <v> </v>
      </c>
      <c r="M56" s="6" t="n">
        <f aca="false">SUM(M42:M55)</f>
        <v>6500</v>
      </c>
      <c r="N56" s="6" t="n">
        <f aca="false">SUM(H40:H55)</f>
        <v>0</v>
      </c>
      <c r="O56" s="6" t="n">
        <f aca="false">SUM(K40:K55)</f>
        <v>3170258.61</v>
      </c>
      <c r="P56" s="1" t="s">
        <v>0</v>
      </c>
      <c r="R56" s="6" t="s">
        <v>0</v>
      </c>
    </row>
    <row r="57" customFormat="false" ht="12.75" hidden="false" customHeight="false" outlineLevel="0" collapsed="false">
      <c r="A57" s="8" t="s">
        <v>50</v>
      </c>
      <c r="B57" s="1" t="s">
        <v>66</v>
      </c>
      <c r="C57" s="2" t="n">
        <v>387</v>
      </c>
      <c r="D57" s="2" t="s">
        <v>0</v>
      </c>
      <c r="E57" s="26" t="n">
        <v>37.67</v>
      </c>
      <c r="F57" s="26" t="n">
        <v>38.71</v>
      </c>
      <c r="G57" s="4" t="n">
        <f aca="false">C57*(E57-F57)</f>
        <v>-402.48</v>
      </c>
      <c r="H57" s="4" t="n">
        <f aca="false">C57*(E57-F57)</f>
        <v>-402.48</v>
      </c>
      <c r="I57" s="13"/>
      <c r="J57" s="4" t="n">
        <f aca="false">C57*E57</f>
        <v>14578.29</v>
      </c>
      <c r="K57" s="4" t="n">
        <f aca="false">J57</f>
        <v>14578.29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 t="s">
        <v>0</v>
      </c>
      <c r="B58" s="1" t="s">
        <v>49</v>
      </c>
      <c r="C58" s="2" t="n">
        <v>201.83</v>
      </c>
      <c r="D58" s="2" t="s">
        <v>0</v>
      </c>
      <c r="E58" s="13" t="n">
        <v>1</v>
      </c>
      <c r="F58" s="13" t="n">
        <v>1</v>
      </c>
      <c r="G58" s="4" t="n">
        <f aca="false">C58*(E58-F58)</f>
        <v>0</v>
      </c>
      <c r="H58" s="4" t="n">
        <f aca="false">C58*(E58-F58)</f>
        <v>0</v>
      </c>
      <c r="I58" s="13"/>
      <c r="J58" s="4" t="n">
        <f aca="false">C58*E58</f>
        <v>201.83</v>
      </c>
      <c r="K58" s="4" t="n">
        <f aca="false">J58</f>
        <v>201.83</v>
      </c>
      <c r="L58" s="5" t="n">
        <v>1</v>
      </c>
    </row>
    <row r="59" customFormat="false" ht="12.75" hidden="false" customHeight="false" outlineLevel="0" collapsed="false">
      <c r="A59" s="8" t="s">
        <v>0</v>
      </c>
      <c r="B59" s="3" t="s">
        <v>0</v>
      </c>
      <c r="C59" s="2" t="s">
        <v>0</v>
      </c>
      <c r="D59" s="2" t="s">
        <v>0</v>
      </c>
      <c r="E59" s="13" t="s">
        <v>0</v>
      </c>
      <c r="F59" s="13" t="s">
        <v>0</v>
      </c>
      <c r="H59" s="4" t="s">
        <v>0</v>
      </c>
      <c r="I59" s="5"/>
      <c r="K59" s="20"/>
      <c r="O59" s="6" t="s">
        <v>0</v>
      </c>
    </row>
    <row r="60" customFormat="false" ht="12.75" hidden="false" customHeight="false" outlineLevel="0" collapsed="false">
      <c r="A60" s="8" t="s">
        <v>67</v>
      </c>
      <c r="B60" s="1" t="s">
        <v>68</v>
      </c>
      <c r="C60" s="2" t="n">
        <v>19913.557</v>
      </c>
      <c r="D60" s="2" t="s">
        <v>0</v>
      </c>
      <c r="E60" s="13" t="n">
        <v>10.98</v>
      </c>
      <c r="F60" s="13" t="n">
        <v>10.95</v>
      </c>
      <c r="G60" s="4" t="n">
        <f aca="false">C60*(E60-F60)</f>
        <v>597.406710000023</v>
      </c>
      <c r="H60" s="4" t="n">
        <f aca="false">C60*(E60-F60)</f>
        <v>597.406710000023</v>
      </c>
      <c r="I60" s="13" t="s">
        <v>0</v>
      </c>
      <c r="J60" s="4" t="n">
        <f aca="false">C60*E60</f>
        <v>218650.85586</v>
      </c>
      <c r="K60" s="4" t="n">
        <f aca="false">J60</f>
        <v>218650.85586</v>
      </c>
      <c r="L60" s="5" t="n">
        <v>1</v>
      </c>
    </row>
    <row r="61" customFormat="false" ht="12.75" hidden="false" customHeight="false" outlineLevel="0" collapsed="false">
      <c r="A61" s="8"/>
      <c r="E61" s="1"/>
      <c r="F61" s="1"/>
      <c r="G61" s="20"/>
      <c r="H61" s="4" t="s">
        <v>0</v>
      </c>
      <c r="I61" s="1" t="s">
        <v>0</v>
      </c>
      <c r="K61" s="4" t="s">
        <v>0</v>
      </c>
      <c r="M61" s="6" t="s">
        <v>0</v>
      </c>
    </row>
    <row r="62" customFormat="false" ht="12.75" hidden="false" customHeight="false" outlineLevel="0" collapsed="false">
      <c r="A62" s="8" t="s">
        <v>69</v>
      </c>
      <c r="B62" s="1" t="s">
        <v>70</v>
      </c>
      <c r="C62" s="2" t="n">
        <v>30000</v>
      </c>
      <c r="E62" s="13" t="n">
        <v>1</v>
      </c>
      <c r="F62" s="13" t="n">
        <v>1</v>
      </c>
      <c r="G62" s="4" t="n">
        <f aca="false">C62*(E62-F62)</f>
        <v>0</v>
      </c>
      <c r="H62" s="4" t="n">
        <f aca="false">C62*(E62-F62)</f>
        <v>0</v>
      </c>
      <c r="I62" s="13"/>
      <c r="J62" s="4" t="n">
        <f aca="false">C62*E62</f>
        <v>30000</v>
      </c>
      <c r="K62" s="4" t="n">
        <f aca="false">J62</f>
        <v>30000</v>
      </c>
      <c r="L62" s="5" t="n">
        <v>1</v>
      </c>
    </row>
    <row r="63" customFormat="false" ht="12.75" hidden="false" customHeight="false" outlineLevel="0" collapsed="false">
      <c r="E63" s="1"/>
      <c r="F63" s="1"/>
      <c r="G63" s="20"/>
      <c r="H63" s="4" t="s">
        <v>0</v>
      </c>
      <c r="I63" s="1"/>
      <c r="J63" s="4" t="s">
        <v>0</v>
      </c>
    </row>
    <row r="64" customFormat="false" ht="12.75" hidden="false" customHeight="false" outlineLevel="0" collapsed="false">
      <c r="A64" s="8" t="s">
        <v>71</v>
      </c>
      <c r="B64" s="1" t="s">
        <v>72</v>
      </c>
      <c r="C64" s="2" t="n">
        <v>3829.12</v>
      </c>
      <c r="E64" s="13" t="n">
        <v>1</v>
      </c>
      <c r="F64" s="13" t="n">
        <v>1</v>
      </c>
      <c r="G64" s="4" t="n">
        <f aca="false">C64*(E64-F64)</f>
        <v>0</v>
      </c>
      <c r="H64" s="4" t="n">
        <f aca="false">C64*(E64-F64)</f>
        <v>0</v>
      </c>
      <c r="I64" s="13"/>
      <c r="J64" s="4" t="n">
        <f aca="false">C64*E64</f>
        <v>3829.12</v>
      </c>
      <c r="K64" s="4" t="n">
        <f aca="false">J64</f>
        <v>3829.12</v>
      </c>
      <c r="L64" s="5" t="n">
        <v>1</v>
      </c>
    </row>
    <row r="65" customFormat="false" ht="12.75" hidden="false" customHeight="false" outlineLevel="0" collapsed="false">
      <c r="A65" s="8"/>
      <c r="B65" s="1" t="s">
        <v>73</v>
      </c>
      <c r="C65" s="2" t="n">
        <v>4769.42</v>
      </c>
      <c r="E65" s="13" t="n">
        <v>1</v>
      </c>
      <c r="F65" s="13" t="n">
        <v>1</v>
      </c>
      <c r="G65" s="4" t="n">
        <f aca="false">C65*(E65-F65)</f>
        <v>0</v>
      </c>
      <c r="H65" s="4" t="n">
        <f aca="false">C65*(E65-F65)</f>
        <v>0</v>
      </c>
      <c r="I65" s="13"/>
      <c r="J65" s="4" t="n">
        <f aca="false">C65*E65</f>
        <v>4769.42</v>
      </c>
      <c r="K65" s="4" t="n">
        <f aca="false">J65</f>
        <v>4769.42</v>
      </c>
      <c r="L65" s="5" t="n">
        <v>1</v>
      </c>
    </row>
    <row r="66" customFormat="false" ht="12.75" hidden="false" customHeight="false" outlineLevel="0" collapsed="false">
      <c r="E66" s="1"/>
      <c r="F66" s="1"/>
      <c r="G66" s="20"/>
      <c r="H66" s="4" t="s">
        <v>0</v>
      </c>
      <c r="I66" s="1"/>
      <c r="K66" s="4" t="s">
        <v>0</v>
      </c>
    </row>
    <row r="67" customFormat="false" ht="12.75" hidden="false" customHeight="false" outlineLevel="0" collapsed="false">
      <c r="A67" s="8" t="s">
        <v>74</v>
      </c>
      <c r="B67" s="1" t="s">
        <v>75</v>
      </c>
      <c r="C67" s="2" t="n">
        <v>9759</v>
      </c>
      <c r="E67" s="13" t="n">
        <v>1</v>
      </c>
      <c r="F67" s="13" t="n">
        <v>1</v>
      </c>
      <c r="G67" s="4" t="n">
        <f aca="false">C67*(E67-F67)</f>
        <v>0</v>
      </c>
      <c r="H67" s="4" t="n">
        <f aca="false">C67*(E67-F67)</f>
        <v>0</v>
      </c>
      <c r="I67" s="13"/>
      <c r="J67" s="4" t="n">
        <f aca="false">C67*E67</f>
        <v>9759</v>
      </c>
      <c r="K67" s="4" t="n">
        <f aca="false">J67</f>
        <v>9759</v>
      </c>
      <c r="L67" s="5" t="n">
        <v>1</v>
      </c>
      <c r="M67" s="6" t="s">
        <v>76</v>
      </c>
    </row>
    <row r="68" customFormat="false" ht="12.75" hidden="false" customHeight="false" outlineLevel="0" collapsed="false">
      <c r="A68" s="8"/>
      <c r="B68" s="1" t="s">
        <v>77</v>
      </c>
      <c r="C68" s="2" t="n">
        <v>3718</v>
      </c>
      <c r="E68" s="13" t="n">
        <v>1</v>
      </c>
      <c r="F68" s="13" t="n">
        <v>1</v>
      </c>
      <c r="G68" s="4" t="n">
        <f aca="false">C68*(E68-F68)</f>
        <v>0</v>
      </c>
      <c r="H68" s="4" t="n">
        <f aca="false">C68*(E68-F68)</f>
        <v>0</v>
      </c>
      <c r="I68" s="13"/>
      <c r="J68" s="4" t="n">
        <f aca="false">C68*E68</f>
        <v>3718</v>
      </c>
      <c r="K68" s="4" t="n">
        <f aca="false">J68</f>
        <v>3718</v>
      </c>
      <c r="L68" s="5" t="n">
        <v>1</v>
      </c>
      <c r="M68" s="6" t="n">
        <f aca="false">(C8*E8)+(C9*E9)+(C10*E10)+(C11*E11)+(C12*E12)+(C13*E13)+(C14*E14)+(C15*E15)+(C16*E16)+(C17*E17)</f>
        <v>-3721510</v>
      </c>
      <c r="N68" s="27" t="n">
        <f aca="false">M68/M75</f>
        <v>-0.658778913228018</v>
      </c>
      <c r="O68" s="3" t="s">
        <v>17</v>
      </c>
    </row>
    <row r="69" customFormat="false" ht="12.75" hidden="false" customHeight="false" outlineLevel="0" collapsed="false">
      <c r="A69" s="8"/>
      <c r="B69" s="1" t="s">
        <v>78</v>
      </c>
      <c r="C69" s="2" t="n">
        <v>943</v>
      </c>
      <c r="E69" s="13" t="n">
        <v>1</v>
      </c>
      <c r="F69" s="13" t="n">
        <v>1</v>
      </c>
      <c r="G69" s="4" t="n">
        <f aca="false">C69*(E69-F69)</f>
        <v>0</v>
      </c>
      <c r="H69" s="4" t="n">
        <f aca="false">C69*(E69-F69)</f>
        <v>0</v>
      </c>
      <c r="I69" s="13"/>
      <c r="J69" s="4" t="n">
        <f aca="false">C69*E69</f>
        <v>943</v>
      </c>
      <c r="K69" s="4" t="n">
        <f aca="false">J69</f>
        <v>943</v>
      </c>
      <c r="L69" s="5" t="n">
        <v>1</v>
      </c>
      <c r="M69" s="6" t="n">
        <f aca="false">SUMIF(L5:L76,2,K5:K76)</f>
        <v>41160.382726742</v>
      </c>
      <c r="N69" s="27" t="n">
        <f aca="false">M69/M75</f>
        <v>0.00728618012601669</v>
      </c>
      <c r="O69" s="3" t="s">
        <v>79</v>
      </c>
    </row>
    <row r="70" customFormat="false" ht="12.75" hidden="false" customHeight="false" outlineLevel="0" collapsed="false">
      <c r="A70" s="8"/>
      <c r="B70" s="1" t="s">
        <v>80</v>
      </c>
      <c r="C70" s="2" t="n">
        <v>1235</v>
      </c>
      <c r="E70" s="13" t="n">
        <v>1</v>
      </c>
      <c r="F70" s="13" t="n">
        <v>1</v>
      </c>
      <c r="G70" s="4" t="n">
        <f aca="false">C70*(E70-F70)</f>
        <v>0</v>
      </c>
      <c r="H70" s="4" t="n">
        <f aca="false">C70*(E70-F70)</f>
        <v>0</v>
      </c>
      <c r="I70" s="13"/>
      <c r="J70" s="4" t="n">
        <f aca="false">C70*E70</f>
        <v>1235</v>
      </c>
      <c r="K70" s="4" t="n">
        <f aca="false">J70</f>
        <v>1235</v>
      </c>
      <c r="L70" s="5" t="n">
        <v>1</v>
      </c>
      <c r="M70" s="6" t="s">
        <v>81</v>
      </c>
      <c r="N70" s="27"/>
      <c r="O70" s="4" t="s">
        <v>0</v>
      </c>
    </row>
    <row r="71" customFormat="false" ht="12.75" hidden="false" customHeight="false" outlineLevel="0" collapsed="false">
      <c r="A71" s="8"/>
      <c r="B71" s="1" t="s">
        <v>82</v>
      </c>
      <c r="C71" s="2" t="n">
        <v>2336.707</v>
      </c>
      <c r="D71" s="2" t="s">
        <v>0</v>
      </c>
      <c r="E71" s="13" t="n">
        <v>1.579506</v>
      </c>
      <c r="F71" s="13" t="n">
        <v>1.579506</v>
      </c>
      <c r="G71" s="4" t="n">
        <f aca="false">C71*(E71-F71)</f>
        <v>0</v>
      </c>
      <c r="H71" s="4" t="n">
        <f aca="false">C71*(E71-F71)</f>
        <v>0</v>
      </c>
      <c r="I71" s="13"/>
      <c r="J71" s="4" t="n">
        <f aca="false">C71*E71</f>
        <v>3690.842726742</v>
      </c>
      <c r="K71" s="4" t="n">
        <f aca="false">J71</f>
        <v>3690.842726742</v>
      </c>
      <c r="L71" s="5" t="n">
        <v>2</v>
      </c>
      <c r="M71" s="6" t="n">
        <f aca="false">SUMIF(L5:L76,1,K5:K76)</f>
        <v>6037942.71586</v>
      </c>
      <c r="N71" s="27" t="n">
        <f aca="false">M71/M75</f>
        <v>1.06883209785471</v>
      </c>
    </row>
    <row r="72" customFormat="false" ht="12.75" hidden="false" customHeight="false" outlineLevel="0" collapsed="false">
      <c r="A72" s="8"/>
      <c r="E72" s="13"/>
      <c r="F72" s="13"/>
      <c r="I72" s="13"/>
      <c r="M72" s="6" t="s">
        <v>83</v>
      </c>
      <c r="N72" s="27"/>
    </row>
    <row r="73" customFormat="false" ht="12.75" hidden="false" customHeight="false" outlineLevel="0" collapsed="false">
      <c r="A73" s="8" t="s">
        <v>84</v>
      </c>
      <c r="B73" s="1" t="s">
        <v>85</v>
      </c>
      <c r="C73" s="2" t="n">
        <v>-170000</v>
      </c>
      <c r="D73" s="2" t="s">
        <v>0</v>
      </c>
      <c r="E73" s="18" t="s">
        <v>0</v>
      </c>
      <c r="F73" s="18" t="s">
        <v>0</v>
      </c>
      <c r="G73" s="18" t="s">
        <v>0</v>
      </c>
      <c r="H73" s="18" t="s">
        <v>0</v>
      </c>
      <c r="J73" s="4" t="n">
        <f aca="false">+C73</f>
        <v>-170000</v>
      </c>
      <c r="K73" s="4" t="n">
        <f aca="false">J73</f>
        <v>-170000</v>
      </c>
      <c r="L73" s="5" t="n">
        <v>0</v>
      </c>
      <c r="M73" s="6" t="n">
        <f aca="false">SUM(K73:K74)</f>
        <v>-430000</v>
      </c>
      <c r="N73" s="27" t="n">
        <f aca="false">+M73/M75</f>
        <v>-0.0761182779807249</v>
      </c>
    </row>
    <row r="74" customFormat="false" ht="12.75" hidden="false" customHeight="false" outlineLevel="0" collapsed="false">
      <c r="A74" s="8" t="s">
        <v>0</v>
      </c>
      <c r="B74" s="1" t="s">
        <v>86</v>
      </c>
      <c r="C74" s="2" t="n">
        <v>-260000</v>
      </c>
      <c r="D74" s="2" t="s">
        <v>0</v>
      </c>
      <c r="E74" s="18" t="s">
        <v>0</v>
      </c>
      <c r="F74" s="18" t="s">
        <v>0</v>
      </c>
      <c r="G74" s="18" t="s">
        <v>0</v>
      </c>
      <c r="H74" s="18" t="s">
        <v>0</v>
      </c>
      <c r="J74" s="4" t="n">
        <f aca="false">+C74</f>
        <v>-260000</v>
      </c>
      <c r="K74" s="4" t="n">
        <f aca="false">J74</f>
        <v>-260000</v>
      </c>
      <c r="L74" s="5" t="n">
        <v>0</v>
      </c>
      <c r="M74" s="6" t="s">
        <v>87</v>
      </c>
      <c r="N74" s="27"/>
    </row>
    <row r="75" customFormat="false" ht="12.75" hidden="false" customHeight="false" outlineLevel="0" collapsed="false">
      <c r="A75" s="8" t="s">
        <v>0</v>
      </c>
      <c r="L75" s="5" t="n">
        <v>0</v>
      </c>
      <c r="M75" s="6" t="n">
        <f aca="false">K78</f>
        <v>5649103.09858674</v>
      </c>
      <c r="N75" s="27" t="n">
        <f aca="false">+M75/K78</f>
        <v>1</v>
      </c>
    </row>
    <row r="76" customFormat="false" ht="13.5" hidden="false" customHeight="false" outlineLevel="0" collapsed="false">
      <c r="A76" s="8" t="s">
        <v>0</v>
      </c>
      <c r="B76" s="28" t="s">
        <v>0</v>
      </c>
      <c r="C76" s="29"/>
      <c r="D76" s="29" t="s">
        <v>0</v>
      </c>
      <c r="E76" s="30"/>
      <c r="F76" s="30"/>
      <c r="G76" s="31"/>
      <c r="H76" s="31"/>
      <c r="I76" s="30"/>
      <c r="J76" s="31"/>
      <c r="K76" s="31" t="s">
        <v>0</v>
      </c>
      <c r="L76" s="32"/>
      <c r="M76" s="24" t="s">
        <v>0</v>
      </c>
      <c r="N76" s="24"/>
    </row>
    <row r="77" customFormat="false" ht="12.75" hidden="false" customHeight="false" outlineLevel="0" collapsed="false">
      <c r="A77" s="8"/>
      <c r="M77" s="6" t="s">
        <v>0</v>
      </c>
    </row>
    <row r="78" customFormat="false" ht="12.75" hidden="false" customHeight="false" outlineLevel="0" collapsed="false">
      <c r="A78" s="8" t="s">
        <v>88</v>
      </c>
      <c r="C78" s="2" t="s">
        <v>0</v>
      </c>
      <c r="D78" s="2" t="s">
        <v>0</v>
      </c>
      <c r="G78" s="4" t="n">
        <f aca="false">SUM(G5:G76)</f>
        <v>28758.4267100002</v>
      </c>
      <c r="H78" s="4" t="n">
        <f aca="false">SUM(H5:H76)</f>
        <v>28758.4267100002</v>
      </c>
      <c r="J78" s="4" t="n">
        <f aca="false">SUM(J5:J76)</f>
        <v>5649103.09858674</v>
      </c>
      <c r="K78" s="4" t="n">
        <f aca="false">SUM(K5:K76)</f>
        <v>5649103.09858674</v>
      </c>
      <c r="M78" s="23" t="s">
        <v>0</v>
      </c>
      <c r="N78" s="33" t="s">
        <v>0</v>
      </c>
    </row>
    <row r="79" customFormat="false" ht="13.5" hidden="false" customHeight="false" outlineLevel="0" collapsed="false">
      <c r="A79" s="8"/>
      <c r="B79" s="34"/>
      <c r="C79" s="29"/>
      <c r="D79" s="29"/>
      <c r="E79" s="30"/>
      <c r="F79" s="30"/>
      <c r="G79" s="31"/>
      <c r="H79" s="31"/>
      <c r="I79" s="30"/>
      <c r="J79" s="31"/>
      <c r="K79" s="31"/>
      <c r="L79" s="32"/>
      <c r="M79" s="24"/>
      <c r="N79" s="24"/>
    </row>
    <row r="80" customFormat="false" ht="12.75" hidden="false" customHeight="false" outlineLevel="0" collapsed="false">
      <c r="A80" s="8"/>
    </row>
    <row r="81" customFormat="false" ht="12.75" hidden="false" customHeight="false" outlineLevel="0" collapsed="false">
      <c r="A81" s="8" t="s">
        <v>89</v>
      </c>
      <c r="B81" s="1" t="s">
        <v>90</v>
      </c>
      <c r="C81" s="2" t="n">
        <v>1240.348</v>
      </c>
      <c r="D81" s="2" t="s">
        <v>0</v>
      </c>
      <c r="E81" s="13" t="n">
        <v>19.39</v>
      </c>
      <c r="F81" s="13" t="n">
        <v>19.76</v>
      </c>
      <c r="G81" s="4" t="n">
        <f aca="false">C81*(E81-F81)</f>
        <v>-458.928760000001</v>
      </c>
      <c r="H81" s="4" t="n">
        <f aca="false">C81*(E81-F81)</f>
        <v>-458.928760000001</v>
      </c>
      <c r="I81" s="13"/>
      <c r="J81" s="4" t="n">
        <f aca="false">C81*E81</f>
        <v>24050.34772</v>
      </c>
      <c r="K81" s="4" t="n">
        <f aca="false">J81</f>
        <v>24050.34772</v>
      </c>
      <c r="L81" s="5" t="n">
        <v>2</v>
      </c>
    </row>
    <row r="82" customFormat="false" ht="12.75" hidden="false" customHeight="false" outlineLevel="0" collapsed="false">
      <c r="A82" s="8" t="s">
        <v>91</v>
      </c>
      <c r="B82" s="1" t="s">
        <v>92</v>
      </c>
      <c r="C82" s="2" t="n">
        <v>387</v>
      </c>
      <c r="D82" s="2" t="s">
        <v>0</v>
      </c>
      <c r="E82" s="13" t="n">
        <f aca="false">+E57</f>
        <v>37.67</v>
      </c>
      <c r="F82" s="13" t="n">
        <f aca="false">+F57</f>
        <v>38.71</v>
      </c>
      <c r="G82" s="4" t="n">
        <f aca="false">C82*(E82-F82)</f>
        <v>-402.48</v>
      </c>
      <c r="H82" s="4" t="n">
        <f aca="false">C82*(E82-F82)</f>
        <v>-402.48</v>
      </c>
      <c r="I82" s="13"/>
      <c r="J82" s="4" t="n">
        <f aca="false">C82*E82</f>
        <v>14578.29</v>
      </c>
      <c r="K82" s="4" t="n">
        <f aca="false">J82</f>
        <v>14578.29</v>
      </c>
      <c r="L82" s="5" t="n">
        <v>2</v>
      </c>
    </row>
    <row r="83" customFormat="false" ht="12.75" hidden="false" customHeight="false" outlineLevel="0" collapsed="false">
      <c r="A83" s="8" t="s">
        <v>0</v>
      </c>
      <c r="B83" s="1" t="s">
        <v>49</v>
      </c>
      <c r="C83" s="2" t="n">
        <v>201.83</v>
      </c>
      <c r="D83" s="2" t="s">
        <v>0</v>
      </c>
      <c r="E83" s="13" t="n">
        <v>1</v>
      </c>
      <c r="F83" s="13" t="n">
        <v>1</v>
      </c>
      <c r="G83" s="4" t="n">
        <f aca="false">C83*(E83-F83)</f>
        <v>0</v>
      </c>
      <c r="H83" s="4" t="n">
        <f aca="false">C83*(E83-F83)</f>
        <v>0</v>
      </c>
      <c r="I83" s="13"/>
      <c r="J83" s="4" t="n">
        <f aca="false">C83*E83</f>
        <v>201.83</v>
      </c>
      <c r="K83" s="4" t="n">
        <f aca="false">J83</f>
        <v>201.83</v>
      </c>
      <c r="L83" s="5" t="n">
        <v>1</v>
      </c>
    </row>
    <row r="84" customFormat="false" ht="12.75" hidden="false" customHeight="false" outlineLevel="0" collapsed="false">
      <c r="A84" s="8"/>
      <c r="E84" s="5"/>
      <c r="F84" s="5"/>
      <c r="H84" s="4" t="s">
        <v>0</v>
      </c>
      <c r="I84" s="5"/>
    </row>
    <row r="85" customFormat="false" ht="12.75" hidden="false" customHeight="false" outlineLevel="0" collapsed="false">
      <c r="A85" s="8" t="s">
        <v>89</v>
      </c>
      <c r="B85" s="1" t="s">
        <v>93</v>
      </c>
      <c r="C85" s="2" t="n">
        <v>2027.146</v>
      </c>
      <c r="D85" s="2" t="s">
        <v>0</v>
      </c>
      <c r="E85" s="13" t="n">
        <v>11.08</v>
      </c>
      <c r="F85" s="13" t="n">
        <v>11.13</v>
      </c>
      <c r="G85" s="4" t="n">
        <f aca="false">C85*(E85-F85)</f>
        <v>-101.357300000001</v>
      </c>
      <c r="H85" s="4" t="n">
        <f aca="false">C85*(E85-F85)</f>
        <v>-101.357300000001</v>
      </c>
      <c r="I85" s="13"/>
      <c r="J85" s="4" t="n">
        <f aca="false">C85*E85</f>
        <v>22460.77768</v>
      </c>
      <c r="K85" s="4" t="n">
        <f aca="false">J85</f>
        <v>22460.77768</v>
      </c>
      <c r="L85" s="5" t="n">
        <v>2</v>
      </c>
    </row>
    <row r="86" customFormat="false" ht="12.75" hidden="false" customHeight="false" outlineLevel="0" collapsed="false">
      <c r="A86" s="8" t="s">
        <v>94</v>
      </c>
      <c r="B86" s="1" t="s">
        <v>92</v>
      </c>
      <c r="C86" s="2" t="n">
        <v>387</v>
      </c>
      <c r="D86" s="2" t="s">
        <v>0</v>
      </c>
      <c r="E86" s="13" t="n">
        <f aca="false">+E57</f>
        <v>37.67</v>
      </c>
      <c r="F86" s="13" t="n">
        <f aca="false">+F57</f>
        <v>38.71</v>
      </c>
      <c r="G86" s="4" t="n">
        <f aca="false">C86*(E86-F86)</f>
        <v>-402.48</v>
      </c>
      <c r="H86" s="4" t="n">
        <f aca="false">C86*(E86-F86)</f>
        <v>-402.48</v>
      </c>
      <c r="I86" s="13"/>
      <c r="J86" s="4" t="n">
        <f aca="false">C86*E86</f>
        <v>14578.29</v>
      </c>
      <c r="K86" s="4" t="n">
        <f aca="false">J86</f>
        <v>14578.29</v>
      </c>
      <c r="L86" s="5" t="n">
        <v>2</v>
      </c>
    </row>
    <row r="87" customFormat="false" ht="12.75" hidden="false" customHeight="false" outlineLevel="0" collapsed="false">
      <c r="A87" s="8" t="s">
        <v>0</v>
      </c>
      <c r="B87" s="1" t="s">
        <v>49</v>
      </c>
      <c r="C87" s="2" t="n">
        <v>201.83</v>
      </c>
      <c r="D87" s="2" t="s">
        <v>0</v>
      </c>
      <c r="E87" s="13" t="n">
        <v>1</v>
      </c>
      <c r="F87" s="13" t="n">
        <v>1</v>
      </c>
      <c r="G87" s="4" t="n">
        <f aca="false">C87*(E87-F87)</f>
        <v>0</v>
      </c>
      <c r="H87" s="4" t="n">
        <f aca="false">C87*(E87-F87)</f>
        <v>0</v>
      </c>
      <c r="I87" s="13"/>
      <c r="J87" s="4" t="n">
        <f aca="false">C87*E87</f>
        <v>201.83</v>
      </c>
      <c r="K87" s="4" t="n">
        <f aca="false">J87</f>
        <v>201.83</v>
      </c>
      <c r="L87" s="5" t="n">
        <v>1</v>
      </c>
      <c r="M87" s="6" t="s">
        <v>0</v>
      </c>
    </row>
    <row r="88" customFormat="false" ht="12.75" hidden="false" customHeight="false" outlineLevel="0" collapsed="false">
      <c r="A88" s="8"/>
      <c r="E88" s="13"/>
      <c r="F88" s="13"/>
      <c r="H88" s="4" t="s">
        <v>0</v>
      </c>
      <c r="I88" s="13"/>
    </row>
    <row r="89" customFormat="false" ht="12.75" hidden="false" customHeight="false" outlineLevel="0" collapsed="false">
      <c r="A89" s="8" t="s">
        <v>95</v>
      </c>
      <c r="B89" s="1" t="s">
        <v>92</v>
      </c>
      <c r="C89" s="2" t="n">
        <v>387</v>
      </c>
      <c r="D89" s="2" t="s">
        <v>0</v>
      </c>
      <c r="E89" s="13" t="n">
        <f aca="false">+E57</f>
        <v>37.67</v>
      </c>
      <c r="F89" s="13" t="n">
        <f aca="false">+F57</f>
        <v>38.71</v>
      </c>
      <c r="G89" s="4" t="n">
        <f aca="false">C89*(E89-F89)</f>
        <v>-402.48</v>
      </c>
      <c r="H89" s="4" t="n">
        <f aca="false">C89*(E89-F89)</f>
        <v>-402.48</v>
      </c>
      <c r="I89" s="13"/>
      <c r="J89" s="4" t="n">
        <f aca="false">C89*E89</f>
        <v>14578.29</v>
      </c>
      <c r="K89" s="4" t="n">
        <f aca="false">J89</f>
        <v>14578.29</v>
      </c>
      <c r="L89" s="5" t="n">
        <v>2</v>
      </c>
    </row>
    <row r="90" customFormat="false" ht="12.75" hidden="false" customHeight="false" outlineLevel="0" collapsed="false">
      <c r="A90" s="8" t="s">
        <v>0</v>
      </c>
      <c r="B90" s="1" t="s">
        <v>49</v>
      </c>
      <c r="C90" s="2" t="n">
        <v>201.83</v>
      </c>
      <c r="D90" s="2" t="s">
        <v>0</v>
      </c>
      <c r="E90" s="13" t="n">
        <v>1</v>
      </c>
      <c r="F90" s="13" t="n">
        <v>1</v>
      </c>
      <c r="G90" s="4" t="n">
        <f aca="false">C90*(E90-F90)</f>
        <v>0</v>
      </c>
      <c r="H90" s="4" t="n">
        <f aca="false">C90*(E90-F90)</f>
        <v>0</v>
      </c>
      <c r="I90" s="13"/>
      <c r="J90" s="4" t="n">
        <f aca="false">C90*E90</f>
        <v>201.83</v>
      </c>
      <c r="K90" s="4" t="n">
        <f aca="false">J90</f>
        <v>201.83</v>
      </c>
      <c r="L90" s="5" t="n">
        <v>1</v>
      </c>
    </row>
    <row r="91" customFormat="false" ht="13.5" hidden="false" customHeight="false" outlineLevel="0" collapsed="false">
      <c r="A91" s="8"/>
      <c r="B91" s="34"/>
      <c r="C91" s="29" t="s">
        <v>0</v>
      </c>
      <c r="D91" s="29"/>
      <c r="E91" s="30"/>
      <c r="F91" s="30"/>
      <c r="G91" s="31"/>
      <c r="H91" s="31"/>
      <c r="I91" s="30"/>
      <c r="J91" s="31"/>
      <c r="K91" s="35"/>
      <c r="L91" s="32"/>
      <c r="M91" s="24"/>
      <c r="N91" s="24"/>
    </row>
    <row r="92" customFormat="false" ht="12.75" hidden="false" customHeight="false" outlineLevel="0" collapsed="false">
      <c r="A92" s="8"/>
      <c r="C92" s="2" t="s">
        <v>0</v>
      </c>
      <c r="M92" s="6" t="s">
        <v>0</v>
      </c>
    </row>
    <row r="93" customFormat="false" ht="12.75" hidden="false" customHeight="false" outlineLevel="0" collapsed="false">
      <c r="A93" s="8" t="s">
        <v>88</v>
      </c>
      <c r="B93" s="25" t="s">
        <v>0</v>
      </c>
      <c r="C93" s="2" t="s">
        <v>0</v>
      </c>
      <c r="D93" s="2" t="s">
        <v>0</v>
      </c>
      <c r="G93" s="4" t="n">
        <f aca="false">SUM(G78:G91)</f>
        <v>26990.7006500002</v>
      </c>
      <c r="H93" s="4" t="n">
        <f aca="false">SUM(H78:H91)</f>
        <v>26990.7006500002</v>
      </c>
      <c r="J93" s="4" t="n">
        <f aca="false">SUM(J78:J91)</f>
        <v>5739954.58398674</v>
      </c>
      <c r="K93" s="4" t="n">
        <f aca="false">SUM(K78:K91)</f>
        <v>5739954.58398674</v>
      </c>
      <c r="M93" s="23" t="str">
        <f aca="false">M78</f>
        <v> </v>
      </c>
      <c r="N93" s="33" t="s">
        <v>0</v>
      </c>
    </row>
    <row r="94" customFormat="false" ht="13.5" hidden="false" customHeight="false" outlineLevel="0" collapsed="false">
      <c r="A94" s="8"/>
      <c r="B94" s="34"/>
      <c r="C94" s="29"/>
      <c r="D94" s="29"/>
      <c r="E94" s="30"/>
      <c r="F94" s="30"/>
      <c r="G94" s="31"/>
      <c r="H94" s="31"/>
      <c r="I94" s="30"/>
      <c r="J94" s="31"/>
      <c r="K94" s="31"/>
      <c r="L94" s="32"/>
      <c r="M94" s="24"/>
      <c r="N94" s="24"/>
    </row>
    <row r="95" customFormat="false" ht="12.75" hidden="false" customHeight="false" outlineLevel="0" collapsed="false">
      <c r="A95" s="8"/>
    </row>
    <row r="96" customFormat="false" ht="12.75" hidden="false" customHeight="false" outlineLevel="0" collapsed="false">
      <c r="B96" s="36" t="s">
        <v>0</v>
      </c>
      <c r="D96" s="2" t="s">
        <v>0</v>
      </c>
      <c r="E96" s="37" t="s">
        <v>0</v>
      </c>
      <c r="F96" s="37" t="s">
        <v>0</v>
      </c>
      <c r="G96" s="1"/>
      <c r="H96" s="1" t="s">
        <v>0</v>
      </c>
      <c r="I96" s="1"/>
      <c r="K96" s="20"/>
      <c r="L96" s="38"/>
      <c r="M96" s="39"/>
    </row>
    <row r="97" customFormat="false" ht="12.75" hidden="false" customHeight="false" outlineLevel="0" collapsed="false">
      <c r="B97" s="36" t="s">
        <v>0</v>
      </c>
      <c r="D97" s="2" t="s">
        <v>0</v>
      </c>
      <c r="E97" s="37" t="s">
        <v>0</v>
      </c>
      <c r="F97" s="37" t="s">
        <v>0</v>
      </c>
      <c r="G97" s="1"/>
      <c r="H97" s="1" t="s">
        <v>0</v>
      </c>
      <c r="I97" s="1"/>
      <c r="K97" s="20" t="s">
        <v>0</v>
      </c>
      <c r="L97" s="38"/>
      <c r="M97" s="39"/>
    </row>
    <row r="98" customFormat="false" ht="12.75" hidden="false" customHeight="false" outlineLevel="0" collapsed="false">
      <c r="B98" s="36" t="s">
        <v>0</v>
      </c>
      <c r="D98" s="2" t="s">
        <v>0</v>
      </c>
      <c r="E98" s="37" t="s">
        <v>0</v>
      </c>
      <c r="F98" s="37" t="s">
        <v>0</v>
      </c>
      <c r="G98" s="1"/>
      <c r="H98" s="1" t="s">
        <v>0</v>
      </c>
      <c r="I98" s="1"/>
      <c r="J98" s="4" t="s">
        <v>0</v>
      </c>
      <c r="K98" s="20"/>
      <c r="L98" s="38"/>
      <c r="M98" s="39"/>
    </row>
    <row r="99" customFormat="false" ht="12.75" hidden="false" customHeight="false" outlineLevel="0" collapsed="false">
      <c r="B99" s="36" t="s">
        <v>0</v>
      </c>
      <c r="D99" s="2" t="s">
        <v>0</v>
      </c>
      <c r="E99" s="37" t="s">
        <v>0</v>
      </c>
      <c r="F99" s="37" t="s">
        <v>0</v>
      </c>
      <c r="G99" s="1"/>
      <c r="H99" s="1" t="s">
        <v>0</v>
      </c>
      <c r="I99" s="1"/>
      <c r="J99" s="4" t="s">
        <v>96</v>
      </c>
      <c r="K99" s="20"/>
      <c r="L99" s="38"/>
      <c r="M99" s="39"/>
    </row>
    <row r="100" customFormat="false" ht="12.75" hidden="false" customHeight="false" outlineLevel="0" collapsed="false">
      <c r="B100" s="36" t="s">
        <v>0</v>
      </c>
      <c r="D100" s="2" t="s">
        <v>0</v>
      </c>
      <c r="E100" s="37" t="s">
        <v>0</v>
      </c>
      <c r="F100" s="37" t="s">
        <v>0</v>
      </c>
      <c r="G100" s="1"/>
      <c r="H100" s="1" t="s">
        <v>0</v>
      </c>
      <c r="I100" s="1"/>
      <c r="J100" s="4" t="s">
        <v>0</v>
      </c>
      <c r="K100" s="20" t="s">
        <v>0</v>
      </c>
      <c r="L100" s="38"/>
      <c r="M100" s="39"/>
    </row>
    <row r="101" customFormat="false" ht="12.75" hidden="false" customHeight="false" outlineLevel="0" collapsed="false">
      <c r="B101" s="36" t="s">
        <v>0</v>
      </c>
      <c r="C101" s="2" t="s">
        <v>0</v>
      </c>
      <c r="D101" s="2" t="s">
        <v>0</v>
      </c>
      <c r="E101" s="37" t="s">
        <v>0</v>
      </c>
      <c r="F101" s="37" t="s">
        <v>0</v>
      </c>
      <c r="G101" s="1"/>
      <c r="H101" s="1" t="s">
        <v>0</v>
      </c>
      <c r="I101" s="1"/>
      <c r="J101" s="4" t="s">
        <v>0</v>
      </c>
      <c r="K101" s="20"/>
      <c r="L101" s="38"/>
      <c r="M101" s="39"/>
    </row>
    <row r="102" customFormat="false" ht="12.75" hidden="false" customHeight="false" outlineLevel="0" collapsed="false">
      <c r="B102" s="36" t="s">
        <v>0</v>
      </c>
      <c r="D102" s="2" t="s">
        <v>0</v>
      </c>
      <c r="E102" s="37" t="s">
        <v>0</v>
      </c>
      <c r="F102" s="37" t="s">
        <v>0</v>
      </c>
      <c r="G102" s="1"/>
      <c r="H102" s="1" t="s">
        <v>0</v>
      </c>
      <c r="I102" s="1"/>
      <c r="K102" s="20"/>
      <c r="L102" s="38"/>
      <c r="M102" s="39"/>
    </row>
    <row r="103" customFormat="false" ht="12.75" hidden="false" customHeight="false" outlineLevel="0" collapsed="false">
      <c r="B103" s="36" t="s">
        <v>0</v>
      </c>
      <c r="D103" s="2" t="s">
        <v>0</v>
      </c>
      <c r="E103" s="37" t="s">
        <v>0</v>
      </c>
      <c r="F103" s="37" t="s">
        <v>0</v>
      </c>
      <c r="G103" s="1"/>
      <c r="H103" s="1" t="s">
        <v>0</v>
      </c>
      <c r="I103" s="1"/>
      <c r="K103" s="20"/>
      <c r="L103" s="38"/>
      <c r="M103" s="39"/>
    </row>
    <row r="104" customFormat="false" ht="12.75" hidden="false" customHeight="false" outlineLevel="0" collapsed="false">
      <c r="B104" s="36" t="s">
        <v>0</v>
      </c>
      <c r="D104" s="2" t="s">
        <v>0</v>
      </c>
      <c r="E104" s="37" t="s">
        <v>0</v>
      </c>
      <c r="F104" s="37" t="s">
        <v>0</v>
      </c>
      <c r="G104" s="1"/>
      <c r="H104" s="1" t="s">
        <v>0</v>
      </c>
      <c r="I104" s="1"/>
      <c r="K104" s="20"/>
      <c r="L104" s="38"/>
      <c r="M104" s="39"/>
    </row>
    <row r="105" customFormat="false" ht="12.75" hidden="false" customHeight="false" outlineLevel="0" collapsed="false">
      <c r="B105" s="36" t="s">
        <v>0</v>
      </c>
      <c r="D105" s="2" t="s">
        <v>0</v>
      </c>
      <c r="E105" s="37" t="s">
        <v>0</v>
      </c>
      <c r="F105" s="37" t="s">
        <v>0</v>
      </c>
      <c r="G105" s="1"/>
      <c r="H105" s="1" t="s">
        <v>0</v>
      </c>
      <c r="I105" s="1"/>
      <c r="K105" s="20"/>
      <c r="L105" s="38"/>
      <c r="M105" s="39"/>
    </row>
    <row r="106" customFormat="false" ht="12.75" hidden="false" customHeight="false" outlineLevel="0" collapsed="false">
      <c r="B106" s="36" t="s">
        <v>0</v>
      </c>
      <c r="D106" s="2" t="s">
        <v>0</v>
      </c>
      <c r="E106" s="37" t="s">
        <v>0</v>
      </c>
      <c r="F106" s="37" t="s">
        <v>0</v>
      </c>
      <c r="G106" s="1"/>
      <c r="H106" s="1" t="s">
        <v>0</v>
      </c>
      <c r="I106" s="1"/>
      <c r="K106" s="20"/>
      <c r="L106" s="38"/>
      <c r="M106" s="39"/>
    </row>
    <row r="107" customFormat="false" ht="12.75" hidden="false" customHeight="false" outlineLevel="0" collapsed="false">
      <c r="B107" s="36" t="s">
        <v>0</v>
      </c>
      <c r="D107" s="2" t="s">
        <v>0</v>
      </c>
      <c r="E107" s="37" t="s">
        <v>0</v>
      </c>
      <c r="F107" s="37" t="s">
        <v>0</v>
      </c>
      <c r="G107" s="1"/>
      <c r="H107" s="1" t="s">
        <v>0</v>
      </c>
      <c r="I107" s="1"/>
      <c r="K107" s="20"/>
      <c r="L107" s="38"/>
      <c r="M107" s="39"/>
    </row>
    <row r="108" customFormat="false" ht="12.75" hidden="false" customHeight="false" outlineLevel="0" collapsed="false">
      <c r="B108" s="36" t="s">
        <v>0</v>
      </c>
      <c r="D108" s="2" t="s">
        <v>0</v>
      </c>
      <c r="E108" s="37" t="s">
        <v>0</v>
      </c>
      <c r="F108" s="37" t="s">
        <v>0</v>
      </c>
      <c r="G108" s="1"/>
      <c r="H108" s="1" t="s">
        <v>0</v>
      </c>
      <c r="I108" s="1"/>
      <c r="K108" s="20"/>
      <c r="L108" s="38"/>
      <c r="M108" s="39"/>
    </row>
    <row r="109" customFormat="false" ht="12.75" hidden="false" customHeight="false" outlineLevel="0" collapsed="false">
      <c r="B109" s="36" t="s">
        <v>0</v>
      </c>
      <c r="D109" s="2" t="s">
        <v>0</v>
      </c>
      <c r="E109" s="37" t="s">
        <v>0</v>
      </c>
      <c r="F109" s="37" t="s">
        <v>0</v>
      </c>
      <c r="G109" s="1"/>
      <c r="H109" s="1" t="s">
        <v>0</v>
      </c>
      <c r="I109" s="1"/>
      <c r="K109" s="20"/>
      <c r="L109" s="38"/>
      <c r="M109" s="39"/>
    </row>
    <row r="110" customFormat="false" ht="12.75" hidden="false" customHeight="false" outlineLevel="0" collapsed="false">
      <c r="D110" s="2" t="s">
        <v>0</v>
      </c>
      <c r="E110" s="37" t="s">
        <v>0</v>
      </c>
      <c r="F110" s="37" t="s">
        <v>0</v>
      </c>
      <c r="G110" s="1"/>
      <c r="H110" s="1"/>
      <c r="I110" s="1"/>
      <c r="K110" s="20"/>
      <c r="L110" s="38"/>
      <c r="M110" s="39"/>
    </row>
    <row r="111" customFormat="false" ht="12.75" hidden="false" customHeight="false" outlineLevel="0" collapsed="false">
      <c r="D111" s="2" t="s">
        <v>0</v>
      </c>
      <c r="E111" s="37" t="s">
        <v>0</v>
      </c>
      <c r="F111" s="37" t="s">
        <v>0</v>
      </c>
      <c r="G111" s="1"/>
      <c r="H111" s="1"/>
      <c r="I111" s="1"/>
      <c r="K111" s="20"/>
      <c r="L111" s="38"/>
      <c r="M111" s="39"/>
    </row>
    <row r="112" customFormat="false" ht="12.75" hidden="false" customHeight="false" outlineLevel="0" collapsed="false">
      <c r="E112" s="1"/>
      <c r="F112" s="1"/>
      <c r="G112" s="1"/>
      <c r="H112" s="1"/>
      <c r="I112" s="1"/>
      <c r="K112" s="20"/>
      <c r="L112" s="38"/>
      <c r="M112" s="39"/>
    </row>
    <row r="113" customFormat="false" ht="12.75" hidden="false" customHeight="false" outlineLevel="0" collapsed="false">
      <c r="E113" s="1"/>
      <c r="F113" s="1"/>
      <c r="G113" s="1"/>
      <c r="H113" s="1"/>
      <c r="I113" s="1"/>
      <c r="K113" s="20"/>
      <c r="L113" s="38"/>
      <c r="M113" s="39"/>
    </row>
    <row r="114" customFormat="false" ht="12.75" hidden="false" customHeight="false" outlineLevel="0" collapsed="false">
      <c r="E114" s="1"/>
      <c r="F114" s="1"/>
      <c r="G114" s="1"/>
      <c r="H114" s="1"/>
      <c r="I114" s="1"/>
      <c r="K114" s="20"/>
      <c r="L114" s="38"/>
      <c r="M114" s="39"/>
    </row>
    <row r="115" customFormat="false" ht="12.75" hidden="false" customHeight="false" outlineLevel="0" collapsed="false">
      <c r="E115" s="1"/>
      <c r="F115" s="1"/>
      <c r="G115" s="1" t="s">
        <v>0</v>
      </c>
      <c r="H115" s="1"/>
      <c r="I115" s="1"/>
      <c r="K115" s="20"/>
      <c r="L115" s="38"/>
      <c r="M115" s="39"/>
    </row>
    <row r="116" customFormat="false" ht="12.75" hidden="false" customHeight="false" outlineLevel="0" collapsed="false">
      <c r="E116" s="1"/>
      <c r="F116" s="1"/>
      <c r="G116" s="1"/>
      <c r="H116" s="1"/>
      <c r="I116" s="1"/>
      <c r="K116" s="20"/>
      <c r="L116" s="38"/>
      <c r="M116" s="39"/>
    </row>
    <row r="117" customFormat="false" ht="12.75" hidden="false" customHeight="false" outlineLevel="0" collapsed="false">
      <c r="E117" s="1"/>
      <c r="F117" s="1"/>
      <c r="G117" s="1"/>
      <c r="H117" s="1"/>
      <c r="I117" s="1"/>
      <c r="K117" s="20"/>
      <c r="L117" s="38"/>
      <c r="M117" s="39"/>
    </row>
    <row r="118" customFormat="false" ht="12.75" hidden="false" customHeight="false" outlineLevel="0" collapsed="false">
      <c r="E118" s="1"/>
      <c r="F118" s="1"/>
      <c r="G118" s="1"/>
      <c r="H118" s="1"/>
      <c r="I118" s="1"/>
      <c r="K118" s="20"/>
      <c r="L118" s="38"/>
      <c r="M118" s="39"/>
    </row>
    <row r="119" customFormat="false" ht="12.75" hidden="false" customHeight="false" outlineLevel="0" collapsed="false">
      <c r="E119" s="1"/>
      <c r="F119" s="1"/>
      <c r="G119" s="1"/>
      <c r="H119" s="1"/>
      <c r="I119" s="1"/>
      <c r="K119" s="20"/>
      <c r="L119" s="38"/>
      <c r="M119" s="39"/>
    </row>
    <row r="120" customFormat="false" ht="12.75" hidden="false" customHeight="false" outlineLevel="0" collapsed="false">
      <c r="E120" s="1"/>
      <c r="F120" s="1"/>
      <c r="G120" s="1"/>
      <c r="H120" s="1"/>
      <c r="I120" s="1"/>
      <c r="K120" s="20"/>
      <c r="L120" s="38"/>
      <c r="M120" s="39"/>
    </row>
    <row r="121" customFormat="false" ht="12.75" hidden="false" customHeight="false" outlineLevel="0" collapsed="false">
      <c r="E121" s="1"/>
      <c r="F121" s="1"/>
      <c r="G121" s="1"/>
      <c r="H121" s="1"/>
      <c r="I121" s="1"/>
      <c r="K121" s="20"/>
      <c r="L121" s="38"/>
      <c r="M121" s="39"/>
    </row>
    <row r="122" customFormat="false" ht="12.75" hidden="false" customHeight="false" outlineLevel="0" collapsed="false">
      <c r="E122" s="1"/>
      <c r="F122" s="1"/>
      <c r="G122" s="1"/>
      <c r="H122" s="1"/>
      <c r="I122" s="1"/>
      <c r="K122" s="20"/>
      <c r="L122" s="38"/>
      <c r="M122" s="39"/>
    </row>
    <row r="123" customFormat="false" ht="12.75" hidden="false" customHeight="false" outlineLevel="0" collapsed="false">
      <c r="E123" s="1"/>
      <c r="F123" s="1"/>
      <c r="G123" s="1"/>
      <c r="H123" s="1"/>
      <c r="I123" s="1"/>
      <c r="K123" s="20"/>
      <c r="L123" s="38"/>
      <c r="M123" s="39"/>
    </row>
    <row r="124" customFormat="false" ht="12.75" hidden="false" customHeight="false" outlineLevel="0" collapsed="false">
      <c r="E124" s="1"/>
      <c r="F124" s="1"/>
      <c r="G124" s="1"/>
      <c r="H124" s="1"/>
      <c r="I124" s="1"/>
      <c r="K124" s="20"/>
      <c r="L124" s="38"/>
      <c r="M124" s="39"/>
    </row>
    <row r="125" customFormat="false" ht="12.75" hidden="false" customHeight="false" outlineLevel="0" collapsed="false">
      <c r="E125" s="1"/>
      <c r="F125" s="1"/>
      <c r="G125" s="1"/>
      <c r="H125" s="1"/>
      <c r="I125" s="1"/>
      <c r="K125" s="20"/>
      <c r="L125" s="38"/>
      <c r="M125" s="39"/>
    </row>
    <row r="126" customFormat="false" ht="12.75" hidden="false" customHeight="false" outlineLevel="0" collapsed="false">
      <c r="E126" s="1"/>
      <c r="F126" s="1"/>
      <c r="G126" s="1"/>
      <c r="H126" s="1"/>
      <c r="I126" s="1"/>
      <c r="K126" s="20"/>
      <c r="L126" s="38"/>
      <c r="M126" s="39"/>
    </row>
    <row r="127" customFormat="false" ht="12.75" hidden="false" customHeight="false" outlineLevel="0" collapsed="false">
      <c r="C127" s="2" t="s">
        <v>0</v>
      </c>
      <c r="E127" s="1"/>
      <c r="F127" s="1"/>
      <c r="G127" s="1"/>
      <c r="H127" s="1"/>
      <c r="I127" s="1"/>
      <c r="K127" s="20"/>
      <c r="L127" s="38"/>
      <c r="M127" s="39"/>
    </row>
    <row r="128" customFormat="false" ht="12.75" hidden="false" customHeight="false" outlineLevel="0" collapsed="false">
      <c r="E128" s="1"/>
      <c r="F128" s="1"/>
      <c r="G128" s="1"/>
      <c r="H128" s="1"/>
      <c r="I128" s="1"/>
      <c r="K128" s="20"/>
      <c r="L128" s="38"/>
      <c r="M128" s="39"/>
    </row>
    <row r="129" customFormat="false" ht="12.75" hidden="false" customHeight="false" outlineLevel="0" collapsed="false">
      <c r="E129" s="1"/>
      <c r="F129" s="1"/>
      <c r="G129" s="1"/>
      <c r="H129" s="1"/>
      <c r="I129" s="1"/>
      <c r="K129" s="20"/>
      <c r="L129" s="38"/>
      <c r="M129" s="39"/>
    </row>
    <row r="130" customFormat="false" ht="12.75" hidden="false" customHeight="false" outlineLevel="0" collapsed="false">
      <c r="E130" s="1"/>
      <c r="F130" s="1"/>
      <c r="G130" s="1"/>
      <c r="H130" s="1"/>
      <c r="I130" s="1"/>
      <c r="K130" s="20"/>
      <c r="L130" s="38"/>
      <c r="M130" s="39"/>
    </row>
    <row r="131" customFormat="false" ht="12.75" hidden="false" customHeight="false" outlineLevel="0" collapsed="false">
      <c r="E131" s="1"/>
      <c r="F131" s="1"/>
      <c r="G131" s="1"/>
      <c r="H131" s="1"/>
      <c r="I131" s="1"/>
      <c r="K131" s="20"/>
      <c r="L131" s="38"/>
      <c r="M131" s="39"/>
    </row>
    <row r="132" customFormat="false" ht="12.75" hidden="false" customHeight="false" outlineLevel="0" collapsed="false">
      <c r="E132" s="1"/>
      <c r="F132" s="1"/>
      <c r="G132" s="1"/>
      <c r="H132" s="1"/>
      <c r="I132" s="1"/>
      <c r="K132" s="20"/>
      <c r="L132" s="38"/>
      <c r="M132" s="39"/>
    </row>
    <row r="133" customFormat="false" ht="12.75" hidden="false" customHeight="false" outlineLevel="0" collapsed="false">
      <c r="B133" s="1" t="s">
        <v>0</v>
      </c>
      <c r="E133" s="1"/>
      <c r="F133" s="1"/>
      <c r="G133" s="1"/>
      <c r="H133" s="1"/>
      <c r="I133" s="1"/>
      <c r="K133" s="20"/>
      <c r="L133" s="38"/>
      <c r="M133" s="39"/>
    </row>
    <row r="134" customFormat="false" ht="12.75" hidden="false" customHeight="false" outlineLevel="0" collapsed="false">
      <c r="E134" s="1"/>
      <c r="F134" s="1"/>
      <c r="G134" s="1"/>
      <c r="H134" s="1"/>
      <c r="I134" s="1"/>
      <c r="K134" s="20"/>
      <c r="L134" s="38"/>
      <c r="M134" s="39"/>
    </row>
    <row r="135" customFormat="false" ht="12.75" hidden="false" customHeight="false" outlineLevel="0" collapsed="false">
      <c r="E135" s="1"/>
      <c r="F135" s="1"/>
      <c r="G135" s="1"/>
      <c r="H135" s="1"/>
      <c r="I135" s="1"/>
      <c r="K135" s="20"/>
      <c r="L135" s="38"/>
      <c r="M135" s="39"/>
    </row>
    <row r="136" customFormat="false" ht="12.75" hidden="false" customHeight="false" outlineLevel="0" collapsed="false">
      <c r="E136" s="1"/>
      <c r="F136" s="1"/>
      <c r="G136" s="1"/>
      <c r="H136" s="1"/>
      <c r="I136" s="1"/>
      <c r="K136" s="20"/>
      <c r="L136" s="38"/>
      <c r="M136" s="39"/>
    </row>
    <row r="137" customFormat="false" ht="12.75" hidden="false" customHeight="false" outlineLevel="0" collapsed="false">
      <c r="E137" s="1"/>
      <c r="F137" s="1"/>
      <c r="G137" s="1"/>
      <c r="H137" s="1"/>
      <c r="I137" s="1"/>
      <c r="K137" s="20"/>
      <c r="L137" s="38"/>
      <c r="M137" s="39"/>
    </row>
    <row r="138" customFormat="false" ht="12.75" hidden="false" customHeight="false" outlineLevel="0" collapsed="false">
      <c r="E138" s="1"/>
      <c r="F138" s="1"/>
      <c r="G138" s="1"/>
      <c r="H138" s="1"/>
      <c r="I138" s="1"/>
      <c r="K138" s="20"/>
      <c r="L138" s="38"/>
      <c r="M138" s="39"/>
    </row>
    <row r="139" customFormat="false" ht="12.75" hidden="false" customHeight="false" outlineLevel="0" collapsed="false">
      <c r="E139" s="1"/>
      <c r="F139" s="1"/>
      <c r="G139" s="1"/>
      <c r="H139" s="1"/>
      <c r="I139" s="1"/>
      <c r="K139" s="20"/>
      <c r="L139" s="38"/>
      <c r="M139" s="39"/>
    </row>
    <row r="140" customFormat="false" ht="12.75" hidden="false" customHeight="false" outlineLevel="0" collapsed="false">
      <c r="E140" s="1"/>
      <c r="F140" s="1"/>
      <c r="G140" s="1"/>
      <c r="H140" s="1"/>
      <c r="I140" s="1"/>
      <c r="K140" s="20"/>
      <c r="L140" s="38"/>
      <c r="M140" s="39"/>
    </row>
    <row r="141" customFormat="false" ht="12.75" hidden="false" customHeight="false" outlineLevel="0" collapsed="false">
      <c r="E141" s="1"/>
      <c r="F141" s="1"/>
      <c r="G141" s="1"/>
      <c r="H141" s="1"/>
      <c r="I141" s="1"/>
      <c r="K141" s="20"/>
      <c r="L141" s="38"/>
      <c r="M141" s="39"/>
    </row>
    <row r="142" customFormat="false" ht="12.75" hidden="false" customHeight="false" outlineLevel="0" collapsed="false">
      <c r="E142" s="1"/>
      <c r="F142" s="1"/>
      <c r="G142" s="1"/>
      <c r="H142" s="1"/>
      <c r="I142" s="1"/>
      <c r="K142" s="20"/>
      <c r="L142" s="38"/>
      <c r="M142" s="39"/>
    </row>
    <row r="143" customFormat="false" ht="12.75" hidden="false" customHeight="false" outlineLevel="0" collapsed="false">
      <c r="E143" s="1"/>
      <c r="F143" s="1"/>
      <c r="G143" s="1"/>
      <c r="H143" s="1"/>
      <c r="I143" s="1"/>
      <c r="K143" s="20"/>
      <c r="L143" s="38"/>
      <c r="M143" s="39"/>
    </row>
    <row r="144" customFormat="false" ht="12.75" hidden="false" customHeight="false" outlineLevel="0" collapsed="false">
      <c r="E144" s="1"/>
      <c r="F144" s="1"/>
      <c r="G144" s="1"/>
      <c r="H144" s="1"/>
      <c r="I144" s="1"/>
      <c r="K144" s="20"/>
      <c r="L144" s="38"/>
      <c r="M144" s="39"/>
    </row>
    <row r="145" customFormat="false" ht="12.75" hidden="false" customHeight="false" outlineLevel="0" collapsed="false">
      <c r="E145" s="1"/>
      <c r="F145" s="1"/>
      <c r="G145" s="1"/>
      <c r="H145" s="1"/>
      <c r="I145" s="1"/>
      <c r="K145" s="20"/>
      <c r="L145" s="38"/>
      <c r="M145" s="39"/>
    </row>
    <row r="146" customFormat="false" ht="12.75" hidden="false" customHeight="false" outlineLevel="0" collapsed="false">
      <c r="E146" s="1"/>
      <c r="F146" s="1"/>
      <c r="G146" s="1"/>
      <c r="H146" s="1"/>
      <c r="I146" s="1"/>
      <c r="K146" s="20"/>
      <c r="L146" s="38"/>
      <c r="M146" s="39"/>
    </row>
    <row r="147" customFormat="false" ht="12.75" hidden="false" customHeight="false" outlineLevel="0" collapsed="false">
      <c r="E147" s="1"/>
      <c r="F147" s="1"/>
      <c r="G147" s="1"/>
      <c r="H147" s="1"/>
      <c r="I147" s="1"/>
      <c r="K147" s="20"/>
      <c r="L147" s="38"/>
      <c r="M147" s="39"/>
    </row>
    <row r="148" customFormat="false" ht="12.75" hidden="false" customHeight="false" outlineLevel="0" collapsed="false">
      <c r="E148" s="1"/>
      <c r="F148" s="1"/>
      <c r="G148" s="1"/>
      <c r="H148" s="1"/>
      <c r="I148" s="1"/>
      <c r="K148" s="20"/>
      <c r="L148" s="38"/>
      <c r="M148" s="39"/>
    </row>
    <row r="149" customFormat="false" ht="12.75" hidden="false" customHeight="false" outlineLevel="0" collapsed="false">
      <c r="E149" s="1"/>
      <c r="F149" s="1"/>
      <c r="G149" s="1"/>
      <c r="H149" s="1"/>
      <c r="I149" s="1"/>
      <c r="K149" s="20"/>
      <c r="L149" s="38"/>
      <c r="M149" s="39"/>
    </row>
    <row r="150" customFormat="false" ht="12.75" hidden="false" customHeight="false" outlineLevel="0" collapsed="false">
      <c r="E150" s="1"/>
      <c r="F150" s="1"/>
      <c r="G150" s="1"/>
      <c r="H150" s="1"/>
      <c r="I150" s="1"/>
      <c r="K150" s="20"/>
      <c r="L150" s="38"/>
      <c r="M150" s="39"/>
    </row>
    <row r="151" customFormat="false" ht="12.75" hidden="false" customHeight="false" outlineLevel="0" collapsed="false">
      <c r="E151" s="1"/>
      <c r="F151" s="1"/>
      <c r="G151" s="1"/>
      <c r="H151" s="1"/>
      <c r="I151" s="1"/>
      <c r="K151" s="20"/>
      <c r="L151" s="38"/>
      <c r="M151" s="39"/>
    </row>
    <row r="152" customFormat="false" ht="12.75" hidden="false" customHeight="false" outlineLevel="0" collapsed="false">
      <c r="E152" s="1"/>
      <c r="F152" s="1"/>
      <c r="G152" s="1"/>
      <c r="H152" s="1"/>
      <c r="I152" s="1"/>
      <c r="K152" s="20"/>
      <c r="L152" s="38"/>
      <c r="M152" s="39"/>
    </row>
    <row r="153" customFormat="false" ht="12.75" hidden="false" customHeight="false" outlineLevel="0" collapsed="false">
      <c r="E153" s="1"/>
      <c r="F153" s="1"/>
      <c r="G153" s="1"/>
      <c r="H153" s="1"/>
      <c r="I153" s="1"/>
      <c r="K153" s="20"/>
      <c r="L153" s="38"/>
      <c r="M153" s="39"/>
    </row>
    <row r="154" customFormat="false" ht="12.75" hidden="false" customHeight="false" outlineLevel="0" collapsed="false">
      <c r="E154" s="1"/>
      <c r="F154" s="1"/>
      <c r="G154" s="1"/>
      <c r="H154" s="1"/>
      <c r="I154" s="1"/>
      <c r="K154" s="20"/>
      <c r="L154" s="38"/>
      <c r="M154" s="39"/>
    </row>
    <row r="155" customFormat="false" ht="12.75" hidden="false" customHeight="false" outlineLevel="0" collapsed="false">
      <c r="E155" s="1"/>
      <c r="F155" s="1"/>
      <c r="G155" s="1"/>
      <c r="H155" s="1"/>
      <c r="I155" s="1"/>
      <c r="K155" s="20"/>
      <c r="L155" s="38"/>
      <c r="M155" s="39"/>
    </row>
    <row r="156" customFormat="false" ht="12.75" hidden="false" customHeight="false" outlineLevel="0" collapsed="false">
      <c r="E156" s="1"/>
      <c r="F156" s="1"/>
      <c r="G156" s="1"/>
      <c r="H156" s="1"/>
      <c r="I156" s="1"/>
      <c r="K156" s="20"/>
      <c r="L156" s="38"/>
      <c r="M156" s="39"/>
    </row>
    <row r="157" customFormat="false" ht="12.75" hidden="false" customHeight="false" outlineLevel="0" collapsed="false">
      <c r="E157" s="1"/>
      <c r="F157" s="1"/>
      <c r="G157" s="1"/>
      <c r="H157" s="1"/>
      <c r="I157" s="1"/>
      <c r="K157" s="20"/>
      <c r="L157" s="38"/>
      <c r="M157" s="39"/>
    </row>
    <row r="158" customFormat="false" ht="12.75" hidden="false" customHeight="false" outlineLevel="0" collapsed="false">
      <c r="E158" s="1"/>
      <c r="F158" s="1"/>
      <c r="G158" s="1"/>
      <c r="H158" s="1"/>
      <c r="I158" s="1"/>
      <c r="K158" s="20"/>
      <c r="L158" s="38"/>
      <c r="M158" s="39"/>
    </row>
    <row r="159" customFormat="false" ht="12.75" hidden="false" customHeight="false" outlineLevel="0" collapsed="false">
      <c r="E159" s="1"/>
      <c r="F159" s="1"/>
      <c r="G159" s="1"/>
      <c r="H159" s="1"/>
      <c r="I159" s="1"/>
      <c r="K159" s="20"/>
      <c r="L159" s="38"/>
      <c r="M159" s="39"/>
    </row>
    <row r="160" customFormat="false" ht="12.75" hidden="false" customHeight="false" outlineLevel="0" collapsed="false">
      <c r="E160" s="1"/>
      <c r="F160" s="1"/>
      <c r="G160" s="1"/>
      <c r="H160" s="1"/>
      <c r="I160" s="1"/>
      <c r="K160" s="20"/>
      <c r="L160" s="38"/>
      <c r="M160" s="39"/>
    </row>
    <row r="161" customFormat="false" ht="12.75" hidden="false" customHeight="false" outlineLevel="0" collapsed="false">
      <c r="E161" s="1"/>
      <c r="F161" s="1"/>
      <c r="G161" s="1"/>
      <c r="H161" s="1"/>
      <c r="I161" s="1"/>
      <c r="K161" s="20"/>
      <c r="L161" s="38"/>
      <c r="M161" s="39"/>
    </row>
    <row r="162" customFormat="false" ht="12.75" hidden="false" customHeight="false" outlineLevel="0" collapsed="false">
      <c r="E162" s="1"/>
      <c r="F162" s="1"/>
      <c r="G162" s="1"/>
      <c r="H162" s="1"/>
      <c r="I162" s="1"/>
      <c r="K162" s="20"/>
      <c r="L162" s="38"/>
      <c r="M162" s="39"/>
    </row>
    <row r="163" customFormat="false" ht="12.75" hidden="false" customHeight="false" outlineLevel="0" collapsed="false">
      <c r="E163" s="1"/>
      <c r="F163" s="1"/>
      <c r="G163" s="1"/>
      <c r="H163" s="1"/>
      <c r="I163" s="1"/>
      <c r="K163" s="20"/>
      <c r="L163" s="38"/>
      <c r="M163" s="39"/>
    </row>
    <row r="164" customFormat="false" ht="12.75" hidden="false" customHeight="false" outlineLevel="0" collapsed="false">
      <c r="E164" s="1"/>
      <c r="F164" s="1"/>
      <c r="G164" s="1"/>
      <c r="H164" s="1"/>
      <c r="I164" s="1"/>
      <c r="K164" s="20"/>
      <c r="L164" s="38"/>
      <c r="M164" s="39"/>
    </row>
    <row r="165" customFormat="false" ht="12.75" hidden="false" customHeight="false" outlineLevel="0" collapsed="false">
      <c r="E165" s="1"/>
      <c r="F165" s="1"/>
      <c r="G165" s="1"/>
      <c r="H165" s="1"/>
      <c r="I165" s="1"/>
      <c r="K165" s="20"/>
      <c r="L165" s="38"/>
      <c r="M165" s="39"/>
    </row>
    <row r="166" customFormat="false" ht="12.75" hidden="false" customHeight="false" outlineLevel="0" collapsed="false">
      <c r="E166" s="1"/>
      <c r="F166" s="1"/>
      <c r="G166" s="1"/>
      <c r="H166" s="1"/>
      <c r="I166" s="1"/>
      <c r="K166" s="20"/>
      <c r="L166" s="38"/>
      <c r="M166" s="39"/>
    </row>
    <row r="167" customFormat="false" ht="12.75" hidden="false" customHeight="false" outlineLevel="0" collapsed="false">
      <c r="E167" s="1"/>
      <c r="F167" s="1"/>
      <c r="G167" s="1"/>
      <c r="H167" s="1"/>
      <c r="I167" s="1"/>
      <c r="K167" s="20"/>
      <c r="L167" s="38"/>
      <c r="M167" s="39"/>
    </row>
    <row r="168" customFormat="false" ht="12.75" hidden="false" customHeight="false" outlineLevel="0" collapsed="false">
      <c r="E168" s="1"/>
      <c r="F168" s="1"/>
      <c r="G168" s="1"/>
      <c r="H168" s="1"/>
      <c r="I168" s="1"/>
      <c r="K168" s="20"/>
      <c r="L168" s="38"/>
      <c r="M168" s="39"/>
    </row>
    <row r="169" customFormat="false" ht="12.75" hidden="false" customHeight="false" outlineLevel="0" collapsed="false">
      <c r="E169" s="1"/>
      <c r="F169" s="1"/>
      <c r="G169" s="1"/>
      <c r="H169" s="1"/>
      <c r="I169" s="1"/>
      <c r="K169" s="20"/>
      <c r="L169" s="38"/>
      <c r="M169" s="39"/>
    </row>
    <row r="170" customFormat="false" ht="12.75" hidden="false" customHeight="false" outlineLevel="0" collapsed="false">
      <c r="E170" s="1"/>
      <c r="F170" s="1"/>
      <c r="G170" s="1"/>
      <c r="H170" s="1"/>
      <c r="I170" s="1"/>
      <c r="L170" s="38"/>
      <c r="M170" s="39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57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G22" activeCellId="0" sqref="G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40" width="11.85"/>
  </cols>
  <sheetData>
    <row r="2" customFormat="false" ht="12.75" hidden="false" customHeight="false" outlineLevel="0" collapsed="false">
      <c r="A2" s="41" t="s">
        <v>0</v>
      </c>
      <c r="B2" s="42" t="s">
        <v>0</v>
      </c>
    </row>
    <row r="3" customFormat="false" ht="12.75" hidden="false" customHeight="false" outlineLevel="0" collapsed="false">
      <c r="A3" s="41" t="s">
        <v>97</v>
      </c>
      <c r="B3" s="42" t="s">
        <v>98</v>
      </c>
    </row>
    <row r="4" customFormat="false" ht="12.75" hidden="false" customHeight="false" outlineLevel="0" collapsed="false">
      <c r="A4" s="8"/>
    </row>
    <row r="5" customFormat="false" ht="12.75" hidden="false" customHeight="false" outlineLevel="0" collapsed="false">
      <c r="A5" s="8" t="s">
        <v>14</v>
      </c>
      <c r="B5" s="43" t="n">
        <f aca="false">SUM('mm assets'!K5:K25)</f>
        <v>2399667</v>
      </c>
    </row>
    <row r="6" customFormat="false" ht="12.75" hidden="false" customHeight="false" outlineLevel="0" collapsed="false">
      <c r="A6" s="8"/>
    </row>
    <row r="7" customFormat="false" ht="12.75" hidden="false" customHeight="false" outlineLevel="0" collapsed="false">
      <c r="A7" s="8" t="s">
        <v>35</v>
      </c>
      <c r="B7" s="43" t="n">
        <f aca="false">'mm assets'!K27</f>
        <v>4068.97</v>
      </c>
    </row>
    <row r="8" customFormat="false" ht="12.75" hidden="false" customHeight="false" outlineLevel="0" collapsed="false">
      <c r="A8" s="8"/>
      <c r="B8" s="43" t="s">
        <v>0</v>
      </c>
    </row>
    <row r="9" customFormat="false" ht="12.75" hidden="false" customHeight="false" outlineLevel="0" collapsed="false">
      <c r="A9" s="8" t="s">
        <v>99</v>
      </c>
      <c r="B9" s="43" t="n">
        <f aca="false">SUM('mm assets'!K29:K34)</f>
        <v>25743.25</v>
      </c>
    </row>
    <row r="10" customFormat="false" ht="12.75" hidden="false" customHeight="false" outlineLevel="0" collapsed="false">
      <c r="B10" s="43" t="s">
        <v>0</v>
      </c>
    </row>
    <row r="11" customFormat="false" ht="12.75" hidden="false" customHeight="false" outlineLevel="0" collapsed="false">
      <c r="A11" s="8" t="s">
        <v>46</v>
      </c>
      <c r="B11" s="43" t="n">
        <f aca="false">'mm assets'!K36</f>
        <v>136341.46</v>
      </c>
    </row>
    <row r="12" customFormat="false" ht="12.75" hidden="false" customHeight="false" outlineLevel="0" collapsed="false">
      <c r="A12" s="21" t="s">
        <v>0</v>
      </c>
      <c r="B12" s="43" t="s">
        <v>0</v>
      </c>
    </row>
    <row r="13" customFormat="false" ht="12.75" hidden="false" customHeight="false" outlineLevel="0" collapsed="false">
      <c r="A13" s="8" t="s">
        <v>48</v>
      </c>
      <c r="B13" s="43" t="n">
        <f aca="false">'mm assets'!K38</f>
        <v>51648.45</v>
      </c>
    </row>
    <row r="14" customFormat="false" ht="12.75" hidden="false" customHeight="false" outlineLevel="0" collapsed="false">
      <c r="A14" s="8"/>
      <c r="B14" s="43" t="s">
        <v>0</v>
      </c>
    </row>
    <row r="15" customFormat="false" ht="12.75" hidden="false" customHeight="false" outlineLevel="0" collapsed="false">
      <c r="A15" s="8" t="s">
        <v>100</v>
      </c>
      <c r="B15" s="43" t="n">
        <f aca="false">SUM('mm assets'!K40:K55)</f>
        <v>3170258.61</v>
      </c>
    </row>
    <row r="16" customFormat="false" ht="12.75" hidden="false" customHeight="false" outlineLevel="0" collapsed="false">
      <c r="A16" s="8" t="s">
        <v>0</v>
      </c>
      <c r="B16" s="43" t="s">
        <v>0</v>
      </c>
    </row>
    <row r="17" customFormat="false" ht="12.75" hidden="false" customHeight="false" outlineLevel="0" collapsed="false">
      <c r="A17" s="8" t="s">
        <v>100</v>
      </c>
      <c r="B17" s="43" t="n">
        <f aca="false">SUM('mm assets'!K57:K58)</f>
        <v>14780.12</v>
      </c>
    </row>
    <row r="18" customFormat="false" ht="12.75" hidden="false" customHeight="false" outlineLevel="0" collapsed="false">
      <c r="A18" s="8" t="s">
        <v>0</v>
      </c>
      <c r="B18" s="43" t="s">
        <v>0</v>
      </c>
    </row>
    <row r="19" customFormat="false" ht="12.75" hidden="false" customHeight="false" outlineLevel="0" collapsed="false">
      <c r="A19" s="8" t="s">
        <v>101</v>
      </c>
      <c r="B19" s="43" t="n">
        <f aca="false">SUM('mm assets'!K89:K90)</f>
        <v>14780.12</v>
      </c>
    </row>
    <row r="20" customFormat="false" ht="12.75" hidden="false" customHeight="false" outlineLevel="0" collapsed="false">
      <c r="A20" s="8"/>
      <c r="B20" s="43" t="s">
        <v>0</v>
      </c>
    </row>
    <row r="21" customFormat="false" ht="12.75" hidden="false" customHeight="false" outlineLevel="0" collapsed="false">
      <c r="A21" s="8" t="s">
        <v>102</v>
      </c>
      <c r="B21" s="43" t="n">
        <f aca="false">'mm assets'!K60</f>
        <v>218650.85586</v>
      </c>
    </row>
    <row r="22" customFormat="false" ht="12.75" hidden="false" customHeight="false" outlineLevel="0" collapsed="false">
      <c r="A22" s="8"/>
      <c r="B22" s="43" t="s">
        <v>0</v>
      </c>
    </row>
    <row r="23" customFormat="false" ht="12.75" hidden="false" customHeight="false" outlineLevel="0" collapsed="false">
      <c r="A23" s="8" t="s">
        <v>103</v>
      </c>
      <c r="B23" s="43" t="n">
        <f aca="false">'mm assets'!K62</f>
        <v>30000</v>
      </c>
    </row>
    <row r="24" customFormat="false" ht="12.75" hidden="false" customHeight="false" outlineLevel="0" collapsed="false">
      <c r="B24" s="43" t="s">
        <v>0</v>
      </c>
    </row>
    <row r="25" customFormat="false" ht="12.75" hidden="false" customHeight="false" outlineLevel="0" collapsed="false">
      <c r="A25" s="8" t="s">
        <v>104</v>
      </c>
      <c r="B25" s="43" t="n">
        <f aca="false">SUM('mm assets'!K64:K65)</f>
        <v>8598.54</v>
      </c>
    </row>
    <row r="26" customFormat="false" ht="12.75" hidden="false" customHeight="false" outlineLevel="0" collapsed="false">
      <c r="B26" s="43" t="s">
        <v>0</v>
      </c>
    </row>
    <row r="27" customFormat="false" ht="12.75" hidden="false" customHeight="false" outlineLevel="0" collapsed="false">
      <c r="A27" s="8" t="s">
        <v>105</v>
      </c>
      <c r="B27" s="43" t="n">
        <f aca="false">SUM('mm assets'!K67:K71)</f>
        <v>19345.842726742</v>
      </c>
    </row>
    <row r="28" customFormat="false" ht="12.75" hidden="false" customHeight="false" outlineLevel="0" collapsed="false">
      <c r="A28" s="8"/>
      <c r="B28" s="43" t="s">
        <v>0</v>
      </c>
    </row>
    <row r="29" customFormat="false" ht="12.75" hidden="false" customHeight="false" outlineLevel="0" collapsed="false">
      <c r="A29" s="8" t="s">
        <v>106</v>
      </c>
      <c r="B29" s="43" t="n">
        <f aca="false">SUM('mm assets'!K81:K83)</f>
        <v>38830.46772</v>
      </c>
    </row>
    <row r="30" customFormat="false" ht="12.75" hidden="false" customHeight="false" outlineLevel="0" collapsed="false">
      <c r="A30" s="8"/>
      <c r="B30" s="43" t="s">
        <v>0</v>
      </c>
    </row>
    <row r="31" customFormat="false" ht="12.75" hidden="false" customHeight="false" outlineLevel="0" collapsed="false">
      <c r="A31" s="8" t="s">
        <v>107</v>
      </c>
      <c r="B31" s="43" t="n">
        <f aca="false">SUM('mm assets'!K85:K87)</f>
        <v>37240.89768</v>
      </c>
    </row>
    <row r="32" customFormat="false" ht="12.75" hidden="false" customHeight="false" outlineLevel="0" collapsed="false">
      <c r="A32" s="8"/>
      <c r="B32" s="43" t="s">
        <v>0</v>
      </c>
    </row>
    <row r="33" customFormat="false" ht="12.75" hidden="false" customHeight="false" outlineLevel="0" collapsed="false">
      <c r="A33" s="8" t="s">
        <v>108</v>
      </c>
      <c r="B33" s="43" t="n">
        <v>10000</v>
      </c>
    </row>
    <row r="34" customFormat="false" ht="12.75" hidden="false" customHeight="false" outlineLevel="0" collapsed="false">
      <c r="A34" s="8"/>
      <c r="B34" s="43"/>
    </row>
    <row r="35" customFormat="false" ht="12.75" hidden="false" customHeight="false" outlineLevel="0" collapsed="false">
      <c r="A35" s="8" t="s">
        <v>109</v>
      </c>
      <c r="B35" s="43" t="n">
        <v>350000</v>
      </c>
      <c r="C35" s="44" t="s">
        <v>0</v>
      </c>
    </row>
    <row r="36" customFormat="false" ht="12.75" hidden="false" customHeight="false" outlineLevel="0" collapsed="false">
      <c r="A36" s="8"/>
      <c r="B36" s="43" t="s">
        <v>0</v>
      </c>
    </row>
    <row r="37" customFormat="false" ht="12.75" hidden="false" customHeight="false" outlineLevel="0" collapsed="false">
      <c r="A37" s="8" t="s">
        <v>110</v>
      </c>
      <c r="B37" s="43" t="n">
        <v>25000</v>
      </c>
    </row>
    <row r="38" customFormat="false" ht="12.75" hidden="false" customHeight="false" outlineLevel="0" collapsed="false">
      <c r="A38" s="8"/>
      <c r="B38" s="43"/>
    </row>
    <row r="39" customFormat="false" ht="12.75" hidden="false" customHeight="false" outlineLevel="0" collapsed="false">
      <c r="A39" s="41" t="s">
        <v>111</v>
      </c>
      <c r="B39" s="43" t="s">
        <v>0</v>
      </c>
    </row>
    <row r="40" customFormat="false" ht="12.75" hidden="false" customHeight="false" outlineLevel="0" collapsed="false">
      <c r="A40" s="8" t="s">
        <v>84</v>
      </c>
      <c r="B40" s="43" t="s">
        <v>0</v>
      </c>
    </row>
    <row r="41" customFormat="false" ht="12.75" hidden="false" customHeight="false" outlineLevel="0" collapsed="false">
      <c r="A41" s="8" t="n">
        <v>2002</v>
      </c>
      <c r="B41" s="43" t="n">
        <f aca="false">'mm assets'!K73</f>
        <v>-170000</v>
      </c>
    </row>
    <row r="42" customFormat="false" ht="12.75" hidden="false" customHeight="false" outlineLevel="0" collapsed="false">
      <c r="A42" s="8" t="n">
        <v>2003</v>
      </c>
      <c r="B42" s="43" t="n">
        <f aca="false">'mm assets'!K74</f>
        <v>-260000</v>
      </c>
    </row>
    <row r="43" customFormat="false" ht="12.75" hidden="false" customHeight="false" outlineLevel="0" collapsed="false">
      <c r="A43" s="8"/>
      <c r="B43" s="43"/>
    </row>
    <row r="44" customFormat="false" ht="12.75" hidden="false" customHeight="false" outlineLevel="0" collapsed="false">
      <c r="A44" s="8" t="s">
        <v>112</v>
      </c>
      <c r="B44" s="43" t="n">
        <v>-21400</v>
      </c>
    </row>
    <row r="45" customFormat="false" ht="13.5" hidden="false" customHeight="false" outlineLevel="0" collapsed="false">
      <c r="A45" s="45" t="s">
        <v>0</v>
      </c>
      <c r="B45" s="46"/>
    </row>
    <row r="46" customFormat="false" ht="12.75" hidden="false" customHeight="false" outlineLevel="0" collapsed="false">
      <c r="A46" s="47" t="s">
        <v>0</v>
      </c>
    </row>
    <row r="47" customFormat="false" ht="12.75" hidden="false" customHeight="false" outlineLevel="0" collapsed="false">
      <c r="A47" s="8" t="s">
        <v>88</v>
      </c>
      <c r="B47" s="40" t="n">
        <f aca="false">SUM(B5:B45)</f>
        <v>6103554.58398674</v>
      </c>
    </row>
    <row r="48" customFormat="false" ht="13.5" hidden="false" customHeight="false" outlineLevel="0" collapsed="false">
      <c r="A48" s="34"/>
      <c r="B48" s="46"/>
    </row>
    <row r="49" customFormat="false" ht="12.75" hidden="false" customHeight="false" outlineLevel="0" collapsed="false">
      <c r="B49" s="48"/>
    </row>
    <row r="50" customFormat="false" ht="12.75" hidden="false" customHeight="false" outlineLevel="0" collapsed="false">
      <c r="A50" s="1" t="s">
        <v>113</v>
      </c>
      <c r="B50" s="48" t="n">
        <f aca="false">SUM(B35:B37)</f>
        <v>375000</v>
      </c>
    </row>
    <row r="51" customFormat="false" ht="12.75" hidden="false" customHeight="false" outlineLevel="0" collapsed="false">
      <c r="A51" s="1" t="s">
        <v>114</v>
      </c>
      <c r="B51" s="48" t="n">
        <f aca="false">B44</f>
        <v>-21400</v>
      </c>
    </row>
    <row r="52" customFormat="false" ht="12.75" hidden="false" customHeight="false" outlineLevel="0" collapsed="false">
      <c r="A52" s="1" t="s">
        <v>115</v>
      </c>
      <c r="B52" s="48" t="n">
        <f aca="false">B47-B50-B51</f>
        <v>5749954.58398674</v>
      </c>
    </row>
    <row r="53" customFormat="false" ht="12.75" hidden="false" customHeight="false" outlineLevel="0" collapsed="false">
      <c r="A53" s="1" t="s">
        <v>116</v>
      </c>
      <c r="B53" s="43" t="n">
        <f aca="false">'mm assets'!K93</f>
        <v>5739954.58398674</v>
      </c>
    </row>
    <row r="54" customFormat="false" ht="12.75" hidden="false" customHeight="false" outlineLevel="0" collapsed="false">
      <c r="A54" s="1" t="s">
        <v>117</v>
      </c>
      <c r="B54" s="48" t="n">
        <f aca="false">B52-B53</f>
        <v>10000</v>
      </c>
    </row>
    <row r="57" customFormat="false" ht="12.75" hidden="false" customHeight="false" outlineLevel="0" collapsed="false">
      <c r="B57" s="40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C33" activePane="bottomRight" state="frozen"/>
      <selection pane="topLeft" activeCell="A1" activeCellId="0" sqref="A1"/>
      <selection pane="topRight" activeCell="C1" activeCellId="0" sqref="C1"/>
      <selection pane="bottomLeft" activeCell="A33" activeCellId="0" sqref="A33"/>
      <selection pane="bottomRight" activeCell="E43" activeCellId="0" sqref="E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20.13"/>
    <col collapsed="false" customWidth="true" hidden="false" outlineLevel="0" max="2" min="2" style="49" width="30.41"/>
    <col collapsed="false" customWidth="true" hidden="false" outlineLevel="0" max="3" min="3" style="50" width="10.71"/>
    <col collapsed="false" customWidth="true" hidden="false" outlineLevel="0" max="4" min="4" style="51" width="11.28"/>
    <col collapsed="false" customWidth="true" hidden="false" outlineLevel="0" max="5" min="5" style="49" width="9.14"/>
    <col collapsed="false" customWidth="true" hidden="false" outlineLevel="0" max="6" min="6" style="49" width="10.13"/>
    <col collapsed="false" customWidth="true" hidden="false" outlineLevel="0" max="8" min="7" style="52" width="18.41"/>
    <col collapsed="false" customWidth="true" hidden="false" outlineLevel="0" max="9" min="9" style="44" width="7.99"/>
    <col collapsed="false" customWidth="true" hidden="false" outlineLevel="0" max="11" min="10" style="44" width="11.7"/>
  </cols>
  <sheetData>
    <row r="1" customFormat="false" ht="12.75" hidden="false" customHeight="false" outlineLevel="0" collapsed="false">
      <c r="A1" s="1"/>
      <c r="B1" s="1"/>
      <c r="C1" s="2"/>
      <c r="D1" s="2" t="s">
        <v>0</v>
      </c>
      <c r="E1" s="3"/>
      <c r="F1" s="3"/>
      <c r="G1" s="7" t="s">
        <v>1</v>
      </c>
      <c r="H1" s="7" t="s">
        <v>2</v>
      </c>
      <c r="I1" s="3"/>
      <c r="J1" s="4"/>
      <c r="K1" s="4"/>
      <c r="L1" s="5"/>
      <c r="M1" s="6"/>
      <c r="N1" s="6"/>
      <c r="O1" s="3"/>
    </row>
    <row r="2" customFormat="false" ht="12.75" hidden="false" customHeight="false" outlineLevel="0" collapsed="false">
      <c r="A2" s="8"/>
      <c r="B2" s="1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M2" s="6"/>
      <c r="N2" s="6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37226</v>
      </c>
      <c r="F3" s="12" t="n">
        <v>37225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  <c r="M3" s="6"/>
      <c r="N3" s="6"/>
      <c r="O3" s="3"/>
    </row>
    <row r="6" customFormat="false" ht="12.75" hidden="false" customHeight="false" outlineLevel="0" collapsed="false">
      <c r="B6" s="10" t="s">
        <v>0</v>
      </c>
      <c r="C6" s="53" t="s">
        <v>0</v>
      </c>
    </row>
    <row r="7" customFormat="false" ht="12.75" hidden="false" customHeight="false" outlineLevel="0" collapsed="false">
      <c r="B7" s="10" t="s">
        <v>0</v>
      </c>
      <c r="C7" s="53" t="s">
        <v>0</v>
      </c>
    </row>
    <row r="8" customFormat="false" ht="12.75" hidden="false" customHeight="false" outlineLevel="0" collapsed="false">
      <c r="A8" s="8" t="s">
        <v>118</v>
      </c>
      <c r="B8" s="1" t="s">
        <v>119</v>
      </c>
      <c r="C8" s="2" t="n">
        <v>96.793</v>
      </c>
      <c r="D8" s="2" t="n">
        <f aca="false">C8*1</f>
        <v>96.793</v>
      </c>
      <c r="E8" s="13" t="n">
        <v>0.4</v>
      </c>
      <c r="F8" s="13" t="n">
        <v>0</v>
      </c>
      <c r="G8" s="4" t="n">
        <f aca="false">C8*(E8-F8)</f>
        <v>38.7172</v>
      </c>
      <c r="H8" s="4" t="n">
        <f aca="false">C8*(E8-F8)</f>
        <v>38.7172</v>
      </c>
      <c r="I8" s="13"/>
      <c r="J8" s="4" t="n">
        <f aca="false">C8*E8</f>
        <v>38.7172</v>
      </c>
      <c r="K8" s="4" t="n">
        <f aca="false">J8</f>
        <v>38.7172</v>
      </c>
      <c r="L8" s="44"/>
      <c r="M8" s="6" t="s">
        <v>0</v>
      </c>
      <c r="N8" s="6"/>
      <c r="O8" s="3"/>
    </row>
    <row r="9" customFormat="false" ht="12.75" hidden="false" customHeight="false" outlineLevel="0" collapsed="false">
      <c r="A9" s="8"/>
      <c r="B9" s="1"/>
      <c r="C9" s="2" t="s">
        <v>0</v>
      </c>
      <c r="D9" s="2"/>
      <c r="E9" s="13" t="s">
        <v>0</v>
      </c>
      <c r="F9" s="13" t="s">
        <v>0</v>
      </c>
      <c r="G9" s="4"/>
      <c r="H9" s="4" t="s">
        <v>0</v>
      </c>
      <c r="I9" s="54" t="s">
        <v>0</v>
      </c>
      <c r="J9" s="4"/>
      <c r="K9" s="4"/>
      <c r="L9" s="44"/>
      <c r="M9" s="6" t="s">
        <v>0</v>
      </c>
      <c r="N9" s="6"/>
      <c r="O9" s="3"/>
    </row>
    <row r="10" customFormat="false" ht="12.75" hidden="false" customHeight="false" outlineLevel="0" collapsed="false">
      <c r="A10" s="8" t="s">
        <v>120</v>
      </c>
      <c r="B10" s="3" t="s">
        <v>79</v>
      </c>
      <c r="C10" s="2"/>
      <c r="D10" s="2" t="s">
        <v>0</v>
      </c>
      <c r="E10" s="13" t="s">
        <v>0</v>
      </c>
      <c r="F10" s="13" t="s">
        <v>0</v>
      </c>
      <c r="G10" s="4"/>
      <c r="H10" s="4" t="s">
        <v>0</v>
      </c>
      <c r="I10" s="54" t="s">
        <v>0</v>
      </c>
      <c r="J10" s="4"/>
      <c r="K10" s="4"/>
      <c r="L10" s="44"/>
      <c r="M10" s="6" t="s">
        <v>0</v>
      </c>
      <c r="N10" s="6"/>
      <c r="O10" s="3"/>
    </row>
    <row r="11" customFormat="false" ht="12.75" hidden="false" customHeight="false" outlineLevel="0" collapsed="false">
      <c r="A11" s="21" t="s">
        <v>0</v>
      </c>
      <c r="B11" s="1" t="s">
        <v>119</v>
      </c>
      <c r="C11" s="2" t="n">
        <v>8267</v>
      </c>
      <c r="D11" s="2" t="n">
        <v>8267</v>
      </c>
      <c r="E11" s="13" t="n">
        <f aca="false">E$8</f>
        <v>0.4</v>
      </c>
      <c r="F11" s="13" t="n">
        <f aca="false">F$8</f>
        <v>0</v>
      </c>
      <c r="G11" s="4" t="n">
        <f aca="false">C11*(E11-F11)</f>
        <v>3306.8</v>
      </c>
      <c r="H11" s="4" t="n">
        <f aca="false">C11*(E11-F11)*0.5895</f>
        <v>1949.3586</v>
      </c>
      <c r="I11" s="54" t="s">
        <v>0</v>
      </c>
      <c r="J11" s="4" t="n">
        <f aca="false">C11*E11*0.9</f>
        <v>2976.12</v>
      </c>
      <c r="K11" s="4" t="n">
        <f aca="false">J11*0.614</f>
        <v>1827.33768</v>
      </c>
      <c r="M11" s="6" t="s">
        <v>0</v>
      </c>
      <c r="N11" s="6" t="s">
        <v>0</v>
      </c>
      <c r="O11" s="3"/>
    </row>
    <row r="12" customFormat="false" ht="12.75" hidden="false" customHeight="false" outlineLevel="0" collapsed="false">
      <c r="A12" s="21"/>
      <c r="B12" s="1"/>
      <c r="C12" s="2"/>
      <c r="D12" s="2"/>
      <c r="E12" s="13" t="s">
        <v>0</v>
      </c>
      <c r="F12" s="13" t="s">
        <v>0</v>
      </c>
      <c r="G12" s="4"/>
      <c r="H12" s="4" t="s">
        <v>0</v>
      </c>
      <c r="I12" s="54"/>
      <c r="J12" s="54"/>
      <c r="K12" s="4"/>
      <c r="L12" s="44"/>
      <c r="M12" s="6" t="s">
        <v>0</v>
      </c>
      <c r="N12" s="6"/>
      <c r="O12" s="3"/>
    </row>
    <row r="13" customFormat="false" ht="12.75" hidden="false" customHeight="false" outlineLevel="0" collapsed="false">
      <c r="A13" s="8" t="s">
        <v>121</v>
      </c>
      <c r="B13" s="3" t="s">
        <v>79</v>
      </c>
      <c r="C13" s="2"/>
      <c r="D13" s="2"/>
      <c r="E13" s="13" t="s">
        <v>0</v>
      </c>
      <c r="F13" s="13" t="s">
        <v>0</v>
      </c>
      <c r="G13" s="4"/>
      <c r="H13" s="4" t="s">
        <v>0</v>
      </c>
      <c r="I13" s="5"/>
      <c r="J13" s="4"/>
      <c r="K13" s="4"/>
      <c r="L13" s="44"/>
      <c r="M13" s="6" t="s">
        <v>0</v>
      </c>
      <c r="N13" s="6"/>
      <c r="O13" s="3"/>
    </row>
    <row r="14" customFormat="false" ht="12.75" hidden="false" customHeight="false" outlineLevel="0" collapsed="false">
      <c r="A14" s="8"/>
      <c r="B14" s="1" t="s">
        <v>122</v>
      </c>
      <c r="C14" s="2" t="n">
        <v>1307.5862</v>
      </c>
      <c r="D14" s="2" t="n">
        <f aca="false">C14*1</f>
        <v>1307.5862</v>
      </c>
      <c r="E14" s="13" t="n">
        <f aca="false">E$8</f>
        <v>0.4</v>
      </c>
      <c r="F14" s="13" t="n">
        <f aca="false">F$8</f>
        <v>0</v>
      </c>
      <c r="G14" s="4" t="n">
        <f aca="false">C14*(E14-F14)</f>
        <v>523.03448</v>
      </c>
      <c r="H14" s="4" t="n">
        <f aca="false">C14*(E14-F14)</f>
        <v>523.03448</v>
      </c>
      <c r="I14" s="13"/>
      <c r="J14" s="4" t="n">
        <f aca="false">C14*E14</f>
        <v>523.03448</v>
      </c>
      <c r="K14" s="4" t="n">
        <f aca="false">J14</f>
        <v>523.03448</v>
      </c>
      <c r="L14" s="44"/>
      <c r="M14" s="6" t="s">
        <v>0</v>
      </c>
      <c r="N14" s="6"/>
      <c r="O14" s="3"/>
    </row>
    <row r="15" customFormat="false" ht="12.75" hidden="false" customHeight="false" outlineLevel="0" collapsed="false">
      <c r="A15" s="8"/>
      <c r="B15" s="1" t="s">
        <v>123</v>
      </c>
      <c r="C15" s="2" t="n">
        <v>178.0334</v>
      </c>
      <c r="D15" s="2" t="n">
        <f aca="false">C15*1</f>
        <v>178.0334</v>
      </c>
      <c r="E15" s="13" t="n">
        <f aca="false">E$8</f>
        <v>0.4</v>
      </c>
      <c r="F15" s="13" t="n">
        <f aca="false">F$8</f>
        <v>0</v>
      </c>
      <c r="G15" s="4" t="n">
        <f aca="false">C15*(E15-F15)</f>
        <v>71.21336</v>
      </c>
      <c r="H15" s="4" t="n">
        <f aca="false">C15*(E15-F15)</f>
        <v>71.21336</v>
      </c>
      <c r="I15" s="13"/>
      <c r="J15" s="4" t="n">
        <f aca="false">C15*E15</f>
        <v>71.21336</v>
      </c>
      <c r="K15" s="4" t="n">
        <f aca="false">J15</f>
        <v>71.21336</v>
      </c>
      <c r="L15" s="44"/>
      <c r="M15" s="6" t="s">
        <v>0</v>
      </c>
      <c r="N15" s="6"/>
      <c r="O15" s="3"/>
    </row>
    <row r="16" customFormat="false" ht="12.75" hidden="false" customHeight="false" outlineLevel="0" collapsed="false">
      <c r="A16" s="8"/>
      <c r="B16" s="1" t="s">
        <v>124</v>
      </c>
      <c r="C16" s="2" t="n">
        <v>402.8541</v>
      </c>
      <c r="D16" s="2" t="n">
        <f aca="false">C16*1</f>
        <v>402.8541</v>
      </c>
      <c r="E16" s="13" t="n">
        <f aca="false">E$8</f>
        <v>0.4</v>
      </c>
      <c r="F16" s="13" t="n">
        <f aca="false">F$8</f>
        <v>0</v>
      </c>
      <c r="G16" s="4" t="n">
        <f aca="false">C16*(E16-F16)</f>
        <v>161.14164</v>
      </c>
      <c r="H16" s="4" t="n">
        <f aca="false">C16*(E16-F16)</f>
        <v>161.14164</v>
      </c>
      <c r="I16" s="13"/>
      <c r="J16" s="4" t="n">
        <f aca="false">C16*E16</f>
        <v>161.14164</v>
      </c>
      <c r="K16" s="4" t="n">
        <f aca="false">J16</f>
        <v>161.14164</v>
      </c>
      <c r="L16" s="44"/>
      <c r="M16" s="6" t="s">
        <v>0</v>
      </c>
      <c r="N16" s="6"/>
      <c r="O16" s="3"/>
    </row>
    <row r="17" customFormat="false" ht="12.75" hidden="false" customHeight="false" outlineLevel="0" collapsed="false">
      <c r="A17" s="8"/>
      <c r="B17" s="1"/>
      <c r="C17" s="2" t="s">
        <v>0</v>
      </c>
      <c r="D17" s="2"/>
      <c r="E17" s="13" t="s">
        <v>0</v>
      </c>
      <c r="F17" s="13" t="s">
        <v>0</v>
      </c>
      <c r="G17" s="4"/>
      <c r="H17" s="4" t="s">
        <v>0</v>
      </c>
      <c r="I17" s="13"/>
      <c r="J17" s="4"/>
      <c r="K17" s="4"/>
      <c r="L17" s="44"/>
      <c r="M17" s="6" t="s">
        <v>0</v>
      </c>
      <c r="N17" s="6"/>
      <c r="O17" s="3"/>
    </row>
    <row r="18" customFormat="false" ht="12.75" hidden="false" customHeight="false" outlineLevel="0" collapsed="false">
      <c r="A18" s="8" t="s">
        <v>125</v>
      </c>
      <c r="B18" s="13" t="s">
        <v>79</v>
      </c>
      <c r="C18" s="2" t="s">
        <v>0</v>
      </c>
      <c r="D18" s="2"/>
      <c r="E18" s="13" t="s">
        <v>0</v>
      </c>
      <c r="F18" s="13" t="s">
        <v>0</v>
      </c>
      <c r="G18" s="20"/>
      <c r="H18" s="4" t="s">
        <v>0</v>
      </c>
      <c r="I18" s="1"/>
      <c r="J18" s="4"/>
      <c r="K18" s="4"/>
      <c r="L18" s="44"/>
      <c r="M18" s="6" t="s">
        <v>0</v>
      </c>
      <c r="N18" s="6"/>
      <c r="O18" s="3"/>
    </row>
    <row r="19" customFormat="false" ht="12.75" hidden="false" customHeight="false" outlineLevel="0" collapsed="false">
      <c r="A19" s="8" t="s">
        <v>126</v>
      </c>
      <c r="B19" s="1" t="s">
        <v>127</v>
      </c>
      <c r="C19" s="2" t="n">
        <v>3262</v>
      </c>
      <c r="D19" s="2" t="s">
        <v>0</v>
      </c>
      <c r="E19" s="13" t="n">
        <f aca="false">E$8</f>
        <v>0.4</v>
      </c>
      <c r="F19" s="13" t="n">
        <f aca="false">F$8</f>
        <v>0</v>
      </c>
      <c r="G19" s="4" t="n">
        <f aca="false">IF(E19&gt;I19,(E19-F19)*C19,0)</f>
        <v>0</v>
      </c>
      <c r="H19" s="4" t="n">
        <f aca="false">IF(E19&gt;I19,(E19-F19)*C19*0.5895,0)</f>
        <v>0</v>
      </c>
      <c r="I19" s="13" t="n">
        <v>76.025</v>
      </c>
      <c r="J19" s="4" t="n">
        <f aca="false">IF(C19*(E19-I19)&gt;0,C19*(E19-I19),0)</f>
        <v>0</v>
      </c>
      <c r="K19" s="4" t="n">
        <f aca="false">J19*0.5995</f>
        <v>0</v>
      </c>
      <c r="L19" s="44"/>
      <c r="M19" s="6" t="s">
        <v>0</v>
      </c>
      <c r="N19" s="6"/>
      <c r="O19" s="3"/>
    </row>
    <row r="20" customFormat="false" ht="12.75" hidden="false" customHeight="false" outlineLevel="0" collapsed="false">
      <c r="A20" s="8"/>
      <c r="B20" s="1" t="s">
        <v>128</v>
      </c>
      <c r="C20" s="2" t="n">
        <v>1270</v>
      </c>
      <c r="D20" s="2" t="s">
        <v>0</v>
      </c>
      <c r="E20" s="13" t="n">
        <f aca="false">E$8</f>
        <v>0.4</v>
      </c>
      <c r="F20" s="13" t="n">
        <f aca="false">F$8</f>
        <v>0</v>
      </c>
      <c r="G20" s="4" t="n">
        <f aca="false">IF(E20&gt;I20,(E20-F20)*C20,0)</f>
        <v>0</v>
      </c>
      <c r="H20" s="4" t="n">
        <f aca="false">IF(E20&gt;I20,(E20-F20)*C20*0.5895,0)</f>
        <v>0</v>
      </c>
      <c r="I20" s="13" t="n">
        <v>76</v>
      </c>
      <c r="J20" s="4" t="n">
        <f aca="false">IF(C20*(E20-I20)&gt;0,C20*(E20-I20),0)</f>
        <v>0</v>
      </c>
      <c r="K20" s="4" t="n">
        <f aca="false">J20*0.5995</f>
        <v>0</v>
      </c>
      <c r="L20" s="44"/>
      <c r="M20" s="6" t="s">
        <v>0</v>
      </c>
      <c r="N20" s="6" t="s">
        <v>0</v>
      </c>
      <c r="O20" s="3"/>
    </row>
    <row r="21" customFormat="false" ht="12.75" hidden="false" customHeight="false" outlineLevel="0" collapsed="false">
      <c r="A21" s="8" t="s">
        <v>0</v>
      </c>
      <c r="B21" s="1" t="s">
        <v>129</v>
      </c>
      <c r="C21" s="2" t="n">
        <v>381</v>
      </c>
      <c r="D21" s="2" t="s">
        <v>0</v>
      </c>
      <c r="E21" s="13" t="n">
        <f aca="false">E$8</f>
        <v>0.4</v>
      </c>
      <c r="F21" s="13" t="n">
        <f aca="false">F$8</f>
        <v>0</v>
      </c>
      <c r="G21" s="4" t="n">
        <f aca="false">IF(E21&gt;I21,(E21-F21)*C21,0)</f>
        <v>0</v>
      </c>
      <c r="H21" s="4" t="n">
        <f aca="false">IF(E21&gt;I21,(E21-F21)*C21*0.5895,0)</f>
        <v>0</v>
      </c>
      <c r="I21" s="13" t="n">
        <v>83.125</v>
      </c>
      <c r="J21" s="4" t="n">
        <f aca="false">IF(C21*(E21-I21)&gt;0,C21*(E21-I21),0)</f>
        <v>0</v>
      </c>
      <c r="K21" s="4" t="n">
        <f aca="false">J21*0.5995</f>
        <v>0</v>
      </c>
      <c r="L21" s="44"/>
      <c r="M21" s="6" t="s">
        <v>0</v>
      </c>
      <c r="N21" s="6"/>
      <c r="O21" s="3"/>
    </row>
    <row r="22" customFormat="false" ht="12.75" hidden="false" customHeight="false" outlineLevel="0" collapsed="false">
      <c r="A22" s="8" t="s">
        <v>0</v>
      </c>
      <c r="B22" s="1" t="s">
        <v>130</v>
      </c>
      <c r="C22" s="2" t="n">
        <v>694</v>
      </c>
      <c r="D22" s="2" t="s">
        <v>0</v>
      </c>
      <c r="E22" s="13" t="n">
        <f aca="false">E$8</f>
        <v>0.4</v>
      </c>
      <c r="F22" s="13" t="n">
        <f aca="false">F$8</f>
        <v>0</v>
      </c>
      <c r="G22" s="4" t="n">
        <f aca="false">IF(E22&gt;I22,(E22-F22)*C22,0)</f>
        <v>0</v>
      </c>
      <c r="H22" s="4" t="n">
        <f aca="false">IF(E22&gt;I22,(E22-F22)*C22*0.5895,0)</f>
        <v>0</v>
      </c>
      <c r="I22" s="13" t="n">
        <v>62.41</v>
      </c>
      <c r="J22" s="4" t="n">
        <f aca="false">IF(C22*(E22-I22)&gt;0,C22*(E22-I22),0)</f>
        <v>0</v>
      </c>
      <c r="K22" s="4" t="n">
        <f aca="false">J22*0.5995</f>
        <v>0</v>
      </c>
      <c r="L22" s="44"/>
      <c r="M22" s="6" t="s">
        <v>0</v>
      </c>
      <c r="N22" s="6"/>
      <c r="O22" s="3"/>
    </row>
    <row r="23" customFormat="false" ht="12.75" hidden="false" customHeight="false" outlineLevel="0" collapsed="false">
      <c r="A23" s="8" t="s">
        <v>0</v>
      </c>
      <c r="B23" s="1" t="s">
        <v>131</v>
      </c>
      <c r="C23" s="2" t="n">
        <v>348</v>
      </c>
      <c r="D23" s="2" t="s">
        <v>0</v>
      </c>
      <c r="E23" s="13" t="n">
        <f aca="false">E$8</f>
        <v>0.4</v>
      </c>
      <c r="F23" s="13" t="n">
        <f aca="false">F$8</f>
        <v>0</v>
      </c>
      <c r="G23" s="4" t="n">
        <f aca="false">IF(E23&gt;I23,(E23-F23)*C23,0)</f>
        <v>0</v>
      </c>
      <c r="H23" s="4" t="n">
        <f aca="false">IF(E23&gt;I23,(E23-F23)*C23*0.5895,0)</f>
        <v>0</v>
      </c>
      <c r="I23" s="13" t="n">
        <v>53.04</v>
      </c>
      <c r="J23" s="4" t="n">
        <f aca="false">IF(C23*(E23-I23)&gt;0,C23*(E23-I23),0)</f>
        <v>0</v>
      </c>
      <c r="K23" s="4" t="n">
        <f aca="false">J23*0.5995</f>
        <v>0</v>
      </c>
      <c r="L23" s="44"/>
      <c r="M23" s="6" t="s">
        <v>0</v>
      </c>
      <c r="N23" s="6"/>
      <c r="O23" s="3"/>
    </row>
    <row r="24" customFormat="false" ht="12.75" hidden="false" customHeight="false" outlineLevel="0" collapsed="false">
      <c r="A24" s="8" t="s">
        <v>0</v>
      </c>
      <c r="B24" s="1" t="s">
        <v>132</v>
      </c>
      <c r="C24" s="2" t="n">
        <v>417</v>
      </c>
      <c r="D24" s="2" t="s">
        <v>0</v>
      </c>
      <c r="E24" s="13" t="n">
        <f aca="false">E$8</f>
        <v>0.4</v>
      </c>
      <c r="F24" s="13" t="n">
        <f aca="false">F$8</f>
        <v>0</v>
      </c>
      <c r="G24" s="4" t="n">
        <f aca="false">IF(E24&gt;I24,(E24-F24)*C24,0)</f>
        <v>0</v>
      </c>
      <c r="H24" s="4" t="n">
        <f aca="false">IF(E24&gt;I24,(E24-F24)*C24*0.5895,0)</f>
        <v>0</v>
      </c>
      <c r="I24" s="13" t="n">
        <v>48.3</v>
      </c>
      <c r="J24" s="4" t="n">
        <f aca="false">IF(C24*(E24-I24)&gt;0,C24*(E24-I24),0)</f>
        <v>0</v>
      </c>
      <c r="K24" s="4" t="n">
        <f aca="false">J24*0.5995</f>
        <v>0</v>
      </c>
      <c r="L24" s="44"/>
      <c r="M24" s="6" t="s">
        <v>0</v>
      </c>
      <c r="N24" s="6"/>
      <c r="O24" s="3"/>
    </row>
    <row r="25" customFormat="false" ht="12.75" hidden="false" customHeight="false" outlineLevel="0" collapsed="false">
      <c r="A25" s="8" t="s">
        <v>0</v>
      </c>
      <c r="B25" s="1" t="s">
        <v>133</v>
      </c>
      <c r="C25" s="2" t="n">
        <v>610</v>
      </c>
      <c r="D25" s="2" t="s">
        <v>0</v>
      </c>
      <c r="E25" s="13" t="n">
        <f aca="false">E$8</f>
        <v>0.4</v>
      </c>
      <c r="F25" s="13" t="n">
        <f aca="false">F$8</f>
        <v>0</v>
      </c>
      <c r="G25" s="4" t="n">
        <f aca="false">IF(E25&gt;I25,(E25-F25)*C25,0)</f>
        <v>0</v>
      </c>
      <c r="H25" s="4" t="n">
        <f aca="false">IF(E25&gt;I25,(E25-F25)*C25*0.5895,0)</f>
        <v>0</v>
      </c>
      <c r="I25" s="13" t="n">
        <v>36.88</v>
      </c>
      <c r="J25" s="4" t="n">
        <f aca="false">IF(C25*(E25-I25)&gt;0,C25*(E25-I25),0)</f>
        <v>0</v>
      </c>
      <c r="K25" s="4" t="n">
        <f aca="false">J25*0.5995</f>
        <v>0</v>
      </c>
      <c r="L25" s="44"/>
      <c r="M25" s="6" t="s">
        <v>0</v>
      </c>
      <c r="N25" s="6"/>
      <c r="O25" s="3"/>
    </row>
    <row r="26" customFormat="false" ht="12.75" hidden="false" customHeight="false" outlineLevel="0" collapsed="false">
      <c r="A26" s="8" t="s">
        <v>0</v>
      </c>
      <c r="B26" s="55" t="s">
        <v>0</v>
      </c>
      <c r="C26" s="2" t="s">
        <v>0</v>
      </c>
      <c r="D26" s="2"/>
      <c r="E26" s="13" t="s">
        <v>0</v>
      </c>
      <c r="F26" s="13" t="s">
        <v>0</v>
      </c>
      <c r="G26" s="20"/>
      <c r="H26" s="4" t="s">
        <v>0</v>
      </c>
      <c r="I26" s="1"/>
      <c r="J26" s="4"/>
      <c r="K26" s="4"/>
      <c r="L26" s="44"/>
      <c r="M26" s="6" t="s">
        <v>0</v>
      </c>
      <c r="N26" s="6"/>
      <c r="O26" s="3"/>
    </row>
    <row r="27" customFormat="false" ht="12.75" hidden="false" customHeight="false" outlineLevel="0" collapsed="false">
      <c r="A27" s="8" t="s">
        <v>134</v>
      </c>
      <c r="B27" s="3" t="s">
        <v>79</v>
      </c>
      <c r="C27" s="2"/>
      <c r="D27" s="2" t="s">
        <v>0</v>
      </c>
      <c r="E27" s="13" t="s">
        <v>0</v>
      </c>
      <c r="F27" s="13" t="s">
        <v>0</v>
      </c>
      <c r="G27" s="4"/>
      <c r="H27" s="4" t="s">
        <v>0</v>
      </c>
      <c r="I27" s="5"/>
      <c r="J27" s="4"/>
      <c r="K27" s="4" t="s">
        <v>0</v>
      </c>
      <c r="L27" s="44"/>
      <c r="M27" s="6" t="s">
        <v>0</v>
      </c>
      <c r="N27" s="6"/>
      <c r="O27" s="3"/>
    </row>
    <row r="28" customFormat="false" ht="12.75" hidden="false" customHeight="false" outlineLevel="0" collapsed="false">
      <c r="A28" s="8" t="s">
        <v>135</v>
      </c>
      <c r="B28" s="1" t="s">
        <v>136</v>
      </c>
      <c r="C28" s="2" t="n">
        <v>2317</v>
      </c>
      <c r="D28" s="2" t="n">
        <f aca="false">C28*1</f>
        <v>2317</v>
      </c>
      <c r="E28" s="13" t="n">
        <f aca="false">E$8</f>
        <v>0.4</v>
      </c>
      <c r="F28" s="13" t="n">
        <f aca="false">F$8</f>
        <v>0</v>
      </c>
      <c r="G28" s="4" t="n">
        <f aca="false">C28*(E28-F28)</f>
        <v>926.8</v>
      </c>
      <c r="H28" s="4" t="n">
        <f aca="false">C28*(E28-F28)*0.5895</f>
        <v>546.3486</v>
      </c>
      <c r="I28" s="13"/>
      <c r="J28" s="4" t="n">
        <f aca="false">C28*E28</f>
        <v>926.8</v>
      </c>
      <c r="K28" s="4" t="n">
        <f aca="false">J28*0.614</f>
        <v>569.0552</v>
      </c>
      <c r="L28" s="44"/>
      <c r="M28" s="6" t="s">
        <v>0</v>
      </c>
      <c r="N28" s="6"/>
      <c r="O28" s="3"/>
    </row>
    <row r="29" customFormat="false" ht="12.75" hidden="false" customHeight="false" outlineLevel="0" collapsed="false">
      <c r="A29" s="8"/>
      <c r="B29" s="1"/>
      <c r="C29" s="2" t="s">
        <v>0</v>
      </c>
      <c r="D29" s="2" t="s">
        <v>0</v>
      </c>
      <c r="E29" s="13" t="s">
        <v>0</v>
      </c>
      <c r="F29" s="13" t="s">
        <v>0</v>
      </c>
      <c r="G29" s="1"/>
      <c r="H29" s="4" t="s">
        <v>0</v>
      </c>
      <c r="I29" s="1"/>
      <c r="J29" s="4"/>
      <c r="K29" s="4" t="s">
        <v>0</v>
      </c>
      <c r="L29" s="44"/>
      <c r="M29" s="6" t="s">
        <v>0</v>
      </c>
      <c r="N29" s="6"/>
      <c r="O29" s="3"/>
    </row>
    <row r="30" customFormat="false" ht="12.75" hidden="false" customHeight="false" outlineLevel="0" collapsed="false">
      <c r="A30" s="8" t="s">
        <v>137</v>
      </c>
      <c r="B30" s="3" t="s">
        <v>79</v>
      </c>
      <c r="C30" s="2"/>
      <c r="D30" s="2" t="s">
        <v>0</v>
      </c>
      <c r="E30" s="13" t="s">
        <v>0</v>
      </c>
      <c r="F30" s="13" t="s">
        <v>0</v>
      </c>
      <c r="G30" s="4"/>
      <c r="H30" s="4" t="s">
        <v>0</v>
      </c>
      <c r="I30" s="5"/>
      <c r="J30" s="4"/>
      <c r="K30" s="4" t="s">
        <v>0</v>
      </c>
      <c r="L30" s="44"/>
      <c r="M30" s="6" t="s">
        <v>0</v>
      </c>
      <c r="N30" s="6"/>
      <c r="O30" s="3"/>
    </row>
    <row r="31" customFormat="false" ht="12.75" hidden="false" customHeight="false" outlineLevel="0" collapsed="false">
      <c r="A31" s="8" t="s">
        <v>138</v>
      </c>
      <c r="B31" s="1" t="s">
        <v>139</v>
      </c>
      <c r="C31" s="2" t="n">
        <v>1924</v>
      </c>
      <c r="D31" s="2" t="n">
        <f aca="false">+C31*1</f>
        <v>1924</v>
      </c>
      <c r="E31" s="13" t="n">
        <f aca="false">E$8</f>
        <v>0.4</v>
      </c>
      <c r="F31" s="13" t="n">
        <f aca="false">F$8</f>
        <v>0</v>
      </c>
      <c r="G31" s="4" t="n">
        <f aca="false">C31*(E31-F31)</f>
        <v>769.6</v>
      </c>
      <c r="H31" s="4" t="n">
        <f aca="false">C31*(E31-F31)*0.5895</f>
        <v>453.6792</v>
      </c>
      <c r="I31" s="13"/>
      <c r="J31" s="4" t="n">
        <f aca="false">C31*E31</f>
        <v>769.6</v>
      </c>
      <c r="K31" s="4" t="n">
        <f aca="false">J31*0.614</f>
        <v>472.5344</v>
      </c>
      <c r="L31" s="44"/>
      <c r="M31" s="6" t="s">
        <v>0</v>
      </c>
      <c r="N31" s="6"/>
      <c r="O31" s="4" t="s">
        <v>0</v>
      </c>
      <c r="P31" s="20" t="s">
        <v>0</v>
      </c>
    </row>
    <row r="32" customFormat="false" ht="12.75" hidden="false" customHeight="false" outlineLevel="0" collapsed="false">
      <c r="B32" s="10" t="s">
        <v>0</v>
      </c>
      <c r="C32" s="53" t="s">
        <v>0</v>
      </c>
    </row>
    <row r="33" customFormat="false" ht="12.75" hidden="false" customHeight="false" outlineLevel="0" collapsed="false">
      <c r="A33" s="8" t="s">
        <v>137</v>
      </c>
      <c r="B33" s="3" t="s">
        <v>79</v>
      </c>
      <c r="C33" s="2"/>
      <c r="D33" s="2" t="s">
        <v>0</v>
      </c>
      <c r="E33" s="56"/>
      <c r="F33" s="56"/>
      <c r="G33" s="4"/>
      <c r="H33" s="4" t="s">
        <v>0</v>
      </c>
      <c r="I33" s="5"/>
      <c r="J33" s="4"/>
      <c r="K33" s="4" t="s">
        <v>0</v>
      </c>
      <c r="L33" s="5"/>
      <c r="M33" s="6"/>
      <c r="N33" s="6"/>
      <c r="O33" s="3"/>
    </row>
    <row r="34" customFormat="false" ht="12.75" hidden="false" customHeight="false" outlineLevel="0" collapsed="false">
      <c r="A34" s="8" t="s">
        <v>140</v>
      </c>
      <c r="B34" s="1" t="s">
        <v>141</v>
      </c>
      <c r="C34" s="2" t="n">
        <v>288</v>
      </c>
      <c r="D34" s="2" t="n">
        <v>0</v>
      </c>
      <c r="E34" s="13" t="n">
        <f aca="false">unvested!E$8</f>
        <v>0.4</v>
      </c>
      <c r="F34" s="13" t="n">
        <f aca="false">unvested!F$8</f>
        <v>0</v>
      </c>
      <c r="G34" s="4" t="n">
        <v>0</v>
      </c>
      <c r="H34" s="4" t="n">
        <v>0</v>
      </c>
      <c r="I34" s="13"/>
      <c r="J34" s="4" t="n">
        <v>0</v>
      </c>
      <c r="K34" s="4" t="n">
        <v>0</v>
      </c>
      <c r="L34" s="44"/>
      <c r="M34" s="44"/>
      <c r="N34" s="44"/>
      <c r="O34" s="44"/>
    </row>
    <row r="35" customFormat="false" ht="12.75" hidden="false" customHeight="false" outlineLevel="0" collapsed="false">
      <c r="A35" s="8"/>
      <c r="B35" s="1"/>
      <c r="C35" s="2"/>
      <c r="D35" s="2"/>
      <c r="E35" s="13" t="s">
        <v>0</v>
      </c>
      <c r="F35" s="13" t="s">
        <v>0</v>
      </c>
      <c r="G35" s="4"/>
      <c r="H35" s="4" t="s">
        <v>0</v>
      </c>
      <c r="I35" s="13"/>
      <c r="J35" s="4"/>
      <c r="K35" s="4" t="s">
        <v>0</v>
      </c>
      <c r="L35" s="5"/>
      <c r="M35" s="6"/>
      <c r="N35" s="6"/>
      <c r="O35" s="3"/>
    </row>
    <row r="36" customFormat="false" ht="12.75" hidden="false" customHeight="false" outlineLevel="0" collapsed="false">
      <c r="A36" s="8" t="s">
        <v>142</v>
      </c>
      <c r="B36" s="3" t="s">
        <v>79</v>
      </c>
      <c r="C36" s="2" t="s">
        <v>0</v>
      </c>
      <c r="D36" s="2"/>
      <c r="E36" s="13" t="s">
        <v>0</v>
      </c>
      <c r="F36" s="13" t="s">
        <v>0</v>
      </c>
      <c r="G36" s="4"/>
      <c r="H36" s="4" t="s">
        <v>0</v>
      </c>
      <c r="I36" s="5"/>
      <c r="J36" s="4"/>
      <c r="K36" s="4" t="s">
        <v>0</v>
      </c>
      <c r="L36" s="44"/>
      <c r="M36" s="44"/>
      <c r="N36" s="44"/>
      <c r="O36" s="44"/>
    </row>
    <row r="37" customFormat="false" ht="12.75" hidden="false" customHeight="false" outlineLevel="0" collapsed="false">
      <c r="A37" s="8" t="s">
        <v>135</v>
      </c>
      <c r="B37" s="1" t="s">
        <v>143</v>
      </c>
      <c r="C37" s="2" t="n">
        <v>3331</v>
      </c>
      <c r="D37" s="2" t="n">
        <v>0</v>
      </c>
      <c r="E37" s="13" t="n">
        <f aca="false">unvested!E$8</f>
        <v>0.4</v>
      </c>
      <c r="F37" s="13" t="n">
        <f aca="false">unvested!F$8</f>
        <v>0</v>
      </c>
      <c r="G37" s="4" t="n">
        <v>0</v>
      </c>
      <c r="H37" s="4" t="n">
        <v>0</v>
      </c>
      <c r="I37" s="13"/>
      <c r="J37" s="4" t="n">
        <v>0</v>
      </c>
      <c r="K37" s="4" t="n">
        <v>0</v>
      </c>
      <c r="L37" s="5"/>
      <c r="M37" s="6"/>
      <c r="N37" s="6"/>
      <c r="O37" s="3"/>
    </row>
    <row r="38" customFormat="false" ht="12.75" hidden="false" customHeight="false" outlineLevel="0" collapsed="false">
      <c r="A38" s="8" t="s">
        <v>0</v>
      </c>
      <c r="B38" s="1" t="s">
        <v>144</v>
      </c>
      <c r="C38" s="2" t="n">
        <v>668</v>
      </c>
      <c r="D38" s="2" t="n">
        <v>0</v>
      </c>
      <c r="E38" s="13" t="n">
        <f aca="false">unvested!E$8</f>
        <v>0.4</v>
      </c>
      <c r="F38" s="13" t="n">
        <f aca="false">unvested!F$8</f>
        <v>0</v>
      </c>
      <c r="G38" s="4" t="n">
        <v>0</v>
      </c>
      <c r="H38" s="4" t="n">
        <v>0</v>
      </c>
      <c r="I38" s="13"/>
      <c r="J38" s="4" t="n">
        <v>0</v>
      </c>
      <c r="K38" s="4" t="n">
        <v>0</v>
      </c>
      <c r="L38" s="44"/>
      <c r="M38" s="44"/>
      <c r="N38" s="44"/>
      <c r="O38" s="44"/>
    </row>
    <row r="39" customFormat="false" ht="12.75" hidden="false" customHeight="false" outlineLevel="0" collapsed="false">
      <c r="A39" s="8" t="s">
        <v>0</v>
      </c>
      <c r="B39" s="1" t="s">
        <v>145</v>
      </c>
      <c r="C39" s="2" t="n">
        <v>786</v>
      </c>
      <c r="D39" s="2" t="n">
        <v>0</v>
      </c>
      <c r="E39" s="13" t="n">
        <f aca="false">unvested!E$8</f>
        <v>0.4</v>
      </c>
      <c r="F39" s="13" t="n">
        <f aca="false">unvested!F$8</f>
        <v>0</v>
      </c>
      <c r="G39" s="4" t="n">
        <v>0</v>
      </c>
      <c r="H39" s="4" t="n">
        <v>0</v>
      </c>
      <c r="I39" s="13"/>
      <c r="J39" s="4" t="n">
        <v>0</v>
      </c>
      <c r="K39" s="4" t="n">
        <v>0</v>
      </c>
      <c r="L39" s="5"/>
      <c r="M39" s="6"/>
      <c r="N39" s="6"/>
      <c r="O39" s="3"/>
    </row>
    <row r="40" customFormat="false" ht="12.75" hidden="false" customHeight="false" outlineLevel="0" collapsed="false">
      <c r="A40" s="8" t="s">
        <v>0</v>
      </c>
      <c r="B40" s="1" t="s">
        <v>146</v>
      </c>
      <c r="C40" s="2" t="n">
        <v>863</v>
      </c>
      <c r="D40" s="2" t="n">
        <v>0</v>
      </c>
      <c r="E40" s="13" t="n">
        <f aca="false">unvested!E$8</f>
        <v>0.4</v>
      </c>
      <c r="F40" s="13" t="n">
        <f aca="false">unvested!F$8</f>
        <v>0</v>
      </c>
      <c r="G40" s="4" t="n">
        <v>0</v>
      </c>
      <c r="H40" s="4" t="n">
        <v>0</v>
      </c>
      <c r="I40" s="13"/>
      <c r="J40" s="4" t="n">
        <v>0</v>
      </c>
      <c r="K40" s="4" t="n">
        <v>0</v>
      </c>
      <c r="L40" s="44"/>
      <c r="M40" s="44"/>
      <c r="N40" s="44"/>
      <c r="O40" s="44"/>
    </row>
    <row r="41" customFormat="false" ht="12.75" hidden="false" customHeight="false" outlineLevel="0" collapsed="false">
      <c r="A41" s="8"/>
      <c r="B41" s="1"/>
      <c r="C41" s="2" t="s">
        <v>0</v>
      </c>
      <c r="D41" s="2"/>
      <c r="E41" s="13" t="s">
        <v>0</v>
      </c>
      <c r="F41" s="13" t="s">
        <v>0</v>
      </c>
      <c r="G41" s="4"/>
      <c r="H41" s="4"/>
      <c r="I41" s="13"/>
      <c r="J41" s="4"/>
      <c r="K41" s="4" t="s">
        <v>0</v>
      </c>
      <c r="L41" s="5"/>
      <c r="M41" s="6"/>
      <c r="N41" s="6"/>
      <c r="O41" s="3"/>
    </row>
    <row r="42" customFormat="false" ht="12.75" hidden="false" customHeight="false" outlineLevel="0" collapsed="false">
      <c r="A42" s="8" t="s">
        <v>125</v>
      </c>
      <c r="B42" s="3" t="s">
        <v>79</v>
      </c>
      <c r="C42" s="2" t="s">
        <v>0</v>
      </c>
      <c r="D42" s="2" t="s">
        <v>0</v>
      </c>
      <c r="E42" s="13" t="s">
        <v>0</v>
      </c>
      <c r="F42" s="13" t="s">
        <v>0</v>
      </c>
      <c r="G42" s="20"/>
      <c r="H42" s="20"/>
      <c r="I42" s="1"/>
      <c r="J42" s="4"/>
      <c r="K42" s="4" t="s">
        <v>0</v>
      </c>
      <c r="L42" s="44"/>
      <c r="M42" s="44"/>
      <c r="N42" s="44"/>
      <c r="O42" s="44"/>
    </row>
    <row r="43" customFormat="false" ht="12.75" hidden="false" customHeight="false" outlineLevel="0" collapsed="false">
      <c r="A43" s="8" t="s">
        <v>126</v>
      </c>
      <c r="B43" s="1" t="s">
        <v>147</v>
      </c>
      <c r="C43" s="2" t="n">
        <v>15280</v>
      </c>
      <c r="D43" s="2" t="n">
        <v>15280</v>
      </c>
      <c r="E43" s="13" t="n">
        <f aca="false">unvested!E$8</f>
        <v>0.4</v>
      </c>
      <c r="F43" s="13" t="n">
        <f aca="false">unvested!F$8</f>
        <v>0</v>
      </c>
      <c r="G43" s="4" t="n">
        <f aca="false">IF(E43&gt;I43,(E43-F43)*C43,0)</f>
        <v>0</v>
      </c>
      <c r="H43" s="4" t="n">
        <f aca="false">IF(E43&gt;I43,(E43-F43)*C43*0.5895,0)</f>
        <v>0</v>
      </c>
      <c r="I43" s="13" t="n">
        <v>18.375</v>
      </c>
      <c r="J43" s="4" t="n">
        <f aca="false">IF(C43*(E43-I43)&gt;0,C43*(E43-I43),0)</f>
        <v>0</v>
      </c>
      <c r="K43" s="4" t="n">
        <f aca="false">J43*0.5995</f>
        <v>0</v>
      </c>
      <c r="L43" s="5"/>
      <c r="M43" s="6"/>
      <c r="N43" s="6"/>
      <c r="O43" s="3"/>
      <c r="P43" s="20" t="s">
        <v>0</v>
      </c>
    </row>
    <row r="44" customFormat="false" ht="12.75" hidden="false" customHeight="false" outlineLevel="0" collapsed="false">
      <c r="A44" s="8" t="s">
        <v>0</v>
      </c>
      <c r="B44" s="1" t="s">
        <v>148</v>
      </c>
      <c r="C44" s="2" t="n">
        <v>5130</v>
      </c>
      <c r="D44" s="2" t="n">
        <v>0</v>
      </c>
      <c r="E44" s="13" t="n">
        <f aca="false">unvested!E$8</f>
        <v>0.4</v>
      </c>
      <c r="F44" s="13" t="n">
        <f aca="false">unvested!F$8</f>
        <v>0</v>
      </c>
      <c r="G44" s="4" t="n">
        <f aca="false">IF(E44&gt;I44,(E44-F44)*C44,0)</f>
        <v>0</v>
      </c>
      <c r="H44" s="4" t="n">
        <f aca="false">IF(E44&gt;I44,(E44-F44)*C44*0.5895,0)</f>
        <v>0</v>
      </c>
      <c r="I44" s="13" t="n">
        <v>55.5</v>
      </c>
      <c r="J44" s="4" t="n">
        <f aca="false">IF(C44*(E44-I44)&gt;0,C44*(E44-I44),0)</f>
        <v>0</v>
      </c>
      <c r="K44" s="4" t="n">
        <f aca="false">J44*0.5895</f>
        <v>0</v>
      </c>
      <c r="L44" s="44"/>
      <c r="M44" s="44"/>
      <c r="N44" s="44"/>
      <c r="O44" s="44"/>
      <c r="P44" s="20" t="s">
        <v>0</v>
      </c>
    </row>
    <row r="45" customFormat="false" ht="12.75" hidden="false" customHeight="false" outlineLevel="0" collapsed="false">
      <c r="A45" s="8"/>
      <c r="B45" s="1" t="s">
        <v>149</v>
      </c>
      <c r="C45" s="2" t="n">
        <v>25</v>
      </c>
      <c r="D45" s="2" t="n">
        <v>0</v>
      </c>
      <c r="E45" s="13" t="n">
        <f aca="false">unvested!E$8</f>
        <v>0.4</v>
      </c>
      <c r="F45" s="13" t="n">
        <f aca="false">unvested!F$8</f>
        <v>0</v>
      </c>
      <c r="G45" s="4" t="n">
        <f aca="false">IF(E45&gt;I45,(E45-F45)*C45,0)</f>
        <v>0</v>
      </c>
      <c r="H45" s="4" t="n">
        <f aca="false">IF(E45&gt;I45,(E45-F45)*C45*0.5895,0)</f>
        <v>0</v>
      </c>
      <c r="I45" s="13" t="n">
        <v>55.5</v>
      </c>
      <c r="J45" s="4" t="n">
        <f aca="false">IF(C45*(E45-I45)&gt;0,C45*(E45-I45),0)</f>
        <v>0</v>
      </c>
      <c r="K45" s="4" t="n">
        <f aca="false">J45*0.5895</f>
        <v>0</v>
      </c>
      <c r="L45" s="5"/>
      <c r="M45" s="6"/>
      <c r="N45" s="6"/>
      <c r="O45" s="3"/>
      <c r="P45" s="1" t="s">
        <v>0</v>
      </c>
    </row>
    <row r="46" customFormat="false" ht="12.75" hidden="false" customHeight="false" outlineLevel="0" collapsed="false">
      <c r="A46" s="8"/>
      <c r="B46" s="1" t="s">
        <v>150</v>
      </c>
      <c r="C46" s="2" t="n">
        <v>7608</v>
      </c>
      <c r="D46" s="2" t="n">
        <v>0</v>
      </c>
      <c r="E46" s="13" t="n">
        <f aca="false">unvested!E$8</f>
        <v>0.4</v>
      </c>
      <c r="F46" s="13" t="n">
        <f aca="false">unvested!F$8</f>
        <v>0</v>
      </c>
      <c r="G46" s="4" t="n">
        <f aca="false">IF(E46&gt;I46,(E46-F46)*C46,0)</f>
        <v>0</v>
      </c>
      <c r="H46" s="4" t="n">
        <f aca="false">IF(E46&gt;I46,(E46-F46)*C46*0.5895,0)</f>
        <v>0</v>
      </c>
      <c r="I46" s="13" t="n">
        <v>75.0625</v>
      </c>
      <c r="J46" s="4" t="n">
        <f aca="false">IF(C46*(E46-I46)&gt;0,C46*(E46-I46),0)</f>
        <v>0</v>
      </c>
      <c r="K46" s="4" t="n">
        <f aca="false">J46*0.5895</f>
        <v>0</v>
      </c>
      <c r="L46" s="44"/>
      <c r="M46" s="44"/>
      <c r="N46" s="44"/>
      <c r="O46" s="44"/>
      <c r="P46" s="20" t="s">
        <v>0</v>
      </c>
    </row>
    <row r="47" customFormat="false" ht="12.75" hidden="false" customHeight="false" outlineLevel="0" collapsed="false">
      <c r="A47" s="8"/>
      <c r="B47" s="1" t="s">
        <v>151</v>
      </c>
      <c r="C47" s="2" t="n">
        <v>2540</v>
      </c>
      <c r="D47" s="2" t="n">
        <v>0</v>
      </c>
      <c r="E47" s="13" t="n">
        <f aca="false">unvested!E$8</f>
        <v>0.4</v>
      </c>
      <c r="F47" s="13" t="n">
        <f aca="false">unvested!F$8</f>
        <v>0</v>
      </c>
      <c r="G47" s="4" t="n">
        <f aca="false">IF(E47&gt;I47,(E47-F47)*C47,0)</f>
        <v>0</v>
      </c>
      <c r="H47" s="4" t="n">
        <f aca="false">IF(E47&gt;I47,(E47-F47)*C47*0.5895,0)</f>
        <v>0</v>
      </c>
      <c r="I47" s="13" t="n">
        <v>76</v>
      </c>
      <c r="J47" s="4" t="n">
        <f aca="false">IF(C47*(E47-I47)&gt;0,C47*(E47-I47),0)</f>
        <v>0</v>
      </c>
      <c r="K47" s="4" t="n">
        <f aca="false">J47*0.5895</f>
        <v>0</v>
      </c>
      <c r="L47" s="5"/>
      <c r="M47" s="6"/>
      <c r="N47" s="6"/>
      <c r="O47" s="3"/>
    </row>
    <row r="48" customFormat="false" ht="12.75" hidden="false" customHeight="false" outlineLevel="0" collapsed="false">
      <c r="A48" s="8"/>
      <c r="B48" s="1" t="s">
        <v>152</v>
      </c>
      <c r="C48" s="2" t="n">
        <v>1524</v>
      </c>
      <c r="D48" s="2" t="n">
        <v>0</v>
      </c>
      <c r="E48" s="13" t="n">
        <f aca="false">unvested!E$8</f>
        <v>0.4</v>
      </c>
      <c r="F48" s="13" t="n">
        <f aca="false">unvested!F$8</f>
        <v>0</v>
      </c>
      <c r="G48" s="4" t="n">
        <f aca="false">IF(E48&gt;I48,(E48-F48)*C48,0)</f>
        <v>0</v>
      </c>
      <c r="H48" s="4" t="n">
        <f aca="false">IF(E48&gt;I48,(E48-F48)*C48*0.5895,0)</f>
        <v>0</v>
      </c>
      <c r="I48" s="13" t="n">
        <v>83.125</v>
      </c>
      <c r="J48" s="4" t="n">
        <f aca="false">IF(C48*(E48-I48)&gt;0,C48*(E48-I48),0)</f>
        <v>0</v>
      </c>
      <c r="K48" s="4" t="n">
        <f aca="false">J48*0.5895</f>
        <v>0</v>
      </c>
      <c r="L48" s="44"/>
      <c r="M48" s="44"/>
      <c r="N48" s="44"/>
      <c r="O48" s="44"/>
    </row>
    <row r="49" customFormat="false" ht="12.75" hidden="false" customHeight="false" outlineLevel="0" collapsed="false">
      <c r="A49" s="8"/>
      <c r="B49" s="1" t="s">
        <v>153</v>
      </c>
      <c r="C49" s="2" t="n">
        <v>1968</v>
      </c>
      <c r="D49" s="2" t="n">
        <v>0</v>
      </c>
      <c r="E49" s="13" t="n">
        <f aca="false">unvested!E$8</f>
        <v>0.4</v>
      </c>
      <c r="F49" s="13" t="n">
        <f aca="false">unvested!F$8</f>
        <v>0</v>
      </c>
      <c r="G49" s="4" t="n">
        <f aca="false">IF(E49&gt;I49,(E49-F49)*C49,0)</f>
        <v>0</v>
      </c>
      <c r="H49" s="4" t="n">
        <f aca="false">IF(E49&gt;I49,(E49-F49)*C49*0.5895,0)</f>
        <v>0</v>
      </c>
      <c r="I49" s="13" t="n">
        <v>62.41</v>
      </c>
      <c r="J49" s="4" t="n">
        <f aca="false">IF(C49*(E49-I49)&gt;0,C49*(E49-I49),0)</f>
        <v>0</v>
      </c>
      <c r="K49" s="4" t="n">
        <f aca="false">J49*0.5895</f>
        <v>0</v>
      </c>
      <c r="L49" s="5"/>
      <c r="M49" s="6"/>
      <c r="N49" s="6"/>
      <c r="O49" s="3"/>
    </row>
    <row r="50" customFormat="false" ht="12.75" hidden="false" customHeight="false" outlineLevel="0" collapsed="false">
      <c r="A50" s="8"/>
      <c r="B50" s="1" t="s">
        <v>154</v>
      </c>
      <c r="C50" s="2" t="n">
        <v>1967</v>
      </c>
      <c r="D50" s="2" t="n">
        <v>0</v>
      </c>
      <c r="E50" s="13" t="n">
        <f aca="false">unvested!E$8</f>
        <v>0.4</v>
      </c>
      <c r="F50" s="13" t="n">
        <f aca="false">unvested!F$8</f>
        <v>0</v>
      </c>
      <c r="G50" s="4" t="n">
        <f aca="false">IF(E50&gt;I50,(E50-F50)*C50,0)</f>
        <v>0</v>
      </c>
      <c r="H50" s="4" t="n">
        <f aca="false">IF(E50&gt;I50,(E50-F50)*C50*0.5895,0)</f>
        <v>0</v>
      </c>
      <c r="I50" s="13" t="n">
        <v>54.03</v>
      </c>
      <c r="J50" s="4" t="n">
        <f aca="false">IF(C50*(E50-I50)&gt;0,C50*(E50-I50),0)</f>
        <v>0</v>
      </c>
      <c r="K50" s="4" t="n">
        <f aca="false">J50*0.5895</f>
        <v>0</v>
      </c>
      <c r="L50" s="44"/>
      <c r="M50" s="44"/>
      <c r="N50" s="44"/>
      <c r="O50" s="44"/>
    </row>
    <row r="51" customFormat="false" ht="12.75" hidden="false" customHeight="false" outlineLevel="0" collapsed="false">
      <c r="A51" s="8"/>
      <c r="B51" s="1" t="s">
        <v>155</v>
      </c>
      <c r="C51" s="2" t="n">
        <f aca="false">2778-417</f>
        <v>2361</v>
      </c>
      <c r="D51" s="2" t="n">
        <v>0</v>
      </c>
      <c r="E51" s="13" t="n">
        <f aca="false">unvested!E$8</f>
        <v>0.4</v>
      </c>
      <c r="F51" s="13" t="n">
        <f aca="false">unvested!F$8</f>
        <v>0</v>
      </c>
      <c r="G51" s="4" t="n">
        <f aca="false">IF(E51&gt;I51,(E51-F51)*C51,0)</f>
        <v>0</v>
      </c>
      <c r="H51" s="4" t="n">
        <f aca="false">IF(E51&gt;I51,(E51-F51)*C51*0.5895,0)</f>
        <v>0</v>
      </c>
      <c r="I51" s="13" t="n">
        <v>48.3</v>
      </c>
      <c r="J51" s="4" t="n">
        <f aca="false">IF(C51*(E51-I51)&gt;0,C51*(E51-I51),0)</f>
        <v>0</v>
      </c>
      <c r="K51" s="4" t="n">
        <f aca="false">J51*0.5895</f>
        <v>0</v>
      </c>
      <c r="L51" s="5"/>
      <c r="M51" s="6"/>
      <c r="N51" s="6"/>
      <c r="O51" s="3"/>
    </row>
    <row r="52" customFormat="false" ht="13.5" hidden="false" customHeight="false" outlineLevel="0" collapsed="false">
      <c r="B52" s="57" t="s">
        <v>0</v>
      </c>
      <c r="C52" s="58" t="s">
        <v>0</v>
      </c>
      <c r="D52" s="59"/>
      <c r="E52" s="60"/>
      <c r="F52" s="60"/>
      <c r="G52" s="61"/>
      <c r="H52" s="61"/>
      <c r="I52" s="62"/>
      <c r="J52" s="62"/>
      <c r="K52" s="62"/>
    </row>
    <row r="53" customFormat="false" ht="12.75" hidden="false" customHeight="false" outlineLevel="0" collapsed="false">
      <c r="B53" s="63" t="s">
        <v>0</v>
      </c>
      <c r="C53" s="53" t="s">
        <v>0</v>
      </c>
    </row>
    <row r="54" customFormat="false" ht="12.75" hidden="false" customHeight="false" outlineLevel="0" collapsed="false">
      <c r="A54" s="64" t="s">
        <v>156</v>
      </c>
      <c r="B54" s="10" t="s">
        <v>0</v>
      </c>
      <c r="C54" s="9" t="n">
        <f aca="false">SUM(C8:C51)</f>
        <v>65814.2667</v>
      </c>
      <c r="D54" s="9" t="n">
        <f aca="false">SUM(D8:D51)</f>
        <v>29773.2667</v>
      </c>
      <c r="E54" s="7" t="s">
        <v>0</v>
      </c>
      <c r="F54" s="65" t="s">
        <v>0</v>
      </c>
      <c r="G54" s="7" t="n">
        <f aca="false">SUM(G8:G51)</f>
        <v>5797.30668</v>
      </c>
      <c r="H54" s="7" t="n">
        <f aca="false">SUM(H8:H51)</f>
        <v>3743.49308</v>
      </c>
      <c r="I54" s="65" t="s">
        <v>0</v>
      </c>
      <c r="J54" s="7" t="n">
        <f aca="false">SUM(J8:J51)</f>
        <v>5466.62668</v>
      </c>
      <c r="K54" s="7" t="n">
        <f aca="false">SUM(K8:K51)</f>
        <v>3663.03396</v>
      </c>
    </row>
    <row r="55" customFormat="false" ht="13.5" hidden="false" customHeight="false" outlineLevel="0" collapsed="false">
      <c r="B55" s="57" t="s">
        <v>0</v>
      </c>
      <c r="C55" s="58" t="s">
        <v>0</v>
      </c>
      <c r="D55" s="59"/>
      <c r="E55" s="60"/>
      <c r="F55" s="60"/>
      <c r="G55" s="61"/>
      <c r="H55" s="61"/>
      <c r="I55" s="62"/>
      <c r="J55" s="62"/>
      <c r="K55" s="62"/>
    </row>
    <row r="56" customFormat="false" ht="12.75" hidden="false" customHeight="false" outlineLevel="0" collapsed="false">
      <c r="B56" s="10" t="s">
        <v>0</v>
      </c>
      <c r="C56" s="53" t="s">
        <v>0</v>
      </c>
    </row>
    <row r="57" customFormat="false" ht="12.75" hidden="false" customHeight="false" outlineLevel="0" collapsed="false">
      <c r="B57" s="10" t="s">
        <v>0</v>
      </c>
      <c r="C57" s="53" t="s">
        <v>0</v>
      </c>
    </row>
    <row r="58" customFormat="false" ht="12.75" hidden="false" customHeight="false" outlineLevel="0" collapsed="false">
      <c r="B58" s="10" t="s">
        <v>0</v>
      </c>
      <c r="C58" s="53" t="s">
        <v>0</v>
      </c>
    </row>
    <row r="59" customFormat="false" ht="12.75" hidden="false" customHeight="false" outlineLevel="0" collapsed="false">
      <c r="B59" s="10" t="s">
        <v>0</v>
      </c>
      <c r="C59" s="53" t="s">
        <v>0</v>
      </c>
    </row>
    <row r="60" customFormat="false" ht="12.75" hidden="false" customHeight="false" outlineLevel="0" collapsed="false">
      <c r="B60" s="10" t="s">
        <v>0</v>
      </c>
      <c r="C60" s="53" t="s">
        <v>0</v>
      </c>
    </row>
    <row r="61" customFormat="false" ht="12.75" hidden="false" customHeight="false" outlineLevel="0" collapsed="false">
      <c r="B61" s="10" t="s">
        <v>0</v>
      </c>
      <c r="C61" s="53" t="s">
        <v>0</v>
      </c>
    </row>
    <row r="62" customFormat="false" ht="12.75" hidden="false" customHeight="false" outlineLevel="0" collapsed="false">
      <c r="B62" s="10" t="s">
        <v>0</v>
      </c>
      <c r="C62" s="53" t="s">
        <v>0</v>
      </c>
    </row>
    <row r="63" customFormat="false" ht="12.75" hidden="false" customHeight="false" outlineLevel="0" collapsed="false">
      <c r="B63" s="10" t="s">
        <v>0</v>
      </c>
      <c r="C63" s="53" t="s">
        <v>0</v>
      </c>
    </row>
    <row r="64" customFormat="false" ht="12.75" hidden="false" customHeight="false" outlineLevel="0" collapsed="false">
      <c r="B64" s="10" t="s">
        <v>0</v>
      </c>
      <c r="C64" s="53" t="s">
        <v>0</v>
      </c>
    </row>
    <row r="65" customFormat="false" ht="12.75" hidden="false" customHeight="false" outlineLevel="0" collapsed="false">
      <c r="B65" s="10" t="s">
        <v>0</v>
      </c>
      <c r="C65" s="53" t="s">
        <v>0</v>
      </c>
    </row>
    <row r="66" customFormat="false" ht="12.75" hidden="false" customHeight="false" outlineLevel="0" collapsed="false">
      <c r="B66" s="10" t="s">
        <v>0</v>
      </c>
      <c r="C66" s="53" t="s">
        <v>0</v>
      </c>
    </row>
    <row r="67" customFormat="false" ht="12.75" hidden="false" customHeight="false" outlineLevel="0" collapsed="false">
      <c r="B67" s="10" t="s">
        <v>0</v>
      </c>
      <c r="C67" s="53" t="s">
        <v>0</v>
      </c>
    </row>
    <row r="68" customFormat="false" ht="12.75" hidden="false" customHeight="false" outlineLevel="0" collapsed="false">
      <c r="B68" s="10" t="s">
        <v>0</v>
      </c>
      <c r="C68" s="53" t="s">
        <v>0</v>
      </c>
    </row>
    <row r="69" customFormat="false" ht="12.75" hidden="false" customHeight="false" outlineLevel="0" collapsed="false">
      <c r="B69" s="10" t="s">
        <v>0</v>
      </c>
      <c r="C69" s="53" t="s">
        <v>0</v>
      </c>
    </row>
    <row r="70" customFormat="false" ht="12.75" hidden="false" customHeight="false" outlineLevel="0" collapsed="false">
      <c r="B70" s="10" t="s">
        <v>0</v>
      </c>
      <c r="C70" s="53" t="s">
        <v>0</v>
      </c>
    </row>
    <row r="71" customFormat="false" ht="12.75" hidden="false" customHeight="false" outlineLevel="0" collapsed="false">
      <c r="B71" s="10" t="s">
        <v>0</v>
      </c>
      <c r="C71" s="53" t="s">
        <v>0</v>
      </c>
    </row>
    <row r="72" customFormat="false" ht="12.75" hidden="false" customHeight="false" outlineLevel="0" collapsed="false">
      <c r="B72" s="10" t="s">
        <v>0</v>
      </c>
      <c r="C72" s="53" t="s">
        <v>0</v>
      </c>
    </row>
    <row r="73" customFormat="false" ht="12.75" hidden="false" customHeight="false" outlineLevel="0" collapsed="false">
      <c r="B73" s="10" t="s">
        <v>0</v>
      </c>
      <c r="C73" s="53" t="s">
        <v>0</v>
      </c>
    </row>
    <row r="74" customFormat="false" ht="12.75" hidden="false" customHeight="false" outlineLevel="0" collapsed="false">
      <c r="B74" s="10" t="s">
        <v>0</v>
      </c>
      <c r="C74" s="53" t="s">
        <v>0</v>
      </c>
    </row>
    <row r="75" customFormat="false" ht="12.75" hidden="false" customHeight="false" outlineLevel="0" collapsed="false">
      <c r="B75" s="10" t="s">
        <v>0</v>
      </c>
      <c r="C75" s="53" t="s">
        <v>0</v>
      </c>
    </row>
    <row r="76" customFormat="false" ht="12.75" hidden="false" customHeight="false" outlineLevel="0" collapsed="false">
      <c r="B76" s="10" t="s">
        <v>0</v>
      </c>
      <c r="C76" s="53" t="s">
        <v>0</v>
      </c>
    </row>
    <row r="77" customFormat="false" ht="12.75" hidden="false" customHeight="false" outlineLevel="0" collapsed="false">
      <c r="B77" s="10" t="s">
        <v>0</v>
      </c>
      <c r="C77" s="53" t="s">
        <v>0</v>
      </c>
    </row>
    <row r="78" customFormat="false" ht="12.75" hidden="false" customHeight="false" outlineLevel="0" collapsed="false">
      <c r="B78" s="10" t="s">
        <v>0</v>
      </c>
      <c r="C78" s="53" t="s">
        <v>0</v>
      </c>
    </row>
    <row r="79" customFormat="false" ht="12.75" hidden="false" customHeight="false" outlineLevel="0" collapsed="false">
      <c r="B79" s="10" t="s">
        <v>0</v>
      </c>
      <c r="C79" s="53" t="s">
        <v>0</v>
      </c>
    </row>
    <row r="80" customFormat="false" ht="12.75" hidden="false" customHeight="false" outlineLevel="0" collapsed="false">
      <c r="B80" s="10" t="s">
        <v>0</v>
      </c>
      <c r="C80" s="53" t="s">
        <v>0</v>
      </c>
    </row>
    <row r="81" customFormat="false" ht="12.75" hidden="false" customHeight="false" outlineLevel="0" collapsed="false">
      <c r="B81" s="10" t="s">
        <v>0</v>
      </c>
      <c r="C81" s="53" t="s">
        <v>0</v>
      </c>
    </row>
    <row r="82" customFormat="false" ht="12.75" hidden="false" customHeight="false" outlineLevel="0" collapsed="false">
      <c r="B82" s="10" t="s">
        <v>0</v>
      </c>
      <c r="C82" s="53" t="s">
        <v>0</v>
      </c>
    </row>
    <row r="83" customFormat="false" ht="12.75" hidden="false" customHeight="false" outlineLevel="0" collapsed="false">
      <c r="B83" s="10" t="s">
        <v>0</v>
      </c>
      <c r="C83" s="53" t="s">
        <v>0</v>
      </c>
    </row>
    <row r="84" customFormat="false" ht="12.75" hidden="false" customHeight="false" outlineLevel="0" collapsed="false">
      <c r="B84" s="10" t="s">
        <v>0</v>
      </c>
      <c r="C84" s="53" t="s">
        <v>0</v>
      </c>
    </row>
    <row r="85" customFormat="false" ht="12.75" hidden="false" customHeight="false" outlineLevel="0" collapsed="false">
      <c r="B85" s="10" t="s">
        <v>0</v>
      </c>
      <c r="C85" s="53" t="s">
        <v>0</v>
      </c>
    </row>
    <row r="86" customFormat="false" ht="12.75" hidden="false" customHeight="false" outlineLevel="0" collapsed="false">
      <c r="B86" s="10" t="s">
        <v>0</v>
      </c>
      <c r="C86" s="53" t="s">
        <v>0</v>
      </c>
    </row>
    <row r="87" customFormat="false" ht="12.75" hidden="false" customHeight="false" outlineLevel="0" collapsed="false">
      <c r="B87" s="10" t="s">
        <v>0</v>
      </c>
      <c r="C87" s="53" t="s">
        <v>0</v>
      </c>
    </row>
    <row r="88" customFormat="false" ht="12.75" hidden="false" customHeight="false" outlineLevel="0" collapsed="false">
      <c r="B88" s="10" t="s">
        <v>0</v>
      </c>
      <c r="C88" s="53" t="s">
        <v>0</v>
      </c>
    </row>
    <row r="89" customFormat="false" ht="12.75" hidden="false" customHeight="false" outlineLevel="0" collapsed="false">
      <c r="B89" s="10" t="s">
        <v>0</v>
      </c>
      <c r="C89" s="53" t="s">
        <v>0</v>
      </c>
    </row>
    <row r="90" customFormat="false" ht="12.75" hidden="false" customHeight="false" outlineLevel="0" collapsed="false">
      <c r="B90" s="10" t="s">
        <v>0</v>
      </c>
      <c r="C90" s="53" t="s">
        <v>0</v>
      </c>
    </row>
    <row r="91" customFormat="false" ht="12.75" hidden="false" customHeight="false" outlineLevel="0" collapsed="false">
      <c r="B91" s="10" t="s">
        <v>0</v>
      </c>
      <c r="C91" s="53" t="s">
        <v>0</v>
      </c>
    </row>
    <row r="92" customFormat="false" ht="12.75" hidden="false" customHeight="false" outlineLevel="0" collapsed="false">
      <c r="B92" s="10" t="s">
        <v>0</v>
      </c>
      <c r="C92" s="53" t="s">
        <v>0</v>
      </c>
    </row>
    <row r="93" customFormat="false" ht="12.75" hidden="false" customHeight="false" outlineLevel="0" collapsed="false">
      <c r="B93" s="10" t="s">
        <v>0</v>
      </c>
      <c r="C93" s="53" t="s">
        <v>0</v>
      </c>
    </row>
    <row r="94" customFormat="false" ht="12.75" hidden="false" customHeight="false" outlineLevel="0" collapsed="false">
      <c r="B94" s="10" t="s">
        <v>0</v>
      </c>
      <c r="C94" s="53" t="s">
        <v>0</v>
      </c>
    </row>
    <row r="95" customFormat="false" ht="12.75" hidden="false" customHeight="false" outlineLevel="0" collapsed="false">
      <c r="B95" s="10" t="s">
        <v>0</v>
      </c>
      <c r="C95" s="53" t="s">
        <v>0</v>
      </c>
    </row>
    <row r="96" customFormat="false" ht="12.75" hidden="false" customHeight="false" outlineLevel="0" collapsed="false">
      <c r="B96" s="10" t="s">
        <v>0</v>
      </c>
      <c r="C96" s="53" t="s">
        <v>0</v>
      </c>
    </row>
    <row r="97" customFormat="false" ht="12.75" hidden="false" customHeight="false" outlineLevel="0" collapsed="false">
      <c r="B97" s="10" t="s">
        <v>0</v>
      </c>
      <c r="C97" s="53" t="s">
        <v>0</v>
      </c>
    </row>
    <row r="98" customFormat="false" ht="12.75" hidden="false" customHeight="false" outlineLevel="0" collapsed="false">
      <c r="B98" s="10" t="s">
        <v>0</v>
      </c>
      <c r="C98" s="53" t="s">
        <v>0</v>
      </c>
    </row>
    <row r="99" customFormat="false" ht="12.75" hidden="false" customHeight="false" outlineLevel="0" collapsed="false">
      <c r="B99" s="10" t="s">
        <v>0</v>
      </c>
      <c r="C99" s="53" t="s">
        <v>0</v>
      </c>
    </row>
    <row r="100" customFormat="false" ht="12.75" hidden="false" customHeight="false" outlineLevel="0" collapsed="false">
      <c r="B100" s="10" t="s">
        <v>0</v>
      </c>
      <c r="C100" s="53" t="s">
        <v>0</v>
      </c>
    </row>
    <row r="101" customFormat="false" ht="12.75" hidden="false" customHeight="false" outlineLevel="0" collapsed="false">
      <c r="B101" s="10" t="s">
        <v>0</v>
      </c>
      <c r="C101" s="53" t="s">
        <v>0</v>
      </c>
    </row>
    <row r="102" customFormat="false" ht="12.75" hidden="false" customHeight="false" outlineLevel="0" collapsed="false">
      <c r="B102" s="10" t="s">
        <v>0</v>
      </c>
      <c r="C102" s="53" t="s">
        <v>0</v>
      </c>
    </row>
    <row r="103" customFormat="false" ht="12.75" hidden="false" customHeight="false" outlineLevel="0" collapsed="false">
      <c r="B103" s="10" t="s">
        <v>0</v>
      </c>
      <c r="C103" s="53" t="s">
        <v>0</v>
      </c>
    </row>
    <row r="104" customFormat="false" ht="12.75" hidden="false" customHeight="false" outlineLevel="0" collapsed="false">
      <c r="B104" s="10" t="s">
        <v>0</v>
      </c>
      <c r="C104" s="53" t="s">
        <v>0</v>
      </c>
    </row>
    <row r="105" customFormat="false" ht="12.75" hidden="false" customHeight="false" outlineLevel="0" collapsed="false">
      <c r="B105" s="10" t="s">
        <v>0</v>
      </c>
      <c r="C105" s="53" t="s">
        <v>0</v>
      </c>
    </row>
    <row r="106" customFormat="false" ht="12.75" hidden="false" customHeight="false" outlineLevel="0" collapsed="false">
      <c r="B106" s="10" t="s">
        <v>0</v>
      </c>
      <c r="C106" s="53" t="s">
        <v>0</v>
      </c>
    </row>
    <row r="107" customFormat="false" ht="12.75" hidden="false" customHeight="false" outlineLevel="0" collapsed="false">
      <c r="B107" s="10" t="s">
        <v>0</v>
      </c>
      <c r="C107" s="53" t="s">
        <v>0</v>
      </c>
    </row>
    <row r="108" customFormat="false" ht="12.75" hidden="false" customHeight="false" outlineLevel="0" collapsed="false">
      <c r="B108" s="10" t="s">
        <v>0</v>
      </c>
      <c r="C108" s="53" t="s">
        <v>0</v>
      </c>
    </row>
    <row r="109" customFormat="false" ht="12.75" hidden="false" customHeight="false" outlineLevel="0" collapsed="false">
      <c r="B109" s="10" t="s">
        <v>0</v>
      </c>
      <c r="C109" s="53" t="s">
        <v>0</v>
      </c>
    </row>
    <row r="110" customFormat="false" ht="12.75" hidden="false" customHeight="false" outlineLevel="0" collapsed="false">
      <c r="B110" s="10" t="s">
        <v>0</v>
      </c>
      <c r="C110" s="53" t="s">
        <v>0</v>
      </c>
    </row>
    <row r="111" customFormat="false" ht="12.75" hidden="false" customHeight="false" outlineLevel="0" collapsed="false">
      <c r="B111" s="10" t="s">
        <v>0</v>
      </c>
      <c r="C111" s="53" t="s">
        <v>0</v>
      </c>
    </row>
    <row r="112" customFormat="false" ht="12.75" hidden="false" customHeight="false" outlineLevel="0" collapsed="false">
      <c r="B112" s="10" t="s">
        <v>0</v>
      </c>
      <c r="C112" s="53" t="s">
        <v>0</v>
      </c>
    </row>
    <row r="113" customFormat="false" ht="12.75" hidden="false" customHeight="false" outlineLevel="0" collapsed="false">
      <c r="B113" s="10" t="s">
        <v>0</v>
      </c>
      <c r="C113" s="53" t="s">
        <v>0</v>
      </c>
    </row>
    <row r="114" customFormat="false" ht="12.75" hidden="false" customHeight="false" outlineLevel="0" collapsed="false">
      <c r="B114" s="10" t="s">
        <v>0</v>
      </c>
      <c r="C114" s="53" t="s">
        <v>0</v>
      </c>
    </row>
    <row r="115" customFormat="false" ht="12.75" hidden="false" customHeight="false" outlineLevel="0" collapsed="false">
      <c r="B115" s="10" t="s">
        <v>0</v>
      </c>
      <c r="C115" s="53" t="s">
        <v>0</v>
      </c>
    </row>
    <row r="116" customFormat="false" ht="12.75" hidden="false" customHeight="false" outlineLevel="0" collapsed="false">
      <c r="B116" s="10" t="s">
        <v>0</v>
      </c>
      <c r="C116" s="53" t="s">
        <v>0</v>
      </c>
    </row>
    <row r="117" customFormat="false" ht="12.75" hidden="false" customHeight="false" outlineLevel="0" collapsed="false">
      <c r="B117" s="10" t="s">
        <v>0</v>
      </c>
      <c r="C117" s="53" t="s">
        <v>0</v>
      </c>
    </row>
    <row r="118" customFormat="false" ht="12.75" hidden="false" customHeight="false" outlineLevel="0" collapsed="false">
      <c r="B118" s="10" t="s">
        <v>0</v>
      </c>
      <c r="C118" s="53" t="s">
        <v>0</v>
      </c>
    </row>
    <row r="119" customFormat="false" ht="12.75" hidden="false" customHeight="false" outlineLevel="0" collapsed="false">
      <c r="B119" s="10" t="s">
        <v>0</v>
      </c>
      <c r="C119" s="53" t="s">
        <v>0</v>
      </c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3" t="s">
        <v>0</v>
      </c>
      <c r="I123" s="13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3" t="s">
        <v>0</v>
      </c>
      <c r="I124" s="13"/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3" t="s">
        <v>0</v>
      </c>
      <c r="I125" s="13"/>
    </row>
    <row r="126" customFormat="false" ht="12.75" hidden="false" customHeight="false" outlineLevel="0" collapsed="false">
      <c r="B126" s="1"/>
      <c r="C126" s="2" t="s">
        <v>0</v>
      </c>
      <c r="D126" s="2" t="s">
        <v>0</v>
      </c>
      <c r="E126" s="13" t="s">
        <v>0</v>
      </c>
      <c r="I126" s="13"/>
    </row>
    <row r="127" customFormat="false" ht="12.75" hidden="false" customHeight="false" outlineLevel="0" collapsed="false">
      <c r="B127" s="3" t="s">
        <v>0</v>
      </c>
      <c r="C127" s="2" t="s">
        <v>0</v>
      </c>
      <c r="D127" s="2" t="s">
        <v>0</v>
      </c>
      <c r="E127" s="13" t="s">
        <v>0</v>
      </c>
      <c r="I127" s="1"/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3" t="s">
        <v>0</v>
      </c>
      <c r="F128" s="13" t="s">
        <v>0</v>
      </c>
      <c r="I128" s="13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3" t="s">
        <v>0</v>
      </c>
      <c r="F129" s="13" t="s">
        <v>0</v>
      </c>
      <c r="I129" s="13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3" t="s">
        <v>0</v>
      </c>
      <c r="F130" s="13" t="s">
        <v>0</v>
      </c>
      <c r="I130" s="13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3" t="s">
        <v>0</v>
      </c>
      <c r="F131" s="13" t="s">
        <v>0</v>
      </c>
      <c r="I131" s="13" t="s">
        <v>0</v>
      </c>
    </row>
    <row r="132" customFormat="false" ht="12.75" hidden="false" customHeight="false" outlineLevel="0" collapsed="false">
      <c r="B132" s="1" t="s">
        <v>0</v>
      </c>
      <c r="C132" s="2" t="s">
        <v>0</v>
      </c>
      <c r="D132" s="2" t="s">
        <v>0</v>
      </c>
      <c r="E132" s="13" t="s">
        <v>0</v>
      </c>
      <c r="F132" s="13" t="s">
        <v>0</v>
      </c>
      <c r="I132" s="13" t="s">
        <v>0</v>
      </c>
    </row>
    <row r="133" customFormat="false" ht="12.75" hidden="false" customHeight="false" outlineLevel="0" collapsed="false">
      <c r="B133" s="1" t="s">
        <v>0</v>
      </c>
      <c r="C133" s="2" t="s">
        <v>0</v>
      </c>
      <c r="D133" s="2" t="s">
        <v>0</v>
      </c>
      <c r="E133" s="13" t="s">
        <v>0</v>
      </c>
      <c r="F133" s="13" t="s">
        <v>0</v>
      </c>
      <c r="I133" s="13" t="s">
        <v>0</v>
      </c>
    </row>
    <row r="134" customFormat="false" ht="12.75" hidden="false" customHeight="false" outlineLevel="0" collapsed="false">
      <c r="B134" s="1" t="s">
        <v>0</v>
      </c>
      <c r="C134" s="2" t="s">
        <v>0</v>
      </c>
      <c r="D134" s="2" t="s">
        <v>0</v>
      </c>
      <c r="E134" s="13" t="s">
        <v>0</v>
      </c>
      <c r="F134" s="13" t="s">
        <v>0</v>
      </c>
      <c r="I134" s="13" t="s">
        <v>0</v>
      </c>
    </row>
    <row r="135" customFormat="false" ht="12.75" hidden="false" customHeight="false" outlineLevel="0" collapsed="false">
      <c r="B135" s="1" t="s">
        <v>0</v>
      </c>
      <c r="C135" s="2" t="s">
        <v>0</v>
      </c>
      <c r="D135" s="2" t="s">
        <v>0</v>
      </c>
      <c r="E135" s="13" t="s">
        <v>0</v>
      </c>
      <c r="F135" s="13" t="s">
        <v>0</v>
      </c>
      <c r="I135" s="13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2001-12-12T19:42:39Z</cp:lastPrinted>
  <dcterms:modified xsi:type="dcterms:W3CDTF">2002-01-16T20:32:41Z</dcterms:modified>
  <cp:revision>0</cp:revision>
  <dc:subject/>
  <dc:title/>
</cp:coreProperties>
</file>