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Term" sheetId="2" state="visible" r:id="rId4"/>
    <sheet name="hist" sheetId="3" state="visible" r:id="rId5"/>
  </sheets>
  <definedNames>
    <definedName function="false" hidden="false" localSheetId="1" name="_xlnm.Print_Titles" vbProcedure="false">Term!$C:$D</definedName>
    <definedName function="false" hidden="false" name="_Key1" vbProcedure="false">#REF!</definedName>
    <definedName function="false" hidden="false" name="_Order1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<sst xmlns="http://schemas.openxmlformats.org/spreadsheetml/2006/main" count="168" uniqueCount="116">
  <si>
    <t xml:space="preserve">(IDS)</t>
  </si>
  <si>
    <t xml:space="preserve">Iva Dell DeStefano</t>
  </si>
  <si>
    <t xml:space="preserve">Schedule of Investments</t>
  </si>
  <si>
    <t xml:space="preserve">as of :</t>
  </si>
  <si>
    <t xml:space="preserve">Institution</t>
  </si>
  <si>
    <t xml:space="preserve">Acc. #</t>
  </si>
  <si>
    <t xml:space="preserve">Maturity</t>
  </si>
  <si>
    <t xml:space="preserve">Yield</t>
  </si>
  <si>
    <t xml:space="preserve">Amount</t>
  </si>
  <si>
    <t xml:space="preserve">Estimated Annual </t>
  </si>
  <si>
    <t xml:space="preserve">Bond Mutual Fund</t>
  </si>
  <si>
    <t xml:space="preserve">Merrill Lynch</t>
  </si>
  <si>
    <t xml:space="preserve">MIT RS 160</t>
  </si>
  <si>
    <t xml:space="preserve">US Note/Bill</t>
  </si>
  <si>
    <t xml:space="preserve">MIT RS 250</t>
  </si>
  <si>
    <t xml:space="preserve">CDs</t>
  </si>
  <si>
    <t xml:space="preserve">MIT RS 523</t>
  </si>
  <si>
    <t xml:space="preserve">Money Market</t>
  </si>
  <si>
    <t xml:space="preserve">Hi Yield Bond FD</t>
  </si>
  <si>
    <t xml:space="preserve">US Corp</t>
  </si>
  <si>
    <t xml:space="preserve">Muni Bd Natl PtA</t>
  </si>
  <si>
    <t xml:space="preserve">ML Sr. Floating Rate Fund</t>
  </si>
  <si>
    <t xml:space="preserve"> </t>
  </si>
  <si>
    <t xml:space="preserve">ML Ready Asset Trust</t>
  </si>
  <si>
    <t xml:space="preserve">First Federal</t>
  </si>
  <si>
    <t xml:space="preserve">107101933Cking</t>
  </si>
  <si>
    <t xml:space="preserve">CD0111730428</t>
  </si>
  <si>
    <t xml:space="preserve">CD011730411</t>
  </si>
  <si>
    <t xml:space="preserve">352 673</t>
  </si>
  <si>
    <t xml:space="preserve">CD 900626</t>
  </si>
  <si>
    <t xml:space="preserve">Norwest Bank Tx. S/W</t>
  </si>
  <si>
    <t xml:space="preserve">Safety Deposit Box 84</t>
  </si>
  <si>
    <t xml:space="preserve">Guaranty</t>
  </si>
  <si>
    <t xml:space="preserve">CD 1187008816</t>
  </si>
  <si>
    <t xml:space="preserve">CD 1187020456</t>
  </si>
  <si>
    <t xml:space="preserve">CD 1187018674</t>
  </si>
  <si>
    <t xml:space="preserve">US Savings Bonds</t>
  </si>
  <si>
    <t xml:space="preserve">Delta Life Annuity</t>
  </si>
  <si>
    <t xml:space="preserve">Pol. 063270</t>
  </si>
  <si>
    <t xml:space="preserve">Grand Total Investments</t>
  </si>
  <si>
    <t xml:space="preserve">Social Security</t>
  </si>
  <si>
    <t xml:space="preserve">per month</t>
  </si>
  <si>
    <t xml:space="preserve">VA Monthly Benifit</t>
  </si>
  <si>
    <t xml:space="preserve">Total Estimate Annual Income</t>
  </si>
  <si>
    <t xml:space="preserve">safe deposit box Norwest Bank</t>
  </si>
  <si>
    <t xml:space="preserve"># 83</t>
  </si>
  <si>
    <t xml:space="preserve">Federal Savings</t>
  </si>
  <si>
    <t xml:space="preserve">Guarantee</t>
  </si>
  <si>
    <t xml:space="preserve">US Savings Bond</t>
  </si>
  <si>
    <t xml:space="preserve">CD</t>
  </si>
  <si>
    <t xml:space="preserve">MM</t>
  </si>
  <si>
    <t xml:space="preserve">MF</t>
  </si>
  <si>
    <t xml:space="preserve">MIT</t>
  </si>
  <si>
    <t xml:space="preserve">CD PR</t>
  </si>
  <si>
    <t xml:space="preserve">CD MBNA</t>
  </si>
  <si>
    <t xml:space="preserve">Corp Bond</t>
  </si>
  <si>
    <t xml:space="preserve">MLRAX</t>
  </si>
  <si>
    <t xml:space="preserve">MANLX</t>
  </si>
  <si>
    <t xml:space="preserve">MRPFX</t>
  </si>
  <si>
    <t xml:space="preserve">MUA</t>
  </si>
  <si>
    <t xml:space="preserve">Muni BD</t>
  </si>
  <si>
    <t xml:space="preserve">HighY Muni</t>
  </si>
  <si>
    <t xml:space="preserve">Fidelity</t>
  </si>
  <si>
    <t xml:space="preserve">1Q02</t>
  </si>
  <si>
    <t xml:space="preserve">2Q02</t>
  </si>
  <si>
    <t xml:space="preserve">3Q02</t>
  </si>
  <si>
    <t xml:space="preserve">4Q02</t>
  </si>
  <si>
    <t xml:space="preserve">1Q03</t>
  </si>
  <si>
    <t xml:space="preserve">2Q03</t>
  </si>
  <si>
    <t xml:space="preserve">3Q03</t>
  </si>
  <si>
    <t xml:space="preserve">4Q03</t>
  </si>
  <si>
    <t xml:space="preserve">1Q04</t>
  </si>
  <si>
    <t xml:space="preserve">2Q04</t>
  </si>
  <si>
    <t xml:space="preserve">3Q04</t>
  </si>
  <si>
    <t xml:space="preserve">4Q04</t>
  </si>
  <si>
    <t xml:space="preserve">1Q05</t>
  </si>
  <si>
    <t xml:space="preserve">2Q05</t>
  </si>
  <si>
    <t xml:space="preserve">3Q05</t>
  </si>
  <si>
    <t xml:space="preserve">4Q05</t>
  </si>
  <si>
    <t xml:space="preserve">1Q06</t>
  </si>
  <si>
    <t xml:space="preserve">2Q06</t>
  </si>
  <si>
    <t xml:space="preserve">3Q06</t>
  </si>
  <si>
    <t xml:space="preserve">4Q06</t>
  </si>
  <si>
    <t xml:space="preserve">1Q07</t>
  </si>
  <si>
    <t xml:space="preserve">2Q07</t>
  </si>
  <si>
    <t xml:space="preserve">3Q07</t>
  </si>
  <si>
    <t xml:space="preserve">4Q07</t>
  </si>
  <si>
    <t xml:space="preserve">1Q08</t>
  </si>
  <si>
    <t xml:space="preserve">2Q08</t>
  </si>
  <si>
    <t xml:space="preserve">3Q08</t>
  </si>
  <si>
    <t xml:space="preserve">4Q08</t>
  </si>
  <si>
    <t xml:space="preserve">1Q09</t>
  </si>
  <si>
    <t xml:space="preserve">2Q09</t>
  </si>
  <si>
    <t xml:space="preserve">3Q09</t>
  </si>
  <si>
    <t xml:space="preserve">4Q09</t>
  </si>
  <si>
    <t xml:space="preserve">1Q10</t>
  </si>
  <si>
    <t xml:space="preserve">2Q10</t>
  </si>
  <si>
    <t xml:space="preserve">3Q10</t>
  </si>
  <si>
    <t xml:space="preserve">4Q10</t>
  </si>
  <si>
    <t xml:space="preserve">1Q11</t>
  </si>
  <si>
    <t xml:space="preserve">2Q11</t>
  </si>
  <si>
    <t xml:space="preserve">3Q11</t>
  </si>
  <si>
    <t xml:space="preserve">4Q11</t>
  </si>
  <si>
    <t xml:space="preserve">1Q12</t>
  </si>
  <si>
    <t xml:space="preserve">2Q12</t>
  </si>
  <si>
    <t xml:space="preserve">3Q12</t>
  </si>
  <si>
    <t xml:space="preserve">4Q12</t>
  </si>
  <si>
    <t xml:space="preserve">1Q13</t>
  </si>
  <si>
    <t xml:space="preserve">2Q13</t>
  </si>
  <si>
    <t xml:space="preserve">3Q13</t>
  </si>
  <si>
    <t xml:space="preserve">4Q13</t>
  </si>
  <si>
    <t xml:space="preserve">Muni Asset</t>
  </si>
  <si>
    <t xml:space="preserve">MIT 523</t>
  </si>
  <si>
    <t xml:space="preserve">Senior Float</t>
  </si>
  <si>
    <t xml:space="preserve">Muni Nat'l</t>
  </si>
  <si>
    <t xml:space="preserve">GMAC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</si>
</sst>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_)"/>
    <numFmt numFmtId="166" formatCode="[$-409]d\-mmm\-yy"/>
    <numFmt numFmtId="167" formatCode="0.00%"/>
    <numFmt numFmtId="168" formatCode="\$#,##0_);&quot;($&quot;#,##0\)"/>
    <numFmt numFmtId="169" formatCode="\$#,##0.00_);&quot;($&quot;#,##0.00\)"/>
    <numFmt numFmtId="170" formatCode="0%"/>
    <numFmt numFmtId="171" formatCode="_(\$* #,##0.00_);_(\$* \(#,##0.00\);_(\$* \-??_);_(@_)"/>
    <numFmt numFmtId="172" formatCode="_(\$* #,##0_);_(\$* \(#,##0\);_(\$* \-??_);_(@_)"/>
    <numFmt numFmtId="173" formatCode="[$-409]m/d/yyyy"/>
    <numFmt numFmtId="174" formatCode="0.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171875" defaultRowHeight="15.75" customHeight="true" zeroHeight="false" outlineLevelRow="0" outlineLevelCol="0"/>
  <cols>
    <col collapsed="false" customWidth="true" hidden="false" outlineLevel="0" max="1" min="1" style="0" width="13.62"/>
    <col collapsed="false" customWidth="true" hidden="false" outlineLevel="0" max="2" min="2" style="0" width="20.62"/>
    <col collapsed="false" customWidth="true" hidden="false" outlineLevel="0" max="3" min="3" style="0" width="11.62"/>
    <col collapsed="false" customWidth="true" hidden="false" outlineLevel="0" max="4" min="4" style="0" width="9.74"/>
    <col collapsed="false" customWidth="true" hidden="false" outlineLevel="0" max="6" min="6" style="0" width="12.86"/>
  </cols>
  <sheetData>
    <row r="1" customFormat="false" ht="15.75" hidden="false" customHeight="false" outlineLevel="0" collapsed="false">
      <c r="A1" s="1" t="n">
        <f aca="true">NOW()</f>
        <v>45926.9960512338</v>
      </c>
    </row>
    <row r="2" customFormat="false" ht="15.75" hidden="false" customHeight="false" outlineLevel="0" collapsed="false">
      <c r="A2" s="2" t="s">
        <v>0</v>
      </c>
    </row>
    <row r="3" customFormat="false" ht="15.75" hidden="false" customHeight="false" outlineLevel="0" collapsed="false">
      <c r="A3" s="3"/>
      <c r="B3" s="3"/>
      <c r="C3" s="4" t="s">
        <v>1</v>
      </c>
      <c r="D3" s="5"/>
      <c r="E3" s="6"/>
    </row>
    <row r="4" customFormat="false" ht="15.75" hidden="false" customHeight="false" outlineLevel="0" collapsed="false">
      <c r="A4" s="3"/>
      <c r="B4" s="3"/>
      <c r="C4" s="7" t="s">
        <v>2</v>
      </c>
      <c r="D4" s="8"/>
      <c r="E4" s="9"/>
    </row>
    <row r="5" customFormat="false" ht="15.75" hidden="false" customHeight="false" outlineLevel="0" collapsed="false">
      <c r="A5" s="3"/>
      <c r="B5" s="3"/>
      <c r="C5" s="10" t="s">
        <v>3</v>
      </c>
      <c r="D5" s="11" t="n">
        <v>37256</v>
      </c>
      <c r="E5" s="12"/>
    </row>
    <row r="7" customFormat="false" ht="15.75" hidden="false" customHeight="false" outlineLevel="0" collapsed="false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6"/>
      <c r="J7" s="0" t="s">
        <v>10</v>
      </c>
    </row>
    <row r="8" customFormat="false" ht="15.75" hidden="false" customHeight="false" outlineLevel="0" collapsed="false">
      <c r="A8" s="3" t="s">
        <v>11</v>
      </c>
      <c r="B8" s="3" t="s">
        <v>12</v>
      </c>
      <c r="C8" s="3"/>
      <c r="D8" s="17" t="n">
        <v>0.0725</v>
      </c>
      <c r="E8" s="18" t="n">
        <v>93</v>
      </c>
      <c r="F8" s="19" t="n">
        <f aca="false">D8*E8</f>
        <v>6.7425</v>
      </c>
      <c r="J8" s="0" t="s">
        <v>13</v>
      </c>
    </row>
    <row r="9" customFormat="false" ht="15.75" hidden="false" customHeight="false" outlineLevel="0" collapsed="false">
      <c r="A9" s="3"/>
      <c r="B9" s="3" t="s">
        <v>14</v>
      </c>
      <c r="C9" s="3"/>
      <c r="D9" s="17" t="n">
        <v>0.0548</v>
      </c>
      <c r="E9" s="18" t="n">
        <v>1229</v>
      </c>
      <c r="F9" s="19" t="n">
        <f aca="false">D9*E9</f>
        <v>67.3492</v>
      </c>
      <c r="J9" s="0" t="s">
        <v>15</v>
      </c>
    </row>
    <row r="10" customFormat="false" ht="15.75" hidden="false" customHeight="false" outlineLevel="0" collapsed="false">
      <c r="A10" s="3"/>
      <c r="B10" s="3" t="s">
        <v>16</v>
      </c>
      <c r="C10" s="3"/>
      <c r="D10" s="17" t="n">
        <v>0.0604</v>
      </c>
      <c r="E10" s="18" t="n">
        <v>26510</v>
      </c>
      <c r="F10" s="19" t="n">
        <f aca="false">D10*E10</f>
        <v>1601.204</v>
      </c>
      <c r="J10" s="0" t="s">
        <v>17</v>
      </c>
    </row>
    <row r="11" customFormat="false" ht="15.75" hidden="false" customHeight="false" outlineLevel="0" collapsed="false">
      <c r="A11" s="3"/>
      <c r="B11" s="3" t="s">
        <v>18</v>
      </c>
      <c r="C11" s="3"/>
      <c r="D11" s="17" t="n">
        <v>0.057</v>
      </c>
      <c r="E11" s="18" t="n">
        <v>37079</v>
      </c>
      <c r="F11" s="19" t="n">
        <f aca="false">D11*E11</f>
        <v>2113.503</v>
      </c>
      <c r="J11" s="0" t="s">
        <v>19</v>
      </c>
    </row>
    <row r="12" customFormat="false" ht="15.75" hidden="false" customHeight="false" outlineLevel="0" collapsed="false">
      <c r="A12" s="3"/>
      <c r="B12" s="3" t="s">
        <v>20</v>
      </c>
      <c r="C12" s="3"/>
      <c r="D12" s="17" t="n">
        <v>0.056</v>
      </c>
      <c r="E12" s="18" t="n">
        <v>2886</v>
      </c>
      <c r="F12" s="19" t="n">
        <f aca="false">D12*E12</f>
        <v>161.616</v>
      </c>
    </row>
    <row r="13" customFormat="false" ht="15.75" hidden="false" customHeight="false" outlineLevel="0" collapsed="false">
      <c r="A13" s="3"/>
      <c r="B13" s="3" t="s">
        <v>21</v>
      </c>
      <c r="C13" s="3"/>
      <c r="D13" s="17" t="n">
        <v>0.0712</v>
      </c>
      <c r="E13" s="18" t="n">
        <v>10836</v>
      </c>
      <c r="F13" s="19" t="n">
        <f aca="false">D13*E13</f>
        <v>771.5232</v>
      </c>
      <c r="G13" s="3"/>
      <c r="H13" s="20" t="s">
        <v>22</v>
      </c>
    </row>
    <row r="14" customFormat="false" ht="15.75" hidden="false" customHeight="false" outlineLevel="0" collapsed="false">
      <c r="A14" s="3"/>
      <c r="B14" s="3" t="s">
        <v>23</v>
      </c>
      <c r="C14" s="3"/>
      <c r="D14" s="17" t="n">
        <f aca="false">(56.44/10887)*12</f>
        <v>0.0622099751997796</v>
      </c>
      <c r="E14" s="18" t="n">
        <v>12279</v>
      </c>
      <c r="F14" s="19" t="n">
        <f aca="false">D14*E14</f>
        <v>763.876285478093</v>
      </c>
      <c r="G14" s="3"/>
      <c r="H14" s="20" t="n">
        <f aca="false">SUM(E8:E14)</f>
        <v>90912</v>
      </c>
      <c r="I14" s="0" t="s">
        <v>22</v>
      </c>
      <c r="J14" s="0" t="s">
        <v>22</v>
      </c>
    </row>
    <row r="15" customFormat="false" ht="15.75" hidden="false" customHeight="false" outlineLevel="0" collapsed="false">
      <c r="A15" s="3"/>
      <c r="B15" s="3"/>
      <c r="C15" s="3"/>
      <c r="D15" s="17"/>
      <c r="E15" s="18"/>
      <c r="F15" s="19"/>
      <c r="G15" s="3"/>
      <c r="H15" s="20"/>
    </row>
    <row r="16" customFormat="false" ht="15.75" hidden="false" customHeight="false" outlineLevel="0" collapsed="false">
      <c r="A16" s="3" t="s">
        <v>24</v>
      </c>
      <c r="B16" s="3"/>
      <c r="C16" s="3"/>
      <c r="D16" s="17" t="s">
        <v>22</v>
      </c>
      <c r="E16" s="18"/>
      <c r="F16" s="19" t="s">
        <v>22</v>
      </c>
      <c r="G16" s="3"/>
      <c r="H16" s="20"/>
    </row>
    <row r="17" customFormat="false" ht="15.75" hidden="false" customHeight="false" outlineLevel="0" collapsed="false">
      <c r="A17" s="3"/>
      <c r="B17" s="3" t="s">
        <v>25</v>
      </c>
      <c r="C17" s="1" t="s">
        <v>22</v>
      </c>
      <c r="D17" s="17" t="n">
        <v>0.0301</v>
      </c>
      <c r="E17" s="18" t="n">
        <v>300</v>
      </c>
      <c r="F17" s="19" t="n">
        <f aca="false">D17*E17</f>
        <v>9.03</v>
      </c>
      <c r="G17" s="3"/>
      <c r="H17" s="20" t="n">
        <f aca="false">+E17</f>
        <v>300</v>
      </c>
    </row>
    <row r="18" customFormat="false" ht="15.75" hidden="false" customHeight="false" outlineLevel="0" collapsed="false">
      <c r="A18" s="3"/>
      <c r="B18" s="3" t="s">
        <v>26</v>
      </c>
      <c r="C18" s="1" t="n">
        <v>37194</v>
      </c>
      <c r="D18" s="17" t="n">
        <v>0.0565</v>
      </c>
      <c r="E18" s="18" t="n">
        <v>6400</v>
      </c>
      <c r="F18" s="19" t="n">
        <f aca="false">D18*E18</f>
        <v>361.6</v>
      </c>
      <c r="G18" s="3" t="s">
        <v>22</v>
      </c>
      <c r="H18" s="20"/>
    </row>
    <row r="19" customFormat="false" ht="15.75" hidden="false" customHeight="false" outlineLevel="0" collapsed="false">
      <c r="A19" s="3"/>
      <c r="B19" s="21" t="s">
        <v>27</v>
      </c>
      <c r="C19" s="22" t="n">
        <v>37097</v>
      </c>
      <c r="D19" s="23" t="n">
        <v>0.063</v>
      </c>
      <c r="E19" s="24" t="n">
        <v>23681</v>
      </c>
      <c r="F19" s="25" t="n">
        <f aca="false">D19*E19</f>
        <v>1491.903</v>
      </c>
      <c r="G19" s="3"/>
      <c r="H19" s="20"/>
    </row>
    <row r="20" customFormat="false" ht="15.75" hidden="false" customHeight="false" outlineLevel="0" collapsed="false">
      <c r="A20" s="3"/>
      <c r="B20" s="3" t="s">
        <v>28</v>
      </c>
      <c r="C20" s="1" t="n">
        <v>37266</v>
      </c>
      <c r="D20" s="17" t="n">
        <v>0.062</v>
      </c>
      <c r="E20" s="18" t="n">
        <v>48761</v>
      </c>
      <c r="F20" s="19" t="n">
        <f aca="false">D20*E20</f>
        <v>3023.182</v>
      </c>
      <c r="G20" s="3"/>
      <c r="H20" s="20" t="s">
        <v>22</v>
      </c>
    </row>
    <row r="21" customFormat="false" ht="15.75" hidden="false" customHeight="false" outlineLevel="0" collapsed="false">
      <c r="A21" s="3"/>
      <c r="B21" s="21" t="s">
        <v>29</v>
      </c>
      <c r="C21" s="22" t="n">
        <v>37525</v>
      </c>
      <c r="D21" s="23" t="n">
        <v>0.07</v>
      </c>
      <c r="E21" s="24" t="n">
        <v>26751</v>
      </c>
      <c r="F21" s="25" t="n">
        <f aca="false">D21*E21</f>
        <v>1872.57</v>
      </c>
      <c r="G21" s="3"/>
      <c r="H21" s="20" t="n">
        <f aca="false">SUM(E18:E21)</f>
        <v>105593</v>
      </c>
    </row>
    <row r="22" customFormat="false" ht="15.75" hidden="false" customHeight="false" outlineLevel="0" collapsed="false">
      <c r="A22" s="3"/>
      <c r="B22" s="3"/>
      <c r="C22" s="1"/>
      <c r="D22" s="17"/>
      <c r="E22" s="18"/>
      <c r="F22" s="19"/>
      <c r="G22" s="3"/>
      <c r="H22" s="20"/>
    </row>
    <row r="23" customFormat="false" ht="15.75" hidden="false" customHeight="false" outlineLevel="0" collapsed="false">
      <c r="A23" s="3" t="s">
        <v>30</v>
      </c>
      <c r="B23" s="3"/>
      <c r="C23" s="1"/>
      <c r="D23" s="17"/>
      <c r="E23" s="18"/>
      <c r="F23" s="19" t="s">
        <v>22</v>
      </c>
      <c r="G23" s="3"/>
      <c r="H23" s="20"/>
    </row>
    <row r="24" customFormat="false" ht="15.75" hidden="false" customHeight="false" outlineLevel="0" collapsed="false">
      <c r="A24" s="3"/>
      <c r="B24" s="3" t="s">
        <v>31</v>
      </c>
      <c r="C24" s="1"/>
      <c r="D24" s="17"/>
      <c r="E24" s="18"/>
      <c r="F24" s="19" t="s">
        <v>22</v>
      </c>
      <c r="G24" s="3"/>
      <c r="H24" s="20"/>
    </row>
    <row r="25" customFormat="false" ht="15.75" hidden="false" customHeight="false" outlineLevel="0" collapsed="false">
      <c r="A25" s="3"/>
      <c r="B25" s="3" t="s">
        <v>22</v>
      </c>
      <c r="C25" s="1" t="s">
        <v>22</v>
      </c>
      <c r="D25" s="17" t="s">
        <v>22</v>
      </c>
      <c r="E25" s="18" t="s">
        <v>22</v>
      </c>
      <c r="F25" s="19" t="s">
        <v>22</v>
      </c>
      <c r="G25" s="3"/>
      <c r="H25" s="20"/>
    </row>
    <row r="26" customFormat="false" ht="15.75" hidden="false" customHeight="false" outlineLevel="0" collapsed="false">
      <c r="A26" s="3" t="s">
        <v>32</v>
      </c>
      <c r="B26" s="3"/>
      <c r="C26" s="1"/>
      <c r="D26" s="17"/>
      <c r="E26" s="18"/>
      <c r="F26" s="19" t="s">
        <v>22</v>
      </c>
      <c r="G26" s="3"/>
      <c r="H26" s="20"/>
    </row>
    <row r="27" customFormat="false" ht="15.75" hidden="false" customHeight="false" outlineLevel="0" collapsed="false">
      <c r="A27" s="3"/>
      <c r="B27" s="3" t="s">
        <v>33</v>
      </c>
      <c r="C27" s="1" t="n">
        <v>37538</v>
      </c>
      <c r="D27" s="17" t="n">
        <v>0.0476</v>
      </c>
      <c r="E27" s="18" t="n">
        <v>24496.57</v>
      </c>
      <c r="F27" s="19" t="n">
        <f aca="false">D27*E27</f>
        <v>1166.036732</v>
      </c>
      <c r="G27" s="3"/>
      <c r="H27" s="20"/>
    </row>
    <row r="28" customFormat="false" ht="15.75" hidden="false" customHeight="false" outlineLevel="0" collapsed="false">
      <c r="A28" s="3"/>
      <c r="B28" s="21" t="s">
        <v>34</v>
      </c>
      <c r="C28" s="22" t="n">
        <v>37127</v>
      </c>
      <c r="D28" s="23" t="n">
        <v>0.07</v>
      </c>
      <c r="E28" s="24" t="n">
        <v>17948.21</v>
      </c>
      <c r="F28" s="25" t="n">
        <f aca="false">D28*E28</f>
        <v>1256.3747</v>
      </c>
      <c r="G28" s="3" t="s">
        <v>22</v>
      </c>
      <c r="H28" s="20"/>
      <c r="I28" s="0" t="s">
        <v>22</v>
      </c>
    </row>
    <row r="29" customFormat="false" ht="15.75" hidden="false" customHeight="false" outlineLevel="0" collapsed="false">
      <c r="A29" s="3"/>
      <c r="B29" s="21" t="s">
        <v>35</v>
      </c>
      <c r="C29" s="22" t="n">
        <v>37129</v>
      </c>
      <c r="D29" s="23" t="n">
        <v>0.0626</v>
      </c>
      <c r="E29" s="24" t="n">
        <v>7518.62</v>
      </c>
      <c r="F29" s="25" t="n">
        <f aca="false">D29*E29</f>
        <v>470.665612</v>
      </c>
      <c r="G29" s="3" t="s">
        <v>22</v>
      </c>
      <c r="H29" s="20" t="n">
        <f aca="false">SUM(E27:E29)</f>
        <v>49963.4</v>
      </c>
    </row>
    <row r="30" customFormat="false" ht="15.75" hidden="false" customHeight="false" outlineLevel="0" collapsed="false">
      <c r="A30" s="3"/>
      <c r="B30" s="3" t="s">
        <v>22</v>
      </c>
      <c r="C30" s="1" t="s">
        <v>22</v>
      </c>
      <c r="D30" s="17" t="s">
        <v>22</v>
      </c>
      <c r="E30" s="18" t="s">
        <v>22</v>
      </c>
      <c r="F30" s="19" t="s">
        <v>22</v>
      </c>
      <c r="G30" s="3" t="s">
        <v>22</v>
      </c>
      <c r="H30" s="20"/>
    </row>
    <row r="31" customFormat="false" ht="15.75" hidden="false" customHeight="false" outlineLevel="0" collapsed="false">
      <c r="A31" s="3" t="s">
        <v>36</v>
      </c>
      <c r="B31" s="3"/>
      <c r="C31" s="1"/>
      <c r="D31" s="17"/>
      <c r="E31" s="18"/>
      <c r="F31" s="19" t="s">
        <v>22</v>
      </c>
      <c r="G31" s="3"/>
      <c r="H31" s="20"/>
    </row>
    <row r="32" customFormat="false" ht="15.75" hidden="false" customHeight="false" outlineLevel="0" collapsed="false">
      <c r="A32" s="3"/>
      <c r="B32" s="3" t="n">
        <v>1986</v>
      </c>
      <c r="C32" s="1" t="n">
        <v>2006</v>
      </c>
      <c r="D32" s="17" t="n">
        <v>0.05</v>
      </c>
      <c r="E32" s="18" t="n">
        <v>800</v>
      </c>
      <c r="F32" s="19" t="n">
        <f aca="false">D32*E32</f>
        <v>40</v>
      </c>
      <c r="G32" s="3"/>
      <c r="H32" s="20"/>
    </row>
    <row r="33" customFormat="false" ht="15.75" hidden="false" customHeight="false" outlineLevel="0" collapsed="false">
      <c r="A33" s="3"/>
      <c r="B33" s="3" t="n">
        <v>1991</v>
      </c>
      <c r="C33" s="1" t="n">
        <f aca="false">B33+10</f>
        <v>2001</v>
      </c>
      <c r="D33" s="17" t="n">
        <v>0.05</v>
      </c>
      <c r="E33" s="18" t="n">
        <v>50</v>
      </c>
      <c r="F33" s="19" t="n">
        <f aca="false">D33*E33</f>
        <v>2.5</v>
      </c>
      <c r="G33" s="3"/>
      <c r="H33" s="20"/>
    </row>
    <row r="34" customFormat="false" ht="15.75" hidden="false" customHeight="false" outlineLevel="0" collapsed="false">
      <c r="A34" s="3"/>
      <c r="B34" s="3" t="n">
        <v>1992</v>
      </c>
      <c r="C34" s="1" t="n">
        <f aca="false">B34+10</f>
        <v>2002</v>
      </c>
      <c r="D34" s="17" t="n">
        <v>0.05</v>
      </c>
      <c r="E34" s="18" t="n">
        <v>7600</v>
      </c>
      <c r="F34" s="19" t="n">
        <f aca="false">D34*E34</f>
        <v>380</v>
      </c>
      <c r="G34" s="3"/>
      <c r="H34" s="20"/>
    </row>
    <row r="35" customFormat="false" ht="15.75" hidden="false" customHeight="false" outlineLevel="0" collapsed="false">
      <c r="A35" s="3"/>
      <c r="B35" s="3" t="n">
        <v>1992</v>
      </c>
      <c r="C35" s="1" t="n">
        <f aca="false">B35+10</f>
        <v>2002</v>
      </c>
      <c r="D35" s="17" t="n">
        <v>0.05</v>
      </c>
      <c r="E35" s="18" t="n">
        <v>7400</v>
      </c>
      <c r="F35" s="19" t="n">
        <f aca="false">D35*E35</f>
        <v>370</v>
      </c>
      <c r="G35" s="3"/>
      <c r="H35" s="20"/>
    </row>
    <row r="36" customFormat="false" ht="15.75" hidden="false" customHeight="false" outlineLevel="0" collapsed="false">
      <c r="A36" s="3"/>
      <c r="B36" s="3" t="n">
        <v>1993</v>
      </c>
      <c r="C36" s="1" t="n">
        <f aca="false">B36+10</f>
        <v>2003</v>
      </c>
      <c r="D36" s="17" t="n">
        <v>0.05</v>
      </c>
      <c r="E36" s="18" t="n">
        <v>15000</v>
      </c>
      <c r="F36" s="19" t="n">
        <f aca="false">D36*E36</f>
        <v>750</v>
      </c>
      <c r="G36" s="3"/>
      <c r="H36" s="20" t="n">
        <f aca="false">SUM(E32:E36)</f>
        <v>30850</v>
      </c>
    </row>
    <row r="37" customFormat="false" ht="15.75" hidden="false" customHeight="false" outlineLevel="0" collapsed="false">
      <c r="A37" s="3" t="s">
        <v>37</v>
      </c>
      <c r="B37" s="3"/>
      <c r="C37" s="1"/>
      <c r="D37" s="17"/>
      <c r="E37" s="18"/>
      <c r="F37" s="19" t="s">
        <v>22</v>
      </c>
      <c r="G37" s="3"/>
      <c r="H37" s="20"/>
    </row>
    <row r="38" customFormat="false" ht="15.75" hidden="false" customHeight="false" outlineLevel="0" collapsed="false">
      <c r="A38" s="3"/>
      <c r="B38" s="3" t="s">
        <v>38</v>
      </c>
      <c r="C38" s="1"/>
      <c r="D38" s="17" t="n">
        <v>0.054</v>
      </c>
      <c r="E38" s="18" t="n">
        <v>20110.93</v>
      </c>
      <c r="F38" s="19" t="n">
        <f aca="false">D38*E38</f>
        <v>1085.99022</v>
      </c>
      <c r="G38" s="3"/>
      <c r="H38" s="20" t="n">
        <f aca="false">E38</f>
        <v>20110.93</v>
      </c>
    </row>
    <row r="39" customFormat="false" ht="15.75" hidden="false" customHeight="false" outlineLevel="0" collapsed="false">
      <c r="A39" s="3"/>
      <c r="B39" s="3"/>
      <c r="C39" s="1"/>
      <c r="D39" s="3"/>
      <c r="E39" s="26"/>
      <c r="F39" s="19"/>
      <c r="G39" s="3" t="s">
        <v>22</v>
      </c>
      <c r="H39" s="20"/>
    </row>
    <row r="40" customFormat="false" ht="15.75" hidden="false" customHeight="false" outlineLevel="0" collapsed="false">
      <c r="A40" s="3" t="s">
        <v>22</v>
      </c>
      <c r="B40" s="3" t="s">
        <v>22</v>
      </c>
      <c r="C40" s="1" t="s">
        <v>22</v>
      </c>
      <c r="D40" s="3" t="s">
        <v>22</v>
      </c>
      <c r="E40" s="26"/>
      <c r="F40" s="3"/>
      <c r="G40" s="3"/>
      <c r="H40" s="20"/>
    </row>
    <row r="41" customFormat="false" ht="15.75" hidden="false" customHeight="false" outlineLevel="0" collapsed="false">
      <c r="A41" s="3"/>
      <c r="B41" s="3"/>
      <c r="C41" s="1"/>
      <c r="D41" s="26"/>
      <c r="E41" s="18"/>
      <c r="F41" s="3"/>
      <c r="G41" s="3"/>
      <c r="H41" s="20"/>
    </row>
    <row r="42" customFormat="false" ht="15.75" hidden="false" customHeight="false" outlineLevel="0" collapsed="false">
      <c r="A42" s="8" t="s">
        <v>39</v>
      </c>
      <c r="B42" s="8"/>
      <c r="C42" s="27"/>
      <c r="D42" s="28"/>
      <c r="E42" s="29" t="n">
        <f aca="false">SUM(E8:E38)</f>
        <v>297729.33</v>
      </c>
      <c r="F42" s="30" t="n">
        <f aca="false">SUM(F8:F39)</f>
        <v>17765.6664494781</v>
      </c>
      <c r="G42" s="31" t="n">
        <f aca="false">F42/E42</f>
        <v>0.0596705284275422</v>
      </c>
      <c r="H42" s="29" t="n">
        <f aca="false">SUM(H8:H38)</f>
        <v>297729.33</v>
      </c>
    </row>
    <row r="43" customFormat="false" ht="15.75" hidden="false" customHeight="false" outlineLevel="0" collapsed="false">
      <c r="A43" s="8"/>
      <c r="B43" s="8"/>
      <c r="C43" s="8"/>
      <c r="D43" s="32"/>
      <c r="E43" s="32"/>
      <c r="F43" s="3"/>
      <c r="G43" s="8"/>
      <c r="H43" s="30"/>
    </row>
    <row r="44" customFormat="false" ht="15.75" hidden="false" customHeight="false" outlineLevel="0" collapsed="false">
      <c r="A44" s="3" t="s">
        <v>40</v>
      </c>
      <c r="B44" s="3"/>
      <c r="C44" s="20" t="n">
        <v>1032</v>
      </c>
      <c r="D44" s="17" t="s">
        <v>41</v>
      </c>
      <c r="E44" s="3"/>
      <c r="F44" s="19" t="n">
        <f aca="false">C44*12</f>
        <v>12384</v>
      </c>
      <c r="G44" s="3"/>
      <c r="H44" s="20"/>
    </row>
    <row r="45" customFormat="false" ht="15.75" hidden="false" customHeight="false" outlineLevel="0" collapsed="false">
      <c r="A45" s="3" t="s">
        <v>42</v>
      </c>
      <c r="B45" s="3"/>
      <c r="C45" s="20" t="n">
        <v>49.8</v>
      </c>
      <c r="D45" s="17" t="s">
        <v>41</v>
      </c>
      <c r="E45" s="3"/>
      <c r="F45" s="19" t="n">
        <f aca="false">C45*12</f>
        <v>597.6</v>
      </c>
      <c r="G45" s="3"/>
      <c r="H45" s="20"/>
    </row>
    <row r="46" customFormat="false" ht="15.75" hidden="false" customHeight="false" outlineLevel="0" collapsed="false">
      <c r="A46" s="3"/>
      <c r="B46" s="3"/>
      <c r="C46" s="3"/>
      <c r="D46" s="3"/>
      <c r="E46" s="3"/>
      <c r="F46" s="3"/>
      <c r="G46" s="3"/>
      <c r="H46" s="20"/>
    </row>
    <row r="47" customFormat="false" ht="15.75" hidden="false" customHeight="false" outlineLevel="0" collapsed="false">
      <c r="A47" s="8" t="s">
        <v>43</v>
      </c>
      <c r="B47" s="8"/>
      <c r="C47" s="8"/>
      <c r="D47" s="8"/>
      <c r="E47" s="8"/>
      <c r="F47" s="30" t="n">
        <f aca="false">F42+F44+F45</f>
        <v>30747.2664494781</v>
      </c>
      <c r="G47" s="8"/>
      <c r="H47" s="20" t="s">
        <v>22</v>
      </c>
    </row>
    <row r="48" customFormat="false" ht="15.75" hidden="false" customHeight="false" outlineLevel="0" collapsed="false">
      <c r="A48" s="3"/>
      <c r="B48" s="3"/>
      <c r="C48" s="3"/>
      <c r="D48" s="3"/>
      <c r="E48" s="3"/>
      <c r="F48" s="3"/>
      <c r="G48" s="3"/>
      <c r="H48" s="20"/>
    </row>
    <row r="49" customFormat="false" ht="15.75" hidden="false" customHeight="false" outlineLevel="0" collapsed="false">
      <c r="A49" s="3"/>
      <c r="B49" s="3"/>
      <c r="C49" s="3"/>
      <c r="D49" s="3"/>
      <c r="E49" s="3"/>
      <c r="F49" s="3"/>
      <c r="G49" s="3"/>
      <c r="H49" s="20"/>
    </row>
    <row r="50" customFormat="false" ht="15.75" hidden="false" customHeight="false" outlineLevel="0" collapsed="false">
      <c r="A50" s="3" t="s">
        <v>44</v>
      </c>
      <c r="B50" s="3"/>
      <c r="C50" s="3"/>
      <c r="D50" s="3" t="s">
        <v>45</v>
      </c>
      <c r="E50" s="3"/>
      <c r="F50" s="3"/>
      <c r="G50" s="3"/>
      <c r="H50" s="20"/>
    </row>
    <row r="51" customFormat="false" ht="15.75" hidden="false" customHeight="false" outlineLevel="0" collapsed="false">
      <c r="A51" s="3"/>
      <c r="B51" s="3"/>
      <c r="C51" s="3"/>
      <c r="D51" s="3"/>
      <c r="E51" s="3"/>
      <c r="F51" s="3"/>
      <c r="G51" s="3"/>
      <c r="H51" s="20"/>
    </row>
    <row r="52" customFormat="false" ht="15.75" hidden="false" customHeight="false" outlineLevel="0" collapsed="false">
      <c r="A52" s="3"/>
      <c r="B52" s="3"/>
      <c r="C52" s="3"/>
      <c r="D52" s="3"/>
      <c r="E52" s="3"/>
      <c r="F52" s="3"/>
      <c r="G52" s="3"/>
      <c r="H52" s="20"/>
    </row>
    <row r="53" customFormat="false" ht="15.75" hidden="false" customHeight="false" outlineLevel="0" collapsed="false">
      <c r="A53" s="3"/>
      <c r="B53" s="3"/>
      <c r="C53" s="3"/>
      <c r="D53" s="3"/>
      <c r="E53" s="3"/>
      <c r="F53" s="3"/>
      <c r="G53" s="3"/>
      <c r="H53" s="20"/>
    </row>
    <row r="54" customFormat="false" ht="15.75" hidden="false" customHeight="false" outlineLevel="0" collapsed="false">
      <c r="A54" s="3"/>
      <c r="B54" s="3"/>
      <c r="C54" s="3"/>
      <c r="D54" s="3"/>
      <c r="E54" s="3"/>
      <c r="F54" s="3"/>
      <c r="G54" s="3"/>
      <c r="H54" s="20"/>
    </row>
    <row r="55" customFormat="false" ht="15.75" hidden="false" customHeight="false" outlineLevel="0" collapsed="false">
      <c r="A55" s="3"/>
      <c r="B55" s="3"/>
      <c r="C55" s="3"/>
      <c r="D55" s="3"/>
      <c r="E55" s="3"/>
      <c r="F55" s="3"/>
      <c r="G55" s="3"/>
      <c r="H55" s="20"/>
    </row>
    <row r="56" customFormat="false" ht="15.75" hidden="false" customHeight="false" outlineLevel="0" collapsed="false">
      <c r="A56" s="3"/>
      <c r="B56" s="3"/>
      <c r="C56" s="3"/>
      <c r="D56" s="3"/>
      <c r="E56" s="3"/>
      <c r="F56" s="3"/>
      <c r="G56" s="3"/>
      <c r="H56" s="20"/>
    </row>
    <row r="57" customFormat="false" ht="15.75" hidden="false" customHeight="false" outlineLevel="0" collapsed="false">
      <c r="A57" s="3"/>
      <c r="B57" s="3"/>
      <c r="C57" s="3"/>
      <c r="D57" s="3"/>
      <c r="E57" s="3"/>
      <c r="F57" s="3"/>
      <c r="G57" s="3"/>
      <c r="H57" s="20"/>
    </row>
    <row r="58" customFormat="false" ht="15.75" hidden="false" customHeight="false" outlineLevel="0" collapsed="false">
      <c r="A58" s="3"/>
      <c r="B58" s="3"/>
      <c r="C58" s="3"/>
      <c r="D58" s="3"/>
      <c r="E58" s="3"/>
      <c r="F58" s="3"/>
      <c r="G58" s="3"/>
      <c r="H58" s="20"/>
    </row>
    <row r="59" customFormat="false" ht="15.75" hidden="false" customHeight="false" outlineLevel="0" collapsed="false">
      <c r="A59" s="3"/>
      <c r="B59" s="3"/>
      <c r="C59" s="3"/>
      <c r="D59" s="3"/>
      <c r="E59" s="3"/>
      <c r="F59" s="3"/>
      <c r="G59" s="3"/>
      <c r="H59" s="20"/>
    </row>
    <row r="60" customFormat="false" ht="15.75" hidden="false" customHeight="false" outlineLevel="0" collapsed="false">
      <c r="A60" s="3"/>
      <c r="B60" s="3"/>
      <c r="C60" s="3"/>
      <c r="D60" s="3"/>
      <c r="E60" s="3"/>
      <c r="F60" s="3"/>
      <c r="G60" s="3"/>
      <c r="H60" s="20"/>
    </row>
    <row r="61" customFormat="false" ht="15.75" hidden="false" customHeight="false" outlineLevel="0" collapsed="false">
      <c r="A61" s="3"/>
      <c r="B61" s="3"/>
      <c r="C61" s="3"/>
      <c r="D61" s="3"/>
      <c r="E61" s="3"/>
      <c r="F61" s="3"/>
      <c r="G61" s="3"/>
      <c r="H61" s="20"/>
    </row>
    <row r="62" customFormat="false" ht="15.75" hidden="false" customHeight="false" outlineLevel="0" collapsed="false">
      <c r="A62" s="3"/>
      <c r="B62" s="3"/>
      <c r="C62" s="3"/>
      <c r="D62" s="3"/>
      <c r="E62" s="3"/>
      <c r="F62" s="3"/>
      <c r="G62" s="3"/>
      <c r="H62" s="20"/>
    </row>
    <row r="63" customFormat="false" ht="15.75" hidden="false" customHeight="false" outlineLevel="0" collapsed="false">
      <c r="A63" s="3"/>
      <c r="B63" s="3"/>
      <c r="C63" s="3"/>
      <c r="D63" s="3"/>
      <c r="E63" s="3"/>
      <c r="F63" s="3"/>
      <c r="G63" s="3"/>
      <c r="H63" s="20"/>
    </row>
    <row r="64" customFormat="false" ht="15.75" hidden="false" customHeight="false" outlineLevel="0" collapsed="false">
      <c r="A64" s="3"/>
      <c r="B64" s="3"/>
      <c r="C64" s="3"/>
      <c r="D64" s="3"/>
      <c r="E64" s="3"/>
      <c r="F64" s="3"/>
      <c r="G64" s="3"/>
      <c r="H64" s="2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D1" activeCellId="0" sqref="D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33" width="5.24"/>
    <col collapsed="false" customWidth="true" hidden="true" outlineLevel="0" max="2" min="2" style="33" width="5.87"/>
    <col collapsed="false" customWidth="true" hidden="false" outlineLevel="0" max="3" min="3" style="34" width="5.37"/>
    <col collapsed="false" customWidth="true" hidden="false" outlineLevel="0" max="4" min="4" style="35" width="10.11"/>
    <col collapsed="false" customWidth="true" hidden="false" outlineLevel="0" max="6" min="5" style="33" width="10.49"/>
    <col collapsed="false" customWidth="true" hidden="false" outlineLevel="0" max="7" min="7" style="33" width="1.49"/>
    <col collapsed="false" customWidth="true" hidden="false" outlineLevel="0" max="8" min="8" style="33" width="10.37"/>
    <col collapsed="false" customWidth="true" hidden="false" outlineLevel="0" max="9" min="9" style="33" width="9.62"/>
    <col collapsed="false" customWidth="true" hidden="false" outlineLevel="0" max="10" min="10" style="33" width="1.24"/>
    <col collapsed="false" customWidth="true" hidden="false" outlineLevel="0" max="18" min="11" style="33" width="10.37"/>
    <col collapsed="false" customWidth="true" hidden="false" outlineLevel="0" max="19" min="19" style="33" width="1.24"/>
    <col collapsed="false" customWidth="true" hidden="false" outlineLevel="0" max="20" min="20" style="33" width="9.12"/>
    <col collapsed="false" customWidth="true" hidden="false" outlineLevel="0" max="21" min="21" style="33" width="7.99"/>
    <col collapsed="false" customWidth="true" hidden="false" outlineLevel="0" max="22" min="22" style="33" width="8.62"/>
    <col collapsed="false" customWidth="true" hidden="false" outlineLevel="0" max="23" min="23" style="33" width="9.74"/>
    <col collapsed="false" customWidth="true" hidden="false" outlineLevel="0" max="24" min="24" style="33" width="8.62"/>
    <col collapsed="false" customWidth="false" hidden="false" outlineLevel="0" max="257" min="25" style="33" width="8.99"/>
  </cols>
  <sheetData>
    <row r="1" customFormat="false" ht="12.75" hidden="false" customHeight="false" outlineLevel="0" collapsed="false">
      <c r="E1" s="33" t="s">
        <v>46</v>
      </c>
      <c r="H1" s="33" t="s">
        <v>47</v>
      </c>
      <c r="K1" s="33" t="s">
        <v>11</v>
      </c>
      <c r="T1" s="33" t="s">
        <v>48</v>
      </c>
    </row>
    <row r="3" customFormat="false" ht="12.75" hidden="false" customHeight="false" outlineLevel="0" collapsed="false">
      <c r="E3" s="33" t="s">
        <v>49</v>
      </c>
      <c r="F3" s="33" t="s">
        <v>49</v>
      </c>
      <c r="H3" s="33" t="s">
        <v>49</v>
      </c>
      <c r="I3" s="33" t="s">
        <v>49</v>
      </c>
      <c r="K3" s="33" t="s">
        <v>50</v>
      </c>
      <c r="L3" s="33" t="s">
        <v>51</v>
      </c>
      <c r="M3" s="33" t="s">
        <v>51</v>
      </c>
      <c r="N3" s="33" t="s">
        <v>51</v>
      </c>
      <c r="O3" s="33" t="s">
        <v>52</v>
      </c>
      <c r="P3" s="33" t="s">
        <v>53</v>
      </c>
      <c r="Q3" s="33" t="s">
        <v>54</v>
      </c>
      <c r="R3" s="33" t="s">
        <v>55</v>
      </c>
      <c r="T3" s="33" t="n">
        <v>1986</v>
      </c>
      <c r="U3" s="33" t="n">
        <v>1991</v>
      </c>
      <c r="V3" s="33" t="n">
        <v>1992</v>
      </c>
      <c r="W3" s="33" t="n">
        <v>1992</v>
      </c>
      <c r="X3" s="33" t="n">
        <v>1993</v>
      </c>
    </row>
    <row r="4" customFormat="false" ht="12.75" hidden="false" customHeight="false" outlineLevel="0" collapsed="false">
      <c r="K4" s="33" t="s">
        <v>56</v>
      </c>
      <c r="L4" s="33" t="s">
        <v>57</v>
      </c>
      <c r="M4" s="33" t="s">
        <v>58</v>
      </c>
      <c r="N4" s="33" t="s">
        <v>59</v>
      </c>
    </row>
    <row r="5" customFormat="false" ht="12.75" hidden="false" customHeight="false" outlineLevel="0" collapsed="false">
      <c r="A5" s="36"/>
      <c r="B5" s="36"/>
      <c r="C5" s="37"/>
      <c r="D5" s="38"/>
      <c r="E5" s="36" t="n">
        <v>0.062</v>
      </c>
      <c r="F5" s="36" t="n">
        <v>0.07</v>
      </c>
      <c r="G5" s="36"/>
      <c r="H5" s="36" t="n">
        <v>0.0475</v>
      </c>
      <c r="I5" s="36" t="n">
        <v>0.0525</v>
      </c>
      <c r="J5" s="36"/>
      <c r="K5" s="36"/>
      <c r="L5" s="39" t="s">
        <v>60</v>
      </c>
      <c r="M5" s="39"/>
      <c r="N5" s="39" t="s">
        <v>61</v>
      </c>
      <c r="O5" s="36" t="n">
        <v>0.0591</v>
      </c>
      <c r="P5" s="36" t="n">
        <v>0.05</v>
      </c>
      <c r="Q5" s="36" t="n">
        <v>0.0465</v>
      </c>
      <c r="R5" s="36" t="n">
        <v>0.0645</v>
      </c>
      <c r="S5" s="36"/>
      <c r="T5" s="36" t="n">
        <v>0.06</v>
      </c>
      <c r="U5" s="36" t="n">
        <v>0.06</v>
      </c>
      <c r="V5" s="36" t="n">
        <v>0.06</v>
      </c>
      <c r="W5" s="36" t="n">
        <v>0.06</v>
      </c>
      <c r="X5" s="36" t="n">
        <v>0.04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2.75" hidden="false" customHeight="false" outlineLevel="0" collapsed="false">
      <c r="A6" s="40"/>
      <c r="B6" s="40"/>
      <c r="C6" s="41"/>
      <c r="D6" s="42" t="n">
        <f aca="false">SUM(E6:X6)</f>
        <v>299537.33</v>
      </c>
      <c r="E6" s="40" t="n">
        <v>49498.35</v>
      </c>
      <c r="F6" s="40" t="n">
        <v>27212.02</v>
      </c>
      <c r="G6" s="40"/>
      <c r="H6" s="40" t="n">
        <v>24781</v>
      </c>
      <c r="I6" s="40" t="n">
        <v>20174.96</v>
      </c>
      <c r="J6" s="40"/>
      <c r="K6" s="43" t="n">
        <v>16210</v>
      </c>
      <c r="L6" s="43" t="n">
        <v>3010</v>
      </c>
      <c r="M6" s="43" t="n">
        <v>10719</v>
      </c>
      <c r="N6" s="43" t="n">
        <v>33995</v>
      </c>
      <c r="O6" s="40" t="n">
        <v>23123</v>
      </c>
      <c r="P6" s="40" t="n">
        <v>9754</v>
      </c>
      <c r="Q6" s="40" t="n">
        <v>9648</v>
      </c>
      <c r="R6" s="40" t="n">
        <v>9712</v>
      </c>
      <c r="S6" s="40"/>
      <c r="T6" s="40" t="n">
        <v>1600</v>
      </c>
      <c r="U6" s="40" t="n">
        <v>100</v>
      </c>
      <c r="V6" s="40" t="n">
        <v>15200</v>
      </c>
      <c r="W6" s="40" t="n">
        <v>14800</v>
      </c>
      <c r="X6" s="40" t="n">
        <v>30000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</row>
    <row r="7" customFormat="false" ht="12.75" hidden="false" customHeight="false" outlineLevel="0" collapsed="false">
      <c r="A7" s="44" t="s">
        <v>62</v>
      </c>
      <c r="E7" s="45" t="n">
        <v>37266</v>
      </c>
      <c r="F7" s="45" t="n">
        <v>37525</v>
      </c>
      <c r="G7" s="45"/>
      <c r="H7" s="45" t="n">
        <v>37538</v>
      </c>
      <c r="I7" s="45" t="n">
        <v>38557</v>
      </c>
      <c r="P7" s="45" t="n">
        <v>38972</v>
      </c>
      <c r="Q7" s="45" t="n">
        <v>38607</v>
      </c>
      <c r="R7" s="45" t="n">
        <v>39736</v>
      </c>
      <c r="T7" s="45" t="n">
        <v>35339</v>
      </c>
      <c r="U7" s="45" t="n">
        <v>37865</v>
      </c>
      <c r="V7" s="45" t="n">
        <v>38434</v>
      </c>
      <c r="W7" s="45" t="n">
        <v>38652</v>
      </c>
      <c r="X7" s="45" t="n">
        <v>41204</v>
      </c>
    </row>
    <row r="8" customFormat="false" ht="12.75" hidden="false" customHeight="false" outlineLevel="0" collapsed="false">
      <c r="B8" s="33" t="n">
        <f aca="false">1/4</f>
        <v>0.25</v>
      </c>
      <c r="C8" s="34" t="s">
        <v>63</v>
      </c>
      <c r="D8" s="42" t="n">
        <f aca="false">SUM(E8:X8)</f>
        <v>49498.35</v>
      </c>
      <c r="E8" s="40" t="n">
        <f aca="false">E6</f>
        <v>49498.35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customFormat="false" ht="12.75" hidden="false" customHeight="false" outlineLevel="0" collapsed="false">
      <c r="A9" s="33" t="n">
        <v>2.4</v>
      </c>
      <c r="B9" s="33" t="n">
        <f aca="false">B8+1/4</f>
        <v>0.5</v>
      </c>
      <c r="C9" s="34" t="s">
        <v>64</v>
      </c>
      <c r="D9" s="42" t="n">
        <f aca="false">SUM(E9:X9)</f>
        <v>0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customFormat="false" ht="12.75" hidden="false" customHeight="false" outlineLevel="0" collapsed="false">
      <c r="B10" s="33" t="n">
        <f aca="false">B9+1/4</f>
        <v>0.75</v>
      </c>
      <c r="C10" s="34" t="s">
        <v>65</v>
      </c>
      <c r="D10" s="42" t="n">
        <f aca="false">SUM(E10:X10)</f>
        <v>51993.02</v>
      </c>
      <c r="E10" s="40"/>
      <c r="F10" s="40" t="n">
        <f aca="false">F6</f>
        <v>27212.02</v>
      </c>
      <c r="G10" s="40"/>
      <c r="H10" s="40" t="n">
        <f aca="false">+H6</f>
        <v>24781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customFormat="false" ht="12.75" hidden="false" customHeight="false" outlineLevel="0" collapsed="false">
      <c r="A11" s="33" t="n">
        <v>2.8</v>
      </c>
      <c r="B11" s="33" t="n">
        <f aca="false">B10+1/4</f>
        <v>1</v>
      </c>
      <c r="C11" s="34" t="s">
        <v>66</v>
      </c>
      <c r="D11" s="42" t="n">
        <f aca="false">SUM(E11:X11)</f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customFormat="false" ht="12.75" hidden="false" customHeight="false" outlineLevel="0" collapsed="false">
      <c r="B12" s="33" t="n">
        <f aca="false">B11+1/4</f>
        <v>1.25</v>
      </c>
      <c r="C12" s="34" t="s">
        <v>67</v>
      </c>
      <c r="D12" s="42" t="n">
        <f aca="false">SUM(E12:X12)</f>
        <v>0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customFormat="false" ht="12.75" hidden="false" customHeight="false" outlineLevel="0" collapsed="false">
      <c r="B13" s="33" t="n">
        <f aca="false">B12+1/4</f>
        <v>1.5</v>
      </c>
      <c r="C13" s="34" t="s">
        <v>68</v>
      </c>
      <c r="D13" s="42" t="n">
        <f aca="false">SUM(E13:X13)</f>
        <v>0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customFormat="false" ht="12.75" hidden="false" customHeight="false" outlineLevel="0" collapsed="false">
      <c r="B14" s="33" t="n">
        <f aca="false">B13+1/4</f>
        <v>1.75</v>
      </c>
      <c r="C14" s="34" t="s">
        <v>69</v>
      </c>
      <c r="D14" s="42" t="n">
        <f aca="false">SUM(E14:X14)</f>
        <v>100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 t="n">
        <f aca="false">U6</f>
        <v>100</v>
      </c>
      <c r="V14" s="40"/>
      <c r="W14" s="40"/>
      <c r="X14" s="40"/>
      <c r="Y14" s="40"/>
      <c r="Z14" s="40"/>
      <c r="AA14" s="40"/>
    </row>
    <row r="15" customFormat="false" ht="12.75" hidden="false" customHeight="false" outlineLevel="0" collapsed="false">
      <c r="A15" s="33" t="n">
        <v>3.65</v>
      </c>
      <c r="B15" s="33" t="n">
        <f aca="false">B14+1/4</f>
        <v>2</v>
      </c>
      <c r="C15" s="34" t="s">
        <v>70</v>
      </c>
      <c r="D15" s="42" t="n">
        <f aca="false">SUM(E15:X15)</f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customFormat="false" ht="12.75" hidden="false" customHeight="false" outlineLevel="0" collapsed="false">
      <c r="B16" s="33" t="n">
        <f aca="false">B15+1/4</f>
        <v>2.25</v>
      </c>
      <c r="C16" s="34" t="s">
        <v>71</v>
      </c>
      <c r="D16" s="42" t="n">
        <f aca="false">SUM(E16:X16)</f>
        <v>0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customFormat="false" ht="12.75" hidden="false" customHeight="false" outlineLevel="0" collapsed="false">
      <c r="B17" s="33" t="n">
        <f aca="false">B16+1/4</f>
        <v>2.5</v>
      </c>
      <c r="C17" s="34" t="s">
        <v>72</v>
      </c>
      <c r="D17" s="42" t="n">
        <f aca="false">SUM(E17:X17)</f>
        <v>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customFormat="false" ht="12.75" hidden="false" customHeight="false" outlineLevel="0" collapsed="false">
      <c r="B18" s="33" t="n">
        <f aca="false">B17+1/4</f>
        <v>2.75</v>
      </c>
      <c r="C18" s="34" t="s">
        <v>73</v>
      </c>
      <c r="D18" s="42" t="n">
        <f aca="false">SUM(E18:X18)</f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customFormat="false" ht="12.75" hidden="false" customHeight="false" outlineLevel="0" collapsed="false">
      <c r="A19" s="33" t="n">
        <v>4.3</v>
      </c>
      <c r="B19" s="33" t="n">
        <f aca="false">B18+1/4</f>
        <v>3</v>
      </c>
      <c r="C19" s="34" t="s">
        <v>74</v>
      </c>
      <c r="D19" s="42" t="n">
        <f aca="false">SUM(E19:X19)</f>
        <v>0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customFormat="false" ht="12.75" hidden="false" customHeight="false" outlineLevel="0" collapsed="false">
      <c r="B20" s="33" t="n">
        <f aca="false">B19+1/4</f>
        <v>3.25</v>
      </c>
      <c r="C20" s="34" t="s">
        <v>75</v>
      </c>
      <c r="D20" s="42" t="n">
        <f aca="false">SUM(E20:X20)</f>
        <v>15200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 t="n">
        <f aca="false">V6</f>
        <v>15200</v>
      </c>
      <c r="W20" s="40"/>
      <c r="X20" s="40"/>
      <c r="Y20" s="40"/>
      <c r="Z20" s="40"/>
      <c r="AA20" s="40"/>
    </row>
    <row r="21" customFormat="false" ht="12.75" hidden="false" customHeight="false" outlineLevel="0" collapsed="false">
      <c r="B21" s="33" t="n">
        <f aca="false">B20+1/4</f>
        <v>3.5</v>
      </c>
      <c r="C21" s="34" t="s">
        <v>76</v>
      </c>
      <c r="D21" s="42" t="n">
        <f aca="false">SUM(E21:X21)</f>
        <v>0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customFormat="false" ht="12.75" hidden="false" customHeight="false" outlineLevel="0" collapsed="false">
      <c r="B22" s="33" t="n">
        <f aca="false">B21+1/4</f>
        <v>3.75</v>
      </c>
      <c r="C22" s="34" t="s">
        <v>77</v>
      </c>
      <c r="D22" s="42" t="n">
        <f aca="false">SUM(E22:X22)</f>
        <v>29822.96</v>
      </c>
      <c r="E22" s="40"/>
      <c r="F22" s="40"/>
      <c r="G22" s="40"/>
      <c r="H22" s="40"/>
      <c r="I22" s="40" t="n">
        <f aca="false">I6</f>
        <v>20174.96</v>
      </c>
      <c r="J22" s="40"/>
      <c r="K22" s="40"/>
      <c r="L22" s="40"/>
      <c r="M22" s="40"/>
      <c r="N22" s="40"/>
      <c r="O22" s="40"/>
      <c r="P22" s="40"/>
      <c r="Q22" s="40" t="n">
        <f aca="false">Q6</f>
        <v>9648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customFormat="false" ht="12.75" hidden="false" customHeight="false" outlineLevel="0" collapsed="false">
      <c r="A23" s="33" t="n">
        <v>4.8</v>
      </c>
      <c r="B23" s="33" t="n">
        <f aca="false">B22+1/4</f>
        <v>4</v>
      </c>
      <c r="C23" s="34" t="s">
        <v>78</v>
      </c>
      <c r="D23" s="42" t="n">
        <f aca="false">SUM(E23:X23)</f>
        <v>14800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 t="n">
        <f aca="false">W6</f>
        <v>14800</v>
      </c>
      <c r="X23" s="40"/>
      <c r="Y23" s="40"/>
      <c r="Z23" s="40"/>
      <c r="AA23" s="40"/>
    </row>
    <row r="24" customFormat="false" ht="12.75" hidden="false" customHeight="false" outlineLevel="0" collapsed="false">
      <c r="B24" s="33" t="n">
        <f aca="false">B23+1/4</f>
        <v>4.25</v>
      </c>
      <c r="C24" s="34" t="s">
        <v>79</v>
      </c>
      <c r="D24" s="42" t="n">
        <f aca="false">SUM(E24:X24)</f>
        <v>0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customFormat="false" ht="12.75" hidden="false" customHeight="false" outlineLevel="0" collapsed="false">
      <c r="B25" s="33" t="n">
        <f aca="false">B24+1/4</f>
        <v>4.5</v>
      </c>
      <c r="C25" s="34" t="s">
        <v>80</v>
      </c>
      <c r="D25" s="42" t="n">
        <f aca="false">SUM(E25:X25)</f>
        <v>0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customFormat="false" ht="12.75" hidden="false" customHeight="false" outlineLevel="0" collapsed="false">
      <c r="B26" s="33" t="n">
        <f aca="false">B25+1/4</f>
        <v>4.75</v>
      </c>
      <c r="C26" s="34" t="s">
        <v>81</v>
      </c>
      <c r="D26" s="42" t="n">
        <f aca="false">SUM(E26:X26)</f>
        <v>9754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 t="n">
        <f aca="false">P6</f>
        <v>9754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customFormat="false" ht="12.75" hidden="false" customHeight="false" outlineLevel="0" collapsed="false">
      <c r="A27" s="33" t="n">
        <v>5</v>
      </c>
      <c r="B27" s="33" t="n">
        <f aca="false">B26+1/4</f>
        <v>5</v>
      </c>
      <c r="C27" s="34" t="s">
        <v>82</v>
      </c>
      <c r="D27" s="42" t="n">
        <f aca="false">SUM(E27:X27)</f>
        <v>0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customFormat="false" ht="12.75" hidden="false" customHeight="false" outlineLevel="0" collapsed="false">
      <c r="B28" s="33" t="n">
        <f aca="false">B27+1/4</f>
        <v>5.25</v>
      </c>
      <c r="C28" s="34" t="s">
        <v>83</v>
      </c>
      <c r="D28" s="42" t="n">
        <f aca="false">SUM(E28:X28)</f>
        <v>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customFormat="false" ht="12.75" hidden="false" customHeight="false" outlineLevel="0" collapsed="false">
      <c r="B29" s="33" t="n">
        <f aca="false">B28+1/4</f>
        <v>5.5</v>
      </c>
      <c r="C29" s="34" t="s">
        <v>84</v>
      </c>
      <c r="D29" s="42" t="n">
        <f aca="false">SUM(E29:X29)</f>
        <v>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customFormat="false" ht="12.75" hidden="false" customHeight="false" outlineLevel="0" collapsed="false">
      <c r="B30" s="33" t="n">
        <f aca="false">B29+1/4</f>
        <v>5.75</v>
      </c>
      <c r="C30" s="34" t="s">
        <v>85</v>
      </c>
      <c r="D30" s="42" t="n">
        <f aca="false">SUM(E30:X30)</f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customFormat="false" ht="12.75" hidden="false" customHeight="false" outlineLevel="0" collapsed="false">
      <c r="B31" s="33" t="n">
        <f aca="false">B30+1/4</f>
        <v>6</v>
      </c>
      <c r="C31" s="34" t="s">
        <v>86</v>
      </c>
      <c r="D31" s="42" t="n">
        <f aca="false">SUM(E31:X31)</f>
        <v>0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customFormat="false" ht="12.75" hidden="false" customHeight="false" outlineLevel="0" collapsed="false">
      <c r="B32" s="33" t="n">
        <f aca="false">B31+1/4</f>
        <v>6.25</v>
      </c>
      <c r="C32" s="34" t="s">
        <v>87</v>
      </c>
      <c r="D32" s="42" t="n">
        <f aca="false">SUM(E32:X32)</f>
        <v>0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customFormat="false" ht="12.75" hidden="false" customHeight="false" outlineLevel="0" collapsed="false">
      <c r="B33" s="33" t="n">
        <f aca="false">B32+1/4</f>
        <v>6.5</v>
      </c>
      <c r="C33" s="34" t="s">
        <v>88</v>
      </c>
      <c r="D33" s="42" t="n">
        <f aca="false">SUM(E33:X33)</f>
        <v>0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customFormat="false" ht="12.75" hidden="false" customHeight="false" outlineLevel="0" collapsed="false">
      <c r="B34" s="33" t="n">
        <f aca="false">B33+1/4</f>
        <v>6.75</v>
      </c>
      <c r="C34" s="34" t="s">
        <v>89</v>
      </c>
      <c r="D34" s="42" t="n">
        <f aca="false">SUM(E34:X34)</f>
        <v>0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customFormat="false" ht="12.75" hidden="false" customHeight="false" outlineLevel="0" collapsed="false">
      <c r="B35" s="33" t="n">
        <f aca="false">B34+1/4</f>
        <v>7</v>
      </c>
      <c r="C35" s="34" t="s">
        <v>90</v>
      </c>
      <c r="D35" s="42" t="n">
        <f aca="false">SUM(E35:X35)</f>
        <v>9712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 t="n">
        <f aca="false">R6</f>
        <v>9712</v>
      </c>
      <c r="S35" s="40"/>
      <c r="T35" s="40"/>
      <c r="U35" s="40"/>
      <c r="V35" s="40"/>
      <c r="W35" s="40"/>
      <c r="X35" s="40"/>
      <c r="Y35" s="40"/>
      <c r="Z35" s="40"/>
      <c r="AA35" s="40"/>
    </row>
    <row r="36" customFormat="false" ht="12.75" hidden="false" customHeight="false" outlineLevel="0" collapsed="false">
      <c r="B36" s="33" t="n">
        <f aca="false">B35+1/4</f>
        <v>7.25</v>
      </c>
      <c r="C36" s="34" t="s">
        <v>91</v>
      </c>
      <c r="D36" s="42" t="n">
        <f aca="false">SUM(E36:X36)</f>
        <v>0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customFormat="false" ht="12.75" hidden="false" customHeight="false" outlineLevel="0" collapsed="false">
      <c r="B37" s="33" t="n">
        <f aca="false">B36+1/4</f>
        <v>7.5</v>
      </c>
      <c r="C37" s="34" t="s">
        <v>92</v>
      </c>
      <c r="D37" s="42" t="n">
        <f aca="false">SUM(E37:X37)</f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customFormat="false" ht="12.75" hidden="false" customHeight="false" outlineLevel="0" collapsed="false">
      <c r="B38" s="33" t="n">
        <f aca="false">B37+1/4</f>
        <v>7.75</v>
      </c>
      <c r="C38" s="34" t="s">
        <v>93</v>
      </c>
      <c r="D38" s="42" t="n">
        <f aca="false">SUM(E38:X38)</f>
        <v>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customFormat="false" ht="12.75" hidden="false" customHeight="false" outlineLevel="0" collapsed="false">
      <c r="B39" s="33" t="n">
        <f aca="false">B38+1/4</f>
        <v>8</v>
      </c>
      <c r="C39" s="34" t="s">
        <v>94</v>
      </c>
      <c r="D39" s="42" t="n">
        <f aca="false">SUM(E39:X39)</f>
        <v>0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customFormat="false" ht="12.75" hidden="false" customHeight="false" outlineLevel="0" collapsed="false">
      <c r="B40" s="33" t="n">
        <f aca="false">B39+1/4</f>
        <v>8.25</v>
      </c>
      <c r="C40" s="34" t="s">
        <v>95</v>
      </c>
      <c r="D40" s="42" t="n">
        <f aca="false">SUM(E40:X40)</f>
        <v>0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customFormat="false" ht="12.75" hidden="false" customHeight="false" outlineLevel="0" collapsed="false">
      <c r="B41" s="33" t="n">
        <f aca="false">B40+1/4</f>
        <v>8.5</v>
      </c>
      <c r="C41" s="34" t="s">
        <v>96</v>
      </c>
      <c r="D41" s="42" t="n">
        <f aca="false">SUM(E41:X41)</f>
        <v>0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customFormat="false" ht="12.75" hidden="false" customHeight="false" outlineLevel="0" collapsed="false">
      <c r="B42" s="33" t="n">
        <f aca="false">B41+1/4</f>
        <v>8.75</v>
      </c>
      <c r="C42" s="34" t="s">
        <v>97</v>
      </c>
      <c r="D42" s="42" t="n">
        <f aca="false">SUM(E42:X42)</f>
        <v>0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customFormat="false" ht="12.75" hidden="false" customHeight="false" outlineLevel="0" collapsed="false">
      <c r="B43" s="33" t="n">
        <f aca="false">B42+1/4</f>
        <v>9</v>
      </c>
      <c r="C43" s="34" t="s">
        <v>98</v>
      </c>
      <c r="D43" s="42" t="n">
        <f aca="false">SUM(E43:X43)</f>
        <v>0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customFormat="false" ht="12.75" hidden="false" customHeight="false" outlineLevel="0" collapsed="false">
      <c r="B44" s="33" t="n">
        <f aca="false">B43+1/4</f>
        <v>9.25</v>
      </c>
      <c r="C44" s="34" t="s">
        <v>99</v>
      </c>
      <c r="D44" s="42" t="n">
        <f aca="false">SUM(E44:X44)</f>
        <v>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customFormat="false" ht="12.75" hidden="false" customHeight="false" outlineLevel="0" collapsed="false">
      <c r="B45" s="33" t="n">
        <f aca="false">B44+1/4</f>
        <v>9.5</v>
      </c>
      <c r="C45" s="34" t="s">
        <v>100</v>
      </c>
      <c r="D45" s="42" t="n">
        <f aca="false">SUM(E45:X45)</f>
        <v>0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customFormat="false" ht="12.75" hidden="false" customHeight="false" outlineLevel="0" collapsed="false">
      <c r="B46" s="33" t="n">
        <f aca="false">B45+1/4</f>
        <v>9.75</v>
      </c>
      <c r="C46" s="34" t="s">
        <v>101</v>
      </c>
      <c r="D46" s="42" t="n">
        <f aca="false">SUM(E46:X46)</f>
        <v>0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customFormat="false" ht="12.75" hidden="false" customHeight="false" outlineLevel="0" collapsed="false">
      <c r="B47" s="33" t="n">
        <f aca="false">B46+1/4</f>
        <v>10</v>
      </c>
      <c r="C47" s="34" t="s">
        <v>102</v>
      </c>
      <c r="D47" s="42" t="n">
        <f aca="false">SUM(E47:X47)</f>
        <v>0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customFormat="false" ht="12.75" hidden="false" customHeight="false" outlineLevel="0" collapsed="false">
      <c r="B48" s="33" t="n">
        <f aca="false">B47+1/4</f>
        <v>10.25</v>
      </c>
      <c r="C48" s="34" t="s">
        <v>103</v>
      </c>
      <c r="D48" s="42" t="n">
        <f aca="false">SUM(E48:X48)</f>
        <v>0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customFormat="false" ht="12.75" hidden="false" customHeight="false" outlineLevel="0" collapsed="false">
      <c r="B49" s="33" t="n">
        <f aca="false">B48+1/4</f>
        <v>10.5</v>
      </c>
      <c r="C49" s="34" t="s">
        <v>104</v>
      </c>
      <c r="D49" s="42" t="n">
        <f aca="false">SUM(E49:X49)</f>
        <v>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customFormat="false" ht="12.75" hidden="false" customHeight="false" outlineLevel="0" collapsed="false">
      <c r="B50" s="33" t="n">
        <f aca="false">B49+1/4</f>
        <v>10.75</v>
      </c>
      <c r="C50" s="34" t="s">
        <v>105</v>
      </c>
      <c r="D50" s="42" t="n">
        <f aca="false">SUM(E50:X50)</f>
        <v>0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customFormat="false" ht="12.75" hidden="false" customHeight="false" outlineLevel="0" collapsed="false">
      <c r="B51" s="33" t="n">
        <f aca="false">B50+1/4</f>
        <v>11</v>
      </c>
      <c r="C51" s="34" t="s">
        <v>106</v>
      </c>
      <c r="D51" s="42" t="n">
        <f aca="false">SUM(E51:X51)</f>
        <v>0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customFormat="false" ht="12.75" hidden="false" customHeight="false" outlineLevel="0" collapsed="false">
      <c r="B52" s="33" t="n">
        <f aca="false">B51+1/4</f>
        <v>11.25</v>
      </c>
      <c r="C52" s="34" t="s">
        <v>107</v>
      </c>
      <c r="D52" s="42" t="n">
        <f aca="false">SUM(E52:X52)</f>
        <v>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customFormat="false" ht="12.75" hidden="false" customHeight="false" outlineLevel="0" collapsed="false">
      <c r="B53" s="33" t="n">
        <f aca="false">B52+1/4</f>
        <v>11.5</v>
      </c>
      <c r="C53" s="34" t="s">
        <v>108</v>
      </c>
      <c r="D53" s="42" t="n">
        <f aca="false">SUM(E53:X53)</f>
        <v>0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customFormat="false" ht="12.75" hidden="false" customHeight="false" outlineLevel="0" collapsed="false">
      <c r="B54" s="33" t="n">
        <f aca="false">B53+1/4</f>
        <v>11.75</v>
      </c>
      <c r="C54" s="34" t="s">
        <v>109</v>
      </c>
      <c r="D54" s="42" t="n">
        <f aca="false">SUM(E54:X54)</f>
        <v>0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customFormat="false" ht="12.75" hidden="false" customHeight="false" outlineLevel="0" collapsed="false">
      <c r="B55" s="33" t="n">
        <f aca="false">B54+1/4</f>
        <v>12</v>
      </c>
      <c r="C55" s="34" t="s">
        <v>110</v>
      </c>
      <c r="D55" s="42" t="n">
        <f aca="false">SUM(E55:X55)</f>
        <v>30000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 t="n">
        <f aca="false">X6</f>
        <v>30000</v>
      </c>
      <c r="Y55" s="40"/>
      <c r="Z55" s="40"/>
      <c r="AA55" s="40"/>
    </row>
    <row r="56" customFormat="false" ht="12.75" hidden="true" customHeight="false" outlineLevel="0" collapsed="false">
      <c r="D56" s="42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customFormat="false" ht="12.75" hidden="true" customHeight="false" outlineLevel="0" collapsed="false"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customFormat="false" ht="12.75" hidden="true" customHeight="false" outlineLevel="0" collapsed="false"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customFormat="false" ht="12.75" hidden="true" customHeight="false" outlineLevel="0" collapsed="false"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customFormat="false" ht="12.75" hidden="true" customHeight="false" outlineLevel="0" collapsed="false">
      <c r="D60" s="42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customFormat="false" ht="12.75" hidden="true" customHeight="false" outlineLevel="0" collapsed="false">
      <c r="D61" s="42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customFormat="false" ht="12.75" hidden="true" customHeight="false" outlineLevel="0" collapsed="false">
      <c r="D62" s="42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1" style="0" width="8.24"/>
    <col collapsed="false" customWidth="true" hidden="false" outlineLevel="0" max="4" min="3" style="0" width="8.37"/>
    <col collapsed="false" customWidth="true" hidden="false" outlineLevel="0" max="8" min="6" style="0" width="8.37"/>
    <col collapsed="false" customWidth="true" hidden="false" outlineLevel="0" max="16" min="10" style="0" width="9.49"/>
  </cols>
  <sheetData>
    <row r="1" customFormat="false" ht="15.75" hidden="false" customHeight="false" outlineLevel="0" collapsed="false">
      <c r="A1" s="46"/>
      <c r="B1" s="46"/>
      <c r="C1" s="47" t="n">
        <v>37256</v>
      </c>
      <c r="D1" s="47" t="n">
        <v>37225</v>
      </c>
      <c r="E1" s="47" t="n">
        <v>37190</v>
      </c>
      <c r="F1" s="47" t="n">
        <v>37162</v>
      </c>
      <c r="G1" s="47" t="n">
        <v>37134</v>
      </c>
      <c r="H1" s="47" t="n">
        <v>37099</v>
      </c>
      <c r="I1" s="47" t="n">
        <v>37071</v>
      </c>
      <c r="J1" s="47" t="n">
        <v>37036</v>
      </c>
      <c r="K1" s="47" t="n">
        <v>37008</v>
      </c>
      <c r="L1" s="47" t="n">
        <v>36980</v>
      </c>
      <c r="M1" s="47" t="n">
        <v>36945</v>
      </c>
      <c r="N1" s="47" t="n">
        <v>36917</v>
      </c>
    </row>
    <row r="2" customFormat="false" ht="15.75" hidden="false" customHeight="false" outlineLevel="0" collapsed="false">
      <c r="A2" s="46" t="s">
        <v>111</v>
      </c>
      <c r="B2" s="48" t="n">
        <f aca="false">(E2-N2)/N2</f>
        <v>0.0054112554112553</v>
      </c>
      <c r="C2" s="0" t="n">
        <v>11.37</v>
      </c>
      <c r="D2" s="0" t="n">
        <v>11.83</v>
      </c>
      <c r="E2" s="0" t="n">
        <v>9.29</v>
      </c>
      <c r="F2" s="0" t="n">
        <v>9.32</v>
      </c>
      <c r="G2" s="0" t="n">
        <v>9.52</v>
      </c>
      <c r="H2" s="0" t="n">
        <v>9.45</v>
      </c>
      <c r="I2" s="0" t="n">
        <v>9.41</v>
      </c>
      <c r="J2" s="0" t="n">
        <v>9.34</v>
      </c>
      <c r="K2" s="0" t="n">
        <v>9.28</v>
      </c>
      <c r="L2" s="0" t="n">
        <v>9.35</v>
      </c>
      <c r="M2" s="0" t="n">
        <v>9.25</v>
      </c>
      <c r="N2" s="0" t="n">
        <v>9.24</v>
      </c>
    </row>
    <row r="3" customFormat="false" ht="15.75" hidden="false" customHeight="false" outlineLevel="0" collapsed="false">
      <c r="A3" s="46" t="s">
        <v>112</v>
      </c>
      <c r="B3" s="49" t="n">
        <f aca="false">(C3-N3)/N3</f>
        <v>-0.129054829716285</v>
      </c>
      <c r="C3" s="0" t="n">
        <v>796.61</v>
      </c>
      <c r="D3" s="0" t="n">
        <v>798.7</v>
      </c>
      <c r="E3" s="0" t="n">
        <v>803.24</v>
      </c>
      <c r="F3" s="0" t="n">
        <v>903.98</v>
      </c>
      <c r="G3" s="0" t="n">
        <v>906.03</v>
      </c>
      <c r="H3" s="0" t="n">
        <v>901.67</v>
      </c>
      <c r="I3" s="0" t="n">
        <v>906.72</v>
      </c>
      <c r="J3" s="0" t="n">
        <v>907.26</v>
      </c>
      <c r="K3" s="0" t="n">
        <v>906.45</v>
      </c>
      <c r="L3" s="0" t="n">
        <v>914.37</v>
      </c>
      <c r="M3" s="0" t="n">
        <v>914.16</v>
      </c>
      <c r="N3" s="0" t="n">
        <v>914.65</v>
      </c>
    </row>
    <row r="4" customFormat="false" ht="15.75" hidden="false" customHeight="false" outlineLevel="0" collapsed="false">
      <c r="A4" s="46" t="s">
        <v>113</v>
      </c>
      <c r="B4" s="49" t="n">
        <f aca="false">(C4-N4)/N4</f>
        <v>-0.0657894736842105</v>
      </c>
      <c r="C4" s="0" t="n">
        <v>8.52</v>
      </c>
      <c r="D4" s="0" t="n">
        <v>8.46</v>
      </c>
      <c r="E4" s="0" t="n">
        <v>8.43</v>
      </c>
      <c r="F4" s="0" t="n">
        <v>8.63</v>
      </c>
      <c r="G4" s="0" t="n">
        <v>8.82</v>
      </c>
      <c r="H4" s="0" t="n">
        <v>8.83</v>
      </c>
      <c r="I4" s="0" t="n">
        <v>8.85</v>
      </c>
      <c r="J4" s="0" t="n">
        <v>8.91</v>
      </c>
      <c r="K4" s="0" t="n">
        <v>8.3</v>
      </c>
      <c r="L4" s="0" t="n">
        <v>9.02</v>
      </c>
      <c r="M4" s="0" t="n">
        <v>9.11</v>
      </c>
      <c r="N4" s="0" t="n">
        <v>9.12</v>
      </c>
    </row>
    <row r="5" customFormat="false" ht="15.75" hidden="false" customHeight="false" outlineLevel="0" collapsed="false">
      <c r="A5" s="46" t="s">
        <v>114</v>
      </c>
      <c r="B5" s="49" t="n">
        <f aca="false">(C5-N5)/N5</f>
        <v>-0.00494071146245049</v>
      </c>
      <c r="C5" s="0" t="n">
        <v>10.07</v>
      </c>
      <c r="D5" s="0" t="n">
        <v>10.2</v>
      </c>
      <c r="E5" s="0" t="n">
        <v>10.31</v>
      </c>
      <c r="F5" s="0" t="n">
        <v>10.27</v>
      </c>
      <c r="G5" s="0" t="n">
        <v>10.38</v>
      </c>
      <c r="H5" s="0" t="n">
        <v>10.22</v>
      </c>
      <c r="I5" s="0" t="n">
        <v>10.14</v>
      </c>
      <c r="J5" s="0" t="n">
        <v>10.07</v>
      </c>
      <c r="K5" s="0" t="n">
        <v>10.04</v>
      </c>
      <c r="L5" s="0" t="n">
        <v>10.2</v>
      </c>
      <c r="M5" s="0" t="n">
        <v>10.14</v>
      </c>
      <c r="N5" s="0" t="n">
        <v>10.12</v>
      </c>
    </row>
    <row r="6" customFormat="false" ht="15.75" hidden="false" customHeight="false" outlineLevel="0" collapsed="false">
      <c r="A6" s="46" t="s">
        <v>115</v>
      </c>
      <c r="B6" s="49"/>
      <c r="C6" s="0" t="n">
        <v>97.646</v>
      </c>
      <c r="D6" s="0" t="n">
        <v>99.196</v>
      </c>
      <c r="E6" s="0" t="n">
        <v>97.96</v>
      </c>
    </row>
    <row r="7" customFormat="false" ht="15.75" hidden="false" customHeight="false" outlineLevel="0" collapsed="false">
      <c r="A7" s="46"/>
      <c r="B7" s="46"/>
    </row>
    <row r="8" customFormat="false" ht="15.75" hidden="false" customHeight="false" outlineLevel="0" collapsed="false">
      <c r="A8" s="46" t="s">
        <v>111</v>
      </c>
      <c r="B8" s="49" t="n">
        <f aca="false">(C8-N8)/N8</f>
        <v>-0.246195601924643</v>
      </c>
      <c r="C8" s="0" t="n">
        <v>3008.413</v>
      </c>
      <c r="D8" s="0" t="n">
        <v>3008.413</v>
      </c>
      <c r="E8" s="0" t="n">
        <v>4164.418</v>
      </c>
      <c r="F8" s="0" t="n">
        <v>4149.516</v>
      </c>
      <c r="G8" s="0" t="n">
        <v>4132.125</v>
      </c>
      <c r="H8" s="0" t="n">
        <v>4111.17</v>
      </c>
      <c r="I8" s="0" t="n">
        <v>4093.92</v>
      </c>
      <c r="J8" s="0" t="n">
        <v>4071.185</v>
      </c>
      <c r="K8" s="0" t="n">
        <v>4051.012</v>
      </c>
      <c r="L8" s="0" t="n">
        <v>4030.705</v>
      </c>
      <c r="M8" s="0" t="n">
        <v>4008.6</v>
      </c>
      <c r="N8" s="0" t="n">
        <v>3990.973</v>
      </c>
    </row>
    <row r="9" customFormat="false" ht="15.75" hidden="false" customHeight="false" outlineLevel="0" collapsed="false">
      <c r="A9" s="46" t="s">
        <v>112</v>
      </c>
      <c r="B9" s="49" t="n">
        <f aca="false">(C9-N9)/N9</f>
        <v>0</v>
      </c>
      <c r="C9" s="0" t="n">
        <v>29</v>
      </c>
      <c r="D9" s="0" t="n">
        <v>29</v>
      </c>
      <c r="E9" s="0" t="n">
        <v>29</v>
      </c>
      <c r="F9" s="0" t="n">
        <v>29</v>
      </c>
      <c r="G9" s="0" t="n">
        <v>29</v>
      </c>
      <c r="H9" s="0" t="n">
        <v>29</v>
      </c>
      <c r="I9" s="0" t="n">
        <v>29</v>
      </c>
      <c r="J9" s="0" t="n">
        <v>29</v>
      </c>
      <c r="K9" s="0" t="n">
        <v>29</v>
      </c>
      <c r="L9" s="0" t="n">
        <v>29</v>
      </c>
      <c r="M9" s="0" t="n">
        <v>29</v>
      </c>
      <c r="N9" s="0" t="n">
        <v>29</v>
      </c>
    </row>
    <row r="10" customFormat="false" ht="15.75" hidden="false" customHeight="false" outlineLevel="0" collapsed="false">
      <c r="A10" s="46" t="s">
        <v>113</v>
      </c>
      <c r="B10" s="49" t="n">
        <f aca="false">(C10-N10)/N10</f>
        <v>0.0688384755912764</v>
      </c>
      <c r="C10" s="0" t="n">
        <v>1262.574</v>
      </c>
      <c r="D10" s="0" t="n">
        <v>1255.641</v>
      </c>
      <c r="E10" s="0" t="n">
        <v>1248.551</v>
      </c>
      <c r="F10" s="0" t="n">
        <v>1242.902</v>
      </c>
      <c r="G10" s="0" t="n">
        <v>1236.98</v>
      </c>
      <c r="H10" s="0" t="n">
        <v>1228.872</v>
      </c>
      <c r="I10" s="0" t="n">
        <v>1222.211</v>
      </c>
      <c r="J10" s="0" t="n">
        <v>1213.47</v>
      </c>
      <c r="K10" s="0" t="n">
        <v>1205.969</v>
      </c>
      <c r="L10" s="0" t="n">
        <v>1198.712</v>
      </c>
      <c r="M10" s="0" t="n">
        <v>1189.471</v>
      </c>
      <c r="N10" s="0" t="n">
        <v>1181.258</v>
      </c>
    </row>
    <row r="11" customFormat="false" ht="15.75" hidden="false" customHeight="false" outlineLevel="0" collapsed="false">
      <c r="A11" s="46" t="s">
        <v>114</v>
      </c>
      <c r="B11" s="49" t="n">
        <f aca="false">(C11-N11)/N11</f>
        <v>0.0522186948853615</v>
      </c>
      <c r="C11" s="0" t="n">
        <v>298.304</v>
      </c>
      <c r="D11" s="0" t="n">
        <v>296.533</v>
      </c>
      <c r="E11" s="0" t="n">
        <v>294.967</v>
      </c>
      <c r="F11" s="0" t="n">
        <v>293.776</v>
      </c>
      <c r="G11" s="0" t="n">
        <v>292.564</v>
      </c>
      <c r="H11" s="0" t="n">
        <v>291.082</v>
      </c>
      <c r="I11" s="0" t="n">
        <v>289.897</v>
      </c>
      <c r="J11" s="0" t="n">
        <v>288.454</v>
      </c>
      <c r="K11" s="0" t="n">
        <v>287.313</v>
      </c>
      <c r="L11" s="0" t="n">
        <v>286.132</v>
      </c>
      <c r="M11" s="0" t="n">
        <v>284.701</v>
      </c>
      <c r="N11" s="0" t="n">
        <v>283.5</v>
      </c>
    </row>
    <row r="12" customFormat="false" ht="15.75" hidden="false" customHeight="false" outlineLevel="0" collapsed="false">
      <c r="A12" s="46" t="s">
        <v>115</v>
      </c>
      <c r="B12" s="49"/>
      <c r="C12" s="0" t="n">
        <v>10000</v>
      </c>
      <c r="D12" s="0" t="n">
        <v>10000</v>
      </c>
      <c r="E12" s="0" t="n">
        <v>10000</v>
      </c>
    </row>
    <row r="13" customFormat="false" ht="15.75" hidden="false" customHeight="false" outlineLevel="0" collapsed="false">
      <c r="A13" s="46"/>
      <c r="B13" s="46"/>
    </row>
    <row r="14" customFormat="false" ht="15.75" hidden="false" customHeight="false" outlineLevel="0" collapsed="false">
      <c r="A14" s="46" t="str">
        <f aca="false">A8</f>
        <v>Muni Asset</v>
      </c>
      <c r="B14" s="49" t="n">
        <f aca="false">(C14-N14)/N14</f>
        <v>-0.0724290036670126</v>
      </c>
      <c r="C14" s="50" t="n">
        <f aca="false">C2*C8</f>
        <v>34205.65581</v>
      </c>
      <c r="D14" s="50" t="n">
        <f aca="false">D2*D8</f>
        <v>35589.52579</v>
      </c>
      <c r="E14" s="50" t="n">
        <f aca="false">E2*E8</f>
        <v>38687.44322</v>
      </c>
      <c r="F14" s="50" t="n">
        <f aca="false">F2*F8</f>
        <v>38673.48912</v>
      </c>
      <c r="G14" s="50" t="n">
        <f aca="false">G2*G8</f>
        <v>39337.83</v>
      </c>
      <c r="H14" s="50" t="n">
        <f aca="false">H2*H8</f>
        <v>38850.5565</v>
      </c>
      <c r="I14" s="50" t="n">
        <f aca="false">I2*I8</f>
        <v>38523.7872</v>
      </c>
      <c r="J14" s="50" t="n">
        <f aca="false">J2*J8</f>
        <v>38024.8679</v>
      </c>
      <c r="K14" s="50" t="n">
        <f aca="false">K2*K8</f>
        <v>37593.39136</v>
      </c>
      <c r="L14" s="50" t="n">
        <f aca="false">L2*L8</f>
        <v>37687.09175</v>
      </c>
      <c r="M14" s="50" t="n">
        <f aca="false">M2*M8</f>
        <v>37079.55</v>
      </c>
      <c r="N14" s="50" t="n">
        <f aca="false">N2*N8</f>
        <v>36876.59052</v>
      </c>
      <c r="O14" s="50"/>
      <c r="P14" s="50"/>
    </row>
    <row r="15" customFormat="false" ht="15.75" hidden="false" customHeight="false" outlineLevel="0" collapsed="false">
      <c r="A15" s="46" t="str">
        <f aca="false">A9</f>
        <v>MIT 523</v>
      </c>
      <c r="B15" s="49" t="n">
        <f aca="false">(C15-N15)/N15</f>
        <v>-0.0196856909652646</v>
      </c>
      <c r="C15" s="51" t="n">
        <f aca="false">C3*C9+2901</f>
        <v>26002.69</v>
      </c>
      <c r="D15" s="51" t="n">
        <f aca="false">D3*D9+2901</f>
        <v>26063.3</v>
      </c>
      <c r="E15" s="51" t="n">
        <f aca="false">E3*E9+2901</f>
        <v>26194.96</v>
      </c>
      <c r="F15" s="50" t="n">
        <f aca="false">F3*F9</f>
        <v>26215.42</v>
      </c>
      <c r="G15" s="50" t="n">
        <f aca="false">G3*G9</f>
        <v>26274.87</v>
      </c>
      <c r="H15" s="50" t="n">
        <f aca="false">H3*H9</f>
        <v>26148.43</v>
      </c>
      <c r="I15" s="50" t="n">
        <f aca="false">I3*I9</f>
        <v>26294.88</v>
      </c>
      <c r="J15" s="50" t="n">
        <f aca="false">J3*J9</f>
        <v>26310.54</v>
      </c>
      <c r="K15" s="50" t="n">
        <f aca="false">K3*K9</f>
        <v>26287.05</v>
      </c>
      <c r="L15" s="50" t="n">
        <f aca="false">L3*L9</f>
        <v>26516.73</v>
      </c>
      <c r="M15" s="50" t="n">
        <f aca="false">M3*M9</f>
        <v>26510.64</v>
      </c>
      <c r="N15" s="50" t="n">
        <f aca="false">N3*N9</f>
        <v>26524.85</v>
      </c>
      <c r="O15" s="50"/>
      <c r="P15" s="50"/>
    </row>
    <row r="16" customFormat="false" ht="15.75" hidden="false" customHeight="false" outlineLevel="0" collapsed="false">
      <c r="A16" s="46" t="str">
        <f aca="false">A10</f>
        <v>Senior Float</v>
      </c>
      <c r="B16" s="49" t="n">
        <f aca="false">(C16-N16)/N16</f>
        <v>-0.00147984517130753</v>
      </c>
      <c r="C16" s="50" t="n">
        <f aca="false">C4*C10</f>
        <v>10757.13048</v>
      </c>
      <c r="D16" s="50" t="n">
        <f aca="false">D4*D10</f>
        <v>10622.72286</v>
      </c>
      <c r="E16" s="50" t="n">
        <f aca="false">E4*E10</f>
        <v>10525.28493</v>
      </c>
      <c r="F16" s="50" t="n">
        <f aca="false">F4*F10</f>
        <v>10726.24426</v>
      </c>
      <c r="G16" s="50" t="n">
        <f aca="false">G4*G10</f>
        <v>10910.1636</v>
      </c>
      <c r="H16" s="50" t="n">
        <f aca="false">H4*H10</f>
        <v>10850.93976</v>
      </c>
      <c r="I16" s="50" t="n">
        <f aca="false">I4*I10</f>
        <v>10816.56735</v>
      </c>
      <c r="J16" s="50" t="n">
        <f aca="false">J4*J10</f>
        <v>10812.0177</v>
      </c>
      <c r="K16" s="50" t="n">
        <f aca="false">K4*K10</f>
        <v>10009.5427</v>
      </c>
      <c r="L16" s="50" t="n">
        <f aca="false">L4*L10</f>
        <v>10812.38224</v>
      </c>
      <c r="M16" s="50" t="n">
        <f aca="false">M4*M10</f>
        <v>10836.08081</v>
      </c>
      <c r="N16" s="50" t="n">
        <f aca="false">N4*N10</f>
        <v>10773.07296</v>
      </c>
      <c r="O16" s="50"/>
      <c r="P16" s="50"/>
    </row>
    <row r="17" customFormat="false" ht="15.75" hidden="false" customHeight="false" outlineLevel="0" collapsed="false">
      <c r="A17" s="46" t="str">
        <f aca="false">A11</f>
        <v>Muni Nat'l</v>
      </c>
      <c r="B17" s="49" t="n">
        <f aca="false">(C17-N17)/N17</f>
        <v>0.0470199859185367</v>
      </c>
      <c r="C17" s="50" t="n">
        <f aca="false">C5*C11</f>
        <v>3003.92128</v>
      </c>
      <c r="D17" s="50" t="n">
        <f aca="false">D5*D11</f>
        <v>3024.6366</v>
      </c>
      <c r="E17" s="50" t="n">
        <f aca="false">E5*E11</f>
        <v>3041.10977</v>
      </c>
      <c r="F17" s="50" t="n">
        <f aca="false">F5*F11</f>
        <v>3017.07952</v>
      </c>
      <c r="G17" s="50" t="n">
        <f aca="false">G5*G11</f>
        <v>3036.81432</v>
      </c>
      <c r="H17" s="50" t="n">
        <f aca="false">H5*H11</f>
        <v>2974.85804</v>
      </c>
      <c r="I17" s="50" t="n">
        <f aca="false">I5*I11</f>
        <v>2939.55558</v>
      </c>
      <c r="J17" s="50" t="n">
        <f aca="false">J5*J11</f>
        <v>2904.73178</v>
      </c>
      <c r="K17" s="50" t="n">
        <f aca="false">K5*K11</f>
        <v>2884.62252</v>
      </c>
      <c r="L17" s="50" t="n">
        <f aca="false">L5*L11</f>
        <v>2918.5464</v>
      </c>
      <c r="M17" s="50" t="n">
        <f aca="false">M5*M11</f>
        <v>2886.86814</v>
      </c>
      <c r="N17" s="50" t="n">
        <f aca="false">N5*N11</f>
        <v>2869.02</v>
      </c>
      <c r="O17" s="50"/>
      <c r="P17" s="50"/>
    </row>
    <row r="18" customFormat="false" ht="15.75" hidden="false" customHeight="false" outlineLevel="0" collapsed="false">
      <c r="A18" s="46" t="str">
        <f aca="false">A12</f>
        <v>GMAC</v>
      </c>
      <c r="B18" s="49"/>
      <c r="C18" s="50" t="n">
        <f aca="false">C6*C12/100</f>
        <v>9764.6</v>
      </c>
      <c r="D18" s="50" t="n">
        <f aca="false">D6*D12/100</f>
        <v>9919.6</v>
      </c>
      <c r="E18" s="50" t="n">
        <f aca="false">E6*E12/100</f>
        <v>9796</v>
      </c>
      <c r="F18" s="50" t="n">
        <f aca="false">F6*F12/100</f>
        <v>0</v>
      </c>
      <c r="G18" s="50" t="n">
        <f aca="false">G6*G12/100</f>
        <v>0</v>
      </c>
      <c r="H18" s="50" t="n">
        <f aca="false">H6*H12/100</f>
        <v>0</v>
      </c>
      <c r="I18" s="50" t="n">
        <f aca="false">I6*I12/100</f>
        <v>0</v>
      </c>
      <c r="J18" s="50" t="n">
        <f aca="false">J6*J12/100</f>
        <v>0</v>
      </c>
      <c r="K18" s="50" t="n">
        <f aca="false">K6*K12/100</f>
        <v>0</v>
      </c>
      <c r="L18" s="50" t="n">
        <f aca="false">L6*L12/100</f>
        <v>0</v>
      </c>
      <c r="M18" s="50" t="n">
        <f aca="false">M6*M12/100</f>
        <v>0</v>
      </c>
      <c r="N18" s="50" t="n">
        <f aca="false">N6*N12/100</f>
        <v>0</v>
      </c>
      <c r="O18" s="50"/>
      <c r="P18" s="50"/>
    </row>
    <row r="19" customFormat="false" ht="15.75" hidden="false" customHeight="false" outlineLevel="0" collapsed="false">
      <c r="A19" s="46"/>
      <c r="B19" s="46"/>
      <c r="C19" s="50"/>
      <c r="D19" s="50"/>
      <c r="E19" s="50"/>
      <c r="F19" s="50"/>
      <c r="G19" s="50"/>
    </row>
    <row r="24" customFormat="false" ht="15.75" hidden="false" customHeight="false" outlineLevel="0" collapsed="false">
      <c r="A24" s="46"/>
      <c r="B24" s="46"/>
      <c r="C24" s="47" t="n">
        <v>36889</v>
      </c>
      <c r="D24" s="47" t="n">
        <v>37225</v>
      </c>
      <c r="E24" s="47" t="n">
        <v>36826</v>
      </c>
      <c r="F24" s="47" t="n">
        <v>36798</v>
      </c>
      <c r="G24" s="47" t="n">
        <v>36763</v>
      </c>
      <c r="H24" s="47" t="n">
        <v>36735</v>
      </c>
      <c r="I24" s="47" t="n">
        <v>36707</v>
      </c>
      <c r="J24" s="47" t="n">
        <v>36672</v>
      </c>
      <c r="K24" s="47" t="n">
        <v>36644</v>
      </c>
      <c r="L24" s="47" t="n">
        <v>36616</v>
      </c>
      <c r="M24" s="47" t="n">
        <v>36945</v>
      </c>
      <c r="N24" s="47" t="n">
        <v>36553</v>
      </c>
    </row>
    <row r="25" customFormat="false" ht="15.75" hidden="false" customHeight="false" outlineLevel="0" collapsed="false">
      <c r="A25" s="46" t="s">
        <v>111</v>
      </c>
      <c r="B25" s="48" t="n">
        <f aca="false">(E25-N25)/N25</f>
        <v>-0.0281837160751565</v>
      </c>
      <c r="C25" s="0" t="n">
        <v>9.26</v>
      </c>
      <c r="E25" s="0" t="n">
        <v>9.31</v>
      </c>
      <c r="F25" s="0" t="n">
        <v>9.4</v>
      </c>
      <c r="G25" s="0" t="n">
        <v>9.44</v>
      </c>
      <c r="H25" s="0" t="n">
        <v>9.4</v>
      </c>
      <c r="I25" s="0" t="n">
        <v>9.39</v>
      </c>
      <c r="J25" s="0" t="n">
        <v>9.28</v>
      </c>
      <c r="K25" s="0" t="n">
        <v>9.54</v>
      </c>
      <c r="L25" s="0" t="n">
        <v>9.43</v>
      </c>
      <c r="N25" s="0" t="n">
        <v>9.58</v>
      </c>
    </row>
    <row r="26" customFormat="false" ht="15.75" hidden="false" customHeight="false" outlineLevel="0" collapsed="false">
      <c r="A26" s="46" t="s">
        <v>112</v>
      </c>
      <c r="B26" s="49" t="n">
        <f aca="false">(C26-N26)/N26</f>
        <v>0.0175628118317891</v>
      </c>
      <c r="C26" s="0" t="n">
        <v>913.69</v>
      </c>
      <c r="E26" s="0" t="n">
        <v>909.64</v>
      </c>
      <c r="F26" s="0" t="n">
        <v>907.95</v>
      </c>
      <c r="G26" s="0" t="n">
        <v>911.15</v>
      </c>
      <c r="H26" s="0" t="n">
        <v>908.19</v>
      </c>
      <c r="I26" s="0" t="n">
        <v>904.59</v>
      </c>
      <c r="J26" s="0" t="n">
        <v>892.27</v>
      </c>
      <c r="K26" s="0" t="n">
        <v>910.11</v>
      </c>
      <c r="L26" s="0" t="n">
        <v>905.19</v>
      </c>
      <c r="N26" s="0" t="n">
        <v>897.92</v>
      </c>
    </row>
    <row r="27" customFormat="false" ht="15.75" hidden="false" customHeight="false" outlineLevel="0" collapsed="false">
      <c r="A27" s="46" t="s">
        <v>113</v>
      </c>
      <c r="B27" s="49" t="n">
        <f aca="false">(C27-N27)/N27</f>
        <v>-0.0384215991692628</v>
      </c>
      <c r="C27" s="0" t="n">
        <v>9.26</v>
      </c>
      <c r="E27" s="0" t="n">
        <v>9.33</v>
      </c>
      <c r="F27" s="0" t="n">
        <v>9.42</v>
      </c>
      <c r="G27" s="0" t="n">
        <v>9.44</v>
      </c>
      <c r="H27" s="0" t="n">
        <v>9.47</v>
      </c>
      <c r="I27" s="0" t="n">
        <v>9.48</v>
      </c>
      <c r="J27" s="0" t="n">
        <v>9.49</v>
      </c>
      <c r="K27" s="0" t="n">
        <v>9.57</v>
      </c>
      <c r="L27" s="0" t="n">
        <v>9.53</v>
      </c>
      <c r="N27" s="0" t="n">
        <v>9.63</v>
      </c>
    </row>
    <row r="28" customFormat="false" ht="15.75" hidden="false" customHeight="false" outlineLevel="0" collapsed="false">
      <c r="A28" s="46" t="s">
        <v>114</v>
      </c>
      <c r="B28" s="49" t="n">
        <f aca="false">(C28-N28)/N28</f>
        <v>0.0765957446808509</v>
      </c>
      <c r="C28" s="0" t="n">
        <v>10.12</v>
      </c>
      <c r="E28" s="0" t="n">
        <v>9.85</v>
      </c>
      <c r="F28" s="0" t="n">
        <v>9.8</v>
      </c>
      <c r="G28" s="0" t="n">
        <v>9.1</v>
      </c>
      <c r="H28" s="0" t="n">
        <v>9.79</v>
      </c>
      <c r="I28" s="0" t="n">
        <v>9.7</v>
      </c>
      <c r="J28" s="0" t="n">
        <v>9.43</v>
      </c>
      <c r="K28" s="0" t="n">
        <v>9.71</v>
      </c>
      <c r="L28" s="0" t="n">
        <v>9.58</v>
      </c>
      <c r="N28" s="0" t="n">
        <v>9.4</v>
      </c>
    </row>
    <row r="29" customFormat="false" ht="15.75" hidden="false" customHeight="false" outlineLevel="0" collapsed="false">
      <c r="A29" s="46"/>
      <c r="B29" s="49"/>
    </row>
    <row r="30" customFormat="false" ht="15.75" hidden="false" customHeight="false" outlineLevel="0" collapsed="false">
      <c r="A30" s="46" t="s">
        <v>111</v>
      </c>
      <c r="B30" s="49" t="n">
        <f aca="false">(C30-N30)/N30</f>
        <v>0.0561678380460925</v>
      </c>
      <c r="C30" s="0" t="n">
        <v>3980.46</v>
      </c>
      <c r="E30" s="0" t="n">
        <v>3934.813</v>
      </c>
      <c r="F30" s="0" t="n">
        <v>3917.406</v>
      </c>
      <c r="G30" s="0" t="n">
        <v>3895.747</v>
      </c>
      <c r="H30" s="0" t="n">
        <v>3878.56</v>
      </c>
      <c r="I30" s="0" t="n">
        <v>3861.465</v>
      </c>
      <c r="J30" s="0" t="n">
        <v>3840.305</v>
      </c>
      <c r="K30" s="0" t="n">
        <v>3806.624</v>
      </c>
      <c r="L30" s="0" t="n">
        <v>3825.077</v>
      </c>
      <c r="N30" s="0" t="n">
        <v>3768.776</v>
      </c>
    </row>
    <row r="31" customFormat="false" ht="15.75" hidden="false" customHeight="false" outlineLevel="0" collapsed="false">
      <c r="A31" s="46" t="s">
        <v>112</v>
      </c>
      <c r="B31" s="49" t="n">
        <f aca="false">(C31-N31)/N31</f>
        <v>0</v>
      </c>
      <c r="C31" s="0" t="n">
        <v>29</v>
      </c>
      <c r="D31" s="0" t="n">
        <v>29</v>
      </c>
      <c r="E31" s="0" t="n">
        <v>29</v>
      </c>
      <c r="F31" s="0" t="n">
        <v>29</v>
      </c>
      <c r="G31" s="0" t="n">
        <v>29</v>
      </c>
      <c r="H31" s="0" t="n">
        <v>29</v>
      </c>
      <c r="I31" s="0" t="n">
        <v>29</v>
      </c>
      <c r="J31" s="0" t="n">
        <v>29</v>
      </c>
      <c r="K31" s="0" t="n">
        <v>29</v>
      </c>
      <c r="L31" s="0" t="n">
        <v>29</v>
      </c>
      <c r="M31" s="0" t="n">
        <v>29</v>
      </c>
      <c r="N31" s="0" t="n">
        <v>29</v>
      </c>
    </row>
    <row r="32" customFormat="false" ht="15.75" hidden="false" customHeight="false" outlineLevel="0" collapsed="false">
      <c r="A32" s="46" t="s">
        <v>113</v>
      </c>
      <c r="B32" s="49" t="n">
        <f aca="false">(C32-N32)/N32</f>
        <v>0.0866944264896399</v>
      </c>
      <c r="C32" s="0" t="n">
        <v>1175.172</v>
      </c>
      <c r="E32" s="0" t="n">
        <v>1154.013</v>
      </c>
      <c r="F32" s="0" t="n">
        <v>1145.843</v>
      </c>
      <c r="G32" s="0" t="n">
        <v>1135.889</v>
      </c>
      <c r="H32" s="0" t="n">
        <v>1127.762</v>
      </c>
      <c r="I32" s="0" t="n">
        <v>1120.273</v>
      </c>
      <c r="J32" s="0" t="n">
        <v>1111.184</v>
      </c>
      <c r="K32" s="0" t="n">
        <v>1096.885</v>
      </c>
      <c r="L32" s="0" t="n">
        <v>1104.004</v>
      </c>
      <c r="N32" s="0" t="n">
        <v>1081.419</v>
      </c>
    </row>
    <row r="33" customFormat="false" ht="15.75" hidden="false" customHeight="false" outlineLevel="0" collapsed="false">
      <c r="A33" s="46" t="s">
        <v>114</v>
      </c>
      <c r="B33" s="49" t="n">
        <f aca="false">(C33-N33)/N33</f>
        <v>0.0544780908602471</v>
      </c>
      <c r="C33" s="0" t="n">
        <v>282.617</v>
      </c>
      <c r="E33" s="0" t="n">
        <v>279.721</v>
      </c>
      <c r="F33" s="0" t="n">
        <v>278.539</v>
      </c>
      <c r="G33" s="0" t="n">
        <v>277.046</v>
      </c>
      <c r="H33" s="0" t="n">
        <v>275.875</v>
      </c>
      <c r="I33" s="0" t="n">
        <v>274.686</v>
      </c>
      <c r="J33" s="0" t="n">
        <v>273.185</v>
      </c>
      <c r="K33" s="0" t="n">
        <v>270.746</v>
      </c>
      <c r="L33" s="0" t="n">
        <v>271.958</v>
      </c>
      <c r="N33" s="0" t="n">
        <v>268.016</v>
      </c>
    </row>
    <row r="34" customFormat="false" ht="15.75" hidden="false" customHeight="false" outlineLevel="0" collapsed="false">
      <c r="A34" s="46"/>
      <c r="B34" s="46"/>
    </row>
    <row r="35" customFormat="false" ht="15.75" hidden="false" customHeight="false" outlineLevel="0" collapsed="false">
      <c r="A35" s="46" t="str">
        <f aca="false">A30</f>
        <v>Muni Asset</v>
      </c>
      <c r="B35" s="49" t="n">
        <f aca="false">(C35-N35)/N35</f>
        <v>0.0208887453347407</v>
      </c>
      <c r="C35" s="50" t="n">
        <f aca="false">C25*C30</f>
        <v>36859.0596</v>
      </c>
      <c r="D35" s="50" t="n">
        <f aca="false">D25*D30</f>
        <v>0</v>
      </c>
      <c r="E35" s="50" t="n">
        <f aca="false">E25*E30</f>
        <v>36633.10903</v>
      </c>
      <c r="F35" s="50" t="n">
        <f aca="false">F25*F30</f>
        <v>36823.6164</v>
      </c>
      <c r="G35" s="50" t="n">
        <f aca="false">G25*G30</f>
        <v>36775.85168</v>
      </c>
      <c r="H35" s="50" t="n">
        <f aca="false">H25*H30</f>
        <v>36458.464</v>
      </c>
      <c r="I35" s="50" t="n">
        <f aca="false">I25*I30</f>
        <v>36259.15635</v>
      </c>
      <c r="J35" s="50" t="n">
        <f aca="false">J25*J30</f>
        <v>35638.0304</v>
      </c>
      <c r="K35" s="50" t="n">
        <f aca="false">K25*K30</f>
        <v>36315.19296</v>
      </c>
      <c r="L35" s="50" t="n">
        <f aca="false">L25*L30</f>
        <v>36070.47611</v>
      </c>
      <c r="M35" s="50" t="n">
        <f aca="false">M25*M30</f>
        <v>0</v>
      </c>
      <c r="N35" s="50" t="n">
        <f aca="false">N25*N30</f>
        <v>36104.87408</v>
      </c>
      <c r="O35" s="50"/>
      <c r="P35" s="50"/>
    </row>
    <row r="36" customFormat="false" ht="15.75" hidden="false" customHeight="false" outlineLevel="0" collapsed="false">
      <c r="A36" s="46" t="str">
        <f aca="false">A31</f>
        <v>MIT 523</v>
      </c>
      <c r="B36" s="49" t="n">
        <f aca="false">(C36-N36)/N36</f>
        <v>0.0243785637918747</v>
      </c>
      <c r="C36" s="51" t="n">
        <f aca="false">C26*C31+145.58+31.9</f>
        <v>26674.49</v>
      </c>
      <c r="D36" s="51" t="n">
        <f aca="false">D26*D31+145.58</f>
        <v>145.58</v>
      </c>
      <c r="E36" s="51" t="n">
        <f aca="false">E26*E31+145.58</f>
        <v>26525.14</v>
      </c>
      <c r="F36" s="51" t="n">
        <f aca="false">F26*F31+145.58</f>
        <v>26476.13</v>
      </c>
      <c r="G36" s="51" t="n">
        <f aca="false">G26*G31+145.58</f>
        <v>26568.93</v>
      </c>
      <c r="H36" s="51" t="n">
        <f aca="false">H26*H31+145.58</f>
        <v>26483.09</v>
      </c>
      <c r="I36" s="51" t="n">
        <f aca="false">I26*I31+145.58</f>
        <v>26378.69</v>
      </c>
      <c r="J36" s="51" t="n">
        <f aca="false">J26*J31+145.58</f>
        <v>26021.41</v>
      </c>
      <c r="K36" s="50" t="n">
        <f aca="false">K26*K31</f>
        <v>26393.19</v>
      </c>
      <c r="L36" s="50" t="n">
        <f aca="false">L26*L31</f>
        <v>26250.51</v>
      </c>
      <c r="M36" s="50" t="n">
        <f aca="false">M26*M31</f>
        <v>0</v>
      </c>
      <c r="N36" s="50" t="n">
        <f aca="false">N26*N31</f>
        <v>26039.68</v>
      </c>
      <c r="O36" s="50"/>
      <c r="P36" s="50"/>
    </row>
    <row r="37" customFormat="false" ht="15.75" hidden="false" customHeight="false" outlineLevel="0" collapsed="false">
      <c r="A37" s="46" t="str">
        <f aca="false">A32</f>
        <v>Senior Float</v>
      </c>
      <c r="B37" s="49" t="n">
        <f aca="false">(C37-N37)/N37</f>
        <v>0.0449418888155832</v>
      </c>
      <c r="C37" s="50" t="n">
        <f aca="false">C27*C32</f>
        <v>10882.09272</v>
      </c>
      <c r="D37" s="50" t="n">
        <f aca="false">D27*D32</f>
        <v>0</v>
      </c>
      <c r="E37" s="50" t="n">
        <f aca="false">E27*E32</f>
        <v>10766.94129</v>
      </c>
      <c r="F37" s="50" t="n">
        <f aca="false">F27*F32</f>
        <v>10793.84106</v>
      </c>
      <c r="G37" s="50" t="n">
        <f aca="false">G27*G32</f>
        <v>10722.79216</v>
      </c>
      <c r="H37" s="50" t="n">
        <f aca="false">H27*H32</f>
        <v>10679.90614</v>
      </c>
      <c r="I37" s="50" t="n">
        <f aca="false">I27*I32</f>
        <v>10620.18804</v>
      </c>
      <c r="J37" s="50" t="n">
        <f aca="false">J27*J32</f>
        <v>10545.13616</v>
      </c>
      <c r="K37" s="50" t="n">
        <f aca="false">K27*K32</f>
        <v>10497.18945</v>
      </c>
      <c r="L37" s="50" t="n">
        <f aca="false">L27*L32</f>
        <v>10521.15812</v>
      </c>
      <c r="M37" s="50" t="n">
        <f aca="false">M27*M32</f>
        <v>0</v>
      </c>
      <c r="N37" s="50" t="n">
        <f aca="false">N27*N32</f>
        <v>10414.06497</v>
      </c>
      <c r="O37" s="50"/>
      <c r="P37" s="50"/>
    </row>
    <row r="38" customFormat="false" ht="15.75" hidden="false" customHeight="false" outlineLevel="0" collapsed="false">
      <c r="A38" s="46" t="str">
        <f aca="false">A33</f>
        <v>Muni Nat'l</v>
      </c>
      <c r="B38" s="49" t="n">
        <f aca="false">(C38-N38)/N38</f>
        <v>0.13524662547933</v>
      </c>
      <c r="C38" s="50" t="n">
        <f aca="false">C28*C33</f>
        <v>2860.08404</v>
      </c>
      <c r="D38" s="50" t="n">
        <f aca="false">D28*D33</f>
        <v>0</v>
      </c>
      <c r="E38" s="50" t="n">
        <f aca="false">E28*E33</f>
        <v>2755.25185</v>
      </c>
      <c r="F38" s="50" t="n">
        <f aca="false">F28*F33</f>
        <v>2729.6822</v>
      </c>
      <c r="G38" s="50" t="n">
        <f aca="false">G28*G33</f>
        <v>2521.1186</v>
      </c>
      <c r="H38" s="50" t="n">
        <f aca="false">H28*H33</f>
        <v>2700.81625</v>
      </c>
      <c r="I38" s="50" t="n">
        <f aca="false">I28*I33</f>
        <v>2664.4542</v>
      </c>
      <c r="J38" s="50" t="n">
        <f aca="false">J28*J33</f>
        <v>2576.13455</v>
      </c>
      <c r="K38" s="50" t="n">
        <f aca="false">K28*K33</f>
        <v>2628.94366</v>
      </c>
      <c r="L38" s="50" t="n">
        <f aca="false">L28*L33</f>
        <v>2605.35764</v>
      </c>
      <c r="M38" s="50" t="n">
        <f aca="false">M28*M33</f>
        <v>0</v>
      </c>
      <c r="N38" s="50" t="n">
        <f aca="false">N28*N33</f>
        <v>2519.3504</v>
      </c>
      <c r="O38" s="50"/>
      <c r="P38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2000-05-30T17:18:34Z</dcterms:created>
  <dc:creator>MARSH INC.</dc:creator>
  <dc:description/>
  <dc:language>en-US</dc:language>
  <cp:lastModifiedBy>.</cp:lastModifiedBy>
  <cp:lastPrinted>2002-01-10T02:06:58Z</cp:lastPrinted>
  <dcterms:modified xsi:type="dcterms:W3CDTF">2002-01-14T01:49:20Z</dcterms:modified>
  <cp:revision>0</cp:revision>
  <dc:subject/>
  <dc:title/>
</cp:coreProperties>
</file>