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<sst xmlns="http://schemas.openxmlformats.org/spreadsheetml/2006/main" count="668" uniqueCount="206">
  <si>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</si>
  <si>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</si>
  <si>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</si>
  <si>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</si>
  <si>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</si>
  <si>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</si>
  <si>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</si>
  <si>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</si>
  <si>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</si>
  <si>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</si>
  <si>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</si>
  <si>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</si>
  <si>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</si>
  <si>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</si>
  <si>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</si>
  <si>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</si>
  <si>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</si>
  <si>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</si>
  <si>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</si>
  <si>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</si>
  <si>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</si>
  <si>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</si>
  <si>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</si>
  <si>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</si>
  <si>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</si>
  <si>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</si>
  <si>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</si>
  <si>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</si>
  <si>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</si>
  <si>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</si>
  <si>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</si>
  <si>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</si>
  <si>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</si>
  <si>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</si>
  <si>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</si>
  <si>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</si>
  <si>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</si>
  <si>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</si>
  <si>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</si>
  <si>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</si>
  <si>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</si>
  <si>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</si>
  <si>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</si>
  <si>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</si>
  <si>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</si>
  <si>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</si>
  <si>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</si>
  <si>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</si>
  <si>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</si>
  <si>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</si>
  <si>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</si>
  <si>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</si>
  <si>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</si>
  <si>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</si>
  <si>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</si>
  <si>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</si>
  <si>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</si>
  <si>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</si>
  <si>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</si>
  <si>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</si>
  <si>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</si>
  <si>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</si>
  <si>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</si>
  <si>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</si>
  <si>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</si>
  <si>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</si>
  <si>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</si>
  <si>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</si>
  <si>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</si>
  <si>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</si>
  <si>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</si>
  <si>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</si>
  <si>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</si>
  <si>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</si>
  <si>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</si>
  <si>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</si>
  <si>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</si>
  <si>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</si>
  <si>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</si>
  <si>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</si>
  <si>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</si>
  <si>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</si>
  <si>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</si>
  <si>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</si>
  <si>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</si>
  <si>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</si>
  <si>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</si>
  <si>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</si>
  <si>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</si>
  <si>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</si>
  <si>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</si>
  <si>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</si>
  <si>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</si>
  <si>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</si>
  <si>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</si>
  <si>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</si>
  <si>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</si>
  <si>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</si>
  <si>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</si>
  <si>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</si>
  <si>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Zia and Maljamar</t>
  </si>
  <si>
    <t xml:space="preserve">Volumetric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</si>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</sst>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9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01"/>
    </sheetNames>
    <sheetDataSet>
      <sheetData sheetId="0">
        <row r="39">
          <cell r="H39">
            <v>2.07</v>
          </cell>
        </row>
        <row r="39">
          <cell r="K39">
            <v>1.94</v>
          </cell>
        </row>
        <row r="39">
          <cell r="M39">
            <v>2.03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1.94</v>
      </c>
      <c r="K3" s="12" t="n">
        <f aca="true">NOW()</f>
        <v>45926.951703867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2.03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2.07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96412.46</v>
      </c>
      <c r="C12" s="30" t="n">
        <f aca="false">+B12/$J$4</f>
        <v>47493.8226600985</v>
      </c>
      <c r="D12" s="30" t="n">
        <f aca="false">+Calpine!D47</f>
        <v>137754</v>
      </c>
      <c r="E12" s="31" t="n">
        <f aca="false">+C12-D12</f>
        <v>-90260.1773399015</v>
      </c>
      <c r="F12" s="32" t="n">
        <f aca="false">+Calpine!A41</f>
        <v>37146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-111576.32</v>
      </c>
      <c r="C13" s="27" t="n">
        <f aca="false">+B13/$J$4</f>
        <v>-54963.7044334975</v>
      </c>
      <c r="D13" s="30" t="n">
        <f aca="false">+'Citizens-Griffith'!D48</f>
        <v>-55628</v>
      </c>
      <c r="E13" s="31" t="n">
        <f aca="false">+C13-D13</f>
        <v>664.295566502457</v>
      </c>
      <c r="F13" s="32" t="n">
        <f aca="false">+'Citizens-Griffith'!A41</f>
        <v>37145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-433759.02</v>
      </c>
      <c r="C14" s="27" t="n">
        <f aca="false">+B14/$J$4</f>
        <v>-213674.39408867</v>
      </c>
      <c r="D14" s="30" t="n">
        <f aca="false">+'NS Steel'!D50</f>
        <v>-83802</v>
      </c>
      <c r="E14" s="31" t="n">
        <f aca="false">+C14-D14</f>
        <v>-129872.39408867</v>
      </c>
      <c r="F14" s="35" t="n">
        <f aca="false">+'NS Steel'!A41</f>
        <v>37145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-683291.37</v>
      </c>
      <c r="C15" s="37" t="n">
        <f aca="false">+B15/$J$4</f>
        <v>-336596.733990148</v>
      </c>
      <c r="D15" s="37" t="n">
        <f aca="false">+Citizens!D24</f>
        <v>-115476</v>
      </c>
      <c r="E15" s="38" t="n">
        <f aca="false">+C15-D15</f>
        <v>-221120.733990148</v>
      </c>
      <c r="F15" s="32" t="n">
        <f aca="false">+Citizens!A18</f>
        <v>37145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-1132214.25</v>
      </c>
      <c r="C16" s="43" t="n">
        <f aca="false">SUBTOTAL(9,C12:C15)</f>
        <v>-557741.009852217</v>
      </c>
      <c r="D16" s="43" t="n">
        <f aca="false">SUBTOTAL(9,D12:D15)</f>
        <v>-117152</v>
      </c>
      <c r="E16" s="44" t="n">
        <f aca="false">SUBTOTAL(9,E12:E15)</f>
        <v>-440589.009852217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31633.19</v>
      </c>
      <c r="C19" s="27" t="n">
        <f aca="false">+B19/$J$4</f>
        <v>15582.8522167488</v>
      </c>
      <c r="D19" s="30" t="n">
        <f aca="false">+transcol!D50</f>
        <v>-41062</v>
      </c>
      <c r="E19" s="31" t="n">
        <f aca="false">+C19-D19</f>
        <v>56644.8522167488</v>
      </c>
      <c r="F19" s="35" t="n">
        <f aca="false">+transcol!A43</f>
        <v>37145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6363.2</v>
      </c>
      <c r="C20" s="47" t="n">
        <f aca="false">+B20/$J$3</f>
        <v>3280</v>
      </c>
      <c r="D20" s="37" t="n">
        <f aca="false">+burlington!D49</f>
        <v>3280</v>
      </c>
      <c r="E20" s="38" t="n">
        <f aca="false">+C20-D20</f>
        <v>0</v>
      </c>
      <c r="F20" s="32" t="n">
        <f aca="false">+burlington!A42</f>
        <v>37145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37996.39</v>
      </c>
      <c r="C21" s="48" t="n">
        <f aca="false">SUBTOTAL(9,C19:C20)</f>
        <v>18862.8522167488</v>
      </c>
      <c r="D21" s="43" t="n">
        <f aca="false">SUBTOTAL(9,D19:D20)</f>
        <v>-37782</v>
      </c>
      <c r="E21" s="44" t="n">
        <f aca="false">SUBTOTAL(9,E19:E20)</f>
        <v>56644.8522167488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562126.1</v>
      </c>
      <c r="C24" s="27" t="n">
        <f aca="false">+B24/$J$4</f>
        <v>276909.408866995</v>
      </c>
      <c r="D24" s="30" t="n">
        <f aca="false">+NNG!D34</f>
        <v>50049</v>
      </c>
      <c r="E24" s="31" t="n">
        <f aca="false">+C24-D24</f>
        <v>226860.408866995</v>
      </c>
      <c r="F24" s="32" t="n">
        <f aca="false">+NNG!A24</f>
        <v>37145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508467.5</v>
      </c>
      <c r="C25" s="27" t="n">
        <f aca="false">+B25/$J$4</f>
        <v>250476.600985222</v>
      </c>
      <c r="D25" s="30" t="n">
        <f aca="false">+Conoco!D48</f>
        <v>53020</v>
      </c>
      <c r="E25" s="31" t="n">
        <f aca="false">+C25-D25</f>
        <v>197456.600985222</v>
      </c>
      <c r="F25" s="32" t="n">
        <f aca="false">+Conoco!A41</f>
        <v>37145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428674.93</v>
      </c>
      <c r="C26" s="27" t="n">
        <f aca="false">+B26/$J$4</f>
        <v>211169.916256158</v>
      </c>
      <c r="D26" s="30" t="n">
        <f aca="false">+'Amoco Abo'!D49</f>
        <v>-240715</v>
      </c>
      <c r="E26" s="31" t="n">
        <f aca="false">+C26-D26</f>
        <v>451884.916256158</v>
      </c>
      <c r="F26" s="35" t="n">
        <f aca="false">+'Amoco Abo'!A43</f>
        <v>37146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366544.3</v>
      </c>
      <c r="C27" s="27" t="n">
        <f aca="false">+B27/$J$4</f>
        <v>180563.694581281</v>
      </c>
      <c r="D27" s="30" t="n">
        <f aca="false">+KN_Westar!D48</f>
        <v>-10798</v>
      </c>
      <c r="E27" s="31" t="n">
        <f aca="false">+C27-D27</f>
        <v>191361.694581281</v>
      </c>
      <c r="F27" s="35" t="n">
        <f aca="false">+KN_Westar!A41</f>
        <v>37142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31736.3099999996</v>
      </c>
      <c r="C28" s="30" t="n">
        <f aca="false">+B28/$J$4</f>
        <v>15633.6502463052</v>
      </c>
      <c r="D28" s="30" t="n">
        <f aca="false">+DEFS!M53</f>
        <v>342905</v>
      </c>
      <c r="E28" s="31" t="n">
        <f aca="false">+C28-D28</f>
        <v>-327271.349753695</v>
      </c>
      <c r="F28" s="35" t="n">
        <f aca="false">+DEFS!A40</f>
        <v>37144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392514.77</v>
      </c>
      <c r="C29" s="27" t="n">
        <f aca="false">+B29/$J$4</f>
        <v>193357.02955665</v>
      </c>
      <c r="D29" s="30" t="n">
        <f aca="false">+CIG!D49</f>
        <v>22431</v>
      </c>
      <c r="E29" s="31" t="n">
        <f aca="false">+C29-D29</f>
        <v>170926.02955665</v>
      </c>
      <c r="F29" s="35" t="n">
        <f aca="false">+CIG!A43</f>
        <v>37144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348823.45</v>
      </c>
      <c r="C30" s="27" t="n">
        <f aca="false">+B30/$J$4</f>
        <v>171834.21182266</v>
      </c>
      <c r="D30" s="30" t="n">
        <f aca="false">+mewborne!D49</f>
        <v>138426</v>
      </c>
      <c r="E30" s="31" t="n">
        <f aca="false">+C30-D30</f>
        <v>33408.2118226601</v>
      </c>
      <c r="F30" s="35" t="n">
        <f aca="false">+mewborne!A43</f>
        <v>37144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455150.02</v>
      </c>
      <c r="C31" s="27" t="n">
        <f aca="false">+B31/$J$4</f>
        <v>224211.832512315</v>
      </c>
      <c r="D31" s="30" t="n">
        <f aca="false">+PGETX!E48</f>
        <v>108817</v>
      </c>
      <c r="E31" s="31" t="n">
        <f aca="false">+C31-D31</f>
        <v>115394.832512315</v>
      </c>
      <c r="F31" s="35" t="n">
        <f aca="false">+PGETX!E39</f>
        <v>37145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85615.26</v>
      </c>
      <c r="C32" s="27" t="n">
        <f aca="false">+B32/$J$4</f>
        <v>42175.0049261084</v>
      </c>
      <c r="D32" s="30" t="n">
        <f aca="false">+PNM!D30</f>
        <v>-14351</v>
      </c>
      <c r="E32" s="31" t="n">
        <f aca="false">+C32-D32</f>
        <v>56526.0049261084</v>
      </c>
      <c r="F32" s="35" t="n">
        <f aca="false">+PNM!A23</f>
        <v>37145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71037.61</v>
      </c>
      <c r="C33" s="27" t="n">
        <f aca="false">+B33/$J$4</f>
        <v>34993.8965517241</v>
      </c>
      <c r="D33" s="30" t="n">
        <f aca="false">+EOG!D48</f>
        <v>-90690</v>
      </c>
      <c r="E33" s="31" t="n">
        <f aca="false">+C33-D33</f>
        <v>125683.896551724</v>
      </c>
      <c r="F33" s="32" t="n">
        <f aca="false">+EOG!A41</f>
        <v>37144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52857.93</v>
      </c>
      <c r="C34" s="27" t="n">
        <f aca="false">+B34/$J$4</f>
        <v>26038.3891625616</v>
      </c>
      <c r="D34" s="30" t="n">
        <f aca="false">+SidR!D48</f>
        <v>23563</v>
      </c>
      <c r="E34" s="31" t="n">
        <f aca="false">+C34-D34</f>
        <v>2475.38916256158</v>
      </c>
      <c r="F34" s="35" t="n">
        <f aca="false">+SidR!A41</f>
        <v>37145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6269.89</v>
      </c>
      <c r="C35" s="30" t="n">
        <f aca="false">+B35/$J$4</f>
        <v>3088.6157635468</v>
      </c>
      <c r="D35" s="30" t="n">
        <f aca="false">+Continental!D50</f>
        <v>-13120</v>
      </c>
      <c r="E35" s="31" t="n">
        <f aca="false">+C35-D35</f>
        <v>16208.6157635468</v>
      </c>
      <c r="F35" s="35" t="n">
        <f aca="false">+Continental!A43</f>
        <v>37145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-6383.6</v>
      </c>
      <c r="C36" s="30" t="n">
        <f aca="false">+B36/$J$5</f>
        <v>-3083.86473429952</v>
      </c>
      <c r="D36" s="30" t="n">
        <f aca="false">+EPFS!D47</f>
        <v>12951</v>
      </c>
      <c r="E36" s="31" t="n">
        <f aca="false">+C36-D36</f>
        <v>-16034.8647342995</v>
      </c>
      <c r="F36" s="32" t="n">
        <f aca="false">+EPFS!A41</f>
        <v>37145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129647.69</v>
      </c>
      <c r="C37" s="37" t="n">
        <f aca="false">+B37/$J$4</f>
        <v>63865.8571428571</v>
      </c>
      <c r="D37" s="37" t="n">
        <f aca="false">+Agave!D31</f>
        <v>29302</v>
      </c>
      <c r="E37" s="38" t="n">
        <f aca="false">+C37-D37</f>
        <v>34563.8571428571</v>
      </c>
      <c r="F37" s="32" t="n">
        <f aca="false">+Agave!A24</f>
        <v>37145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3433082.16</v>
      </c>
      <c r="C38" s="43" t="n">
        <f aca="false">SUBTOTAL(9,C24:C37)</f>
        <v>1691234.24364008</v>
      </c>
      <c r="D38" s="43" t="n">
        <f aca="false">SUBTOTAL(9,D24:D37)</f>
        <v>411790</v>
      </c>
      <c r="E38" s="44" t="n">
        <f aca="false">SUBTOTAL(9,E24:E37)</f>
        <v>1279444.24364008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2338864.3</v>
      </c>
      <c r="C40" s="43" t="n">
        <f aca="false">SUBTOTAL(9,C12:C37)</f>
        <v>1152356.08600462</v>
      </c>
      <c r="D40" s="43" t="n">
        <f aca="false">SUBTOTAL(9,D12:D37)</f>
        <v>256856</v>
      </c>
      <c r="E40" s="44" t="n">
        <f aca="false">SUBTOTAL(9,E12:E37)</f>
        <v>895500.086004617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1.94</v>
      </c>
      <c r="K46" s="12" t="n">
        <f aca="true">NOW()</f>
        <v>45926.9517038767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2.03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2.07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146187</v>
      </c>
      <c r="C55" s="29" t="n">
        <f aca="false">+B55*$J$4</f>
        <v>296759.61</v>
      </c>
      <c r="D55" s="16" t="n">
        <f aca="false">+Mojave!D47</f>
        <v>114808.69</v>
      </c>
      <c r="E55" s="16" t="n">
        <f aca="false">+C55-D55</f>
        <v>181950.92</v>
      </c>
      <c r="F55" s="35" t="n">
        <f aca="false">+Mojave!A40</f>
        <v>37146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163658</v>
      </c>
      <c r="C56" s="29" t="n">
        <f aca="false">+B56*$J$4</f>
        <v>332225.74</v>
      </c>
      <c r="D56" s="16" t="n">
        <f aca="false">+SoCal!D47</f>
        <v>490545.75</v>
      </c>
      <c r="E56" s="16" t="n">
        <f aca="false">+C56-D56</f>
        <v>-158320.01</v>
      </c>
      <c r="F56" s="35" t="n">
        <f aca="false">+SoCal!A40</f>
        <v>37146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64244</v>
      </c>
      <c r="C57" s="29" t="n">
        <f aca="false">+B57*$J$4</f>
        <v>130415.32</v>
      </c>
      <c r="D57" s="16" t="n">
        <f aca="false">+'El Paso'!C46</f>
        <v>-1583011.76</v>
      </c>
      <c r="E57" s="16" t="n">
        <f aca="false">+C57-D57</f>
        <v>1713427.08</v>
      </c>
      <c r="F57" s="35" t="n">
        <f aca="false">+'El Paso'!A39</f>
        <v>37145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54850</v>
      </c>
      <c r="C58" s="36" t="n">
        <f aca="false">+B58*$J$4</f>
        <v>111345.5</v>
      </c>
      <c r="D58" s="36" t="n">
        <f aca="false">+'PG&amp;E'!D47</f>
        <v>-81489.76</v>
      </c>
      <c r="E58" s="36" t="n">
        <f aca="false">+C58-D58</f>
        <v>192835.26</v>
      </c>
      <c r="F58" s="35" t="n">
        <f aca="false">+'PG&amp;E'!A40</f>
        <v>37146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428939</v>
      </c>
      <c r="C59" s="42" t="n">
        <f aca="false">SUBTOTAL(9,C55:C58)</f>
        <v>870746.17</v>
      </c>
      <c r="D59" s="42" t="n">
        <f aca="false">SUBTOTAL(9,D55:D58)</f>
        <v>-1059147.08</v>
      </c>
      <c r="E59" s="42" t="n">
        <f aca="false">SUBTOTAL(9,E55:E58)</f>
        <v>1929893.25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228896</v>
      </c>
      <c r="C62" s="29" t="n">
        <f aca="false">+B62*$J$3</f>
        <v>444058.24</v>
      </c>
      <c r="D62" s="16" t="n">
        <f aca="false">+williams!D48</f>
        <v>1198039.63</v>
      </c>
      <c r="E62" s="16" t="n">
        <f aca="false">+C62-D62</f>
        <v>-753981.39</v>
      </c>
      <c r="F62" s="32" t="n">
        <f aca="false">+williams!A40</f>
        <v>37145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141449</v>
      </c>
      <c r="C63" s="46" t="n">
        <f aca="false">+B63*J3</f>
        <v>274411.06</v>
      </c>
      <c r="D63" s="58" t="n">
        <f aca="false">+'Red C'!D52</f>
        <v>676087.67</v>
      </c>
      <c r="E63" s="16" t="n">
        <f aca="false">+C63-D63</f>
        <v>-401676.61</v>
      </c>
      <c r="F63" s="32" t="n">
        <f aca="false">+'Red C'!B43</f>
        <v>37143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66053</v>
      </c>
      <c r="C64" s="29" t="n">
        <f aca="false">+B64*$J$3</f>
        <v>128142.82</v>
      </c>
      <c r="D64" s="16" t="n">
        <f aca="false">+Amoco!D47</f>
        <v>454986.62</v>
      </c>
      <c r="E64" s="16" t="n">
        <f aca="false">+C64-D64</f>
        <v>-326843.8</v>
      </c>
      <c r="F64" s="35" t="n">
        <f aca="false">+Amoco!A40</f>
        <v>37146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-82146</v>
      </c>
      <c r="C65" s="29" t="n">
        <f aca="false">+B65*$J$3</f>
        <v>-159363.24</v>
      </c>
      <c r="D65" s="16" t="n">
        <f aca="false">+'El Paso'!F46</f>
        <v>-671866.52</v>
      </c>
      <c r="E65" s="16" t="n">
        <f aca="false">+C65-D65</f>
        <v>512503.28</v>
      </c>
      <c r="F65" s="35" t="n">
        <f aca="false">+'El Paso'!A39</f>
        <v>37145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67065</v>
      </c>
      <c r="C66" s="36" t="n">
        <f aca="false">+B66*$J$3</f>
        <v>130106.1</v>
      </c>
      <c r="D66" s="36" t="n">
        <f aca="false">+NW!E49</f>
        <v>-324013.98</v>
      </c>
      <c r="E66" s="36" t="n">
        <f aca="false">+C66-D66</f>
        <v>454120.08</v>
      </c>
      <c r="F66" s="32" t="n">
        <f aca="false">+NW!B41</f>
        <v>37146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421317</v>
      </c>
      <c r="C67" s="42" t="n">
        <f aca="false">SUBTOTAL(9,C62:C66)</f>
        <v>817354.98</v>
      </c>
      <c r="D67" s="42" t="n">
        <f aca="false">SUBTOTAL(9,D62:D66)</f>
        <v>1333233.42</v>
      </c>
      <c r="E67" s="42" t="n">
        <f aca="false">SUBTOTAL(9,E62:E66)</f>
        <v>-515878.44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154012</v>
      </c>
      <c r="C70" s="29" t="n">
        <f aca="false">+B70*$J$4</f>
        <v>312644.36</v>
      </c>
      <c r="D70" s="16" t="n">
        <f aca="false">+NGPL!D45</f>
        <v>385337.96</v>
      </c>
      <c r="E70" s="16" t="n">
        <f aca="false">+C70-D70</f>
        <v>-72693.6</v>
      </c>
      <c r="F70" s="35" t="n">
        <f aca="false">+NGPL!A38</f>
        <v>37146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65531</v>
      </c>
      <c r="C71" s="46" t="n">
        <f aca="false">+B71*$J$4</f>
        <v>133027.93</v>
      </c>
      <c r="D71" s="16" t="n">
        <f aca="false">+PEPL!D47</f>
        <v>299079.1</v>
      </c>
      <c r="E71" s="16" t="n">
        <f aca="false">+C71-D71</f>
        <v>-166051.17</v>
      </c>
      <c r="F71" s="35" t="n">
        <f aca="false">+PEPL!A41</f>
        <v>37145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49917</v>
      </c>
      <c r="C72" s="29" t="n">
        <f aca="false">+B72*$J$4</f>
        <v>101331.51</v>
      </c>
      <c r="D72" s="16" t="n">
        <f aca="false">+Oasis!D47</f>
        <v>-247921.45</v>
      </c>
      <c r="E72" s="16" t="n">
        <f aca="false">+C72-D72</f>
        <v>349252.96</v>
      </c>
      <c r="F72" s="35" t="n">
        <f aca="false">+Oasis!B40</f>
        <v>37145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78753</v>
      </c>
      <c r="C73" s="36" t="n">
        <f aca="false">+B73*$J$4</f>
        <v>159868.59</v>
      </c>
      <c r="D73" s="36" t="n">
        <f aca="false">+Lonestar!D49</f>
        <v>83263.37</v>
      </c>
      <c r="E73" s="36" t="n">
        <f aca="false">+C73-D73</f>
        <v>76605.22</v>
      </c>
      <c r="F73" s="32" t="n">
        <f aca="false">+Lonestar!B42</f>
        <v>37145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348213</v>
      </c>
      <c r="C74" s="42" t="n">
        <f aca="false">SUBTOTAL(9,C70:C73)</f>
        <v>706872.39</v>
      </c>
      <c r="D74" s="42" t="n">
        <f aca="false">SUBTOTAL(9,D70:D73)</f>
        <v>519758.98</v>
      </c>
      <c r="E74" s="42" t="n">
        <f aca="false">SUBTOTAL(9,E70:E73)</f>
        <v>187113.41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1198469</v>
      </c>
      <c r="C76" s="42" t="n">
        <f aca="false">SUBTOTAL(9,C55:C73)</f>
        <v>2394973.54</v>
      </c>
      <c r="D76" s="42" t="n">
        <f aca="false">SUBTOTAL(9,D55:D73)</f>
        <v>793845.32</v>
      </c>
      <c r="E76" s="42" t="n">
        <f aca="false">SUBTOTAL(9,E55:E73)</f>
        <v>1601128.22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4733837.84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2350825.08600462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50" activeCellId="3" sqref="E38 C38 B10 D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4" width="13.99"/>
    <col collapsed="false" customWidth="true" hidden="false" outlineLevel="0" max="8" min="8" style="22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4"/>
    </row>
    <row r="2" customFormat="false" ht="12.75" hidden="false" customHeight="false" outlineLevel="0" collapsed="false">
      <c r="A2" s="144" t="s">
        <v>141</v>
      </c>
      <c r="B2" s="108"/>
      <c r="C2" s="192"/>
      <c r="D2" s="192"/>
      <c r="E2" s="192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92"/>
      <c r="D3" s="192"/>
      <c r="E3" s="192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5" t="n">
        <v>500538</v>
      </c>
      <c r="C4" s="108"/>
      <c r="D4" s="225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5"/>
      <c r="W4" s="108"/>
      <c r="X4" s="19"/>
      <c r="Y4" s="123"/>
      <c r="Z4" s="225"/>
      <c r="AA4" s="108"/>
      <c r="AB4" s="19"/>
      <c r="AC4" s="123"/>
      <c r="AD4" s="225" t="n">
        <v>500538</v>
      </c>
      <c r="AE4" s="108"/>
      <c r="AF4" s="19"/>
      <c r="AG4" s="123" t="n">
        <v>36495</v>
      </c>
      <c r="AH4" s="225" t="n">
        <v>500538</v>
      </c>
      <c r="AI4" s="108"/>
      <c r="AJ4" s="19"/>
      <c r="AK4" s="123" t="n">
        <v>36526</v>
      </c>
      <c r="AL4" s="225" t="n">
        <v>500538</v>
      </c>
      <c r="AM4" s="108"/>
      <c r="AN4" s="19"/>
      <c r="AO4" s="123" t="n">
        <v>36557</v>
      </c>
      <c r="AP4" s="225" t="n">
        <v>500538</v>
      </c>
      <c r="AQ4" s="108"/>
      <c r="AR4" s="19"/>
      <c r="AS4" s="123" t="n">
        <v>36586</v>
      </c>
      <c r="AT4" s="225" t="n">
        <v>500538</v>
      </c>
      <c r="AU4" s="108"/>
      <c r="AV4" s="19"/>
    </row>
    <row r="5" customFormat="false" ht="12.75" hidden="false" customHeight="false" outlineLevel="0" collapsed="false">
      <c r="A5" s="18"/>
      <c r="B5" s="195"/>
      <c r="C5" s="195"/>
      <c r="D5" s="195"/>
      <c r="E5" s="195"/>
      <c r="F5" s="100" t="s">
        <v>118</v>
      </c>
      <c r="G5" s="100"/>
      <c r="H5" s="18"/>
      <c r="I5" s="195"/>
      <c r="J5" s="195"/>
      <c r="K5" s="18"/>
      <c r="L5" s="226"/>
      <c r="M5" s="18"/>
      <c r="N5" s="195"/>
      <c r="O5" s="195"/>
      <c r="P5" s="18"/>
      <c r="Q5" s="18"/>
      <c r="R5" s="195"/>
      <c r="S5" s="195"/>
      <c r="T5" s="18"/>
      <c r="U5" s="18"/>
      <c r="V5" s="195"/>
      <c r="W5" s="195"/>
      <c r="X5" s="18"/>
      <c r="Y5" s="18"/>
      <c r="Z5" s="195"/>
      <c r="AA5" s="195"/>
      <c r="AB5" s="18"/>
      <c r="AC5" s="18"/>
      <c r="AD5" s="195"/>
      <c r="AE5" s="195" t="s">
        <v>118</v>
      </c>
      <c r="AF5" s="18"/>
      <c r="AG5" s="18"/>
      <c r="AH5" s="195"/>
      <c r="AI5" s="195" t="s">
        <v>118</v>
      </c>
      <c r="AJ5" s="18"/>
      <c r="AK5" s="18"/>
      <c r="AL5" s="195"/>
      <c r="AM5" s="195" t="s">
        <v>118</v>
      </c>
      <c r="AN5" s="18"/>
      <c r="AO5" s="18"/>
      <c r="AP5" s="195"/>
      <c r="AQ5" s="195" t="s">
        <v>118</v>
      </c>
      <c r="AR5" s="18"/>
      <c r="AS5" s="18"/>
      <c r="AT5" s="195"/>
      <c r="AU5" s="195" t="s">
        <v>118</v>
      </c>
      <c r="AV5" s="18"/>
    </row>
    <row r="6" customFormat="false" ht="12.75" hidden="false" customHeight="false" outlineLevel="0" collapsed="false">
      <c r="B6" s="145" t="s">
        <v>115</v>
      </c>
      <c r="C6" s="145" t="s">
        <v>116</v>
      </c>
      <c r="D6" s="145" t="s">
        <v>115</v>
      </c>
      <c r="E6" s="145" t="s">
        <v>116</v>
      </c>
      <c r="F6" s="101" t="s">
        <v>142</v>
      </c>
      <c r="G6" s="24"/>
      <c r="H6" s="127"/>
      <c r="I6" s="227"/>
      <c r="J6" s="228"/>
      <c r="K6" s="101"/>
      <c r="L6" s="226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136</v>
      </c>
      <c r="AE6" s="145" t="s">
        <v>137</v>
      </c>
      <c r="AF6" s="101" t="s">
        <v>142</v>
      </c>
      <c r="AG6" s="127"/>
      <c r="AH6" s="145" t="s">
        <v>136</v>
      </c>
      <c r="AI6" s="145" t="s">
        <v>137</v>
      </c>
      <c r="AJ6" s="101" t="s">
        <v>142</v>
      </c>
      <c r="AK6" s="127"/>
      <c r="AL6" s="145" t="s">
        <v>136</v>
      </c>
      <c r="AM6" s="145" t="s">
        <v>137</v>
      </c>
      <c r="AN6" s="101" t="s">
        <v>142</v>
      </c>
      <c r="AO6" s="127"/>
      <c r="AP6" s="145" t="s">
        <v>136</v>
      </c>
      <c r="AQ6" s="145" t="s">
        <v>137</v>
      </c>
      <c r="AR6" s="101" t="s">
        <v>142</v>
      </c>
      <c r="AS6" s="127"/>
      <c r="AT6" s="145" t="s">
        <v>136</v>
      </c>
      <c r="AU6" s="145" t="s">
        <v>137</v>
      </c>
      <c r="AV6" s="101" t="s">
        <v>142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4"/>
      <c r="J7" s="163"/>
      <c r="K7" s="108"/>
      <c r="L7" s="226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156920</v>
      </c>
      <c r="C8" s="108" t="n">
        <v>156264</v>
      </c>
      <c r="D8" s="108" t="n">
        <v>12722</v>
      </c>
      <c r="E8" s="108" t="n">
        <v>12532</v>
      </c>
      <c r="F8" s="108" t="n">
        <f aca="false">+C8-B8+E8-D8</f>
        <v>-846</v>
      </c>
      <c r="G8" s="104"/>
      <c r="H8" s="127"/>
      <c r="I8" s="194"/>
      <c r="J8" s="163"/>
      <c r="K8" s="108"/>
      <c r="L8" s="226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157223</v>
      </c>
      <c r="C9" s="108" t="n">
        <v>156534</v>
      </c>
      <c r="D9" s="108" t="n">
        <v>12253</v>
      </c>
      <c r="E9" s="108" t="n">
        <v>12532</v>
      </c>
      <c r="F9" s="108" t="n">
        <f aca="false">+C9-B9+E9-D9</f>
        <v>-410</v>
      </c>
      <c r="G9" s="104"/>
      <c r="H9" s="127"/>
      <c r="I9" s="194"/>
      <c r="J9" s="163"/>
      <c r="K9" s="108"/>
      <c r="L9" s="226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156228</v>
      </c>
      <c r="C10" s="108" t="n">
        <v>156410</v>
      </c>
      <c r="D10" s="108" t="n">
        <v>12192</v>
      </c>
      <c r="E10" s="108" t="n">
        <v>12532</v>
      </c>
      <c r="F10" s="108" t="n">
        <f aca="false">+C10-B10+E10-D10</f>
        <v>522</v>
      </c>
      <c r="G10" s="104"/>
      <c r="H10" s="127"/>
      <c r="I10" s="194"/>
      <c r="J10" s="163"/>
      <c r="K10" s="108"/>
      <c r="L10" s="226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155862</v>
      </c>
      <c r="C11" s="108" t="n">
        <v>155803</v>
      </c>
      <c r="D11" s="108" t="n">
        <v>11658</v>
      </c>
      <c r="E11" s="108" t="n">
        <v>12532</v>
      </c>
      <c r="F11" s="108" t="n">
        <f aca="false">+C11-B11+E11-D11</f>
        <v>815</v>
      </c>
      <c r="G11" s="104"/>
      <c r="H11" s="127"/>
      <c r="I11" s="133"/>
      <c r="J11" s="163"/>
      <c r="K11" s="108"/>
      <c r="L11" s="226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154865</v>
      </c>
      <c r="C12" s="108" t="n">
        <v>157530</v>
      </c>
      <c r="D12" s="108" t="n">
        <v>12566</v>
      </c>
      <c r="E12" s="108" t="n">
        <v>12532</v>
      </c>
      <c r="F12" s="108" t="n">
        <f aca="false">+C12-B12+E12-D12</f>
        <v>2631</v>
      </c>
      <c r="G12" s="104"/>
      <c r="H12" s="127"/>
      <c r="I12" s="163"/>
      <c r="J12" s="108"/>
      <c r="K12" s="108"/>
      <c r="L12" s="226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148827</v>
      </c>
      <c r="C13" s="108" t="n">
        <v>147740</v>
      </c>
      <c r="D13" s="108" t="n">
        <v>12616</v>
      </c>
      <c r="E13" s="108" t="n">
        <v>12532</v>
      </c>
      <c r="F13" s="108" t="n">
        <f aca="false">+C13-B13+E13-D13</f>
        <v>-1171</v>
      </c>
      <c r="G13" s="104"/>
      <c r="H13" s="127"/>
      <c r="I13" s="163"/>
      <c r="J13" s="163"/>
      <c r="K13" s="108"/>
      <c r="L13" s="226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145224</v>
      </c>
      <c r="C14" s="108" t="n">
        <v>145066</v>
      </c>
      <c r="D14" s="108" t="n">
        <v>12571</v>
      </c>
      <c r="E14" s="108" t="n">
        <v>12532</v>
      </c>
      <c r="F14" s="108" t="n">
        <f aca="false">+C14-B14+E14-D14</f>
        <v>-197</v>
      </c>
      <c r="G14" s="104"/>
      <c r="H14" s="127"/>
      <c r="I14" s="163"/>
      <c r="J14" s="108"/>
      <c r="K14" s="108"/>
      <c r="L14" s="226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146908</v>
      </c>
      <c r="C15" s="108" t="n">
        <v>145190</v>
      </c>
      <c r="D15" s="108" t="n">
        <v>12364</v>
      </c>
      <c r="E15" s="108" t="n">
        <v>12532</v>
      </c>
      <c r="F15" s="108" t="n">
        <f aca="false">+C15-B15+E15-D15</f>
        <v>-1550</v>
      </c>
      <c r="G15" s="104"/>
      <c r="H15" s="127"/>
      <c r="I15" s="163"/>
      <c r="J15" s="108"/>
      <c r="K15" s="108"/>
      <c r="L15" s="226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146501</v>
      </c>
      <c r="C16" s="108" t="n">
        <v>145042</v>
      </c>
      <c r="D16" s="108" t="n">
        <v>12496</v>
      </c>
      <c r="E16" s="108" t="n">
        <v>12532</v>
      </c>
      <c r="F16" s="108" t="n">
        <f aca="false">+C16-B16+E16-D16</f>
        <v>-1423</v>
      </c>
      <c r="G16" s="104"/>
      <c r="H16" s="127"/>
      <c r="I16" s="163"/>
      <c r="J16" s="108"/>
      <c r="K16" s="108"/>
      <c r="L16" s="226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/>
      <c r="C17" s="108"/>
      <c r="D17" s="108"/>
      <c r="E17" s="108"/>
      <c r="F17" s="108" t="n">
        <f aca="false">+C17-B17+E17-D17</f>
        <v>0</v>
      </c>
      <c r="G17" s="104"/>
      <c r="H17" s="127"/>
      <c r="I17" s="163"/>
      <c r="J17" s="108"/>
      <c r="K17" s="108"/>
      <c r="L17" s="226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/>
      <c r="C18" s="108"/>
      <c r="D18" s="108"/>
      <c r="E18" s="108"/>
      <c r="F18" s="108" t="n">
        <f aca="false">+C18-B18+E18-D18</f>
        <v>0</v>
      </c>
      <c r="G18" s="104"/>
      <c r="H18" s="127"/>
      <c r="I18" s="108"/>
      <c r="J18" s="108"/>
      <c r="K18" s="108"/>
      <c r="L18" s="226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/>
      <c r="C19" s="108"/>
      <c r="D19" s="108"/>
      <c r="E19" s="108"/>
      <c r="F19" s="108" t="n">
        <f aca="false">+C19-B19+E19-D19</f>
        <v>0</v>
      </c>
      <c r="G19" s="104"/>
      <c r="H19" s="127"/>
      <c r="I19" s="108"/>
      <c r="J19" s="108"/>
      <c r="K19" s="108"/>
      <c r="L19" s="226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/>
      <c r="C20" s="108"/>
      <c r="D20" s="108"/>
      <c r="E20" s="108"/>
      <c r="F20" s="108" t="n">
        <f aca="false">+C20-B20+E20-D20</f>
        <v>0</v>
      </c>
      <c r="G20" s="229"/>
      <c r="H20" s="127"/>
      <c r="I20" s="108"/>
      <c r="J20" s="108"/>
      <c r="K20" s="108"/>
      <c r="L20" s="226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/>
      <c r="C21" s="108"/>
      <c r="D21" s="108"/>
      <c r="E21" s="108"/>
      <c r="F21" s="108" t="n">
        <f aca="false">+C21-B21+E21-D21</f>
        <v>0</v>
      </c>
      <c r="G21" s="226"/>
      <c r="H21" s="127"/>
      <c r="I21" s="108"/>
      <c r="J21" s="108"/>
      <c r="K21" s="108"/>
      <c r="L21" s="226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/>
      <c r="C22" s="108"/>
      <c r="D22" s="108"/>
      <c r="E22" s="108"/>
      <c r="F22" s="108" t="n">
        <f aca="false">+C22-B22+E22-D22</f>
        <v>0</v>
      </c>
      <c r="G22" s="226"/>
      <c r="H22" s="127"/>
      <c r="I22" s="108"/>
      <c r="J22" s="108"/>
      <c r="K22" s="108"/>
      <c r="L22" s="226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30" t="n">
        <v>16</v>
      </c>
      <c r="B23" s="108"/>
      <c r="C23" s="108"/>
      <c r="D23" s="108"/>
      <c r="E23" s="108"/>
      <c r="F23" s="108" t="n">
        <f aca="false">+C23-B23+E23-D23</f>
        <v>0</v>
      </c>
      <c r="G23" s="226"/>
      <c r="H23" s="230"/>
      <c r="I23" s="108"/>
      <c r="J23" s="108"/>
      <c r="K23" s="108"/>
      <c r="L23" s="226"/>
      <c r="M23" s="230"/>
      <c r="N23" s="108"/>
      <c r="O23" s="108"/>
      <c r="P23" s="108"/>
      <c r="Q23" s="230"/>
      <c r="R23" s="108"/>
      <c r="S23" s="108"/>
      <c r="T23" s="108"/>
      <c r="U23" s="230"/>
      <c r="V23" s="108"/>
      <c r="W23" s="108"/>
      <c r="X23" s="108"/>
      <c r="Y23" s="230"/>
      <c r="Z23" s="108"/>
      <c r="AA23" s="108"/>
      <c r="AB23" s="108"/>
      <c r="AC23" s="230"/>
      <c r="AD23" s="108" t="n">
        <v>68795</v>
      </c>
      <c r="AE23" s="108" t="n">
        <v>80010</v>
      </c>
      <c r="AF23" s="108" t="n">
        <f aca="false">+AE23-AD23</f>
        <v>11215</v>
      </c>
      <c r="AG23" s="230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30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30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30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31" t="n">
        <v>17</v>
      </c>
      <c r="B24" s="108"/>
      <c r="C24" s="108"/>
      <c r="D24" s="108"/>
      <c r="E24" s="108"/>
      <c r="F24" s="108" t="n">
        <f aca="false">+C24-B24+E24-D24</f>
        <v>0</v>
      </c>
      <c r="G24" s="232"/>
      <c r="H24" s="231"/>
      <c r="I24" s="108"/>
      <c r="J24" s="108"/>
      <c r="K24" s="108"/>
      <c r="L24" s="226"/>
      <c r="M24" s="231"/>
      <c r="N24" s="108"/>
      <c r="O24" s="108"/>
      <c r="P24" s="108"/>
      <c r="Q24" s="231"/>
      <c r="R24" s="108"/>
      <c r="S24" s="108"/>
      <c r="T24" s="108"/>
      <c r="U24" s="231"/>
      <c r="V24" s="108"/>
      <c r="W24" s="108"/>
      <c r="X24" s="108"/>
      <c r="Y24" s="231"/>
      <c r="Z24" s="108"/>
      <c r="AA24" s="108"/>
      <c r="AB24" s="108"/>
      <c r="AC24" s="231"/>
      <c r="AD24" s="108" t="n">
        <v>90410</v>
      </c>
      <c r="AE24" s="108" t="n">
        <v>89096</v>
      </c>
      <c r="AF24" s="108" t="n">
        <f aca="false">+AE24-AD24</f>
        <v>-1314</v>
      </c>
      <c r="AG24" s="231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31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31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31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3" t="s">
        <v>143</v>
      </c>
      <c r="B25" s="108"/>
      <c r="C25" s="108"/>
      <c r="D25" s="108"/>
      <c r="E25" s="108"/>
      <c r="F25" s="108" t="n">
        <f aca="false">+C25-B25+E25-D25</f>
        <v>0</v>
      </c>
      <c r="G25" s="234"/>
      <c r="H25" s="233"/>
      <c r="I25" s="108"/>
      <c r="J25" s="108"/>
      <c r="K25" s="108"/>
      <c r="L25" s="226"/>
      <c r="M25" s="233"/>
      <c r="N25" s="108"/>
      <c r="O25" s="108"/>
      <c r="P25" s="108"/>
      <c r="Q25" s="233"/>
      <c r="R25" s="108"/>
      <c r="S25" s="108"/>
      <c r="T25" s="108"/>
      <c r="U25" s="233"/>
      <c r="V25" s="108"/>
      <c r="W25" s="108"/>
      <c r="X25" s="108"/>
      <c r="Y25" s="233"/>
      <c r="Z25" s="108"/>
      <c r="AA25" s="108"/>
      <c r="AB25" s="108"/>
      <c r="AC25" s="233"/>
      <c r="AD25" s="108" t="n">
        <v>86855</v>
      </c>
      <c r="AE25" s="108" t="n">
        <v>87128</v>
      </c>
      <c r="AF25" s="108" t="n">
        <f aca="false">+AE25-AD25</f>
        <v>273</v>
      </c>
      <c r="AG25" s="233" t="s">
        <v>143</v>
      </c>
      <c r="AH25" s="108" t="n">
        <v>90438</v>
      </c>
      <c r="AI25" s="108" t="n">
        <v>89668</v>
      </c>
      <c r="AJ25" s="108" t="n">
        <f aca="false">+AI25-AH25</f>
        <v>-770</v>
      </c>
      <c r="AK25" s="233" t="s">
        <v>143</v>
      </c>
      <c r="AL25" s="108" t="n">
        <v>119514</v>
      </c>
      <c r="AM25" s="108" t="n">
        <v>120375</v>
      </c>
      <c r="AN25" s="108" t="n">
        <f aca="false">+AM25-AL25</f>
        <v>861</v>
      </c>
      <c r="AO25" s="233" t="s">
        <v>143</v>
      </c>
      <c r="AP25" s="108" t="n">
        <v>175778</v>
      </c>
      <c r="AQ25" s="108" t="n">
        <v>172040</v>
      </c>
      <c r="AR25" s="108" t="n">
        <f aca="false">+AQ25-AP25</f>
        <v>-3738</v>
      </c>
      <c r="AS25" s="233" t="s">
        <v>143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30" t="n">
        <v>19</v>
      </c>
      <c r="B26" s="108"/>
      <c r="C26" s="108"/>
      <c r="D26" s="108"/>
      <c r="E26" s="108"/>
      <c r="F26" s="108" t="n">
        <f aca="false">+C26-B26+E26-D26</f>
        <v>0</v>
      </c>
      <c r="G26" s="229"/>
      <c r="H26" s="230"/>
      <c r="I26" s="108"/>
      <c r="J26" s="108"/>
      <c r="K26" s="108"/>
      <c r="L26" s="226"/>
      <c r="M26" s="230"/>
      <c r="N26" s="108"/>
      <c r="O26" s="108"/>
      <c r="P26" s="108"/>
      <c r="Q26" s="230"/>
      <c r="R26" s="108"/>
      <c r="S26" s="108"/>
      <c r="T26" s="108"/>
      <c r="U26" s="230"/>
      <c r="V26" s="108"/>
      <c r="W26" s="108"/>
      <c r="X26" s="108"/>
      <c r="Y26" s="230"/>
      <c r="Z26" s="108"/>
      <c r="AA26" s="108"/>
      <c r="AB26" s="108"/>
      <c r="AC26" s="230"/>
      <c r="AD26" s="108" t="n">
        <v>90382</v>
      </c>
      <c r="AE26" s="108" t="n">
        <v>91513</v>
      </c>
      <c r="AF26" s="108" t="n">
        <f aca="false">+AE26-AD26</f>
        <v>1131</v>
      </c>
      <c r="AG26" s="230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30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30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30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31" t="n">
        <v>20</v>
      </c>
      <c r="B27" s="108"/>
      <c r="C27" s="108"/>
      <c r="D27" s="108"/>
      <c r="E27" s="108"/>
      <c r="F27" s="108" t="n">
        <f aca="false">+C27-B27+E27-D27</f>
        <v>0</v>
      </c>
      <c r="G27" s="235"/>
      <c r="H27" s="231"/>
      <c r="I27" s="108"/>
      <c r="J27" s="108"/>
      <c r="K27" s="108"/>
      <c r="L27" s="226"/>
      <c r="M27" s="231"/>
      <c r="N27" s="108"/>
      <c r="O27" s="108"/>
      <c r="P27" s="108"/>
      <c r="Q27" s="231"/>
      <c r="R27" s="108"/>
      <c r="S27" s="108"/>
      <c r="T27" s="108"/>
      <c r="U27" s="231"/>
      <c r="V27" s="108"/>
      <c r="W27" s="108"/>
      <c r="X27" s="108"/>
      <c r="Y27" s="231"/>
      <c r="Z27" s="108"/>
      <c r="AA27" s="108"/>
      <c r="AB27" s="108"/>
      <c r="AC27" s="231"/>
      <c r="AD27" s="108" t="n">
        <v>101529</v>
      </c>
      <c r="AE27" s="108" t="n">
        <v>104520</v>
      </c>
      <c r="AF27" s="108" t="n">
        <f aca="false">+AE27-AD27</f>
        <v>2991</v>
      </c>
      <c r="AG27" s="231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31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31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31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6" t="n">
        <v>21</v>
      </c>
      <c r="B28" s="108"/>
      <c r="C28" s="108"/>
      <c r="D28" s="108"/>
      <c r="E28" s="108"/>
      <c r="F28" s="108" t="n">
        <f aca="false">+C28-B28+E28-D28</f>
        <v>0</v>
      </c>
      <c r="G28" s="237"/>
      <c r="H28" s="236"/>
      <c r="I28" s="108"/>
      <c r="J28" s="108"/>
      <c r="K28" s="108"/>
      <c r="L28" s="226"/>
      <c r="M28" s="236"/>
      <c r="N28" s="108"/>
      <c r="O28" s="108"/>
      <c r="P28" s="108"/>
      <c r="Q28" s="236"/>
      <c r="R28" s="108"/>
      <c r="S28" s="108"/>
      <c r="T28" s="108"/>
      <c r="U28" s="236"/>
      <c r="V28" s="108"/>
      <c r="W28" s="108"/>
      <c r="X28" s="108"/>
      <c r="Y28" s="236"/>
      <c r="Z28" s="108"/>
      <c r="AA28" s="108"/>
      <c r="AB28" s="108"/>
      <c r="AC28" s="236"/>
      <c r="AD28" s="108" t="n">
        <v>92772</v>
      </c>
      <c r="AE28" s="108" t="n">
        <v>101229</v>
      </c>
      <c r="AF28" s="108" t="n">
        <f aca="false">+AE28-AD28</f>
        <v>8457</v>
      </c>
      <c r="AG28" s="236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6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6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6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6" t="n">
        <v>22</v>
      </c>
      <c r="B29" s="108"/>
      <c r="C29" s="108"/>
      <c r="D29" s="108"/>
      <c r="E29" s="108"/>
      <c r="F29" s="108" t="n">
        <f aca="false">+C29-B29+E29-D29</f>
        <v>0</v>
      </c>
      <c r="G29" s="237"/>
      <c r="H29" s="236"/>
      <c r="I29" s="108"/>
      <c r="J29" s="108"/>
      <c r="K29" s="108"/>
      <c r="L29" s="226"/>
      <c r="M29" s="236"/>
      <c r="N29" s="108"/>
      <c r="O29" s="108"/>
      <c r="P29" s="108"/>
      <c r="Q29" s="236"/>
      <c r="R29" s="108"/>
      <c r="S29" s="108"/>
      <c r="T29" s="108"/>
      <c r="U29" s="236"/>
      <c r="V29" s="108"/>
      <c r="W29" s="108"/>
      <c r="X29" s="108"/>
      <c r="Y29" s="236"/>
      <c r="Z29" s="108"/>
      <c r="AA29" s="108"/>
      <c r="AB29" s="108"/>
      <c r="AC29" s="236"/>
      <c r="AD29" s="108" t="n">
        <v>93405</v>
      </c>
      <c r="AE29" s="108" t="n">
        <v>100368</v>
      </c>
      <c r="AF29" s="108" t="n">
        <f aca="false">+AE29-AD29</f>
        <v>6963</v>
      </c>
      <c r="AG29" s="236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6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6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6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6" t="n">
        <v>23</v>
      </c>
      <c r="B30" s="108"/>
      <c r="C30" s="108"/>
      <c r="D30" s="108"/>
      <c r="E30" s="108"/>
      <c r="F30" s="108" t="n">
        <f aca="false">+C30-B30+E30-D30</f>
        <v>0</v>
      </c>
      <c r="G30" s="237"/>
      <c r="H30" s="236"/>
      <c r="I30" s="108"/>
      <c r="J30" s="108"/>
      <c r="K30" s="108"/>
      <c r="L30" s="226"/>
      <c r="M30" s="236"/>
      <c r="N30" s="108"/>
      <c r="O30" s="108"/>
      <c r="P30" s="108"/>
      <c r="Q30" s="236"/>
      <c r="R30" s="108"/>
      <c r="S30" s="108"/>
      <c r="T30" s="108"/>
      <c r="U30" s="236"/>
      <c r="V30" s="108"/>
      <c r="W30" s="108"/>
      <c r="X30" s="108"/>
      <c r="Y30" s="236"/>
      <c r="Z30" s="108"/>
      <c r="AA30" s="108"/>
      <c r="AB30" s="108"/>
      <c r="AC30" s="236"/>
      <c r="AD30" s="108" t="n">
        <v>87752</v>
      </c>
      <c r="AE30" s="108" t="n">
        <v>85600</v>
      </c>
      <c r="AF30" s="108" t="n">
        <f aca="false">+AE30-AD30</f>
        <v>-2152</v>
      </c>
      <c r="AG30" s="236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6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6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6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6" t="n">
        <v>24</v>
      </c>
      <c r="B31" s="108"/>
      <c r="C31" s="108"/>
      <c r="D31" s="108"/>
      <c r="E31" s="108"/>
      <c r="F31" s="108" t="n">
        <f aca="false">+C31-B31+E31-D31</f>
        <v>0</v>
      </c>
      <c r="G31" s="237"/>
      <c r="H31" s="236"/>
      <c r="I31" s="108"/>
      <c r="J31" s="108"/>
      <c r="K31" s="108"/>
      <c r="L31" s="226"/>
      <c r="M31" s="236"/>
      <c r="N31" s="108"/>
      <c r="O31" s="108"/>
      <c r="P31" s="108"/>
      <c r="Q31" s="236"/>
      <c r="R31" s="108"/>
      <c r="S31" s="108"/>
      <c r="T31" s="108"/>
      <c r="U31" s="236"/>
      <c r="V31" s="108"/>
      <c r="W31" s="108"/>
      <c r="X31" s="108"/>
      <c r="Y31" s="236"/>
      <c r="Z31" s="108"/>
      <c r="AA31" s="108"/>
      <c r="AB31" s="108"/>
      <c r="AC31" s="236"/>
      <c r="AD31" s="108" t="n">
        <v>97761</v>
      </c>
      <c r="AE31" s="108" t="n">
        <v>97012</v>
      </c>
      <c r="AF31" s="108" t="n">
        <f aca="false">+AE31-AD31</f>
        <v>-749</v>
      </c>
      <c r="AG31" s="236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6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6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6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6" t="n">
        <v>25</v>
      </c>
      <c r="B32" s="108"/>
      <c r="C32" s="108"/>
      <c r="D32" s="108"/>
      <c r="E32" s="108"/>
      <c r="F32" s="108" t="n">
        <f aca="false">+C32-B32+E32-D32</f>
        <v>0</v>
      </c>
      <c r="G32" s="237"/>
      <c r="H32" s="236"/>
      <c r="I32" s="108"/>
      <c r="J32" s="108"/>
      <c r="K32" s="108"/>
      <c r="L32" s="226"/>
      <c r="M32" s="236"/>
      <c r="N32" s="108"/>
      <c r="O32" s="108"/>
      <c r="P32" s="108"/>
      <c r="Q32" s="236"/>
      <c r="R32" s="108"/>
      <c r="S32" s="108"/>
      <c r="T32" s="108"/>
      <c r="U32" s="236"/>
      <c r="V32" s="108"/>
      <c r="W32" s="108"/>
      <c r="X32" s="108"/>
      <c r="Y32" s="236"/>
      <c r="Z32" s="108"/>
      <c r="AA32" s="108"/>
      <c r="AB32" s="108"/>
      <c r="AC32" s="236"/>
      <c r="AD32" s="108" t="n">
        <v>103695</v>
      </c>
      <c r="AE32" s="108" t="n">
        <v>93370</v>
      </c>
      <c r="AF32" s="108" t="n">
        <f aca="false">+AE32-AD32</f>
        <v>-10325</v>
      </c>
      <c r="AG32" s="236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6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6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6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6" t="n">
        <v>26</v>
      </c>
      <c r="B33" s="108"/>
      <c r="C33" s="108"/>
      <c r="D33" s="108"/>
      <c r="E33" s="108"/>
      <c r="F33" s="108" t="n">
        <f aca="false">+C33-B33+E33-D33</f>
        <v>0</v>
      </c>
      <c r="G33" s="237"/>
      <c r="H33" s="236"/>
      <c r="I33" s="108"/>
      <c r="J33" s="108"/>
      <c r="K33" s="108"/>
      <c r="L33" s="226"/>
      <c r="M33" s="236"/>
      <c r="N33" s="108"/>
      <c r="O33" s="108"/>
      <c r="P33" s="108"/>
      <c r="Q33" s="236"/>
      <c r="R33" s="108"/>
      <c r="S33" s="108"/>
      <c r="T33" s="108"/>
      <c r="U33" s="236"/>
      <c r="V33" s="108"/>
      <c r="W33" s="108"/>
      <c r="X33" s="108"/>
      <c r="Y33" s="236"/>
      <c r="Z33" s="108"/>
      <c r="AA33" s="108"/>
      <c r="AB33" s="108"/>
      <c r="AC33" s="236"/>
      <c r="AD33" s="108" t="n">
        <v>90853</v>
      </c>
      <c r="AE33" s="108" t="n">
        <v>90587</v>
      </c>
      <c r="AF33" s="108" t="n">
        <f aca="false">+AE33-AD33</f>
        <v>-266</v>
      </c>
      <c r="AG33" s="236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6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6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6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6" t="n">
        <v>27</v>
      </c>
      <c r="B34" s="108"/>
      <c r="C34" s="108"/>
      <c r="D34" s="108"/>
      <c r="E34" s="108"/>
      <c r="F34" s="108" t="n">
        <f aca="false">+C34-B34+E34-D34</f>
        <v>0</v>
      </c>
      <c r="G34" s="237"/>
      <c r="H34" s="236"/>
      <c r="I34" s="108"/>
      <c r="J34" s="108"/>
      <c r="K34" s="108"/>
      <c r="L34" s="226"/>
      <c r="M34" s="236"/>
      <c r="N34" s="108"/>
      <c r="O34" s="108"/>
      <c r="P34" s="108"/>
      <c r="Q34" s="236"/>
      <c r="R34" s="108"/>
      <c r="S34" s="108"/>
      <c r="T34" s="108"/>
      <c r="U34" s="236"/>
      <c r="V34" s="108"/>
      <c r="W34" s="108"/>
      <c r="X34" s="108"/>
      <c r="Y34" s="236"/>
      <c r="Z34" s="108"/>
      <c r="AA34" s="108"/>
      <c r="AB34" s="108"/>
      <c r="AC34" s="236"/>
      <c r="AD34" s="108" t="n">
        <v>88917</v>
      </c>
      <c r="AE34" s="108" t="n">
        <v>89704</v>
      </c>
      <c r="AF34" s="108" t="n">
        <f aca="false">+AE34-AD34</f>
        <v>787</v>
      </c>
      <c r="AG34" s="236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6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6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6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6" t="n">
        <v>28</v>
      </c>
      <c r="B35" s="159"/>
      <c r="C35" s="108"/>
      <c r="D35" s="108"/>
      <c r="E35" s="108"/>
      <c r="F35" s="108" t="n">
        <f aca="false">+C35-B35+E35-D35</f>
        <v>0</v>
      </c>
      <c r="G35" s="237"/>
      <c r="H35" s="236"/>
      <c r="I35" s="108"/>
      <c r="J35" s="108"/>
      <c r="K35" s="108"/>
      <c r="L35" s="226"/>
      <c r="M35" s="236"/>
      <c r="N35" s="108"/>
      <c r="O35" s="108"/>
      <c r="P35" s="108"/>
      <c r="Q35" s="236"/>
      <c r="R35" s="108"/>
      <c r="S35" s="108"/>
      <c r="T35" s="108"/>
      <c r="U35" s="236"/>
      <c r="V35" s="108"/>
      <c r="W35" s="108"/>
      <c r="X35" s="108"/>
      <c r="Y35" s="236"/>
      <c r="Z35" s="108"/>
      <c r="AA35" s="108"/>
      <c r="AB35" s="108"/>
      <c r="AC35" s="236"/>
      <c r="AD35" s="108" t="n">
        <v>90830</v>
      </c>
      <c r="AE35" s="108" t="n">
        <v>89704</v>
      </c>
      <c r="AF35" s="108" t="n">
        <f aca="false">+AE35-AD35</f>
        <v>-1126</v>
      </c>
      <c r="AG35" s="236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6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6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6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6" t="n">
        <v>29</v>
      </c>
      <c r="B36" s="108"/>
      <c r="C36" s="108"/>
      <c r="D36" s="108"/>
      <c r="E36" s="108"/>
      <c r="F36" s="108" t="n">
        <f aca="false">+C36-B36+E36-D36</f>
        <v>0</v>
      </c>
      <c r="G36" s="237"/>
      <c r="H36" s="236"/>
      <c r="I36" s="108"/>
      <c r="J36" s="108"/>
      <c r="K36" s="108"/>
      <c r="L36" s="226"/>
      <c r="M36" s="236"/>
      <c r="N36" s="108"/>
      <c r="O36" s="108"/>
      <c r="P36" s="108"/>
      <c r="Q36" s="236"/>
      <c r="R36" s="108"/>
      <c r="S36" s="108"/>
      <c r="T36" s="108"/>
      <c r="U36" s="236"/>
      <c r="V36" s="108"/>
      <c r="W36" s="108"/>
      <c r="X36" s="108"/>
      <c r="Y36" s="236"/>
      <c r="Z36" s="108"/>
      <c r="AA36" s="108"/>
      <c r="AB36" s="108"/>
      <c r="AC36" s="236"/>
      <c r="AD36" s="108" t="n">
        <v>98826</v>
      </c>
      <c r="AE36" s="108" t="n">
        <v>98044</v>
      </c>
      <c r="AF36" s="108" t="n">
        <f aca="false">+AE36-AD36</f>
        <v>-782</v>
      </c>
      <c r="AG36" s="236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6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6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6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6" t="n">
        <v>30</v>
      </c>
      <c r="B37" s="108"/>
      <c r="C37" s="108"/>
      <c r="D37" s="108"/>
      <c r="E37" s="108"/>
      <c r="F37" s="108" t="n">
        <f aca="false">+C37-B37+E37-D37</f>
        <v>0</v>
      </c>
      <c r="G37" s="237"/>
      <c r="H37" s="236"/>
      <c r="I37" s="108"/>
      <c r="J37" s="108"/>
      <c r="K37" s="108"/>
      <c r="L37" s="226"/>
      <c r="M37" s="236"/>
      <c r="N37" s="108"/>
      <c r="O37" s="108"/>
      <c r="P37" s="108"/>
      <c r="Q37" s="236"/>
      <c r="R37" s="108"/>
      <c r="S37" s="108"/>
      <c r="T37" s="108"/>
      <c r="U37" s="236"/>
      <c r="V37" s="108"/>
      <c r="W37" s="108"/>
      <c r="X37" s="108"/>
      <c r="Y37" s="236"/>
      <c r="Z37" s="108"/>
      <c r="AA37" s="108"/>
      <c r="AB37" s="108"/>
      <c r="AC37" s="236"/>
      <c r="AD37" s="108" t="n">
        <v>82028</v>
      </c>
      <c r="AE37" s="108" t="n">
        <v>86837</v>
      </c>
      <c r="AF37" s="108" t="n">
        <f aca="false">+AE37-AD37</f>
        <v>4809</v>
      </c>
      <c r="AG37" s="236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6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6" t="n">
        <v>30</v>
      </c>
      <c r="AP37" s="108"/>
      <c r="AQ37" s="108"/>
      <c r="AR37" s="108" t="n">
        <f aca="false">+AQ37-AP37</f>
        <v>0</v>
      </c>
      <c r="AS37" s="236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6" t="n">
        <v>31</v>
      </c>
      <c r="B38" s="108"/>
      <c r="C38" s="108"/>
      <c r="D38" s="108"/>
      <c r="E38" s="108"/>
      <c r="F38" s="108" t="n">
        <f aca="false">+C38-B38+E38-D38</f>
        <v>0</v>
      </c>
      <c r="G38" s="237"/>
      <c r="H38" s="236"/>
      <c r="I38" s="108"/>
      <c r="J38" s="108"/>
      <c r="K38" s="108"/>
      <c r="L38" s="226"/>
      <c r="M38" s="236"/>
      <c r="N38" s="108"/>
      <c r="O38" s="108"/>
      <c r="P38" s="108"/>
      <c r="Q38" s="236"/>
      <c r="R38" s="108"/>
      <c r="S38" s="108"/>
      <c r="T38" s="108"/>
      <c r="U38" s="236"/>
      <c r="V38" s="108"/>
      <c r="W38" s="108"/>
      <c r="X38" s="108"/>
      <c r="Y38" s="236"/>
      <c r="Z38" s="108"/>
      <c r="AA38" s="108"/>
      <c r="AB38" s="108"/>
      <c r="AC38" s="236"/>
      <c r="AD38" s="108"/>
      <c r="AE38" s="108"/>
      <c r="AF38" s="108" t="n">
        <f aca="false">+AE38-AD38</f>
        <v>0</v>
      </c>
      <c r="AG38" s="236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6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6" t="n">
        <v>31</v>
      </c>
      <c r="AP38" s="108"/>
      <c r="AQ38" s="108"/>
      <c r="AR38" s="108" t="n">
        <f aca="false">+AQ38-AP38</f>
        <v>0</v>
      </c>
      <c r="AS38" s="236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6"/>
      <c r="B39" s="108" t="n">
        <f aca="false">SUM(B8:B38)</f>
        <v>1368558</v>
      </c>
      <c r="C39" s="108" t="n">
        <f aca="false">SUM(C8:C38)</f>
        <v>1365579</v>
      </c>
      <c r="D39" s="108" t="n">
        <f aca="false">SUM(D8:D38)</f>
        <v>111438</v>
      </c>
      <c r="E39" s="108" t="n">
        <f aca="false">SUM(E8:E38)</f>
        <v>112788</v>
      </c>
      <c r="F39" s="108" t="n">
        <f aca="false">+C39-B39+E39-D39</f>
        <v>-1629</v>
      </c>
      <c r="G39" s="237"/>
      <c r="H39" s="236"/>
      <c r="I39" s="108"/>
      <c r="J39" s="108"/>
      <c r="K39" s="238"/>
      <c r="L39" s="226"/>
      <c r="M39" s="236"/>
      <c r="N39" s="108"/>
      <c r="O39" s="108"/>
      <c r="P39" s="238"/>
      <c r="Q39" s="236"/>
      <c r="R39" s="108"/>
      <c r="S39" s="108"/>
      <c r="T39" s="238"/>
      <c r="U39" s="236"/>
      <c r="V39" s="108"/>
      <c r="W39" s="108"/>
      <c r="X39" s="238"/>
      <c r="Y39" s="236"/>
      <c r="Z39" s="108"/>
      <c r="AA39" s="108"/>
      <c r="AB39" s="238"/>
      <c r="AC39" s="236"/>
      <c r="AD39" s="108" t="n">
        <f aca="false">SUM(AD8:AD38)</f>
        <v>2716386</v>
      </c>
      <c r="AE39" s="108" t="n">
        <f aca="false">SUM(AE8:AE38)</f>
        <v>2762202</v>
      </c>
      <c r="AF39" s="238" t="n">
        <f aca="false">SUM(AF8:AF38)</f>
        <v>45816</v>
      </c>
      <c r="AG39" s="236"/>
      <c r="AH39" s="108" t="n">
        <f aca="false">SUM(AH8:AH38)</f>
        <v>2967543</v>
      </c>
      <c r="AI39" s="108" t="n">
        <f aca="false">SUM(AI8:AI38)</f>
        <v>3032179</v>
      </c>
      <c r="AJ39" s="238" t="n">
        <f aca="false">SUM(AJ8:AJ38)</f>
        <v>64636</v>
      </c>
      <c r="AK39" s="236"/>
      <c r="AL39" s="108" t="n">
        <f aca="false">SUM(AL8:AL38)</f>
        <v>3649337</v>
      </c>
      <c r="AM39" s="108" t="n">
        <f aca="false">SUM(AM8:AM38)</f>
        <v>3723428</v>
      </c>
      <c r="AN39" s="238" t="n">
        <f aca="false">SUM(AN8:AN38)</f>
        <v>74091</v>
      </c>
      <c r="AO39" s="236"/>
      <c r="AP39" s="108" t="n">
        <f aca="false">SUM(AP8:AP38)</f>
        <v>4829953</v>
      </c>
      <c r="AQ39" s="108" t="n">
        <f aca="false">SUM(AQ8:AQ38)</f>
        <v>4834638</v>
      </c>
      <c r="AR39" s="238" t="n">
        <f aca="false">SUM(AR8:AR38)</f>
        <v>4685</v>
      </c>
      <c r="AS39" s="236"/>
      <c r="AT39" s="108" t="n">
        <f aca="false">SUM(AT8:AT38)</f>
        <v>5254669</v>
      </c>
      <c r="AU39" s="108" t="n">
        <f aca="false">SUM(AU8:AU38)</f>
        <v>5299130</v>
      </c>
      <c r="AV39" s="238" t="n">
        <f aca="false">SUM(AV8:AV38)</f>
        <v>44461</v>
      </c>
    </row>
    <row r="40" customFormat="false" ht="12.75" hidden="false" customHeight="false" outlineLevel="0" collapsed="false">
      <c r="A40" s="229"/>
      <c r="B40" s="226"/>
      <c r="C40" s="226"/>
      <c r="D40" s="226"/>
      <c r="E40" s="226"/>
      <c r="F40" s="237"/>
      <c r="G40" s="237"/>
      <c r="H40" s="229"/>
      <c r="I40" s="226"/>
      <c r="J40" s="226"/>
      <c r="K40" s="226"/>
      <c r="L40" s="226"/>
      <c r="M40" s="229"/>
      <c r="N40" s="226"/>
      <c r="O40" s="226"/>
      <c r="P40" s="226"/>
      <c r="Q40" s="229"/>
      <c r="R40" s="226"/>
      <c r="S40" s="226"/>
      <c r="T40" s="226"/>
      <c r="U40" s="229"/>
      <c r="V40" s="226"/>
      <c r="W40" s="226"/>
      <c r="X40" s="226"/>
      <c r="Y40" s="229"/>
      <c r="Z40" s="226"/>
      <c r="AA40" s="226"/>
      <c r="AB40" s="226"/>
      <c r="AC40" s="229"/>
      <c r="AD40" s="226"/>
      <c r="AE40" s="226"/>
      <c r="AF40" s="226"/>
      <c r="AG40" s="229"/>
      <c r="AH40" s="226"/>
      <c r="AI40" s="226"/>
      <c r="AJ40" s="226"/>
      <c r="AK40" s="229"/>
      <c r="AL40" s="226"/>
      <c r="AM40" s="226"/>
      <c r="AN40" s="226"/>
      <c r="AO40" s="229"/>
      <c r="AP40" s="226"/>
      <c r="AQ40" s="226"/>
      <c r="AR40" s="226"/>
      <c r="AS40" s="229"/>
      <c r="AT40" s="226"/>
      <c r="AU40" s="226"/>
      <c r="AV40" s="226"/>
    </row>
    <row r="41" customFormat="false" ht="12.75" hidden="false" customHeight="false" outlineLevel="0" collapsed="false">
      <c r="A41" s="229"/>
      <c r="B41" s="237"/>
      <c r="C41" s="41"/>
      <c r="D41" s="41"/>
      <c r="E41" s="41"/>
      <c r="F41" s="239"/>
      <c r="G41" s="237"/>
      <c r="H41" s="229"/>
      <c r="I41" s="237"/>
      <c r="J41" s="41"/>
      <c r="K41" s="226"/>
      <c r="L41" s="226"/>
      <c r="M41" s="229"/>
      <c r="N41" s="237"/>
      <c r="O41" s="41"/>
      <c r="P41" s="226"/>
      <c r="Q41" s="229"/>
      <c r="R41" s="237"/>
      <c r="S41" s="41"/>
      <c r="T41" s="226"/>
      <c r="U41" s="229"/>
      <c r="V41" s="237"/>
      <c r="W41" s="41"/>
      <c r="X41" s="226"/>
      <c r="Y41" s="229"/>
      <c r="Z41" s="237"/>
      <c r="AA41" s="41"/>
      <c r="AB41" s="226"/>
      <c r="AC41" s="229"/>
      <c r="AD41" s="237"/>
      <c r="AE41" s="41"/>
      <c r="AF41" s="226"/>
      <c r="AG41" s="229"/>
      <c r="AH41" s="237"/>
      <c r="AI41" s="41"/>
      <c r="AJ41" s="226"/>
      <c r="AK41" s="229"/>
      <c r="AL41" s="237"/>
      <c r="AM41" s="41"/>
      <c r="AN41" s="226"/>
      <c r="AO41" s="229"/>
      <c r="AP41" s="237"/>
      <c r="AQ41" s="41"/>
      <c r="AR41" s="226"/>
      <c r="AS41" s="229"/>
      <c r="AT41" s="237"/>
      <c r="AU41" s="41"/>
      <c r="AV41" s="226"/>
    </row>
    <row r="42" customFormat="false" ht="12.75" hidden="false" customHeight="false" outlineLevel="0" collapsed="false">
      <c r="A42" s="224"/>
      <c r="B42" s="240" t="n">
        <v>37134</v>
      </c>
      <c r="C42" s="41"/>
      <c r="D42" s="41"/>
      <c r="E42" s="41"/>
      <c r="F42" s="154" t="n">
        <v>143078</v>
      </c>
      <c r="G42" s="229"/>
      <c r="I42" s="237"/>
      <c r="J42" s="41"/>
      <c r="K42" s="147"/>
      <c r="L42" s="226"/>
      <c r="M42" s="224"/>
      <c r="N42" s="237"/>
      <c r="O42" s="41"/>
      <c r="P42" s="147"/>
      <c r="Q42" s="224"/>
      <c r="R42" s="237"/>
      <c r="S42" s="41"/>
      <c r="T42" s="147"/>
      <c r="U42" s="224"/>
      <c r="V42" s="237"/>
      <c r="W42" s="41"/>
      <c r="X42" s="147"/>
      <c r="Y42" s="224"/>
      <c r="Z42" s="240"/>
      <c r="AA42" s="41"/>
      <c r="AB42" s="147"/>
      <c r="AC42" s="224"/>
      <c r="AD42" s="240" t="n">
        <v>36464</v>
      </c>
      <c r="AE42" s="41"/>
      <c r="AF42" s="147" t="n">
        <v>44054</v>
      </c>
      <c r="AG42" s="224"/>
      <c r="AH42" s="240" t="n">
        <v>36494</v>
      </c>
      <c r="AI42" s="41"/>
      <c r="AJ42" s="147" t="n">
        <v>80035</v>
      </c>
      <c r="AK42" s="224"/>
      <c r="AL42" s="240" t="n">
        <v>36525</v>
      </c>
      <c r="AM42" s="41"/>
      <c r="AN42" s="147" t="n">
        <v>144671</v>
      </c>
      <c r="AO42" s="224"/>
      <c r="AP42" s="240" t="n">
        <v>36556</v>
      </c>
      <c r="AQ42" s="41"/>
      <c r="AR42" s="147" t="n">
        <v>218762</v>
      </c>
      <c r="AS42" s="224"/>
      <c r="AT42" s="240"/>
      <c r="AU42" s="41"/>
      <c r="AV42" s="108"/>
    </row>
    <row r="43" customFormat="false" ht="12.75" hidden="false" customHeight="false" outlineLevel="0" collapsed="false">
      <c r="A43" s="224"/>
      <c r="B43" s="240" t="n">
        <v>37143</v>
      </c>
      <c r="C43" s="226"/>
      <c r="D43" s="226"/>
      <c r="E43" s="226"/>
      <c r="F43" s="108" t="n">
        <f aca="false">+F42+F39</f>
        <v>141449</v>
      </c>
      <c r="G43" s="229"/>
      <c r="K43" s="226"/>
      <c r="L43" s="226"/>
      <c r="M43" s="224"/>
      <c r="P43" s="226"/>
      <c r="Q43" s="224"/>
      <c r="T43" s="226"/>
      <c r="U43" s="224"/>
      <c r="X43" s="226"/>
      <c r="Y43" s="224"/>
      <c r="AB43" s="226"/>
      <c r="AC43" s="224"/>
      <c r="AF43" s="226"/>
      <c r="AG43" s="224"/>
      <c r="AJ43" s="226"/>
      <c r="AK43" s="224"/>
      <c r="AN43" s="226"/>
      <c r="AO43" s="224"/>
      <c r="AR43" s="226"/>
      <c r="AS43" s="224"/>
      <c r="AT43" s="226"/>
      <c r="AU43" s="226"/>
      <c r="AV43" s="226"/>
    </row>
    <row r="44" customFormat="false" ht="12.75" hidden="false" customHeight="false" outlineLevel="0" collapsed="false">
      <c r="A44" s="229"/>
      <c r="B44" s="226"/>
      <c r="C44" s="226"/>
      <c r="D44" s="226"/>
      <c r="E44" s="226"/>
      <c r="F44" s="128"/>
      <c r="G44" s="229"/>
      <c r="H44" s="229"/>
      <c r="I44" s="226"/>
      <c r="J44" s="226"/>
      <c r="K44" s="226"/>
      <c r="L44" s="226"/>
      <c r="M44" s="229"/>
      <c r="N44" s="226"/>
      <c r="O44" s="226"/>
      <c r="P44" s="226"/>
      <c r="Q44" s="229"/>
      <c r="R44" s="226"/>
      <c r="S44" s="226"/>
      <c r="T44" s="226"/>
      <c r="U44" s="229"/>
      <c r="V44" s="226"/>
      <c r="W44" s="226"/>
      <c r="X44" s="226"/>
      <c r="Y44" s="229"/>
      <c r="Z44" s="226"/>
      <c r="AA44" s="226"/>
      <c r="AB44" s="226"/>
      <c r="AC44" s="229"/>
      <c r="AD44" s="226"/>
      <c r="AE44" s="226"/>
      <c r="AF44" s="226"/>
      <c r="AG44" s="229"/>
      <c r="AH44" s="226"/>
      <c r="AI44" s="226"/>
      <c r="AJ44" s="226"/>
      <c r="AK44" s="229"/>
      <c r="AL44" s="226"/>
      <c r="AM44" s="226"/>
      <c r="AN44" s="226"/>
      <c r="AO44" s="229"/>
      <c r="AP44" s="226"/>
      <c r="AQ44" s="226"/>
      <c r="AR44" s="226"/>
      <c r="AS44" s="229"/>
      <c r="AT44" s="226"/>
      <c r="AU44" s="226"/>
      <c r="AV44" s="241"/>
    </row>
    <row r="45" customFormat="false" ht="12.75" hidden="false" customHeight="false" outlineLevel="0" collapsed="false">
      <c r="A45" s="230"/>
      <c r="F45" s="128"/>
      <c r="G45" s="229"/>
      <c r="H45" s="229"/>
      <c r="I45" s="41"/>
      <c r="J45" s="226"/>
      <c r="K45" s="238"/>
      <c r="L45" s="226"/>
      <c r="M45" s="229"/>
      <c r="N45" s="41"/>
      <c r="O45" s="226"/>
      <c r="P45" s="238"/>
      <c r="Q45" s="229"/>
      <c r="R45" s="41"/>
      <c r="S45" s="226"/>
      <c r="T45" s="238"/>
      <c r="U45" s="229"/>
      <c r="V45" s="41"/>
      <c r="W45" s="226"/>
      <c r="X45" s="238"/>
      <c r="Y45" s="229"/>
      <c r="Z45" s="41"/>
      <c r="AA45" s="226"/>
      <c r="AB45" s="238"/>
      <c r="AC45" s="229"/>
      <c r="AD45" s="41" t="s">
        <v>144</v>
      </c>
      <c r="AE45" s="226"/>
      <c r="AF45" s="238" t="n">
        <f aca="false">+AF42+AF39</f>
        <v>89870</v>
      </c>
      <c r="AG45" s="229"/>
      <c r="AH45" s="41" t="s">
        <v>145</v>
      </c>
      <c r="AI45" s="226"/>
      <c r="AJ45" s="238" t="n">
        <f aca="false">+AJ42+AJ39</f>
        <v>144671</v>
      </c>
      <c r="AK45" s="229"/>
      <c r="AL45" s="41" t="s">
        <v>146</v>
      </c>
      <c r="AM45" s="226"/>
      <c r="AN45" s="242" t="n">
        <f aca="false">+AN42+AN39</f>
        <v>218762</v>
      </c>
      <c r="AO45" s="229"/>
      <c r="AP45" s="41" t="s">
        <v>147</v>
      </c>
      <c r="AQ45" s="226"/>
      <c r="AR45" s="242" t="n">
        <f aca="false">+AR42+AR39</f>
        <v>223447</v>
      </c>
      <c r="AS45" s="229"/>
      <c r="AT45" s="41"/>
      <c r="AU45" s="226"/>
      <c r="AV45" s="243"/>
      <c r="AW45" s="229"/>
      <c r="AX45" s="41"/>
      <c r="AY45" s="226"/>
      <c r="AZ45" s="243"/>
    </row>
    <row r="46" customFormat="false" ht="12.75" hidden="false" customHeight="false" outlineLevel="0" collapsed="false">
      <c r="A46" s="230"/>
      <c r="F46" s="244"/>
      <c r="G46" s="229"/>
      <c r="H46" s="229"/>
      <c r="I46" s="226"/>
      <c r="J46" s="226"/>
      <c r="K46" s="226"/>
      <c r="L46" s="226"/>
      <c r="M46" s="229"/>
      <c r="N46" s="226"/>
      <c r="O46" s="226"/>
      <c r="P46" s="226"/>
      <c r="Q46" s="229"/>
      <c r="R46" s="226"/>
      <c r="S46" s="226"/>
      <c r="T46" s="226"/>
      <c r="U46" s="226"/>
      <c r="V46" s="226"/>
      <c r="W46" s="226"/>
      <c r="AT46" s="226"/>
      <c r="AU46" s="226"/>
      <c r="AV46" s="241"/>
    </row>
    <row r="47" customFormat="false" ht="12.75" hidden="false" customHeight="false" outlineLevel="0" collapsed="false">
      <c r="H47" s="229"/>
      <c r="I47" s="226"/>
      <c r="J47" s="226"/>
      <c r="K47" s="226"/>
      <c r="L47" s="226"/>
      <c r="M47" s="229"/>
      <c r="N47" s="226"/>
      <c r="O47" s="226"/>
      <c r="P47" s="226"/>
      <c r="Q47" s="229"/>
      <c r="R47" s="226"/>
      <c r="S47" s="226"/>
      <c r="T47" s="226"/>
      <c r="U47" s="226"/>
      <c r="V47" s="226"/>
      <c r="W47" s="226"/>
      <c r="AR47" s="245" t="n">
        <v>2.21</v>
      </c>
      <c r="AT47" s="226"/>
      <c r="AU47" s="226"/>
      <c r="AV47" s="246"/>
    </row>
    <row r="48" customFormat="false" ht="13.5" hidden="false" customHeight="false" outlineLevel="0" collapsed="false">
      <c r="H48" s="229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AR48" s="247" t="n">
        <f aca="false">+AR47*AR45</f>
        <v>493817.87</v>
      </c>
      <c r="AT48" s="226"/>
      <c r="AU48" s="226"/>
      <c r="AV48" s="248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29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AT49" s="226"/>
      <c r="AU49" s="226"/>
      <c r="AV49" s="226"/>
    </row>
    <row r="50" customFormat="false" ht="12.75" hidden="false" customHeight="false" outlineLevel="0" collapsed="false">
      <c r="A50" s="124" t="n">
        <f aca="false">+B42</f>
        <v>37134</v>
      </c>
      <c r="B50" s="9"/>
      <c r="C50" s="9"/>
      <c r="D50" s="125" t="n">
        <v>679247.93</v>
      </c>
      <c r="H50" s="229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AH50" s="5" t="n">
        <v>48.75</v>
      </c>
    </row>
    <row r="51" customFormat="false" ht="12.75" hidden="false" customHeight="false" outlineLevel="0" collapsed="false">
      <c r="A51" s="124" t="n">
        <f aca="false">+B43</f>
        <v>37143</v>
      </c>
      <c r="B51" s="9"/>
      <c r="C51" s="9"/>
      <c r="D51" s="126" t="n">
        <f aca="false">+F39*'by type_area'!J3</f>
        <v>-3160.26</v>
      </c>
      <c r="H51" s="229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676087.67</v>
      </c>
      <c r="H52" s="229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AH53" s="5" t="n">
        <v>720</v>
      </c>
    </row>
    <row r="54" customFormat="false" ht="12.75" hidden="false" customHeight="false" outlineLevel="0" collapsed="false">
      <c r="D54" s="130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AH55" s="5" t="n">
        <v>0.35</v>
      </c>
    </row>
    <row r="56" customFormat="false" ht="12.75" hidden="false" customHeight="false" outlineLevel="0" collapsed="false">
      <c r="D56" s="130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AH56" s="5" t="n">
        <f aca="false">+AH55*AH54</f>
        <v>8442</v>
      </c>
    </row>
    <row r="57" customFormat="false" ht="12.75" hidden="false" customHeight="false" outlineLevel="0" collapsed="false"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AH57" s="5" t="n">
        <f aca="false">+AH54-AH56</f>
        <v>15678</v>
      </c>
    </row>
    <row r="58" customFormat="false" ht="12.75" hidden="false" customHeight="false" outlineLevel="0" collapsed="false"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</row>
    <row r="59" customFormat="false" ht="12.75" hidden="false" customHeight="false" outlineLevel="0" collapsed="false"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</row>
    <row r="60" customFormat="false" ht="12.75" hidden="false" customHeight="false" outlineLevel="0" collapsed="false"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</row>
    <row r="61" customFormat="false" ht="12.75" hidden="false" customHeight="false" outlineLevel="0" collapsed="false"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</row>
    <row r="62" customFormat="false" ht="20.1" hidden="false" customHeight="true" outlineLevel="0" collapsed="false"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</row>
    <row r="63" customFormat="false" ht="20.1" hidden="false" customHeight="true" outlineLevel="0" collapsed="false"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</row>
    <row r="64" customFormat="false" ht="20.1" hidden="false" customHeight="true" outlineLevel="0" collapsed="false"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</row>
    <row r="65" customFormat="false" ht="20.1" hidden="false" customHeight="true" outlineLevel="0" collapsed="false"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</row>
    <row r="66" customFormat="false" ht="20.1" hidden="false" customHeight="true" outlineLevel="0" collapsed="false"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</row>
    <row r="67" customFormat="false" ht="20.1" hidden="false" customHeight="true" outlineLevel="0" collapsed="false"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</row>
    <row r="68" customFormat="false" ht="20.1" hidden="false" customHeight="true" outlineLevel="0" collapsed="false"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</row>
    <row r="69" customFormat="false" ht="20.1" hidden="false" customHeight="true" outlineLevel="0" collapsed="false">
      <c r="H69" s="229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</row>
    <row r="70" customFormat="false" ht="20.1" hidden="false" customHeight="true" outlineLevel="0" collapsed="false">
      <c r="H70" s="229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</row>
    <row r="71" customFormat="false" ht="20.1" hidden="false" customHeight="true" outlineLevel="0" collapsed="false"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</row>
    <row r="72" customFormat="false" ht="21" hidden="false" customHeight="true" outlineLevel="0" collapsed="false"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</row>
    <row r="73" customFormat="false" ht="12.75" hidden="false" customHeight="false" outlineLevel="0" collapsed="false">
      <c r="H73" s="229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</row>
    <row r="74" customFormat="false" ht="12.75" hidden="false" customHeight="false" outlineLevel="0" collapsed="false">
      <c r="H74" s="229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</row>
    <row r="75" customFormat="false" ht="12.75" hidden="false" customHeight="false" outlineLevel="0" collapsed="false">
      <c r="H75" s="229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</row>
    <row r="76" customFormat="false" ht="12.75" hidden="false" customHeight="false" outlineLevel="0" collapsed="false">
      <c r="H76" s="229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</row>
    <row r="77" customFormat="false" ht="12.75" hidden="false" customHeight="false" outlineLevel="0" collapsed="false">
      <c r="H77" s="229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</row>
    <row r="78" customFormat="false" ht="12.75" hidden="false" customHeight="false" outlineLevel="0" collapsed="false">
      <c r="H78" s="229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</row>
    <row r="79" customFormat="false" ht="12.75" hidden="false" customHeight="false" outlineLevel="0" collapsed="false">
      <c r="A79" s="249" t="s">
        <v>81</v>
      </c>
      <c r="F79" s="226"/>
      <c r="G79" s="229"/>
      <c r="H79" s="229"/>
    </row>
    <row r="80" customFormat="false" ht="12.75" hidden="false" customHeight="false" outlineLevel="0" collapsed="false">
      <c r="A80" s="249" t="s">
        <v>149</v>
      </c>
      <c r="F80" s="226"/>
      <c r="G80" s="229"/>
      <c r="H80" s="229"/>
    </row>
    <row r="81" customFormat="false" ht="12.75" hidden="false" customHeight="false" outlineLevel="0" collapsed="false">
      <c r="A81" s="249" t="s">
        <v>150</v>
      </c>
      <c r="F81" s="226"/>
      <c r="G81" s="229"/>
    </row>
    <row r="84" customFormat="false" ht="12.75" hidden="false" customHeight="false" outlineLevel="0" collapsed="false">
      <c r="A84" s="231"/>
      <c r="B84" s="233" t="s">
        <v>151</v>
      </c>
      <c r="C84" s="233" t="s">
        <v>32</v>
      </c>
      <c r="D84" s="233"/>
      <c r="E84" s="233"/>
      <c r="F84" s="231"/>
      <c r="H84" s="231"/>
      <c r="I84" s="233" t="s">
        <v>151</v>
      </c>
      <c r="J84" s="233" t="s">
        <v>32</v>
      </c>
      <c r="K84" s="231"/>
    </row>
    <row r="85" customFormat="false" ht="12.75" hidden="false" customHeight="false" outlineLevel="0" collapsed="false">
      <c r="A85" s="231"/>
      <c r="B85" s="250" t="s">
        <v>118</v>
      </c>
      <c r="C85" s="250" t="s">
        <v>119</v>
      </c>
      <c r="D85" s="250"/>
      <c r="E85" s="250"/>
      <c r="F85" s="251" t="s">
        <v>120</v>
      </c>
      <c r="H85" s="231"/>
      <c r="I85" s="250" t="s">
        <v>118</v>
      </c>
      <c r="J85" s="250" t="s">
        <v>119</v>
      </c>
      <c r="K85" s="251" t="s">
        <v>120</v>
      </c>
    </row>
    <row r="86" customFormat="false" ht="12.75" hidden="false" customHeight="false" outlineLevel="0" collapsed="false">
      <c r="A86" s="252" t="n">
        <v>36100</v>
      </c>
      <c r="B86" s="253" t="n">
        <v>11369</v>
      </c>
      <c r="C86" s="254" t="n">
        <v>2.02</v>
      </c>
      <c r="D86" s="254"/>
      <c r="E86" s="254"/>
      <c r="F86" s="229" t="n">
        <f aca="false">+C86*B86</f>
        <v>22965.38</v>
      </c>
      <c r="H86" s="252" t="n">
        <v>35735</v>
      </c>
      <c r="I86" s="253" t="n">
        <v>19437</v>
      </c>
      <c r="J86" s="254" t="n">
        <v>2.7</v>
      </c>
      <c r="K86" s="229" t="n">
        <f aca="false">+J86*I86</f>
        <v>52479.9</v>
      </c>
    </row>
    <row r="87" customFormat="false" ht="12.75" hidden="false" customHeight="false" outlineLevel="0" collapsed="false">
      <c r="A87" s="252" t="n">
        <v>36130</v>
      </c>
      <c r="B87" s="253" t="n">
        <v>88047</v>
      </c>
      <c r="C87" s="254" t="n">
        <v>1.79</v>
      </c>
      <c r="D87" s="254"/>
      <c r="E87" s="254"/>
      <c r="F87" s="229" t="n">
        <f aca="false">+C87*B87</f>
        <v>157604.13</v>
      </c>
      <c r="H87" s="252" t="n">
        <v>35765</v>
      </c>
      <c r="I87" s="253" t="n">
        <v>11409</v>
      </c>
      <c r="J87" s="254" t="n">
        <v>2.16</v>
      </c>
      <c r="K87" s="229" t="n">
        <f aca="false">+J87*I87</f>
        <v>24643.44</v>
      </c>
    </row>
    <row r="88" customFormat="false" ht="12.75" hidden="false" customHeight="false" outlineLevel="0" collapsed="false">
      <c r="A88" s="252" t="n">
        <v>36161</v>
      </c>
      <c r="B88" s="253" t="n">
        <v>22026</v>
      </c>
      <c r="C88" s="254" t="n">
        <v>1.7</v>
      </c>
      <c r="D88" s="254"/>
      <c r="E88" s="254"/>
      <c r="F88" s="229" t="n">
        <f aca="false">+C88*B88</f>
        <v>37444.2</v>
      </c>
      <c r="H88" s="252" t="n">
        <v>35796</v>
      </c>
      <c r="I88" s="253" t="n">
        <v>13417</v>
      </c>
      <c r="J88" s="254" t="n">
        <v>1.96</v>
      </c>
      <c r="K88" s="229" t="n">
        <f aca="false">+J88*I88</f>
        <v>26297.32</v>
      </c>
    </row>
    <row r="89" customFormat="false" ht="12.75" hidden="false" customHeight="false" outlineLevel="0" collapsed="false">
      <c r="A89" s="252" t="n">
        <v>36192</v>
      </c>
      <c r="B89" s="253" t="n">
        <v>12888</v>
      </c>
      <c r="C89" s="254" t="n">
        <v>1.61</v>
      </c>
      <c r="D89" s="254"/>
      <c r="E89" s="254"/>
      <c r="F89" s="229" t="n">
        <f aca="false">+C89*B89</f>
        <v>20749.68</v>
      </c>
      <c r="H89" s="252" t="n">
        <v>35827</v>
      </c>
      <c r="I89" s="253" t="n">
        <v>21244</v>
      </c>
      <c r="J89" s="254" t="n">
        <v>2.03</v>
      </c>
      <c r="K89" s="229" t="n">
        <f aca="false">+J89*I89</f>
        <v>43125.32</v>
      </c>
    </row>
    <row r="90" customFormat="false" ht="12.75" hidden="false" customHeight="false" outlineLevel="0" collapsed="false">
      <c r="A90" s="252" t="n">
        <v>36220</v>
      </c>
      <c r="B90" s="253" t="n">
        <v>29</v>
      </c>
      <c r="C90" s="254" t="n">
        <v>1.56</v>
      </c>
      <c r="D90" s="254"/>
      <c r="E90" s="254"/>
      <c r="F90" s="229" t="n">
        <f aca="false">+C90*B90</f>
        <v>45.24</v>
      </c>
      <c r="H90" s="252" t="n">
        <v>35855</v>
      </c>
      <c r="I90" s="253" t="n">
        <v>19170</v>
      </c>
      <c r="J90" s="254" t="n">
        <v>2.1</v>
      </c>
      <c r="K90" s="229" t="n">
        <f aca="false">+J90*I90</f>
        <v>40257</v>
      </c>
    </row>
    <row r="91" customFormat="false" ht="12.75" hidden="false" customHeight="false" outlineLevel="0" collapsed="false">
      <c r="A91" s="252" t="n">
        <v>36251</v>
      </c>
      <c r="B91" s="253" t="n">
        <v>31188</v>
      </c>
      <c r="C91" s="254" t="n">
        <v>1.9</v>
      </c>
      <c r="D91" s="254"/>
      <c r="E91" s="254"/>
      <c r="F91" s="229" t="n">
        <f aca="false">+C91*B91</f>
        <v>59257.2</v>
      </c>
      <c r="H91" s="252" t="n">
        <v>35886</v>
      </c>
      <c r="I91" s="253" t="n">
        <v>26776</v>
      </c>
      <c r="J91" s="254" t="n">
        <v>2.2</v>
      </c>
      <c r="K91" s="229" t="n">
        <f aca="false">+J91*I91</f>
        <v>58907.2</v>
      </c>
    </row>
    <row r="92" customFormat="false" ht="12.75" hidden="false" customHeight="false" outlineLevel="0" collapsed="false">
      <c r="A92" s="252" t="n">
        <v>36281</v>
      </c>
      <c r="B92" s="253" t="n">
        <f aca="false">3252482-3155382</f>
        <v>97100</v>
      </c>
      <c r="C92" s="254" t="n">
        <v>2.02</v>
      </c>
      <c r="D92" s="254"/>
      <c r="E92" s="254"/>
      <c r="F92" s="229" t="n">
        <f aca="false">+C92*B92</f>
        <v>196142</v>
      </c>
      <c r="H92" s="252" t="n">
        <v>35916</v>
      </c>
      <c r="I92" s="253" t="n">
        <v>30102</v>
      </c>
      <c r="J92" s="254" t="n">
        <v>1.88</v>
      </c>
      <c r="K92" s="229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3" t="n">
        <v>48333</v>
      </c>
      <c r="C93" s="254" t="n">
        <v>1.96</v>
      </c>
      <c r="D93" s="254"/>
      <c r="E93" s="254"/>
      <c r="F93" s="229" t="n">
        <f aca="false">+C93*B93</f>
        <v>94732.68</v>
      </c>
      <c r="H93" s="112" t="n">
        <v>35947</v>
      </c>
      <c r="I93" s="253" t="n">
        <v>17068</v>
      </c>
      <c r="J93" s="254" t="n">
        <v>1.64</v>
      </c>
      <c r="K93" s="229" t="n">
        <f aca="false">+J93*I93</f>
        <v>27991.52</v>
      </c>
    </row>
    <row r="94" customFormat="false" ht="12.75" hidden="false" customHeight="false" outlineLevel="0" collapsed="false">
      <c r="A94" s="252" t="n">
        <v>36342</v>
      </c>
      <c r="B94" s="253" t="n">
        <v>-72504</v>
      </c>
      <c r="C94" s="254" t="n">
        <v>2.01</v>
      </c>
      <c r="D94" s="254"/>
      <c r="E94" s="254"/>
      <c r="F94" s="229" t="n">
        <f aca="false">+C94*B94</f>
        <v>-145733.04</v>
      </c>
      <c r="H94" s="252" t="n">
        <v>35977</v>
      </c>
      <c r="I94" s="253" t="n">
        <v>24452</v>
      </c>
      <c r="J94" s="254" t="n">
        <v>1.87</v>
      </c>
      <c r="K94" s="229" t="n">
        <f aca="false">+J94*I94</f>
        <v>45725.24</v>
      </c>
    </row>
    <row r="95" customFormat="false" ht="12.75" hidden="false" customHeight="false" outlineLevel="0" collapsed="false">
      <c r="A95" s="252" t="n">
        <v>36373</v>
      </c>
      <c r="B95" s="253" t="n">
        <v>-6559</v>
      </c>
      <c r="C95" s="254" t="n">
        <v>2.35</v>
      </c>
      <c r="D95" s="254"/>
      <c r="E95" s="254"/>
      <c r="F95" s="229" t="n">
        <f aca="false">+C95*B95</f>
        <v>-15413.65</v>
      </c>
      <c r="H95" s="252" t="n">
        <v>36008</v>
      </c>
      <c r="I95" s="253" t="n">
        <v>26181</v>
      </c>
      <c r="J95" s="254" t="n">
        <v>1.71</v>
      </c>
      <c r="K95" s="229" t="n">
        <f aca="false">+J95*I95</f>
        <v>44769.51</v>
      </c>
    </row>
    <row r="96" customFormat="false" ht="12.75" hidden="false" customHeight="false" outlineLevel="0" collapsed="false">
      <c r="A96" s="252" t="n">
        <v>36404</v>
      </c>
      <c r="B96" s="253" t="n">
        <v>-73056</v>
      </c>
      <c r="C96" s="254" t="n">
        <v>2.29</v>
      </c>
      <c r="D96" s="254"/>
      <c r="E96" s="254"/>
      <c r="F96" s="229" t="n">
        <f aca="false">+C96*B96</f>
        <v>-167298.24</v>
      </c>
      <c r="H96" s="252" t="n">
        <v>36039</v>
      </c>
      <c r="I96" s="253" t="n">
        <v>14386</v>
      </c>
      <c r="J96" s="254" t="n">
        <v>1.65</v>
      </c>
      <c r="K96" s="229" t="n">
        <f aca="false">+J96*I96</f>
        <v>23736.9</v>
      </c>
    </row>
    <row r="97" customFormat="false" ht="12.75" hidden="false" customHeight="false" outlineLevel="0" collapsed="false">
      <c r="A97" s="252" t="n">
        <v>36434</v>
      </c>
      <c r="B97" s="253" t="n">
        <v>-4807</v>
      </c>
      <c r="C97" s="254" t="n">
        <v>2.59</v>
      </c>
      <c r="D97" s="254"/>
      <c r="E97" s="254"/>
      <c r="F97" s="229" t="n">
        <f aca="false">+C97*B97</f>
        <v>-12450.13</v>
      </c>
      <c r="H97" s="252" t="n">
        <v>36069</v>
      </c>
      <c r="I97" s="253" t="n">
        <v>18644</v>
      </c>
      <c r="J97" s="254" t="n">
        <v>1.73</v>
      </c>
      <c r="K97" s="229" t="n">
        <f aca="false">+J97*I97</f>
        <v>32254.12</v>
      </c>
    </row>
    <row r="98" customFormat="false" ht="12.75" hidden="false" customHeight="false" outlineLevel="0" collapsed="false">
      <c r="A98" s="252" t="n">
        <v>36465</v>
      </c>
      <c r="B98" s="253" t="n">
        <v>35981</v>
      </c>
      <c r="C98" s="254" t="n">
        <v>2.14</v>
      </c>
      <c r="D98" s="254"/>
      <c r="E98" s="254"/>
      <c r="F98" s="229" t="n">
        <f aca="false">+C98*B98</f>
        <v>76999.34</v>
      </c>
      <c r="H98" s="252" t="n">
        <v>36100</v>
      </c>
      <c r="I98" s="253" t="n">
        <v>21859</v>
      </c>
      <c r="J98" s="254" t="n">
        <v>2.02</v>
      </c>
      <c r="K98" s="229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3" t="n">
        <v>64636</v>
      </c>
      <c r="C99" s="254" t="n">
        <v>2.21</v>
      </c>
      <c r="D99" s="254"/>
      <c r="E99" s="254"/>
      <c r="F99" s="229" t="n">
        <f aca="false">+C99*B99</f>
        <v>142845.56</v>
      </c>
      <c r="H99" s="252" t="n">
        <v>36130</v>
      </c>
      <c r="I99" s="253" t="n">
        <v>20077</v>
      </c>
      <c r="J99" s="254" t="n">
        <v>1.79</v>
      </c>
      <c r="K99" s="229" t="n">
        <f aca="false">+J99*I99</f>
        <v>35937.83</v>
      </c>
    </row>
    <row r="100" customFormat="false" ht="12.75" hidden="false" customHeight="false" outlineLevel="0" collapsed="false">
      <c r="A100" s="252" t="s">
        <v>152</v>
      </c>
      <c r="B100" s="253" t="n">
        <v>-110000</v>
      </c>
      <c r="C100" s="254" t="n">
        <f aca="false">+F100/B100</f>
        <v>2.02</v>
      </c>
      <c r="D100" s="254"/>
      <c r="E100" s="254"/>
      <c r="F100" s="229" t="n">
        <v>-222200</v>
      </c>
      <c r="H100" s="252" t="n">
        <v>36161</v>
      </c>
      <c r="I100" s="253" t="n">
        <v>3591</v>
      </c>
      <c r="J100" s="254" t="n">
        <v>1.7</v>
      </c>
      <c r="K100" s="229" t="n">
        <f aca="false">+J100*I100</f>
        <v>6104.7</v>
      </c>
    </row>
    <row r="101" customFormat="false" ht="12.75" hidden="false" customHeight="false" outlineLevel="0" collapsed="false">
      <c r="A101" s="231" t="s">
        <v>153</v>
      </c>
      <c r="B101" s="255" t="n">
        <f aca="false">SUM(B86:B100)</f>
        <v>144671</v>
      </c>
      <c r="C101" s="256" t="n">
        <f aca="false">+F101/B101</f>
        <v>1.69826952188068</v>
      </c>
      <c r="D101" s="256"/>
      <c r="E101" s="256"/>
      <c r="F101" s="257" t="n">
        <f aca="false">SUM(F86:F100)</f>
        <v>245690.35</v>
      </c>
      <c r="G101" s="229"/>
      <c r="H101" s="252" t="n">
        <v>36192</v>
      </c>
      <c r="I101" s="253" t="n">
        <v>6701</v>
      </c>
      <c r="J101" s="254" t="n">
        <v>1.61</v>
      </c>
      <c r="K101" s="229" t="n">
        <f aca="false">+J101*I101</f>
        <v>10788.61</v>
      </c>
    </row>
    <row r="102" customFormat="false" ht="12.75" hidden="false" customHeight="false" outlineLevel="0" collapsed="false">
      <c r="A102" s="231" t="s">
        <v>154</v>
      </c>
      <c r="B102" s="250" t="n">
        <f aca="false">+AN39</f>
        <v>74091</v>
      </c>
      <c r="C102" s="258" t="n">
        <v>2.2</v>
      </c>
      <c r="D102" s="258"/>
      <c r="E102" s="258"/>
      <c r="F102" s="259" t="n">
        <f aca="false">+C102*B102</f>
        <v>163000.2</v>
      </c>
      <c r="G102" s="229"/>
      <c r="H102" s="252" t="n">
        <v>36220</v>
      </c>
      <c r="I102" s="253" t="n">
        <v>5383</v>
      </c>
      <c r="J102" s="254" t="n">
        <v>1.56</v>
      </c>
      <c r="K102" s="229" t="n">
        <f aca="false">+J102*I102</f>
        <v>8397.48</v>
      </c>
    </row>
    <row r="103" customFormat="false" ht="12.75" hidden="false" customHeight="false" outlineLevel="0" collapsed="false">
      <c r="A103" s="193" t="s">
        <v>155</v>
      </c>
      <c r="B103" s="253" t="n">
        <f aca="false">+B102+B101</f>
        <v>218762</v>
      </c>
      <c r="C103" s="260" t="n">
        <f aca="false">+F103/B103</f>
        <v>1.86819717318364</v>
      </c>
      <c r="D103" s="260"/>
      <c r="E103" s="260"/>
      <c r="F103" s="229" t="n">
        <f aca="false">+F102+F101</f>
        <v>408690.55</v>
      </c>
      <c r="H103" s="252" t="n">
        <v>36251</v>
      </c>
      <c r="I103" s="253" t="n">
        <v>17558</v>
      </c>
      <c r="J103" s="254" t="n">
        <v>1.9</v>
      </c>
      <c r="K103" s="229" t="n">
        <f aca="false">+J103*I103</f>
        <v>33360.2</v>
      </c>
    </row>
    <row r="104" customFormat="false" ht="12.75" hidden="false" customHeight="false" outlineLevel="0" collapsed="false">
      <c r="A104" s="112"/>
      <c r="B104" s="253"/>
      <c r="C104" s="233"/>
      <c r="D104" s="233"/>
      <c r="E104" s="233"/>
      <c r="F104" s="136"/>
      <c r="H104" s="252" t="n">
        <v>36281</v>
      </c>
      <c r="I104" s="253" t="n">
        <v>16888</v>
      </c>
      <c r="J104" s="254" t="n">
        <v>2</v>
      </c>
      <c r="K104" s="229" t="n">
        <f aca="false">+J104*I104</f>
        <v>33776</v>
      </c>
    </row>
    <row r="105" customFormat="false" ht="12.75" hidden="false" customHeight="false" outlineLevel="0" collapsed="false">
      <c r="A105" s="252" t="s">
        <v>156</v>
      </c>
      <c r="B105" s="253" t="n">
        <f aca="false">+B103</f>
        <v>218762</v>
      </c>
      <c r="C105" s="254" t="n">
        <v>2.2</v>
      </c>
      <c r="D105" s="254"/>
      <c r="E105" s="254"/>
      <c r="F105" s="229" t="n">
        <f aca="false">+C105*B105</f>
        <v>481276.4</v>
      </c>
      <c r="H105" s="112" t="n">
        <v>36312</v>
      </c>
      <c r="I105" s="253" t="n">
        <v>24801</v>
      </c>
      <c r="J105" s="254" t="n">
        <v>1.96</v>
      </c>
      <c r="K105" s="229" t="n">
        <f aca="false">+J105*I105</f>
        <v>48609.96</v>
      </c>
    </row>
    <row r="106" customFormat="false" ht="12.75" hidden="false" customHeight="false" outlineLevel="0" collapsed="false">
      <c r="A106" s="252"/>
      <c r="B106" s="253"/>
      <c r="C106" s="254"/>
      <c r="D106" s="254"/>
      <c r="E106" s="254"/>
      <c r="F106" s="229"/>
      <c r="G106" s="229"/>
      <c r="H106" s="252" t="n">
        <v>36342</v>
      </c>
      <c r="I106" s="253" t="n">
        <v>23747</v>
      </c>
      <c r="J106" s="254" t="n">
        <v>2.01</v>
      </c>
      <c r="K106" s="229" t="n">
        <f aca="false">+J106*I106</f>
        <v>47731.47</v>
      </c>
    </row>
    <row r="107" customFormat="false" ht="12.75" hidden="false" customHeight="false" outlineLevel="0" collapsed="false">
      <c r="A107" s="252"/>
      <c r="B107" s="253"/>
      <c r="C107" s="254"/>
      <c r="D107" s="254"/>
      <c r="E107" s="254"/>
      <c r="F107" s="229"/>
      <c r="G107" s="229"/>
      <c r="H107" s="252" t="n">
        <v>36373</v>
      </c>
      <c r="I107" s="253" t="n">
        <v>21597</v>
      </c>
      <c r="J107" s="254" t="n">
        <v>2.35</v>
      </c>
      <c r="K107" s="229" t="n">
        <f aca="false">+J107*I107</f>
        <v>50752.95</v>
      </c>
    </row>
    <row r="108" customFormat="false" ht="12.75" hidden="false" customHeight="false" outlineLevel="0" collapsed="false">
      <c r="A108" s="252"/>
      <c r="B108" s="253" t="n">
        <v>100000</v>
      </c>
      <c r="C108" s="254" t="n">
        <v>2</v>
      </c>
      <c r="D108" s="254"/>
      <c r="E108" s="254"/>
      <c r="F108" s="229" t="n">
        <f aca="false">+C108*B108</f>
        <v>200000</v>
      </c>
      <c r="G108" s="229"/>
      <c r="H108" s="252" t="n">
        <v>36404</v>
      </c>
      <c r="I108" s="253" t="n">
        <v>16984</v>
      </c>
      <c r="J108" s="254" t="n">
        <v>2.29</v>
      </c>
      <c r="K108" s="229" t="n">
        <f aca="false">+J108*I108</f>
        <v>38893.36</v>
      </c>
    </row>
    <row r="109" customFormat="false" ht="12.75" hidden="false" customHeight="false" outlineLevel="0" collapsed="false">
      <c r="A109" s="252"/>
      <c r="B109" s="253"/>
      <c r="C109" s="254"/>
      <c r="D109" s="254"/>
      <c r="E109" s="254"/>
      <c r="F109" s="229"/>
      <c r="G109" s="229"/>
      <c r="H109" s="252" t="n">
        <v>36434</v>
      </c>
      <c r="I109" s="253" t="n">
        <v>11019</v>
      </c>
      <c r="J109" s="254" t="n">
        <v>2.59</v>
      </c>
      <c r="K109" s="229" t="n">
        <f aca="false">+J109*I109</f>
        <v>28539.21</v>
      </c>
    </row>
    <row r="110" customFormat="false" ht="12.75" hidden="false" customHeight="false" outlineLevel="0" collapsed="false">
      <c r="A110" s="252"/>
      <c r="B110" s="253"/>
      <c r="C110" s="254"/>
      <c r="D110" s="254"/>
      <c r="E110" s="254"/>
      <c r="F110" s="229"/>
      <c r="G110" s="229"/>
      <c r="H110" s="252" t="n">
        <v>36465</v>
      </c>
      <c r="I110" s="253" t="n">
        <v>14611</v>
      </c>
      <c r="J110" s="254" t="n">
        <v>2.14</v>
      </c>
      <c r="K110" s="229" t="n">
        <f aca="false">+J110*I110</f>
        <v>31267.54</v>
      </c>
    </row>
    <row r="111" customFormat="false" ht="12.75" hidden="false" customHeight="false" outlineLevel="0" collapsed="false">
      <c r="A111" s="252"/>
      <c r="B111" s="261"/>
      <c r="C111" s="258"/>
      <c r="D111" s="258"/>
      <c r="E111" s="258"/>
      <c r="F111" s="259"/>
      <c r="G111" s="229"/>
      <c r="H111" s="112" t="n">
        <v>36495</v>
      </c>
      <c r="I111" s="253" t="n">
        <v>31761</v>
      </c>
      <c r="J111" s="254" t="n">
        <v>2.21</v>
      </c>
      <c r="K111" s="229" t="n">
        <f aca="false">+J111*I111</f>
        <v>70191.81</v>
      </c>
    </row>
    <row r="112" customFormat="false" ht="13.5" hidden="false" customHeight="false" outlineLevel="0" collapsed="false">
      <c r="A112" s="231"/>
      <c r="B112" s="262"/>
      <c r="C112" s="263"/>
      <c r="D112" s="263"/>
      <c r="E112" s="263"/>
      <c r="F112" s="264"/>
      <c r="G112" s="229"/>
      <c r="H112" s="112" t="n">
        <v>36526</v>
      </c>
      <c r="I112" s="253" t="n">
        <v>28865</v>
      </c>
      <c r="J112" s="254" t="n">
        <v>2.23</v>
      </c>
      <c r="K112" s="229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3" t="n">
        <f aca="false">11102+3</f>
        <v>11105</v>
      </c>
      <c r="J113" s="254" t="n">
        <v>2.4</v>
      </c>
      <c r="K113" s="229" t="n">
        <f aca="false">+J113*I113</f>
        <v>26652</v>
      </c>
    </row>
    <row r="114" customFormat="false" ht="12.75" hidden="false" customHeight="false" outlineLevel="0" collapsed="false">
      <c r="H114" s="253"/>
      <c r="I114" s="265" t="n">
        <f aca="false">SUM(I86:I113)</f>
        <v>518833</v>
      </c>
      <c r="K114" s="178" t="n">
        <f aca="false">SUM(K86:K113)</f>
        <v>1056306.48</v>
      </c>
    </row>
    <row r="115" customFormat="false" ht="12.75" hidden="false" customHeight="false" outlineLevel="0" collapsed="false">
      <c r="H115" s="253"/>
    </row>
    <row r="116" customFormat="false" ht="12.75" hidden="false" customHeight="false" outlineLevel="0" collapsed="false">
      <c r="H116" s="253"/>
    </row>
    <row r="117" customFormat="false" ht="12.75" hidden="false" customHeight="false" outlineLevel="0" collapsed="false">
      <c r="H117" s="253"/>
    </row>
    <row r="118" customFormat="false" ht="12.75" hidden="false" customHeight="false" outlineLevel="0" collapsed="false">
      <c r="A118" s="249" t="s">
        <v>81</v>
      </c>
      <c r="F118" s="226"/>
      <c r="G118" s="229"/>
      <c r="H118" s="253"/>
    </row>
    <row r="119" customFormat="false" ht="12.75" hidden="false" customHeight="false" outlineLevel="0" collapsed="false">
      <c r="A119" s="249" t="s">
        <v>149</v>
      </c>
      <c r="F119" s="226"/>
      <c r="G119" s="229"/>
      <c r="H119" s="253"/>
    </row>
    <row r="120" customFormat="false" ht="12.75" hidden="false" customHeight="false" outlineLevel="0" collapsed="false">
      <c r="A120" s="249" t="s">
        <v>150</v>
      </c>
      <c r="F120" s="226"/>
      <c r="G120" s="229"/>
      <c r="H120" s="253"/>
    </row>
    <row r="121" customFormat="false" ht="12.75" hidden="false" customHeight="false" outlineLevel="0" collapsed="false">
      <c r="H121" s="253"/>
    </row>
    <row r="122" customFormat="false" ht="12.75" hidden="false" customHeight="false" outlineLevel="0" collapsed="false">
      <c r="H122" s="253"/>
    </row>
    <row r="123" customFormat="false" ht="12.75" hidden="false" customHeight="false" outlineLevel="0" collapsed="false">
      <c r="H123" s="253"/>
    </row>
    <row r="124" customFormat="false" ht="12.75" hidden="false" customHeight="false" outlineLevel="0" collapsed="false">
      <c r="A124" s="230"/>
      <c r="B124" s="129" t="s">
        <v>151</v>
      </c>
      <c r="C124" s="129" t="s">
        <v>32</v>
      </c>
      <c r="F124" s="230"/>
      <c r="G124" s="229"/>
      <c r="H124" s="253"/>
    </row>
    <row r="125" customFormat="false" ht="12.75" hidden="false" customHeight="false" outlineLevel="0" collapsed="false">
      <c r="A125" s="230"/>
      <c r="B125" s="266" t="s">
        <v>118</v>
      </c>
      <c r="C125" s="266" t="s">
        <v>119</v>
      </c>
      <c r="D125" s="266"/>
      <c r="E125" s="266"/>
      <c r="F125" s="267" t="s">
        <v>120</v>
      </c>
      <c r="G125" s="229"/>
      <c r="H125" s="253"/>
    </row>
    <row r="126" customFormat="false" ht="12.75" hidden="false" customHeight="false" outlineLevel="0" collapsed="false">
      <c r="A126" s="252" t="n">
        <v>36100</v>
      </c>
      <c r="B126" s="253" t="n">
        <v>11369</v>
      </c>
      <c r="C126" s="254" t="n">
        <v>2.02</v>
      </c>
      <c r="D126" s="254"/>
      <c r="E126" s="254"/>
      <c r="F126" s="229" t="n">
        <f aca="false">+C126*B126</f>
        <v>22965.38</v>
      </c>
      <c r="H126" s="253"/>
    </row>
    <row r="127" customFormat="false" ht="12.75" hidden="false" customHeight="false" outlineLevel="0" collapsed="false">
      <c r="A127" s="252" t="n">
        <v>36130</v>
      </c>
      <c r="B127" s="253" t="n">
        <v>88047</v>
      </c>
      <c r="C127" s="254" t="n">
        <v>1.79</v>
      </c>
      <c r="D127" s="254"/>
      <c r="E127" s="254"/>
      <c r="F127" s="229" t="n">
        <f aca="false">+C127*B127</f>
        <v>157604.13</v>
      </c>
      <c r="G127" s="229"/>
      <c r="H127" s="253"/>
    </row>
    <row r="128" customFormat="false" ht="12.75" hidden="false" customHeight="false" outlineLevel="0" collapsed="false">
      <c r="A128" s="252" t="n">
        <v>36161</v>
      </c>
      <c r="B128" s="253" t="n">
        <v>22026</v>
      </c>
      <c r="C128" s="254" t="n">
        <v>1.7</v>
      </c>
      <c r="D128" s="254"/>
      <c r="E128" s="254"/>
      <c r="F128" s="229" t="n">
        <f aca="false">+C128*B128</f>
        <v>37444.2</v>
      </c>
      <c r="G128" s="229"/>
      <c r="H128" s="253"/>
    </row>
    <row r="129" customFormat="false" ht="12.75" hidden="false" customHeight="false" outlineLevel="0" collapsed="false">
      <c r="A129" s="252" t="n">
        <v>36192</v>
      </c>
      <c r="B129" s="253" t="n">
        <v>12888</v>
      </c>
      <c r="C129" s="254" t="n">
        <v>1.61</v>
      </c>
      <c r="D129" s="254"/>
      <c r="E129" s="254"/>
      <c r="F129" s="229" t="n">
        <f aca="false">+C129*B129</f>
        <v>20749.68</v>
      </c>
      <c r="G129" s="229"/>
      <c r="H129" s="253"/>
    </row>
    <row r="130" customFormat="false" ht="12.75" hidden="false" customHeight="false" outlineLevel="0" collapsed="false">
      <c r="A130" s="252" t="n">
        <v>36220</v>
      </c>
      <c r="B130" s="253" t="n">
        <v>29</v>
      </c>
      <c r="C130" s="254" t="n">
        <v>1.56</v>
      </c>
      <c r="D130" s="254"/>
      <c r="E130" s="254"/>
      <c r="F130" s="229" t="n">
        <f aca="false">+C130*B130</f>
        <v>45.24</v>
      </c>
      <c r="G130" s="229"/>
      <c r="H130" s="253"/>
    </row>
    <row r="131" customFormat="false" ht="12.75" hidden="false" customHeight="false" outlineLevel="0" collapsed="false">
      <c r="A131" s="252" t="n">
        <v>36251</v>
      </c>
      <c r="B131" s="253" t="n">
        <v>31188</v>
      </c>
      <c r="C131" s="254" t="n">
        <v>1.9</v>
      </c>
      <c r="D131" s="254"/>
      <c r="E131" s="254"/>
      <c r="F131" s="229" t="n">
        <f aca="false">+C131*B131</f>
        <v>59257.2</v>
      </c>
      <c r="G131" s="229"/>
      <c r="H131" s="253"/>
    </row>
    <row r="132" customFormat="false" ht="12.75" hidden="false" customHeight="false" outlineLevel="0" collapsed="false">
      <c r="A132" s="252" t="n">
        <v>36281</v>
      </c>
      <c r="B132" s="261" t="n">
        <f aca="false">3252482-3155382</f>
        <v>97100</v>
      </c>
      <c r="C132" s="258" t="n">
        <v>2.02</v>
      </c>
      <c r="D132" s="258"/>
      <c r="E132" s="258"/>
      <c r="F132" s="259" t="n">
        <f aca="false">+C132*B132</f>
        <v>196142</v>
      </c>
      <c r="G132" s="229"/>
      <c r="H132" s="253"/>
    </row>
    <row r="133" customFormat="false" ht="13.5" hidden="false" customHeight="false" outlineLevel="0" collapsed="false">
      <c r="A133" s="231"/>
      <c r="B133" s="262" t="n">
        <f aca="false">SUM(B126:B132)</f>
        <v>262647</v>
      </c>
      <c r="C133" s="263" t="n">
        <f aca="false">+F133/B133</f>
        <v>1.88164277528394</v>
      </c>
      <c r="D133" s="263"/>
      <c r="E133" s="263"/>
      <c r="F133" s="264" t="n">
        <f aca="false">SUM(F126:F132)</f>
        <v>494207.83</v>
      </c>
      <c r="G133" s="229"/>
    </row>
    <row r="134" customFormat="false" ht="13.5" hidden="false" customHeight="false" outlineLevel="0" collapsed="false">
      <c r="A134" s="230"/>
      <c r="F134" s="226"/>
      <c r="G134" s="229"/>
    </row>
    <row r="135" customFormat="false" ht="12.75" hidden="false" customHeight="false" outlineLevel="0" collapsed="false">
      <c r="A135" s="230"/>
      <c r="B135" s="128" t="n">
        <v>110000</v>
      </c>
      <c r="F135" s="226"/>
      <c r="G135" s="229"/>
    </row>
    <row r="136" customFormat="false" ht="12.75" hidden="false" customHeight="false" outlineLevel="0" collapsed="false">
      <c r="A136" s="230"/>
      <c r="B136" s="128" t="n">
        <f aca="false">+B133-B135</f>
        <v>152647</v>
      </c>
      <c r="F136" s="268"/>
      <c r="G136" s="229"/>
      <c r="I136" s="269"/>
    </row>
    <row r="137" customFormat="false" ht="12.75" hidden="false" customHeight="false" outlineLevel="0" collapsed="false">
      <c r="A137" s="230"/>
      <c r="F137" s="268"/>
      <c r="G137" s="229"/>
    </row>
    <row r="138" customFormat="false" ht="12.75" hidden="false" customHeight="false" outlineLevel="0" collapsed="false">
      <c r="A138" s="270" t="n">
        <v>35309</v>
      </c>
      <c r="B138" s="128" t="n">
        <v>49118</v>
      </c>
      <c r="C138" s="129" t="n">
        <v>77606.44</v>
      </c>
      <c r="F138" s="271" t="n">
        <f aca="false">+C138/B138</f>
        <v>1.58</v>
      </c>
      <c r="G138" s="229"/>
    </row>
    <row r="139" customFormat="false" ht="12.75" hidden="false" customHeight="false" outlineLevel="0" collapsed="false">
      <c r="A139" s="270" t="n">
        <v>35339</v>
      </c>
      <c r="B139" s="128" t="n">
        <v>214553</v>
      </c>
      <c r="C139" s="129" t="n">
        <v>454852.36</v>
      </c>
      <c r="F139" s="271" t="n">
        <f aca="false">+C139/B139</f>
        <v>2.12</v>
      </c>
      <c r="G139" s="229"/>
    </row>
    <row r="140" customFormat="false" ht="12.75" hidden="false" customHeight="false" outlineLevel="0" collapsed="false">
      <c r="A140" s="177" t="n">
        <v>35370</v>
      </c>
      <c r="B140" s="128" t="n">
        <v>43514</v>
      </c>
      <c r="C140" s="129" t="n">
        <v>119663.5</v>
      </c>
      <c r="F140" s="271" t="n">
        <f aca="false">+C140/B140</f>
        <v>2.75</v>
      </c>
    </row>
    <row r="141" customFormat="false" ht="12.75" hidden="false" customHeight="false" outlineLevel="0" collapsed="false">
      <c r="A141" s="177" t="n">
        <v>35400</v>
      </c>
      <c r="B141" s="128" t="n">
        <v>-216419</v>
      </c>
      <c r="C141" s="129" t="n">
        <v>-555955.78</v>
      </c>
      <c r="F141" s="271" t="n">
        <f aca="false">+C141/B141</f>
        <v>2.56888618836609</v>
      </c>
    </row>
    <row r="142" customFormat="false" ht="12.75" hidden="false" customHeight="false" outlineLevel="0" collapsed="false">
      <c r="A142" s="177" t="n">
        <v>35400</v>
      </c>
      <c r="B142" s="128" t="n">
        <v>28947</v>
      </c>
      <c r="C142" s="129" t="n">
        <v>45736.26</v>
      </c>
      <c r="F142" s="271" t="n">
        <f aca="false">+C142/B142</f>
        <v>1.58</v>
      </c>
    </row>
    <row r="143" customFormat="false" ht="12.75" hidden="false" customHeight="false" outlineLevel="0" collapsed="false">
      <c r="A143" s="177" t="n">
        <v>35431</v>
      </c>
      <c r="B143" s="128" t="n">
        <v>1433</v>
      </c>
      <c r="C143" s="129" t="n">
        <v>4585.6</v>
      </c>
      <c r="F143" s="271" t="n">
        <f aca="false">+C143/B143</f>
        <v>3.2</v>
      </c>
    </row>
    <row r="144" customFormat="false" ht="12.75" hidden="false" customHeight="false" outlineLevel="0" collapsed="false">
      <c r="A144" s="177" t="n">
        <v>35462</v>
      </c>
      <c r="B144" s="128" t="n">
        <v>-39680</v>
      </c>
      <c r="C144" s="129" t="n">
        <v>-80550.4</v>
      </c>
      <c r="F144" s="271" t="n">
        <f aca="false">+C144/B144</f>
        <v>2.03</v>
      </c>
    </row>
    <row r="145" customFormat="false" ht="12.75" hidden="false" customHeight="false" outlineLevel="0" collapsed="false">
      <c r="A145" s="177" t="n">
        <v>35490</v>
      </c>
      <c r="B145" s="128" t="n">
        <v>11061</v>
      </c>
      <c r="C145" s="129" t="n">
        <v>18914.31</v>
      </c>
      <c r="F145" s="271" t="n">
        <f aca="false">+C145/B145</f>
        <v>1.71</v>
      </c>
    </row>
    <row r="146" customFormat="false" ht="12.75" hidden="false" customHeight="false" outlineLevel="0" collapsed="false">
      <c r="A146" s="177" t="n">
        <v>35521</v>
      </c>
      <c r="B146" s="128" t="n">
        <v>5079</v>
      </c>
      <c r="C146" s="129" t="n">
        <v>9294.57</v>
      </c>
      <c r="F146" s="271" t="n">
        <f aca="false">+C146/B146</f>
        <v>1.83</v>
      </c>
    </row>
    <row r="147" customFormat="false" ht="12.75" hidden="false" customHeight="false" outlineLevel="0" collapsed="false">
      <c r="A147" s="177" t="n">
        <v>35551</v>
      </c>
      <c r="B147" s="128" t="n">
        <v>-27163</v>
      </c>
      <c r="C147" s="129" t="n">
        <v>-53239.48</v>
      </c>
      <c r="F147" s="271" t="n">
        <f aca="false">+C147/B147</f>
        <v>1.96</v>
      </c>
    </row>
    <row r="148" customFormat="false" ht="12.75" hidden="false" customHeight="false" outlineLevel="0" collapsed="false">
      <c r="A148" s="177" t="n">
        <v>35582</v>
      </c>
      <c r="B148" s="128" t="n">
        <v>696</v>
      </c>
      <c r="C148" s="129" t="n">
        <v>1392</v>
      </c>
      <c r="F148" s="271" t="n">
        <f aca="false">+C148/B148</f>
        <v>2</v>
      </c>
    </row>
    <row r="149" customFormat="false" ht="12.75" hidden="false" customHeight="false" outlineLevel="0" collapsed="false">
      <c r="A149" s="177" t="n">
        <v>35612</v>
      </c>
      <c r="B149" s="128" t="n">
        <v>54951</v>
      </c>
      <c r="C149" s="129" t="n">
        <v>111550.53</v>
      </c>
      <c r="F149" s="271" t="n">
        <f aca="false">+C149/B149</f>
        <v>2.03</v>
      </c>
    </row>
    <row r="150" customFormat="false" ht="12.75" hidden="false" customHeight="false" outlineLevel="0" collapsed="false">
      <c r="A150" s="177" t="n">
        <v>35643</v>
      </c>
      <c r="B150" s="128" t="n">
        <v>80810</v>
      </c>
      <c r="C150" s="129" t="n">
        <v>180206.3</v>
      </c>
      <c r="F150" s="271" t="n">
        <f aca="false">+C150/B150</f>
        <v>2.23</v>
      </c>
    </row>
    <row r="151" customFormat="false" ht="12.75" hidden="false" customHeight="false" outlineLevel="0" collapsed="false">
      <c r="A151" s="177" t="n">
        <v>35674</v>
      </c>
      <c r="B151" s="128" t="n">
        <v>79912</v>
      </c>
      <c r="C151" s="129" t="n">
        <v>215762.4</v>
      </c>
      <c r="F151" s="271" t="n">
        <f aca="false">+C151/B151</f>
        <v>2.7</v>
      </c>
    </row>
    <row r="152" customFormat="false" ht="12.75" hidden="false" customHeight="false" outlineLevel="0" collapsed="false">
      <c r="A152" s="177" t="n">
        <v>35704</v>
      </c>
      <c r="B152" s="128" t="n">
        <v>-197519</v>
      </c>
      <c r="C152" s="129" t="n">
        <v>-557003.58</v>
      </c>
      <c r="F152" s="271" t="n">
        <f aca="false">+C152/B152</f>
        <v>2.82</v>
      </c>
    </row>
    <row r="153" customFormat="false" ht="12.75" hidden="false" customHeight="false" outlineLevel="0" collapsed="false">
      <c r="A153" s="177" t="n">
        <v>35735</v>
      </c>
      <c r="B153" s="128" t="n">
        <v>-60757</v>
      </c>
      <c r="C153" s="129" t="n">
        <v>-163436.33</v>
      </c>
      <c r="F153" s="271" t="n">
        <f aca="false">+C153/B153</f>
        <v>2.69</v>
      </c>
    </row>
    <row r="154" customFormat="false" ht="12.75" hidden="false" customHeight="false" outlineLevel="0" collapsed="false">
      <c r="A154" s="177" t="n">
        <v>35765</v>
      </c>
      <c r="B154" s="128" t="n">
        <v>91837</v>
      </c>
      <c r="C154" s="129" t="n">
        <v>198367.92</v>
      </c>
      <c r="F154" s="271" t="n">
        <f aca="false">+C154/B154</f>
        <v>2.16</v>
      </c>
    </row>
    <row r="155" customFormat="false" ht="12.75" hidden="false" customHeight="false" outlineLevel="0" collapsed="false">
      <c r="A155" s="177" t="n">
        <v>35796</v>
      </c>
      <c r="B155" s="128" t="n">
        <v>12478</v>
      </c>
      <c r="C155" s="129" t="n">
        <v>24831.22</v>
      </c>
      <c r="F155" s="271" t="n">
        <f aca="false">+C155/B155</f>
        <v>1.99</v>
      </c>
    </row>
    <row r="156" customFormat="false" ht="12.75" hidden="false" customHeight="false" outlineLevel="0" collapsed="false">
      <c r="A156" s="177" t="n">
        <v>35827</v>
      </c>
      <c r="B156" s="128" t="n">
        <v>41686</v>
      </c>
      <c r="C156" s="129" t="n">
        <v>85456.3</v>
      </c>
      <c r="F156" s="271" t="n">
        <f aca="false">+C156/B156</f>
        <v>2.05</v>
      </c>
    </row>
    <row r="157" customFormat="false" ht="12.75" hidden="false" customHeight="false" outlineLevel="0" collapsed="false">
      <c r="A157" s="177" t="n">
        <v>35855</v>
      </c>
      <c r="B157" s="128" t="n">
        <v>10912</v>
      </c>
      <c r="C157" s="129" t="n">
        <v>23242.56</v>
      </c>
      <c r="F157" s="271" t="n">
        <f aca="false">+C157/B157</f>
        <v>2.13</v>
      </c>
    </row>
    <row r="158" customFormat="false" ht="12.75" hidden="false" customHeight="false" outlineLevel="0" collapsed="false">
      <c r="A158" s="177" t="n">
        <v>35886</v>
      </c>
      <c r="B158" s="128" t="n">
        <v>-14809</v>
      </c>
      <c r="C158" s="129" t="n">
        <v>-33468.34</v>
      </c>
      <c r="F158" s="271" t="n">
        <f aca="false">+C158/B158</f>
        <v>2.26</v>
      </c>
    </row>
    <row r="159" customFormat="false" ht="12.75" hidden="false" customHeight="false" outlineLevel="0" collapsed="false">
      <c r="A159" s="177" t="n">
        <v>35916</v>
      </c>
      <c r="B159" s="128" t="n">
        <v>-68266</v>
      </c>
      <c r="C159" s="129" t="n">
        <v>-131753.38</v>
      </c>
      <c r="F159" s="271" t="n">
        <f aca="false">+C159/B159</f>
        <v>1.93</v>
      </c>
    </row>
    <row r="160" customFormat="false" ht="12.75" hidden="false" customHeight="false" outlineLevel="0" collapsed="false">
      <c r="A160" s="177" t="n">
        <v>35947</v>
      </c>
      <c r="B160" s="128" t="n">
        <v>-120267</v>
      </c>
      <c r="C160" s="129" t="n">
        <v>-221291.28</v>
      </c>
      <c r="F160" s="271" t="n">
        <f aca="false">+C160/B160</f>
        <v>1.84</v>
      </c>
    </row>
    <row r="161" customFormat="false" ht="12.75" hidden="false" customHeight="false" outlineLevel="0" collapsed="false">
      <c r="A161" s="177" t="n">
        <v>35977</v>
      </c>
      <c r="B161" s="128" t="n">
        <v>67572</v>
      </c>
      <c r="C161" s="129" t="n">
        <v>136495.44</v>
      </c>
      <c r="F161" s="271" t="n">
        <f aca="false">+C161/B161</f>
        <v>2.02</v>
      </c>
      <c r="G161" s="272"/>
    </row>
    <row r="162" customFormat="false" ht="12.75" hidden="false" customHeight="false" outlineLevel="0" collapsed="false">
      <c r="A162" s="177" t="n">
        <v>36008</v>
      </c>
      <c r="B162" s="128" t="n">
        <v>76339</v>
      </c>
      <c r="C162" s="129" t="n">
        <v>133593.25</v>
      </c>
      <c r="F162" s="271" t="n">
        <f aca="false">+C162/B162</f>
        <v>1.75</v>
      </c>
    </row>
    <row r="163" customFormat="false" ht="12.75" hidden="false" customHeight="false" outlineLevel="0" collapsed="false">
      <c r="A163" s="177" t="n">
        <v>36039</v>
      </c>
      <c r="B163" s="128" t="n">
        <v>4528</v>
      </c>
      <c r="C163" s="129" t="n">
        <v>7969.28</v>
      </c>
      <c r="F163" s="271" t="n">
        <f aca="false">+C163/B163</f>
        <v>1.76</v>
      </c>
    </row>
    <row r="164" customFormat="false" ht="12.75" hidden="false" customHeight="false" outlineLevel="0" collapsed="false">
      <c r="A164" s="177" t="n">
        <v>36069</v>
      </c>
      <c r="B164" s="128" t="n">
        <v>26871</v>
      </c>
      <c r="C164" s="129" t="n">
        <v>47561.67</v>
      </c>
      <c r="F164" s="271" t="n">
        <f aca="false">+C164/B164</f>
        <v>1.77</v>
      </c>
    </row>
    <row r="165" customFormat="false" ht="12.75" hidden="false" customHeight="false" outlineLevel="0" collapsed="false">
      <c r="A165" s="177" t="n">
        <v>36100</v>
      </c>
      <c r="B165" s="273" t="n">
        <v>153952</v>
      </c>
      <c r="C165" s="266" t="n">
        <v>288096.78</v>
      </c>
      <c r="F165" s="269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73" t="n">
        <v>-300000</v>
      </c>
      <c r="C167" s="266" t="n">
        <v>-450000</v>
      </c>
      <c r="F167" s="5" t="s">
        <v>158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77" t="n">
        <v>36130</v>
      </c>
      <c r="B169" s="128" t="n">
        <v>88047</v>
      </c>
      <c r="C169" s="129" t="n">
        <v>153201.78</v>
      </c>
      <c r="F169" s="269" t="n">
        <f aca="false">+C169/B169</f>
        <v>1.74</v>
      </c>
    </row>
    <row r="170" customFormat="false" ht="12.75" hidden="false" customHeight="false" outlineLevel="0" collapsed="false">
      <c r="A170" s="177" t="n">
        <v>36161</v>
      </c>
      <c r="B170" s="128" t="n">
        <v>22026</v>
      </c>
      <c r="C170" s="129" t="n">
        <v>38104.98</v>
      </c>
      <c r="F170" s="269" t="n">
        <f aca="false">+C170/B170</f>
        <v>1.73</v>
      </c>
    </row>
    <row r="171" customFormat="false" ht="12.75" hidden="false" customHeight="false" outlineLevel="0" collapsed="false">
      <c r="A171" s="177" t="n">
        <v>36192</v>
      </c>
      <c r="B171" s="128" t="n">
        <v>12888</v>
      </c>
      <c r="C171" s="129" t="n">
        <v>21007.44</v>
      </c>
      <c r="F171" s="269" t="n">
        <f aca="false">+C171/B171</f>
        <v>1.63</v>
      </c>
    </row>
    <row r="172" customFormat="false" ht="12.75" hidden="false" customHeight="false" outlineLevel="0" collapsed="false">
      <c r="A172" s="177" t="n">
        <v>36220</v>
      </c>
      <c r="B172" s="128" t="n">
        <v>29</v>
      </c>
      <c r="C172" s="129" t="n">
        <v>46.11</v>
      </c>
      <c r="F172" s="178" t="n">
        <f aca="false">+C172/B172</f>
        <v>1.59</v>
      </c>
    </row>
    <row r="173" customFormat="false" ht="12.75" hidden="false" customHeight="false" outlineLevel="0" collapsed="false">
      <c r="A173" s="177" t="n">
        <v>36251</v>
      </c>
      <c r="B173" s="273" t="n">
        <v>31188</v>
      </c>
      <c r="C173" s="266" t="n">
        <v>60504.72</v>
      </c>
      <c r="F173" s="269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160</v>
      </c>
      <c r="B175" s="273" t="n">
        <v>98603</v>
      </c>
      <c r="C175" s="266" t="n">
        <f aca="false">+B175*2.02</f>
        <v>199178.06</v>
      </c>
      <c r="F175" s="274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9" t="n">
        <f aca="false">+C176/B176</f>
        <v>1.55412913117547</v>
      </c>
    </row>
    <row r="178" customFormat="false" ht="12.75" hidden="false" customHeight="false" outlineLevel="0" collapsed="false">
      <c r="A178" s="127" t="s">
        <v>161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162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3" sqref="C34 C13 B41 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5" t="s">
        <v>163</v>
      </c>
      <c r="C2" s="276"/>
      <c r="F2" s="275"/>
      <c r="G2" s="155"/>
      <c r="H2" s="277"/>
      <c r="I2" s="155"/>
      <c r="J2" s="275"/>
      <c r="K2" s="155"/>
      <c r="L2" s="277"/>
      <c r="M2" s="155"/>
      <c r="N2" s="275"/>
      <c r="O2" s="155"/>
      <c r="P2" s="277"/>
      <c r="Q2" s="155"/>
      <c r="R2" s="275"/>
      <c r="S2" s="155"/>
      <c r="T2" s="276"/>
      <c r="U2" s="155"/>
      <c r="Z2" s="275"/>
      <c r="AA2" s="155"/>
      <c r="AB2" s="276"/>
      <c r="AC2" s="155"/>
    </row>
    <row r="3" customFormat="false" ht="12.75" hidden="false" customHeight="false" outlineLevel="0" collapsed="false">
      <c r="A3" s="127"/>
      <c r="D3" s="253"/>
      <c r="F3" s="127"/>
      <c r="G3" s="155"/>
      <c r="H3" s="155"/>
      <c r="I3" s="253"/>
      <c r="J3" s="127"/>
      <c r="K3" s="155"/>
      <c r="L3" s="155"/>
      <c r="M3" s="253"/>
      <c r="N3" s="127"/>
      <c r="O3" s="155"/>
      <c r="P3" s="155"/>
      <c r="Q3" s="253"/>
      <c r="R3" s="127"/>
      <c r="S3" s="155"/>
      <c r="T3" s="155"/>
      <c r="U3" s="253"/>
      <c r="Z3" s="127"/>
      <c r="AA3" s="155"/>
      <c r="AB3" s="155"/>
      <c r="AC3" s="253"/>
    </row>
    <row r="4" customFormat="false" ht="12.75" hidden="false" customHeight="false" outlineLevel="0" collapsed="false">
      <c r="A4" s="127"/>
      <c r="B4" s="195" t="s">
        <v>115</v>
      </c>
      <c r="C4" s="195" t="s">
        <v>116</v>
      </c>
      <c r="D4" s="277" t="s">
        <v>134</v>
      </c>
      <c r="F4" s="127"/>
      <c r="G4" s="195"/>
      <c r="H4" s="195"/>
      <c r="I4" s="277"/>
      <c r="J4" s="127"/>
      <c r="K4" s="195"/>
      <c r="L4" s="195"/>
      <c r="M4" s="277"/>
      <c r="N4" s="127"/>
      <c r="O4" s="195"/>
      <c r="P4" s="195"/>
      <c r="Q4" s="277"/>
      <c r="R4" s="127"/>
      <c r="S4" s="195"/>
      <c r="T4" s="195"/>
      <c r="U4" s="277"/>
      <c r="Z4" s="127"/>
      <c r="AA4" s="195"/>
      <c r="AB4" s="195"/>
      <c r="AC4" s="277"/>
    </row>
    <row r="5" customFormat="false" ht="14.1" hidden="false" customHeight="true" outlineLevel="0" collapsed="false">
      <c r="A5" s="18" t="n">
        <v>1</v>
      </c>
      <c r="B5" s="108" t="n">
        <v>-142080</v>
      </c>
      <c r="C5" s="108" t="n">
        <v>-142462</v>
      </c>
      <c r="D5" s="108" t="n">
        <f aca="false">+C5-B5</f>
        <v>-382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-138699</v>
      </c>
      <c r="C6" s="108" t="n">
        <v>-136853</v>
      </c>
      <c r="D6" s="108" t="n">
        <f aca="false">+C6-B6</f>
        <v>1846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-135130</v>
      </c>
      <c r="C7" s="108" t="n">
        <v>-133387</v>
      </c>
      <c r="D7" s="108" t="n">
        <f aca="false">+C7-B7</f>
        <v>1743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-125244</v>
      </c>
      <c r="C8" s="108" t="n">
        <v>-125558</v>
      </c>
      <c r="D8" s="108" t="n">
        <f aca="false">+C8-B8</f>
        <v>-314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-106895</v>
      </c>
      <c r="C9" s="108" t="n">
        <v>-107400</v>
      </c>
      <c r="D9" s="108" t="n">
        <f aca="false">+C9-B9</f>
        <v>-505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-115168</v>
      </c>
      <c r="C10" s="108" t="n">
        <v>-114773</v>
      </c>
      <c r="D10" s="108" t="n">
        <f aca="false">+C10-B10</f>
        <v>395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-98089</v>
      </c>
      <c r="C11" s="108" t="n">
        <v>-97774</v>
      </c>
      <c r="D11" s="108" t="n">
        <f aca="false">+C11-B11</f>
        <v>315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-101801</v>
      </c>
      <c r="C12" s="108" t="n">
        <v>-102186</v>
      </c>
      <c r="D12" s="108" t="n">
        <f aca="false">+C12-B12</f>
        <v>-385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-101660</v>
      </c>
      <c r="C13" s="108" t="n">
        <v>-102186</v>
      </c>
      <c r="D13" s="108" t="n">
        <f aca="false">+C13-B13</f>
        <v>-526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-102426</v>
      </c>
      <c r="C14" s="108" t="n">
        <v>-102249</v>
      </c>
      <c r="D14" s="108" t="n">
        <f aca="false">+C14-B14</f>
        <v>177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/>
      <c r="C15" s="108"/>
      <c r="D15" s="108" t="n">
        <f aca="false">+C15-B15</f>
        <v>0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/>
      <c r="C16" s="108"/>
      <c r="D16" s="108" t="n">
        <f aca="false">+C16-B16</f>
        <v>0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/>
      <c r="C17" s="108"/>
      <c r="D17" s="108" t="n">
        <f aca="false">+C17-B17</f>
        <v>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/>
      <c r="C18" s="108"/>
      <c r="D18" s="108" t="n">
        <f aca="false">+C18-B18</f>
        <v>0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/>
      <c r="C19" s="108"/>
      <c r="D19" s="108" t="n">
        <f aca="false">+C19-B19</f>
        <v>0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/>
      <c r="C20" s="108"/>
      <c r="D20" s="108" t="n">
        <f aca="false">+C20-B20</f>
        <v>0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/>
      <c r="C21" s="108"/>
      <c r="D21" s="108" t="n">
        <f aca="false">+C21-B21</f>
        <v>0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/>
      <c r="C22" s="108"/>
      <c r="D22" s="108" t="n">
        <f aca="false">+C22-B22</f>
        <v>0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/>
      <c r="C23" s="108"/>
      <c r="D23" s="108" t="n">
        <f aca="false">+C23-B23</f>
        <v>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/>
      <c r="C24" s="108"/>
      <c r="D24" s="108" t="n">
        <f aca="false">+C24-B24</f>
        <v>0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59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6"/>
      <c r="K34" s="108"/>
      <c r="L34" s="108"/>
      <c r="M34" s="108"/>
      <c r="N34" s="236"/>
      <c r="O34" s="108"/>
      <c r="P34" s="108"/>
      <c r="Q34" s="108"/>
      <c r="R34" s="236"/>
      <c r="S34" s="108"/>
      <c r="T34" s="108"/>
      <c r="U34" s="108"/>
      <c r="V34" s="59"/>
      <c r="W34" s="59"/>
      <c r="X34" s="59"/>
      <c r="Y34" s="59"/>
      <c r="Z34" s="236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6"/>
      <c r="K35" s="108"/>
      <c r="L35" s="108"/>
      <c r="M35" s="108"/>
      <c r="N35" s="236"/>
      <c r="O35" s="108"/>
      <c r="P35" s="108"/>
      <c r="Q35" s="108"/>
      <c r="R35" s="236"/>
      <c r="S35" s="108"/>
      <c r="T35" s="108"/>
      <c r="U35" s="108"/>
      <c r="V35" s="59"/>
      <c r="W35" s="59"/>
      <c r="X35" s="59"/>
      <c r="Y35" s="59"/>
      <c r="Z35" s="236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-1167192</v>
      </c>
      <c r="C36" s="108" t="n">
        <f aca="false">SUM(C5:C35)</f>
        <v>-1164828</v>
      </c>
      <c r="D36" s="108" t="n">
        <f aca="false">+C36-B36</f>
        <v>2364</v>
      </c>
      <c r="F36" s="18"/>
      <c r="G36" s="108"/>
      <c r="H36" s="108"/>
      <c r="I36" s="108"/>
      <c r="J36" s="236"/>
      <c r="K36" s="108"/>
      <c r="L36" s="108"/>
      <c r="M36" s="108"/>
      <c r="N36" s="236"/>
      <c r="O36" s="108"/>
      <c r="P36" s="108"/>
      <c r="Q36" s="108"/>
      <c r="R36" s="236"/>
      <c r="S36" s="108"/>
      <c r="T36" s="108"/>
      <c r="U36" s="108"/>
      <c r="V36" s="59"/>
      <c r="W36" s="59"/>
      <c r="X36" s="59"/>
      <c r="Y36" s="59"/>
      <c r="Z36" s="236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8" t="n">
        <v>37134</v>
      </c>
      <c r="C38" s="108"/>
      <c r="D38" s="121" t="n">
        <v>47553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8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8" t="n">
        <v>37145</v>
      </c>
      <c r="C40" s="108"/>
      <c r="D40" s="279" t="n">
        <f aca="false">+D36+D38</f>
        <v>49917</v>
      </c>
      <c r="E40" s="280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3"/>
      <c r="R40" s="59"/>
      <c r="S40" s="108"/>
      <c r="T40" s="108"/>
      <c r="U40" s="253"/>
      <c r="V40" s="59"/>
      <c r="W40" s="59"/>
      <c r="X40" s="59"/>
      <c r="Y40" s="59"/>
      <c r="Z40" s="59"/>
      <c r="AA40" s="108"/>
      <c r="AB40" s="108"/>
      <c r="AC40" s="253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81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37134</v>
      </c>
      <c r="B45" s="9"/>
      <c r="C45" s="9"/>
      <c r="D45" s="125" t="n">
        <v>-252720.37</v>
      </c>
    </row>
    <row r="46" customFormat="false" ht="12.75" hidden="false" customHeight="false" outlineLevel="0" collapsed="false">
      <c r="A46" s="124" t="n">
        <f aca="false">+B40</f>
        <v>37145</v>
      </c>
      <c r="B46" s="9"/>
      <c r="C46" s="9"/>
      <c r="D46" s="126" t="n">
        <f aca="false">+D36*'by type_area'!J4</f>
        <v>4798.92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-247921.45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5" activeCellId="3" sqref="A24 D22 C12 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164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56339</v>
      </c>
      <c r="B5" s="283" t="n">
        <v>376434</v>
      </c>
      <c r="C5" s="283" t="n">
        <v>380734</v>
      </c>
      <c r="D5" s="283" t="n">
        <f aca="false">+C5-B5</f>
        <v>4300</v>
      </c>
      <c r="E5" s="27"/>
      <c r="F5" s="288"/>
    </row>
    <row r="6" customFormat="false" ht="12.75" hidden="false" customHeight="false" outlineLevel="0" collapsed="false">
      <c r="A6" s="285" t="n">
        <v>500232</v>
      </c>
      <c r="B6" s="283"/>
      <c r="C6" s="283"/>
      <c r="D6" s="283" t="n">
        <f aca="false">+C6-B6</f>
        <v>0</v>
      </c>
      <c r="E6" s="27"/>
      <c r="F6" s="288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500238</v>
      </c>
      <c r="B7" s="283" t="n">
        <v>292575</v>
      </c>
      <c r="C7" s="283" t="n">
        <v>366883</v>
      </c>
      <c r="D7" s="283" t="n">
        <f aca="false">+C7-B7</f>
        <v>74308</v>
      </c>
      <c r="E7" s="27"/>
      <c r="F7" s="288"/>
      <c r="L7" s="0" t="s">
        <v>166</v>
      </c>
      <c r="M7" s="0" t="n">
        <v>7.6</v>
      </c>
    </row>
    <row r="8" customFormat="false" ht="12.75" hidden="false" customHeight="false" outlineLevel="0" collapsed="false">
      <c r="A8" s="285" t="n">
        <v>500239</v>
      </c>
      <c r="B8" s="290" t="n">
        <v>216563</v>
      </c>
      <c r="C8" s="283" t="n">
        <v>259869</v>
      </c>
      <c r="D8" s="283" t="n">
        <f aca="false">+C8-B8</f>
        <v>43306</v>
      </c>
      <c r="E8" s="27"/>
      <c r="F8" s="288"/>
    </row>
    <row r="9" customFormat="false" ht="12.75" hidden="false" customHeight="false" outlineLevel="0" collapsed="false">
      <c r="A9" s="285" t="n">
        <v>500293</v>
      </c>
      <c r="B9" s="283" t="n">
        <v>154496</v>
      </c>
      <c r="C9" s="283" t="n">
        <v>224570</v>
      </c>
      <c r="D9" s="283" t="n">
        <f aca="false">+C9-B9</f>
        <v>70074</v>
      </c>
      <c r="E9" s="27"/>
      <c r="F9" s="288"/>
    </row>
    <row r="10" customFormat="false" ht="12.75" hidden="false" customHeight="false" outlineLevel="0" collapsed="false">
      <c r="A10" s="285" t="n">
        <v>500302</v>
      </c>
      <c r="B10" s="290"/>
      <c r="C10" s="290" t="n">
        <v>4158</v>
      </c>
      <c r="D10" s="283" t="n">
        <f aca="false">+C10-B10</f>
        <v>4158</v>
      </c>
      <c r="E10" s="27"/>
      <c r="F10" s="288"/>
    </row>
    <row r="11" customFormat="false" ht="12.75" hidden="false" customHeight="false" outlineLevel="0" collapsed="false">
      <c r="A11" s="285" t="n">
        <v>500303</v>
      </c>
      <c r="B11" s="290" t="n">
        <v>82257</v>
      </c>
      <c r="C11" s="283" t="n">
        <v>122673</v>
      </c>
      <c r="D11" s="283" t="n">
        <f aca="false">+C11-B11</f>
        <v>40416</v>
      </c>
      <c r="E11" s="27"/>
      <c r="F11" s="288"/>
    </row>
    <row r="12" customFormat="false" ht="12.75" hidden="false" customHeight="false" outlineLevel="0" collapsed="false">
      <c r="A12" s="291" t="n">
        <v>500305</v>
      </c>
      <c r="B12" s="290" t="n">
        <f aca="false">354168+35821</f>
        <v>389989</v>
      </c>
      <c r="C12" s="283" t="n">
        <v>487875</v>
      </c>
      <c r="D12" s="283" t="n">
        <f aca="false">+C12-B12</f>
        <v>97886</v>
      </c>
      <c r="E12" s="292"/>
      <c r="F12" s="288"/>
    </row>
    <row r="13" customFormat="false" ht="12.75" hidden="false" customHeight="false" outlineLevel="0" collapsed="false">
      <c r="A13" s="285" t="n">
        <v>500307</v>
      </c>
      <c r="B13" s="290" t="n">
        <v>18571</v>
      </c>
      <c r="C13" s="283" t="n">
        <v>24244</v>
      </c>
      <c r="D13" s="283" t="n">
        <f aca="false">+C13-B13</f>
        <v>5673</v>
      </c>
      <c r="E13" s="27"/>
      <c r="F13" s="288"/>
    </row>
    <row r="14" customFormat="false" ht="12.75" hidden="false" customHeight="false" outlineLevel="0" collapsed="false">
      <c r="A14" s="285" t="n">
        <v>500313</v>
      </c>
      <c r="B14" s="283"/>
      <c r="C14" s="290" t="n">
        <v>1153</v>
      </c>
      <c r="D14" s="283" t="n">
        <f aca="false">+C14-B14</f>
        <v>1153</v>
      </c>
      <c r="E14" s="27"/>
      <c r="F14" s="288"/>
    </row>
    <row r="15" customFormat="false" ht="12.75" hidden="false" customHeight="false" outlineLevel="0" collapsed="false">
      <c r="A15" s="285" t="n">
        <v>500314</v>
      </c>
      <c r="B15" s="283"/>
      <c r="C15" s="283"/>
      <c r="D15" s="283" t="n">
        <f aca="false">+C15-B15</f>
        <v>0</v>
      </c>
      <c r="E15" s="27"/>
      <c r="F15" s="288"/>
    </row>
    <row r="16" customFormat="false" ht="12.75" hidden="false" customHeight="false" outlineLevel="0" collapsed="false">
      <c r="A16" s="285" t="n">
        <v>500655</v>
      </c>
      <c r="B16" s="293" t="n">
        <v>246765</v>
      </c>
      <c r="C16" s="283"/>
      <c r="D16" s="283" t="n">
        <f aca="false">+C16-B16</f>
        <v>-246765</v>
      </c>
      <c r="E16" s="27"/>
      <c r="F16" s="288"/>
    </row>
    <row r="17" customFormat="false" ht="12.75" hidden="false" customHeight="false" outlineLevel="0" collapsed="false">
      <c r="A17" s="285" t="n">
        <v>500657</v>
      </c>
      <c r="B17" s="290" t="n">
        <v>60571</v>
      </c>
      <c r="C17" s="283" t="n">
        <v>33200</v>
      </c>
      <c r="D17" s="294" t="n">
        <f aca="false">+C17-B17</f>
        <v>-27371</v>
      </c>
      <c r="E17" s="27"/>
      <c r="F17" s="288"/>
    </row>
    <row r="18" customFormat="false" ht="12.75" hidden="false" customHeight="false" outlineLevel="0" collapsed="false">
      <c r="A18" s="285"/>
      <c r="B18" s="283"/>
      <c r="C18" s="283"/>
      <c r="D18" s="283" t="n">
        <f aca="false">SUM(D5:D17)</f>
        <v>67138</v>
      </c>
      <c r="E18" s="27"/>
      <c r="F18" s="288"/>
    </row>
    <row r="19" customFormat="false" ht="12.75" hidden="false" customHeight="false" outlineLevel="0" collapsed="false">
      <c r="A19" s="285" t="s">
        <v>167</v>
      </c>
      <c r="B19" s="283"/>
      <c r="C19" s="283"/>
      <c r="D19" s="295" t="n">
        <f aca="false">+summary!H4</f>
        <v>2.03</v>
      </c>
      <c r="E19" s="296"/>
      <c r="F19" s="288"/>
    </row>
    <row r="20" customFormat="false" ht="12.75" hidden="false" customHeight="false" outlineLevel="0" collapsed="false">
      <c r="A20" s="285"/>
      <c r="B20" s="283"/>
      <c r="C20" s="283"/>
      <c r="D20" s="297" t="n">
        <f aca="false">+D19*D18</f>
        <v>136290.14</v>
      </c>
      <c r="E20" s="111"/>
      <c r="F20" s="298"/>
    </row>
    <row r="21" customFormat="false" ht="12.75" hidden="false" customHeight="false" outlineLevel="0" collapsed="false">
      <c r="A21" s="285"/>
      <c r="B21" s="283"/>
      <c r="C21" s="283"/>
      <c r="D21" s="297"/>
      <c r="E21" s="111"/>
      <c r="F21" s="298"/>
    </row>
    <row r="22" customFormat="false" ht="12.75" hidden="false" customHeight="false" outlineLevel="0" collapsed="false">
      <c r="A22" s="299" t="n">
        <v>37134</v>
      </c>
      <c r="B22" s="283"/>
      <c r="C22" s="283"/>
      <c r="D22" s="300" t="n">
        <v>-6642.45</v>
      </c>
      <c r="E22" s="111"/>
      <c r="F22" s="301"/>
    </row>
    <row r="23" customFormat="false" ht="12.75" hidden="false" customHeight="false" outlineLevel="0" collapsed="false">
      <c r="A23" s="285"/>
      <c r="B23" s="283"/>
      <c r="C23" s="283"/>
      <c r="D23" s="297"/>
      <c r="E23" s="111"/>
      <c r="F23" s="301"/>
    </row>
    <row r="24" customFormat="false" ht="13.5" hidden="false" customHeight="false" outlineLevel="0" collapsed="false">
      <c r="A24" s="299" t="n">
        <v>37145</v>
      </c>
      <c r="B24" s="283"/>
      <c r="C24" s="283"/>
      <c r="D24" s="302" t="n">
        <f aca="false">+D22+D20</f>
        <v>129647.69</v>
      </c>
      <c r="E24" s="111"/>
      <c r="F24" s="301"/>
    </row>
    <row r="25" customFormat="false" ht="13.5" hidden="false" customHeight="false" outlineLevel="0" collapsed="false">
      <c r="E25" s="303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37134</v>
      </c>
      <c r="B29" s="9"/>
      <c r="C29" s="9"/>
      <c r="D29" s="304" t="n">
        <v>-37836</v>
      </c>
    </row>
    <row r="30" customFormat="false" ht="12.75" hidden="false" customHeight="false" outlineLevel="0" collapsed="false">
      <c r="A30" s="124" t="n">
        <f aca="false">+A24</f>
        <v>37145</v>
      </c>
      <c r="B30" s="9"/>
      <c r="C30" s="9"/>
      <c r="D30" s="37" t="n">
        <f aca="false">+D18</f>
        <v>67138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29302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5"/>
      <c r="E48" s="305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8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8"/>
      <c r="G50" s="9"/>
    </row>
    <row r="51" customFormat="false" ht="12.75" hidden="false" customHeight="false" outlineLevel="0" collapsed="false">
      <c r="E51" s="3"/>
      <c r="F51" s="301"/>
    </row>
    <row r="52" customFormat="false" ht="12.75" hidden="false" customHeight="false" outlineLevel="0" collapsed="false">
      <c r="A52" s="9"/>
      <c r="D52" s="306"/>
      <c r="E52" s="306"/>
      <c r="F52" s="301"/>
    </row>
    <row r="53" customFormat="false" ht="12.75" hidden="false" customHeight="false" outlineLevel="0" collapsed="false">
      <c r="A53" s="9"/>
      <c r="E53" s="3"/>
      <c r="F53" s="301"/>
    </row>
    <row r="54" customFormat="false" ht="12.75" hidden="false" customHeight="false" outlineLevel="0" collapsed="false">
      <c r="A54" s="9"/>
      <c r="E54" s="3"/>
      <c r="F54" s="301"/>
    </row>
    <row r="55" customFormat="false" ht="13.5" hidden="false" customHeight="false" outlineLevel="0" collapsed="false">
      <c r="A55" s="9"/>
      <c r="D55" s="307"/>
      <c r="E55" s="307"/>
      <c r="F55" s="30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5"/>
      <c r="E98" s="305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8"/>
    </row>
    <row r="100" customFormat="false" ht="12.75" hidden="false" customHeight="false" outlineLevel="0" collapsed="false">
      <c r="B100" s="27"/>
      <c r="C100" s="27"/>
      <c r="D100" s="27"/>
      <c r="E100" s="27"/>
      <c r="F100" s="298"/>
    </row>
    <row r="101" customFormat="false" ht="12.75" hidden="false" customHeight="false" outlineLevel="0" collapsed="false">
      <c r="A101" s="9"/>
      <c r="D101" s="306"/>
      <c r="E101" s="306"/>
      <c r="F101" s="301"/>
    </row>
    <row r="102" customFormat="false" ht="12.75" hidden="false" customHeight="false" outlineLevel="0" collapsed="false">
      <c r="A102" s="9"/>
      <c r="E102" s="3"/>
      <c r="F102" s="301"/>
    </row>
    <row r="103" customFormat="false" ht="13.5" hidden="false" customHeight="false" outlineLevel="0" collapsed="false">
      <c r="A103" s="9"/>
      <c r="D103" s="307"/>
      <c r="E103" s="307"/>
      <c r="F103" s="30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5"/>
      <c r="E124" s="305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8"/>
    </row>
    <row r="126" customFormat="false" ht="12.75" hidden="false" customHeight="false" outlineLevel="0" collapsed="false">
      <c r="B126" s="27"/>
      <c r="C126" s="27"/>
      <c r="D126" s="111"/>
      <c r="E126" s="111"/>
      <c r="F126" s="298"/>
    </row>
    <row r="127" customFormat="false" ht="12.75" hidden="false" customHeight="false" outlineLevel="0" collapsed="false">
      <c r="A127" s="9"/>
      <c r="D127" s="308"/>
      <c r="E127" s="308"/>
      <c r="F127" s="301"/>
    </row>
    <row r="128" customFormat="false" ht="12.75" hidden="false" customHeight="false" outlineLevel="0" collapsed="false">
      <c r="A128" s="9"/>
      <c r="D128" s="111"/>
      <c r="E128" s="111"/>
      <c r="F128" s="301"/>
    </row>
    <row r="129" customFormat="false" ht="13.5" hidden="false" customHeight="false" outlineLevel="0" collapsed="false">
      <c r="A129" s="9"/>
      <c r="D129" s="309"/>
      <c r="E129" s="309"/>
      <c r="F129" s="30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5"/>
      <c r="E149" s="305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8"/>
    </row>
    <row r="151" customFormat="false" ht="12.75" hidden="false" customHeight="false" outlineLevel="0" collapsed="false">
      <c r="B151" s="27"/>
      <c r="C151" s="27"/>
      <c r="D151" s="111"/>
      <c r="E151" s="111"/>
      <c r="F151" s="298"/>
    </row>
    <row r="152" customFormat="false" ht="12.75" hidden="false" customHeight="false" outlineLevel="0" collapsed="false">
      <c r="A152" s="9"/>
      <c r="D152" s="308"/>
      <c r="E152" s="308"/>
      <c r="F152" s="301"/>
    </row>
    <row r="153" customFormat="false" ht="12.75" hidden="false" customHeight="false" outlineLevel="0" collapsed="false">
      <c r="A153" s="9"/>
      <c r="D153" s="111"/>
      <c r="E153" s="111"/>
      <c r="F153" s="301"/>
    </row>
    <row r="154" customFormat="false" ht="13.5" hidden="false" customHeight="false" outlineLevel="0" collapsed="false">
      <c r="A154" s="9"/>
      <c r="D154" s="309"/>
      <c r="E154" s="309"/>
      <c r="F154" s="30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10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10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10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10"/>
      <c r="C170" s="27"/>
      <c r="D170" s="27"/>
      <c r="E170" s="27"/>
      <c r="F170" s="31"/>
    </row>
    <row r="171" customFormat="false" ht="12.75" hidden="false" customHeight="false" outlineLevel="0" collapsed="false">
      <c r="B171" s="310"/>
      <c r="C171" s="27"/>
      <c r="D171" s="27"/>
      <c r="E171" s="27"/>
      <c r="F171" s="31"/>
    </row>
    <row r="172" customFormat="false" ht="12.75" hidden="false" customHeight="false" outlineLevel="0" collapsed="false">
      <c r="B172" s="310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5"/>
      <c r="E174" s="305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8"/>
    </row>
    <row r="176" customFormat="false" ht="12.75" hidden="false" customHeight="false" outlineLevel="0" collapsed="false">
      <c r="B176" s="27"/>
      <c r="C176" s="27"/>
      <c r="D176" s="111"/>
      <c r="E176" s="111"/>
      <c r="F176" s="298"/>
    </row>
    <row r="177" customFormat="false" ht="12.75" hidden="false" customHeight="false" outlineLevel="0" collapsed="false">
      <c r="A177" s="9"/>
      <c r="D177" s="308"/>
      <c r="E177" s="308"/>
      <c r="F177" s="301"/>
    </row>
    <row r="178" customFormat="false" ht="12.75" hidden="false" customHeight="false" outlineLevel="0" collapsed="false">
      <c r="A178" s="9"/>
      <c r="D178" s="111"/>
      <c r="E178" s="111"/>
      <c r="F178" s="301"/>
    </row>
    <row r="179" customFormat="false" ht="13.5" hidden="false" customHeight="false" outlineLevel="0" collapsed="false">
      <c r="A179" s="9"/>
      <c r="D179" s="309"/>
      <c r="E179" s="309"/>
      <c r="F179" s="30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10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10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10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11"/>
      <c r="B191" s="312"/>
      <c r="C191" s="312"/>
      <c r="D191" s="312"/>
      <c r="E191" s="312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10"/>
      <c r="C194" s="27"/>
      <c r="D194" s="27"/>
      <c r="E194" s="27"/>
      <c r="F194" s="31"/>
    </row>
    <row r="195" customFormat="false" ht="12.75" hidden="false" customHeight="false" outlineLevel="0" collapsed="false">
      <c r="B195" s="310"/>
      <c r="C195" s="27"/>
      <c r="D195" s="27"/>
      <c r="E195" s="27"/>
      <c r="F195" s="31"/>
    </row>
    <row r="196" customFormat="false" ht="12.75" hidden="false" customHeight="false" outlineLevel="0" collapsed="false">
      <c r="B196" s="310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5"/>
      <c r="E198" s="305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8"/>
    </row>
    <row r="200" customFormat="false" ht="12.75" hidden="false" customHeight="false" outlineLevel="0" collapsed="false">
      <c r="B200" s="27"/>
      <c r="C200" s="27"/>
      <c r="D200" s="111"/>
      <c r="E200" s="111"/>
      <c r="F200" s="298"/>
    </row>
    <row r="201" customFormat="false" ht="12.75" hidden="false" customHeight="false" outlineLevel="0" collapsed="false">
      <c r="A201" s="9"/>
      <c r="D201" s="308"/>
      <c r="E201" s="308"/>
      <c r="F201" s="301"/>
    </row>
    <row r="202" customFormat="false" ht="12.75" hidden="false" customHeight="false" outlineLevel="0" collapsed="false">
      <c r="A202" s="9"/>
      <c r="D202" s="111"/>
      <c r="E202" s="111"/>
      <c r="F202" s="301"/>
    </row>
    <row r="203" customFormat="false" ht="13.5" hidden="false" customHeight="false" outlineLevel="0" collapsed="false">
      <c r="A203" s="9"/>
      <c r="D203" s="313"/>
      <c r="E203" s="309"/>
      <c r="F203" s="30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10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10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10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11"/>
      <c r="B217" s="312"/>
      <c r="C217" s="312"/>
      <c r="D217" s="312"/>
      <c r="E217" s="312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10"/>
      <c r="C220" s="27"/>
      <c r="D220" s="27"/>
      <c r="E220" s="27"/>
      <c r="F220" s="31"/>
    </row>
    <row r="221" customFormat="false" ht="12.75" hidden="false" customHeight="false" outlineLevel="0" collapsed="false">
      <c r="B221" s="310"/>
      <c r="C221" s="27"/>
      <c r="D221" s="27"/>
      <c r="E221" s="27"/>
      <c r="F221" s="31"/>
    </row>
    <row r="222" customFormat="false" ht="12.75" hidden="false" customHeight="false" outlineLevel="0" collapsed="false">
      <c r="B222" s="310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5"/>
      <c r="E224" s="305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8"/>
    </row>
    <row r="226" customFormat="false" ht="12.75" hidden="false" customHeight="false" outlineLevel="0" collapsed="false">
      <c r="B226" s="27"/>
      <c r="C226" s="27"/>
      <c r="D226" s="111"/>
      <c r="E226" s="111"/>
      <c r="F226" s="298"/>
    </row>
    <row r="227" customFormat="false" ht="12.75" hidden="false" customHeight="false" outlineLevel="0" collapsed="false">
      <c r="A227" s="9"/>
      <c r="D227" s="308"/>
      <c r="E227" s="308"/>
      <c r="F227" s="301"/>
    </row>
    <row r="228" customFormat="false" ht="12.75" hidden="false" customHeight="false" outlineLevel="0" collapsed="false">
      <c r="A228" s="9"/>
      <c r="D228" s="111"/>
      <c r="E228" s="111"/>
      <c r="F228" s="301"/>
    </row>
    <row r="229" customFormat="false" ht="13.5" hidden="false" customHeight="false" outlineLevel="0" collapsed="false">
      <c r="A229" s="9"/>
      <c r="D229" s="313"/>
      <c r="E229" s="309"/>
      <c r="F229" s="30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10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10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10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4"/>
      <c r="B241" s="292"/>
      <c r="C241" s="292"/>
      <c r="D241" s="292"/>
      <c r="E241" s="292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10"/>
      <c r="C244" s="27"/>
      <c r="D244" s="27"/>
      <c r="E244" s="27"/>
      <c r="F244" s="31"/>
    </row>
    <row r="245" customFormat="false" ht="12.75" hidden="false" customHeight="false" outlineLevel="0" collapsed="false">
      <c r="B245" s="310"/>
      <c r="C245" s="27"/>
      <c r="D245" s="27"/>
      <c r="E245" s="27"/>
      <c r="F245" s="31"/>
    </row>
    <row r="246" customFormat="false" ht="12.75" hidden="false" customHeight="false" outlineLevel="0" collapsed="false">
      <c r="B246" s="310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5"/>
      <c r="E248" s="305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8"/>
    </row>
    <row r="250" customFormat="false" ht="12.75" hidden="false" customHeight="false" outlineLevel="0" collapsed="false">
      <c r="B250" s="27"/>
      <c r="C250" s="27"/>
      <c r="D250" s="111"/>
      <c r="E250" s="111"/>
      <c r="F250" s="298"/>
    </row>
    <row r="251" customFormat="false" ht="12.75" hidden="false" customHeight="false" outlineLevel="0" collapsed="false">
      <c r="A251" s="9"/>
      <c r="D251" s="308"/>
      <c r="E251" s="308"/>
      <c r="F251" s="301"/>
    </row>
    <row r="252" customFormat="false" ht="12.75" hidden="false" customHeight="false" outlineLevel="0" collapsed="false">
      <c r="A252" s="9"/>
      <c r="D252" s="111"/>
      <c r="E252" s="111"/>
      <c r="F252" s="301"/>
    </row>
    <row r="253" customFormat="false" ht="13.5" hidden="false" customHeight="false" outlineLevel="0" collapsed="false">
      <c r="A253" s="9"/>
      <c r="D253" s="315"/>
      <c r="E253" s="309"/>
      <c r="F253" s="30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5"/>
      <c r="B256" s="283"/>
      <c r="C256" s="283"/>
      <c r="D256" s="283"/>
    </row>
    <row r="257" customFormat="false" ht="12.75" hidden="false" customHeight="false" outlineLevel="0" collapsed="false">
      <c r="A257" s="285"/>
      <c r="B257" s="283"/>
      <c r="C257" s="283"/>
      <c r="D257" s="283"/>
    </row>
    <row r="258" customFormat="false" ht="12.75" hidden="false" customHeight="false" outlineLevel="0" collapsed="false">
      <c r="A258" s="285"/>
      <c r="B258" s="316"/>
      <c r="C258" s="283"/>
      <c r="D258" s="283"/>
      <c r="E258" s="27"/>
      <c r="F258" s="31"/>
    </row>
    <row r="259" customFormat="false" ht="12.75" hidden="false" customHeight="false" outlineLevel="0" collapsed="false">
      <c r="A259" s="285"/>
      <c r="B259" s="283"/>
      <c r="C259" s="283"/>
      <c r="D259" s="283"/>
      <c r="E259" s="27"/>
      <c r="F259" s="31"/>
    </row>
    <row r="260" customFormat="false" ht="12.75" hidden="false" customHeight="false" outlineLevel="0" collapsed="false">
      <c r="A260" s="285"/>
      <c r="B260" s="316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283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316"/>
      <c r="C263" s="283"/>
      <c r="D263" s="283"/>
      <c r="E263" s="27"/>
      <c r="F263" s="31"/>
    </row>
    <row r="264" customFormat="false" ht="12.75" hidden="false" customHeight="false" outlineLevel="0" collapsed="false">
      <c r="A264" s="285"/>
      <c r="B264" s="283"/>
      <c r="C264" s="283"/>
      <c r="D264" s="283"/>
      <c r="E264" s="27"/>
      <c r="F264" s="31"/>
    </row>
    <row r="265" customFormat="false" ht="12.75" hidden="false" customHeight="false" outlineLevel="0" collapsed="false">
      <c r="A265" s="291"/>
      <c r="B265" s="317"/>
      <c r="C265" s="317"/>
      <c r="D265" s="317"/>
      <c r="E265" s="292"/>
      <c r="F265" s="31"/>
    </row>
    <row r="266" customFormat="false" ht="12.75" hidden="false" customHeight="false" outlineLevel="0" collapsed="false">
      <c r="A266" s="285"/>
      <c r="B266" s="283"/>
      <c r="C266" s="283"/>
      <c r="D266" s="283"/>
      <c r="E266" s="27"/>
      <c r="F266" s="31"/>
    </row>
    <row r="267" customFormat="false" ht="12.75" hidden="false" customHeight="false" outlineLevel="0" collapsed="false">
      <c r="A267" s="285"/>
      <c r="B267" s="283"/>
      <c r="C267" s="283"/>
      <c r="D267" s="283"/>
      <c r="E267" s="27"/>
      <c r="F267" s="31"/>
    </row>
    <row r="268" customFormat="false" ht="12.75" hidden="false" customHeight="false" outlineLevel="0" collapsed="false">
      <c r="A268" s="285"/>
      <c r="B268" s="316"/>
      <c r="C268" s="283"/>
      <c r="D268" s="283"/>
      <c r="E268" s="27"/>
      <c r="F268" s="31"/>
    </row>
    <row r="269" customFormat="false" ht="12.75" hidden="false" customHeight="false" outlineLevel="0" collapsed="false">
      <c r="A269" s="285"/>
      <c r="B269" s="316"/>
      <c r="C269" s="283"/>
      <c r="D269" s="283"/>
      <c r="E269" s="27"/>
      <c r="F269" s="31"/>
    </row>
    <row r="270" customFormat="false" ht="12.75" hidden="false" customHeight="false" outlineLevel="0" collapsed="false">
      <c r="A270" s="285"/>
      <c r="B270" s="316"/>
      <c r="C270" s="283"/>
      <c r="D270" s="294"/>
      <c r="E270" s="47"/>
      <c r="F270" s="38"/>
    </row>
    <row r="271" customFormat="false" ht="12.75" hidden="false" customHeight="false" outlineLevel="0" collapsed="false">
      <c r="A271" s="285"/>
      <c r="B271" s="283"/>
      <c r="C271" s="283"/>
      <c r="D271" s="283"/>
      <c r="E271" s="27"/>
      <c r="F271" s="31"/>
    </row>
    <row r="272" customFormat="false" ht="12.75" hidden="false" customHeight="false" outlineLevel="0" collapsed="false">
      <c r="A272" s="285"/>
      <c r="B272" s="283"/>
      <c r="C272" s="283"/>
      <c r="D272" s="295"/>
      <c r="E272" s="305"/>
      <c r="F272" s="31"/>
    </row>
    <row r="273" customFormat="false" ht="12.75" hidden="false" customHeight="false" outlineLevel="0" collapsed="false">
      <c r="A273" s="285"/>
      <c r="B273" s="283"/>
      <c r="C273" s="283"/>
      <c r="D273" s="297"/>
      <c r="E273" s="111"/>
      <c r="F273" s="298"/>
    </row>
    <row r="274" customFormat="false" ht="12.75" hidden="false" customHeight="false" outlineLevel="0" collapsed="false">
      <c r="A274" s="285"/>
      <c r="B274" s="283"/>
      <c r="C274" s="283"/>
      <c r="D274" s="297"/>
      <c r="E274" s="111"/>
      <c r="F274" s="298"/>
    </row>
    <row r="275" customFormat="false" ht="12.75" hidden="false" customHeight="false" outlineLevel="0" collapsed="false">
      <c r="A275" s="285"/>
      <c r="B275" s="283"/>
      <c r="C275" s="283"/>
      <c r="D275" s="318"/>
      <c r="E275" s="308"/>
      <c r="F275" s="301"/>
    </row>
    <row r="276" customFormat="false" ht="12.75" hidden="false" customHeight="false" outlineLevel="0" collapsed="false">
      <c r="A276" s="285"/>
      <c r="B276" s="283"/>
      <c r="C276" s="283"/>
      <c r="D276" s="297"/>
      <c r="E276" s="111"/>
      <c r="F276" s="301"/>
    </row>
    <row r="277" customFormat="false" ht="13.5" hidden="false" customHeight="false" outlineLevel="0" collapsed="false">
      <c r="A277" s="285"/>
      <c r="B277" s="283"/>
      <c r="C277" s="283"/>
      <c r="D277" s="319"/>
      <c r="E277" s="309"/>
      <c r="F277" s="30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5"/>
      <c r="B281" s="283"/>
      <c r="C281" s="283"/>
      <c r="D281" s="283"/>
    </row>
    <row r="282" customFormat="false" ht="12.75" hidden="false" customHeight="false" outlineLevel="0" collapsed="false">
      <c r="A282" s="285"/>
      <c r="B282" s="283"/>
      <c r="C282" s="283"/>
      <c r="D282" s="283"/>
    </row>
    <row r="283" customFormat="false" ht="12.75" hidden="false" customHeight="false" outlineLevel="0" collapsed="false">
      <c r="A283" s="285"/>
      <c r="B283" s="316"/>
      <c r="C283" s="283"/>
      <c r="D283" s="283"/>
      <c r="E283" s="27"/>
      <c r="F283" s="31"/>
    </row>
    <row r="284" customFormat="false" ht="12.75" hidden="false" customHeight="false" outlineLevel="0" collapsed="false">
      <c r="A284" s="285"/>
      <c r="B284" s="283"/>
      <c r="C284" s="283"/>
      <c r="D284" s="283"/>
      <c r="E284" s="27"/>
      <c r="F284" s="31"/>
    </row>
    <row r="285" customFormat="false" ht="12.75" hidden="false" customHeight="false" outlineLevel="0" collapsed="false">
      <c r="A285" s="285"/>
      <c r="B285" s="316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283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316"/>
      <c r="C288" s="283"/>
      <c r="D288" s="283"/>
      <c r="E288" s="27"/>
      <c r="F288" s="31"/>
    </row>
    <row r="289" customFormat="false" ht="12.75" hidden="false" customHeight="false" outlineLevel="0" collapsed="false">
      <c r="A289" s="285"/>
      <c r="B289" s="283"/>
      <c r="C289" s="283"/>
      <c r="D289" s="283"/>
      <c r="E289" s="27"/>
      <c r="F289" s="31"/>
    </row>
    <row r="290" customFormat="false" ht="12.75" hidden="false" customHeight="false" outlineLevel="0" collapsed="false">
      <c r="A290" s="291"/>
      <c r="B290" s="317"/>
      <c r="C290" s="317"/>
      <c r="D290" s="317"/>
      <c r="E290" s="292"/>
      <c r="F290" s="31"/>
    </row>
    <row r="291" customFormat="false" ht="12.75" hidden="false" customHeight="false" outlineLevel="0" collapsed="false">
      <c r="A291" s="285"/>
      <c r="B291" s="283"/>
      <c r="C291" s="283"/>
      <c r="D291" s="283"/>
      <c r="E291" s="27"/>
      <c r="F291" s="31"/>
    </row>
    <row r="292" customFormat="false" ht="12.75" hidden="false" customHeight="false" outlineLevel="0" collapsed="false">
      <c r="A292" s="285"/>
      <c r="B292" s="283"/>
      <c r="C292" s="283"/>
      <c r="D292" s="283"/>
      <c r="E292" s="27"/>
      <c r="F292" s="31"/>
    </row>
    <row r="293" customFormat="false" ht="12.75" hidden="false" customHeight="false" outlineLevel="0" collapsed="false">
      <c r="A293" s="285"/>
      <c r="B293" s="316"/>
      <c r="C293" s="283"/>
      <c r="D293" s="283"/>
      <c r="E293" s="27"/>
      <c r="F293" s="31"/>
    </row>
    <row r="294" customFormat="false" ht="12.75" hidden="false" customHeight="false" outlineLevel="0" collapsed="false">
      <c r="A294" s="285"/>
      <c r="B294" s="316"/>
      <c r="C294" s="283"/>
      <c r="D294" s="283"/>
      <c r="E294" s="27"/>
      <c r="F294" s="31"/>
    </row>
    <row r="295" customFormat="false" ht="12.75" hidden="false" customHeight="false" outlineLevel="0" collapsed="false">
      <c r="A295" s="285"/>
      <c r="B295" s="316"/>
      <c r="C295" s="283"/>
      <c r="D295" s="294"/>
      <c r="E295" s="47"/>
      <c r="F295" s="38"/>
    </row>
    <row r="296" customFormat="false" ht="12.75" hidden="false" customHeight="false" outlineLevel="0" collapsed="false">
      <c r="A296" s="285"/>
      <c r="B296" s="283"/>
      <c r="C296" s="283"/>
      <c r="D296" s="283"/>
      <c r="E296" s="27"/>
      <c r="F296" s="31"/>
    </row>
    <row r="297" customFormat="false" ht="12.75" hidden="false" customHeight="false" outlineLevel="0" collapsed="false">
      <c r="A297" s="285"/>
      <c r="B297" s="283"/>
      <c r="C297" s="283"/>
      <c r="D297" s="295"/>
      <c r="E297" s="305"/>
      <c r="F297" s="31"/>
    </row>
    <row r="298" customFormat="false" ht="12.75" hidden="false" customHeight="false" outlineLevel="0" collapsed="false">
      <c r="A298" s="285"/>
      <c r="B298" s="283"/>
      <c r="C298" s="283"/>
      <c r="D298" s="297"/>
      <c r="E298" s="111"/>
      <c r="F298" s="298"/>
    </row>
    <row r="299" customFormat="false" ht="12.75" hidden="false" customHeight="false" outlineLevel="0" collapsed="false">
      <c r="A299" s="285"/>
      <c r="B299" s="283"/>
      <c r="C299" s="283"/>
      <c r="D299" s="297"/>
      <c r="E299" s="111"/>
      <c r="F299" s="298"/>
    </row>
    <row r="300" customFormat="false" ht="12.75" hidden="false" customHeight="false" outlineLevel="0" collapsed="false">
      <c r="A300" s="299"/>
      <c r="B300" s="283"/>
      <c r="C300" s="283"/>
      <c r="D300" s="318"/>
      <c r="E300" s="308"/>
      <c r="F300" s="301"/>
    </row>
    <row r="301" customFormat="false" ht="12.75" hidden="false" customHeight="false" outlineLevel="0" collapsed="false">
      <c r="A301" s="285"/>
      <c r="B301" s="283"/>
      <c r="C301" s="283"/>
      <c r="D301" s="297"/>
      <c r="E301" s="111"/>
      <c r="F301" s="301"/>
    </row>
    <row r="302" customFormat="false" ht="13.5" hidden="false" customHeight="false" outlineLevel="0" collapsed="false">
      <c r="A302" s="285"/>
      <c r="B302" s="283"/>
      <c r="C302" s="283"/>
      <c r="D302" s="319"/>
      <c r="E302" s="309"/>
      <c r="F302" s="30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5"/>
      <c r="B308" s="283"/>
      <c r="C308" s="283"/>
      <c r="D308" s="283"/>
    </row>
    <row r="309" customFormat="false" ht="12.75" hidden="false" customHeight="false" outlineLevel="0" collapsed="false">
      <c r="A309" s="285"/>
      <c r="B309" s="283"/>
      <c r="C309" s="283"/>
      <c r="D309" s="283"/>
    </row>
    <row r="310" customFormat="false" ht="12.75" hidden="false" customHeight="false" outlineLevel="0" collapsed="false">
      <c r="A310" s="285"/>
      <c r="B310" s="316"/>
      <c r="C310" s="283"/>
      <c r="D310" s="283"/>
      <c r="E310" s="27"/>
      <c r="F310" s="31"/>
    </row>
    <row r="311" customFormat="false" ht="12.75" hidden="false" customHeight="false" outlineLevel="0" collapsed="false">
      <c r="A311" s="285"/>
      <c r="B311" s="283"/>
      <c r="C311" s="283"/>
      <c r="D311" s="283"/>
      <c r="E311" s="27"/>
      <c r="F311" s="31"/>
    </row>
    <row r="312" customFormat="false" ht="12.75" hidden="false" customHeight="false" outlineLevel="0" collapsed="false">
      <c r="A312" s="285"/>
      <c r="B312" s="316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283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316"/>
      <c r="C315" s="283"/>
      <c r="D315" s="283"/>
      <c r="E315" s="27"/>
      <c r="F315" s="31"/>
    </row>
    <row r="316" customFormat="false" ht="12.75" hidden="false" customHeight="false" outlineLevel="0" collapsed="false">
      <c r="A316" s="285"/>
      <c r="B316" s="283"/>
      <c r="C316" s="283"/>
      <c r="D316" s="283"/>
      <c r="E316" s="27"/>
      <c r="F316" s="31"/>
    </row>
    <row r="317" customFormat="false" ht="12.75" hidden="false" customHeight="false" outlineLevel="0" collapsed="false">
      <c r="A317" s="291"/>
      <c r="B317" s="317"/>
      <c r="C317" s="317"/>
      <c r="D317" s="317"/>
      <c r="E317" s="292"/>
      <c r="F317" s="31"/>
    </row>
    <row r="318" customFormat="false" ht="12.75" hidden="false" customHeight="false" outlineLevel="0" collapsed="false">
      <c r="A318" s="285"/>
      <c r="B318" s="283"/>
      <c r="C318" s="283"/>
      <c r="D318" s="283"/>
      <c r="E318" s="27"/>
      <c r="F318" s="31"/>
    </row>
    <row r="319" customFormat="false" ht="12.75" hidden="false" customHeight="false" outlineLevel="0" collapsed="false">
      <c r="A319" s="285"/>
      <c r="B319" s="283"/>
      <c r="C319" s="283"/>
      <c r="D319" s="283"/>
      <c r="E319" s="27"/>
      <c r="F319" s="31"/>
    </row>
    <row r="320" customFormat="false" ht="12.75" hidden="false" customHeight="false" outlineLevel="0" collapsed="false">
      <c r="A320" s="285"/>
      <c r="B320" s="316"/>
      <c r="C320" s="283"/>
      <c r="D320" s="283"/>
      <c r="E320" s="27"/>
      <c r="F320" s="31"/>
    </row>
    <row r="321" customFormat="false" ht="12.75" hidden="false" customHeight="false" outlineLevel="0" collapsed="false">
      <c r="A321" s="285"/>
      <c r="B321" s="316"/>
      <c r="C321" s="283"/>
      <c r="D321" s="283"/>
      <c r="E321" s="27"/>
      <c r="F321" s="31"/>
    </row>
    <row r="322" customFormat="false" ht="12.75" hidden="false" customHeight="false" outlineLevel="0" collapsed="false">
      <c r="A322" s="285"/>
      <c r="B322" s="316"/>
      <c r="C322" s="283"/>
      <c r="D322" s="294"/>
      <c r="E322" s="47"/>
      <c r="F322" s="38"/>
    </row>
    <row r="323" customFormat="false" ht="12.75" hidden="false" customHeight="false" outlineLevel="0" collapsed="false">
      <c r="A323" s="285"/>
      <c r="B323" s="283"/>
      <c r="C323" s="283"/>
      <c r="D323" s="283"/>
      <c r="E323" s="27"/>
      <c r="F323" s="31"/>
    </row>
    <row r="324" customFormat="false" ht="12.75" hidden="false" customHeight="false" outlineLevel="0" collapsed="false">
      <c r="A324" s="285"/>
      <c r="B324" s="283"/>
      <c r="C324" s="283"/>
      <c r="D324" s="295"/>
      <c r="E324" s="305"/>
      <c r="F324" s="31"/>
    </row>
    <row r="325" customFormat="false" ht="12.75" hidden="false" customHeight="false" outlineLevel="0" collapsed="false">
      <c r="A325" s="285"/>
      <c r="B325" s="283"/>
      <c r="C325" s="283"/>
      <c r="D325" s="297"/>
      <c r="E325" s="111"/>
      <c r="F325" s="298"/>
    </row>
    <row r="326" customFormat="false" ht="12.75" hidden="false" customHeight="false" outlineLevel="0" collapsed="false">
      <c r="A326" s="285"/>
      <c r="B326" s="283"/>
      <c r="C326" s="283"/>
      <c r="D326" s="297"/>
      <c r="E326" s="111"/>
      <c r="F326" s="298"/>
    </row>
    <row r="327" customFormat="false" ht="12.75" hidden="false" customHeight="false" outlineLevel="0" collapsed="false">
      <c r="A327" s="299"/>
      <c r="B327" s="283"/>
      <c r="C327" s="283"/>
      <c r="D327" s="318"/>
      <c r="E327" s="308"/>
      <c r="F327" s="301"/>
    </row>
    <row r="328" customFormat="false" ht="12.75" hidden="false" customHeight="false" outlineLevel="0" collapsed="false">
      <c r="A328" s="285"/>
      <c r="B328" s="283"/>
      <c r="C328" s="283"/>
      <c r="D328" s="297"/>
      <c r="E328" s="111"/>
      <c r="F328" s="301"/>
    </row>
    <row r="329" customFormat="false" ht="13.5" hidden="false" customHeight="false" outlineLevel="0" collapsed="false">
      <c r="A329" s="285"/>
      <c r="B329" s="283"/>
      <c r="C329" s="283"/>
      <c r="D329" s="319"/>
      <c r="E329" s="309"/>
      <c r="F329" s="30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D14" activeCellId="3" sqref="D34 E41 D45 D1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0"/>
      <c r="I2" s="102"/>
      <c r="J2" s="19"/>
      <c r="K2" s="19"/>
      <c r="L2" s="103"/>
      <c r="M2" s="104" t="s">
        <v>125</v>
      </c>
      <c r="N2" s="103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1"/>
      <c r="G3" s="120"/>
      <c r="H3" s="102" t="s">
        <v>117</v>
      </c>
      <c r="I3" s="100" t="s">
        <v>115</v>
      </c>
      <c r="J3" s="100" t="s">
        <v>116</v>
      </c>
      <c r="K3" s="109" t="s">
        <v>118</v>
      </c>
      <c r="L3" s="104" t="s">
        <v>119</v>
      </c>
      <c r="M3" s="103" t="s">
        <v>120</v>
      </c>
    </row>
    <row r="4" customFormat="false" ht="11.25" hidden="false" customHeight="false" outlineLevel="0" collapsed="false">
      <c r="A4" s="146" t="n">
        <v>1</v>
      </c>
      <c r="B4" s="108" t="n">
        <v>28554</v>
      </c>
      <c r="C4" s="108" t="n">
        <v>33234</v>
      </c>
      <c r="D4" s="108" t="n">
        <v>33359</v>
      </c>
      <c r="E4" s="108" t="n">
        <v>35317</v>
      </c>
      <c r="F4" s="120" t="n">
        <f aca="false">+E4+C4-D4-B4</f>
        <v>6638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15625</v>
      </c>
      <c r="C5" s="108" t="n">
        <v>16488</v>
      </c>
      <c r="D5" s="108" t="n">
        <v>35760</v>
      </c>
      <c r="E5" s="108" t="n">
        <v>37983</v>
      </c>
      <c r="F5" s="120" t="n">
        <f aca="false">+E5+C5-D5-B5</f>
        <v>3086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28573</v>
      </c>
      <c r="C6" s="108" t="n">
        <v>29845</v>
      </c>
      <c r="D6" s="108" t="n">
        <v>33221</v>
      </c>
      <c r="E6" s="108" t="n">
        <v>34952</v>
      </c>
      <c r="F6" s="120" t="n">
        <f aca="false">+E6+C6-D6-B6</f>
        <v>3003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25755</v>
      </c>
      <c r="C7" s="108" t="n">
        <v>30000</v>
      </c>
      <c r="D7" s="108" t="n">
        <v>32149</v>
      </c>
      <c r="E7" s="108" t="n">
        <v>33000</v>
      </c>
      <c r="F7" s="120" t="n">
        <f aca="false">+E7+C7-D7-B7</f>
        <v>5096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28748</v>
      </c>
      <c r="C8" s="108" t="n">
        <v>27000</v>
      </c>
      <c r="D8" s="108" t="n">
        <v>29943</v>
      </c>
      <c r="E8" s="108" t="n">
        <v>29000</v>
      </c>
      <c r="F8" s="120" t="n">
        <f aca="false">+E8+C8-D8-B8</f>
        <v>-2691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29619</v>
      </c>
      <c r="C9" s="108" t="n">
        <v>28499</v>
      </c>
      <c r="D9" s="108" t="n">
        <v>29027</v>
      </c>
      <c r="E9" s="108" t="n">
        <v>27500</v>
      </c>
      <c r="F9" s="120" t="n">
        <f aca="false">+E9+C9-D9-B9</f>
        <v>-2647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30828</v>
      </c>
      <c r="C10" s="108" t="n">
        <v>25000</v>
      </c>
      <c r="D10" s="108" t="n">
        <v>31950</v>
      </c>
      <c r="E10" s="108" t="n">
        <v>30999</v>
      </c>
      <c r="F10" s="120" t="n">
        <f aca="false">+E10+C10-D10-B10</f>
        <v>-6779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30687</v>
      </c>
      <c r="C11" s="108" t="n">
        <v>23000</v>
      </c>
      <c r="D11" s="108" t="n">
        <v>32614</v>
      </c>
      <c r="E11" s="108" t="n">
        <v>32999</v>
      </c>
      <c r="F11" s="120" t="n">
        <f aca="false">+E11+C11-D11-B11</f>
        <v>-7302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29910</v>
      </c>
      <c r="C12" s="108" t="n">
        <v>23000</v>
      </c>
      <c r="D12" s="108" t="n">
        <v>32422</v>
      </c>
      <c r="E12" s="108" t="n">
        <v>32999</v>
      </c>
      <c r="F12" s="120" t="n">
        <f aca="false">+E12+C12-D12-B12</f>
        <v>-6333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27830</v>
      </c>
      <c r="C13" s="108" t="n">
        <v>23000</v>
      </c>
      <c r="D13" s="108" t="n">
        <v>31900</v>
      </c>
      <c r="E13" s="108" t="n">
        <v>32999</v>
      </c>
      <c r="F13" s="120" t="n">
        <f aca="false">+E13+C13-D13-B13</f>
        <v>-3731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29936</v>
      </c>
      <c r="C14" s="108" t="n">
        <v>23000</v>
      </c>
      <c r="D14" s="108" t="n">
        <v>31208</v>
      </c>
      <c r="E14" s="108" t="n">
        <v>32999</v>
      </c>
      <c r="F14" s="120" t="n">
        <f aca="false">+E14+C14-D14-B14</f>
        <v>-5145</v>
      </c>
      <c r="G14" s="120"/>
    </row>
    <row r="15" customFormat="false" ht="11.25" hidden="false" customHeight="false" outlineLevel="0" collapsed="false">
      <c r="A15" s="146" t="n">
        <v>12</v>
      </c>
      <c r="B15" s="108"/>
      <c r="C15" s="108"/>
      <c r="D15" s="108"/>
      <c r="E15" s="108"/>
      <c r="F15" s="120" t="n">
        <f aca="false">+E15+C15-D15-B15</f>
        <v>0</v>
      </c>
      <c r="G15" s="120"/>
    </row>
    <row r="16" customFormat="false" ht="11.25" hidden="false" customHeight="false" outlineLevel="0" collapsed="false">
      <c r="A16" s="146" t="n">
        <v>13</v>
      </c>
      <c r="B16" s="108"/>
      <c r="C16" s="108"/>
      <c r="D16" s="108"/>
      <c r="E16" s="108"/>
      <c r="F16" s="120" t="n">
        <f aca="false">+E16+C16-D16-B16</f>
        <v>0</v>
      </c>
      <c r="G16" s="120"/>
    </row>
    <row r="17" customFormat="false" ht="11.25" hidden="false" customHeight="false" outlineLevel="0" collapsed="false">
      <c r="A17" s="146" t="n">
        <v>14</v>
      </c>
      <c r="B17" s="108"/>
      <c r="C17" s="108"/>
      <c r="D17" s="108"/>
      <c r="E17" s="108"/>
      <c r="F17" s="120" t="n">
        <f aca="false">+E17+C17-D17-B17</f>
        <v>0</v>
      </c>
      <c r="G17" s="120"/>
    </row>
    <row r="18" customFormat="false" ht="11.25" hidden="false" customHeight="false" outlineLevel="0" collapsed="false">
      <c r="A18" s="146" t="n">
        <v>15</v>
      </c>
      <c r="B18" s="108"/>
      <c r="C18" s="108"/>
      <c r="D18" s="108"/>
      <c r="E18" s="108"/>
      <c r="F18" s="120" t="n">
        <f aca="false">+E18+C18-D18-B18</f>
        <v>0</v>
      </c>
      <c r="G18" s="120"/>
    </row>
    <row r="19" customFormat="false" ht="11.25" hidden="false" customHeight="false" outlineLevel="0" collapsed="false">
      <c r="A19" s="146" t="n">
        <v>16</v>
      </c>
      <c r="B19" s="108"/>
      <c r="C19" s="108"/>
      <c r="D19" s="108"/>
      <c r="E19" s="108"/>
      <c r="F19" s="120" t="n">
        <f aca="false">+E19+C19-D19-B19</f>
        <v>0</v>
      </c>
      <c r="G19" s="120"/>
    </row>
    <row r="20" customFormat="false" ht="11.25" hidden="false" customHeight="false" outlineLevel="0" collapsed="false">
      <c r="A20" s="146" t="n">
        <v>17</v>
      </c>
      <c r="B20" s="108"/>
      <c r="C20" s="108"/>
      <c r="D20" s="108"/>
      <c r="E20" s="108"/>
      <c r="F20" s="120" t="n">
        <f aca="false">+E20+C20-D20-B20</f>
        <v>0</v>
      </c>
      <c r="G20" s="120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20" t="n">
        <f aca="false">+E21+C21-D21-B21</f>
        <v>0</v>
      </c>
      <c r="G21" s="120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20" t="n">
        <f aca="false">+E22+C22-D22-B22</f>
        <v>0</v>
      </c>
      <c r="G22" s="120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20" t="n">
        <f aca="false">+E23+C23-D23-B23</f>
        <v>0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306065</v>
      </c>
      <c r="C35" s="108" t="n">
        <f aca="false">SUM(C4:C34)</f>
        <v>282066</v>
      </c>
      <c r="D35" s="108" t="n">
        <f aca="false">SUM(D4:D34)</f>
        <v>353553</v>
      </c>
      <c r="E35" s="108" t="n">
        <f aca="false">SUM(E4:E34)</f>
        <v>360747</v>
      </c>
      <c r="F35" s="108" t="n">
        <f aca="false">+E35-D35+C35-B35</f>
        <v>-16805</v>
      </c>
    </row>
    <row r="36" customFormat="false" ht="11.25" hidden="false" customHeight="false" outlineLevel="0" collapsed="false">
      <c r="A36" s="149"/>
      <c r="C36" s="30" t="n">
        <f aca="false">+C35-B35</f>
        <v>-23999</v>
      </c>
      <c r="D36" s="30"/>
      <c r="E36" s="30" t="n">
        <f aca="false">+E35-D35</f>
        <v>7194</v>
      </c>
      <c r="F36" s="16"/>
    </row>
    <row r="37" customFormat="false" ht="11.25" hidden="false" customHeight="false" outlineLevel="0" collapsed="false">
      <c r="C37" s="79" t="n">
        <f aca="false">+summary!H4</f>
        <v>2.03</v>
      </c>
      <c r="D37" s="79"/>
      <c r="E37" s="79" t="n">
        <f aca="false">+C37</f>
        <v>2.03</v>
      </c>
      <c r="F37" s="108"/>
    </row>
    <row r="38" customFormat="false" ht="11.25" hidden="false" customHeight="false" outlineLevel="0" collapsed="false">
      <c r="C38" s="151" t="n">
        <f aca="false">+C37*C36</f>
        <v>-48717.97</v>
      </c>
      <c r="D38" s="16"/>
      <c r="E38" s="151" t="n">
        <f aca="false">+E37*E36</f>
        <v>14603.82</v>
      </c>
      <c r="F38" s="150" t="n">
        <f aca="false">+E38+C38</f>
        <v>-34114.15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37134</v>
      </c>
      <c r="C40" s="320" t="n">
        <v>441786.89</v>
      </c>
      <c r="D40" s="188"/>
      <c r="E40" s="320" t="n">
        <v>100794.76</v>
      </c>
      <c r="F40" s="321" t="n">
        <f aca="false">+E40+C40</f>
        <v>542581.65</v>
      </c>
      <c r="G40" s="120"/>
    </row>
    <row r="41" customFormat="false" ht="11.25" hidden="false" customHeight="false" outlineLevel="0" collapsed="false">
      <c r="A41" s="152" t="n">
        <v>37145</v>
      </c>
      <c r="C41" s="188" t="n">
        <f aca="false">+C40+C38</f>
        <v>393068.92</v>
      </c>
      <c r="D41" s="188"/>
      <c r="E41" s="188" t="n">
        <f aca="false">+E40+E38</f>
        <v>115398.58</v>
      </c>
      <c r="F41" s="188" t="n">
        <f aca="false">+E41+C41</f>
        <v>508467.5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22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126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37134</v>
      </c>
      <c r="D46" s="154" t="n">
        <f aca="false">36388+33437</f>
        <v>69825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37145</v>
      </c>
      <c r="D47" s="37" t="n">
        <f aca="false">+F35</f>
        <v>-16805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53020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23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72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23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8"/>
      <c r="E159" s="188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23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8"/>
      <c r="E204" s="188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8"/>
      <c r="M206" s="152"/>
      <c r="O206" s="153"/>
      <c r="P206" s="153"/>
      <c r="Q206" s="153"/>
      <c r="R206" s="188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8"/>
      <c r="M207" s="152"/>
      <c r="O207" s="153"/>
      <c r="P207" s="153"/>
      <c r="Q207" s="153"/>
      <c r="R207" s="188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8"/>
      <c r="M250" s="152"/>
      <c r="O250" s="153"/>
      <c r="P250" s="153"/>
      <c r="Q250" s="153"/>
      <c r="R250" s="188"/>
    </row>
    <row r="251" customFormat="false" ht="11.25" hidden="false" customHeight="false" outlineLevel="0" collapsed="false">
      <c r="L251" s="188"/>
      <c r="M251" s="152"/>
      <c r="O251" s="153"/>
      <c r="P251" s="153"/>
      <c r="Q251" s="153"/>
      <c r="R251" s="188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8"/>
    </row>
    <row r="293" customFormat="false" ht="11.25" hidden="false" customHeight="false" outlineLevel="0" collapsed="false">
      <c r="M293" s="152"/>
      <c r="O293" s="153"/>
      <c r="P293" s="153"/>
      <c r="Q293" s="153"/>
      <c r="R293" s="188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8"/>
      <c r="S334" s="152"/>
      <c r="U334" s="153"/>
      <c r="V334" s="153"/>
      <c r="W334" s="153"/>
      <c r="X334" s="188"/>
    </row>
    <row r="335" customFormat="false" ht="11.25" hidden="false" customHeight="false" outlineLevel="0" collapsed="false">
      <c r="M335" s="152"/>
      <c r="O335" s="153"/>
      <c r="P335" s="153"/>
      <c r="Q335" s="153"/>
      <c r="R335" s="188"/>
      <c r="S335" s="152"/>
      <c r="U335" s="153"/>
      <c r="V335" s="153"/>
      <c r="W335" s="153"/>
      <c r="X33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7" activeCellId="3" sqref="C18 B41 G32 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4"/>
      <c r="B1" s="158"/>
      <c r="I1" s="98"/>
      <c r="K1" s="98"/>
    </row>
    <row r="2" customFormat="false" ht="12.75" hidden="false" customHeight="false" outlineLevel="0" collapsed="false">
      <c r="B2" s="98" t="s">
        <v>170</v>
      </c>
      <c r="D2" s="98" t="s">
        <v>171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5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151</v>
      </c>
      <c r="AF3" s="106" t="s">
        <v>151</v>
      </c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24" t="s">
        <v>115</v>
      </c>
      <c r="E4" s="24" t="s">
        <v>116</v>
      </c>
      <c r="F4" s="101"/>
      <c r="G4" s="108"/>
      <c r="H4" s="107"/>
      <c r="I4" s="108"/>
      <c r="J4" s="108"/>
      <c r="K4" s="108"/>
      <c r="L4" s="108"/>
      <c r="M4" s="108"/>
      <c r="N4" s="105"/>
      <c r="O4" s="191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142</v>
      </c>
      <c r="AE4" s="18" t="s">
        <v>119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126397</v>
      </c>
      <c r="C5" s="108" t="n">
        <v>140595</v>
      </c>
      <c r="D5" s="108"/>
      <c r="E5" s="108" t="n">
        <v>-14918</v>
      </c>
      <c r="F5" s="108" t="n">
        <f aca="false">+C5+E5-B5-D5</f>
        <v>-720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130730</v>
      </c>
      <c r="C6" s="108" t="n">
        <v>150891</v>
      </c>
      <c r="D6" s="108"/>
      <c r="E6" s="108" t="n">
        <v>-21381</v>
      </c>
      <c r="F6" s="108" t="n">
        <f aca="false">+C6+E6-B6-D6</f>
        <v>-1220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160915</v>
      </c>
      <c r="C7" s="108" t="n">
        <v>162126</v>
      </c>
      <c r="D7" s="108"/>
      <c r="E7" s="108"/>
      <c r="F7" s="108" t="n">
        <f aca="false">+C7+E7-B7-D7</f>
        <v>1211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146983</v>
      </c>
      <c r="C8" s="108" t="n">
        <v>153572</v>
      </c>
      <c r="D8" s="108"/>
      <c r="E8" s="108" t="n">
        <v>-6935</v>
      </c>
      <c r="F8" s="108" t="n">
        <f aca="false">+C8+E8-B8-D8</f>
        <v>-346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216615</v>
      </c>
      <c r="C9" s="108" t="n">
        <v>215822</v>
      </c>
      <c r="D9" s="108"/>
      <c r="E9" s="108"/>
      <c r="F9" s="108" t="n">
        <f aca="false">+C9+E9-B9-D9</f>
        <v>-793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230620</v>
      </c>
      <c r="C10" s="108" t="n">
        <v>230676</v>
      </c>
      <c r="D10" s="108"/>
      <c r="E10" s="108"/>
      <c r="F10" s="108" t="n">
        <f aca="false">+C10+E10-B10-D10</f>
        <v>56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201058</v>
      </c>
      <c r="C11" s="108" t="n">
        <v>210081</v>
      </c>
      <c r="D11" s="108"/>
      <c r="E11" s="108" t="n">
        <v>-10154</v>
      </c>
      <c r="F11" s="108" t="n">
        <f aca="false">+C11+E11-B11-D11</f>
        <v>-1131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169372</v>
      </c>
      <c r="C12" s="108" t="n">
        <v>171574</v>
      </c>
      <c r="D12" s="108"/>
      <c r="E12" s="108"/>
      <c r="F12" s="108" t="n">
        <f aca="false">+C12+E12-B12-D12</f>
        <v>2202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160298</v>
      </c>
      <c r="C13" s="108" t="n">
        <v>167233</v>
      </c>
      <c r="D13" s="108"/>
      <c r="E13" s="108" t="n">
        <v>-7013</v>
      </c>
      <c r="F13" s="108" t="n">
        <f aca="false">+C13+E13-B13-D13</f>
        <v>-78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159930</v>
      </c>
      <c r="C14" s="108" t="n">
        <v>171029</v>
      </c>
      <c r="D14" s="108"/>
      <c r="E14" s="108" t="n">
        <v>-10981</v>
      </c>
      <c r="F14" s="108" t="n">
        <f aca="false">+C14+E14-B14-D14</f>
        <v>118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169213</v>
      </c>
      <c r="C15" s="108" t="n">
        <v>169874</v>
      </c>
      <c r="D15" s="108"/>
      <c r="E15" s="108" t="n">
        <v>-2245</v>
      </c>
      <c r="F15" s="108" t="n">
        <f aca="false">+C15+E15-B15-D15</f>
        <v>-1584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147925</v>
      </c>
      <c r="C16" s="108" t="n">
        <v>156137</v>
      </c>
      <c r="D16" s="108"/>
      <c r="E16" s="108" t="n">
        <v>-8994</v>
      </c>
      <c r="F16" s="108" t="n">
        <f aca="false">+C16+E16-B16-D16</f>
        <v>-782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 t="n">
        <f aca="false">+C17+E17-B17-D17</f>
        <v>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 t="n">
        <f aca="false">+C18+E18-B18-D18</f>
        <v>0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 t="n">
        <f aca="false">+C19+E19-B19-D19</f>
        <v>0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 t="n">
        <f aca="false">+C20+E20-B20-D20</f>
        <v>0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 t="n">
        <f aca="false">+C21+E21-B21-D21</f>
        <v>0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 t="n">
        <f aca="false">+C22+E22-B22-D22</f>
        <v>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 t="n">
        <f aca="false">+C23+E23-B23-D23</f>
        <v>0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 t="n">
        <f aca="false">+C24+E24-B24-D24</f>
        <v>0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2020056</v>
      </c>
      <c r="C36" s="108" t="n">
        <f aca="false">SUM(C5:C35)</f>
        <v>2099610</v>
      </c>
      <c r="D36" s="108" t="n">
        <f aca="false">SUM(D5:D35)</f>
        <v>0</v>
      </c>
      <c r="E36" s="108" t="n">
        <f aca="false">SUM(E5:E35)</f>
        <v>-82621</v>
      </c>
      <c r="F36" s="108" t="n">
        <f aca="false">SUM(F5:F35)</f>
        <v>-3067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37134</v>
      </c>
      <c r="F39" s="324" t="n">
        <v>70132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37146</v>
      </c>
      <c r="F41" s="325" t="n">
        <f aca="false">+F39+F36</f>
        <v>67065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121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37134</v>
      </c>
      <c r="C47" s="9"/>
      <c r="D47" s="9"/>
      <c r="E47" s="162" t="n">
        <v>-318064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37146</v>
      </c>
      <c r="C48" s="9"/>
      <c r="D48" s="9"/>
      <c r="E48" s="126" t="n">
        <f aca="false">+F36*'by type_area'!J3</f>
        <v>-5949.98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-324013.98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12"/>
      <c r="T68" s="213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12"/>
      <c r="T69" s="213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12"/>
      <c r="T70" s="213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12"/>
      <c r="T71" s="213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12"/>
      <c r="T72" s="213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12"/>
      <c r="T73" s="213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7"/>
      <c r="T74" s="213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7"/>
      <c r="T75" s="213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7"/>
      <c r="T76" s="213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7"/>
      <c r="T77" s="213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7"/>
      <c r="T78" s="213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7"/>
      <c r="T79" s="213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7"/>
      <c r="T80" s="213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3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3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3"/>
    </row>
    <row r="84" customFormat="false" ht="12.75" hidden="false" customHeight="false" outlineLevel="0" collapsed="false">
      <c r="A84" s="164"/>
      <c r="B84" s="164"/>
      <c r="M84" s="112"/>
      <c r="N84" s="113"/>
      <c r="O84" s="113"/>
      <c r="P84" s="113"/>
      <c r="Q84" s="113"/>
      <c r="R84" s="113"/>
      <c r="T84" s="213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3"/>
    </row>
    <row r="86" customFormat="false" ht="12.75" hidden="false" customHeight="false" outlineLevel="0" collapsed="false">
      <c r="A86" s="136"/>
      <c r="B86" s="100"/>
      <c r="C86" s="100"/>
      <c r="D86" s="100"/>
      <c r="E86" s="195"/>
      <c r="F86" s="100"/>
      <c r="M86" s="112"/>
      <c r="N86" s="113"/>
      <c r="O86" s="113"/>
      <c r="P86" s="113"/>
      <c r="Q86" s="113"/>
      <c r="R86" s="113"/>
      <c r="T86" s="213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3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3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3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4"/>
      <c r="B128" s="164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5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4"/>
      <c r="B170" s="164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5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4"/>
      <c r="B214" s="164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5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6"/>
    </row>
    <row r="258" customFormat="false" ht="12.75" hidden="false" customHeight="false" outlineLevel="0" collapsed="false">
      <c r="A258" s="164"/>
      <c r="B258" s="158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5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7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7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4"/>
      <c r="B301" s="158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5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8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7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4"/>
      <c r="B345" s="158"/>
      <c r="G345" s="164"/>
      <c r="H345" s="158"/>
      <c r="K345" s="155"/>
      <c r="M345" s="164"/>
      <c r="N345" s="158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5"/>
      <c r="F347" s="100"/>
      <c r="G347" s="136"/>
      <c r="H347" s="100"/>
      <c r="I347" s="100"/>
      <c r="J347" s="100"/>
      <c r="K347" s="195"/>
      <c r="L347" s="100"/>
      <c r="M347" s="136"/>
      <c r="N347" s="100"/>
      <c r="O347" s="100"/>
      <c r="P347" s="100"/>
      <c r="Q347" s="195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8"/>
      <c r="G383" s="134"/>
      <c r="H383" s="119"/>
      <c r="K383" s="155"/>
      <c r="L383" s="328"/>
      <c r="M383" s="134"/>
      <c r="N383" s="119"/>
      <c r="Q383" s="155"/>
      <c r="R383" s="328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7"/>
      <c r="G385" s="134"/>
      <c r="H385" s="5"/>
      <c r="K385" s="155"/>
      <c r="L385" s="327"/>
      <c r="M385" s="134"/>
      <c r="N385" s="5"/>
      <c r="Q385" s="155"/>
      <c r="R385" s="327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2" activeCellId="3" sqref="A44 D42 D42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9"/>
      <c r="B5" s="0" t="s">
        <v>33</v>
      </c>
      <c r="E5" s="219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101561</v>
      </c>
      <c r="C8" s="108" t="n">
        <v>99387</v>
      </c>
      <c r="D8" s="108" t="n">
        <f aca="false">+C8-B8</f>
        <v>-2174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104070</v>
      </c>
      <c r="C9" s="108" t="n">
        <v>104668</v>
      </c>
      <c r="D9" s="108" t="n">
        <f aca="false">+C9-B9</f>
        <v>598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102908</v>
      </c>
      <c r="C10" s="108" t="n">
        <v>102434</v>
      </c>
      <c r="D10" s="108" t="n">
        <f aca="false">+C10-B10</f>
        <v>-474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84773</v>
      </c>
      <c r="C11" s="108" t="n">
        <v>83676</v>
      </c>
      <c r="D11" s="108" t="n">
        <f aca="false">+C11-B11</f>
        <v>-1097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70058</v>
      </c>
      <c r="C12" s="108" t="n">
        <v>70461</v>
      </c>
      <c r="D12" s="108" t="n">
        <f aca="false">+C12-B12</f>
        <v>403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93868</v>
      </c>
      <c r="C13" s="108" t="n">
        <v>93801</v>
      </c>
      <c r="D13" s="108" t="n">
        <f aca="false">+C13-B13</f>
        <v>-67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91997</v>
      </c>
      <c r="C14" s="108" t="n">
        <v>92787</v>
      </c>
      <c r="D14" s="108" t="n">
        <f aca="false">+C14-B14</f>
        <v>790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92287</v>
      </c>
      <c r="C15" s="108" t="n">
        <v>91788</v>
      </c>
      <c r="D15" s="108" t="n">
        <f aca="false">+C15-B15</f>
        <v>-499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92020</v>
      </c>
      <c r="C16" s="108" t="n">
        <v>91755</v>
      </c>
      <c r="D16" s="108" t="n">
        <f aca="false">+C16-B16</f>
        <v>-265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92001</v>
      </c>
      <c r="C17" s="108" t="n">
        <v>91755</v>
      </c>
      <c r="D17" s="108" t="n">
        <f aca="false">+C17-B17</f>
        <v>-246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106982</v>
      </c>
      <c r="C18" s="108" t="n">
        <v>105491</v>
      </c>
      <c r="D18" s="108" t="n">
        <f aca="false">+C18-B18</f>
        <v>-1491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/>
      <c r="C19" s="108"/>
      <c r="D19" s="108" t="n">
        <f aca="false">+C19-B19</f>
        <v>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/>
      <c r="C20" s="108"/>
      <c r="D20" s="108" t="n">
        <f aca="false">+C20-B20</f>
        <v>0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/>
      <c r="C21" s="108"/>
      <c r="D21" s="108" t="n">
        <f aca="false">+C21-B21</f>
        <v>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/>
      <c r="C22" s="108"/>
      <c r="D22" s="108" t="n">
        <f aca="false">+C22-B22</f>
        <v>0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/>
      <c r="C23" s="108"/>
      <c r="D23" s="108" t="n">
        <f aca="false">+C23-B23</f>
        <v>0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/>
      <c r="C24" s="108"/>
      <c r="D24" s="108" t="n">
        <f aca="false">+C24-B24</f>
        <v>0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/>
      <c r="C25" s="108"/>
      <c r="D25" s="108" t="n">
        <f aca="false">+C25-B25</f>
        <v>0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/>
      <c r="C26" s="108"/>
      <c r="D26" s="108" t="n">
        <f aca="false">+C26-B26</f>
        <v>0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/>
      <c r="C27" s="108"/>
      <c r="D27" s="108" t="n">
        <f aca="false">+C27-B27</f>
        <v>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59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1032525</v>
      </c>
      <c r="C39" s="108" t="n">
        <f aca="false">SUM(C8:C38)</f>
        <v>1028003</v>
      </c>
      <c r="D39" s="108" t="n">
        <f aca="false">SUM(D8:D38)</f>
        <v>-4522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2.03</v>
      </c>
      <c r="E40" s="134"/>
      <c r="H40" s="111"/>
    </row>
    <row r="41" customFormat="false" ht="12.75" hidden="false" customHeight="false" outlineLevel="0" collapsed="false">
      <c r="D41" s="329" t="n">
        <f aca="false">+D40*D39</f>
        <v>-9179.66</v>
      </c>
      <c r="F41" s="2"/>
      <c r="H41" s="329"/>
    </row>
    <row r="42" customFormat="false" ht="12.75" hidden="false" customHeight="false" outlineLevel="0" collapsed="false">
      <c r="A42" s="152" t="n">
        <v>37134</v>
      </c>
      <c r="D42" s="330" t="n">
        <v>40812.85</v>
      </c>
      <c r="E42" s="152"/>
      <c r="H42" s="329"/>
    </row>
    <row r="43" customFormat="false" ht="12.75" hidden="false" customHeight="false" outlineLevel="0" collapsed="false">
      <c r="A43" s="152" t="n">
        <v>37145</v>
      </c>
      <c r="D43" s="331" t="n">
        <f aca="false">+D42+D41</f>
        <v>31633.19</v>
      </c>
      <c r="E43" s="152"/>
      <c r="H43" s="331"/>
    </row>
    <row r="44" customFormat="false" ht="12.75" hidden="false" customHeight="false" outlineLevel="0" collapsed="false">
      <c r="D44" s="332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4" t="n">
        <v>-36540</v>
      </c>
    </row>
    <row r="49" customFormat="false" ht="12.75" hidden="false" customHeight="false" outlineLevel="0" collapsed="false">
      <c r="A49" s="124" t="n">
        <f aca="false">+A43</f>
        <v>37145</v>
      </c>
      <c r="B49" s="9"/>
      <c r="C49" s="9"/>
      <c r="D49" s="37" t="n">
        <f aca="false">+D39</f>
        <v>-4522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-41062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3" sqref="B13 B13 C5 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33" t="n">
        <v>37134</v>
      </c>
      <c r="C5" s="334" t="n">
        <v>1328416.64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37142</v>
      </c>
      <c r="J7" s="9"/>
    </row>
    <row r="8" customFormat="false" ht="12.75" hidden="false" customHeight="false" outlineLevel="0" collapsed="false">
      <c r="A8" s="78" t="n">
        <v>60874</v>
      </c>
      <c r="B8" s="335" t="n">
        <v>1363</v>
      </c>
      <c r="J8" s="9"/>
    </row>
    <row r="9" customFormat="false" ht="12.75" hidden="false" customHeight="false" outlineLevel="0" collapsed="false">
      <c r="A9" s="78" t="n">
        <v>78169</v>
      </c>
      <c r="B9" s="335"/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8" t="n">
        <v>500248</v>
      </c>
      <c r="B11" s="335"/>
      <c r="J11" s="9"/>
    </row>
    <row r="12" customFormat="false" ht="12.75" hidden="false" customHeight="false" outlineLevel="0" collapsed="false">
      <c r="A12" s="78" t="n">
        <v>500251</v>
      </c>
      <c r="B12" s="336" t="n">
        <f aca="false">4240-3893</f>
        <v>347</v>
      </c>
      <c r="J12" s="9"/>
    </row>
    <row r="13" customFormat="false" ht="12.75" hidden="false" customHeight="false" outlineLevel="0" collapsed="false">
      <c r="A13" s="78" t="n">
        <v>500254</v>
      </c>
      <c r="B13" s="336" t="n">
        <f aca="false">960-992</f>
        <v>-32</v>
      </c>
      <c r="J13" s="9"/>
    </row>
    <row r="14" customFormat="false" ht="12.75" hidden="false" customHeight="false" outlineLevel="0" collapsed="false">
      <c r="A14" s="9" t="n">
        <v>500255</v>
      </c>
      <c r="B14" s="336" t="n">
        <f aca="false">4800-4116</f>
        <v>684</v>
      </c>
      <c r="J14" s="9"/>
    </row>
    <row r="15" customFormat="false" ht="12.75" hidden="false" customHeight="false" outlineLevel="0" collapsed="false">
      <c r="A15" s="9" t="n">
        <v>500262</v>
      </c>
      <c r="B15" s="336" t="n">
        <f aca="false">2080-1983</f>
        <v>97</v>
      </c>
      <c r="J15" s="9"/>
    </row>
    <row r="16" customFormat="false" ht="12.75" hidden="false" customHeight="false" outlineLevel="0" collapsed="false">
      <c r="A16" s="337" t="n">
        <v>500267</v>
      </c>
      <c r="B16" s="338" t="n">
        <f aca="false">427557-443466</f>
        <v>-15909</v>
      </c>
      <c r="J16" s="9"/>
    </row>
    <row r="17" customFormat="false" ht="12.75" hidden="false" customHeight="false" outlineLevel="0" collapsed="false">
      <c r="B17" s="30" t="n">
        <f aca="false">SUM(B8:B16)</f>
        <v>-13450</v>
      </c>
      <c r="J17" s="9"/>
    </row>
    <row r="18" customFormat="false" ht="12.75" hidden="false" customHeight="false" outlineLevel="0" collapsed="false">
      <c r="B18" s="79" t="n">
        <f aca="false">+B31</f>
        <v>2.03</v>
      </c>
      <c r="C18" s="339" t="n">
        <f aca="false">+B18*B17</f>
        <v>-27303.5</v>
      </c>
      <c r="G18" s="9"/>
      <c r="H18" s="340"/>
      <c r="I18" s="30"/>
      <c r="J18" s="9"/>
    </row>
    <row r="19" customFormat="false" ht="12.75" hidden="false" customHeight="false" outlineLevel="0" collapsed="false">
      <c r="C19" s="341" t="n">
        <f aca="false">+C18+C5</f>
        <v>1301113.14</v>
      </c>
      <c r="E19" s="79"/>
      <c r="G19" s="9"/>
      <c r="H19" s="340"/>
      <c r="I19" s="30"/>
      <c r="J19" s="9"/>
    </row>
    <row r="20" customFormat="false" ht="12.75" hidden="false" customHeight="false" outlineLevel="0" collapsed="false">
      <c r="E20" s="79"/>
      <c r="G20" s="9"/>
      <c r="H20" s="340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40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40"/>
      <c r="I22" s="30"/>
      <c r="J22" s="9"/>
    </row>
    <row r="23" customFormat="false" ht="12.75" hidden="false" customHeight="false" outlineLevel="0" collapsed="false">
      <c r="G23" s="9"/>
      <c r="H23" s="340"/>
      <c r="I23" s="30"/>
      <c r="J23" s="9"/>
    </row>
    <row r="24" customFormat="false" ht="12.75" hidden="false" customHeight="false" outlineLevel="0" collapsed="false">
      <c r="G24" s="9"/>
      <c r="H24" s="340"/>
      <c r="I24" s="30"/>
      <c r="J24" s="9"/>
    </row>
    <row r="25" customFormat="false" ht="12.75" hidden="false" customHeight="false" outlineLevel="0" collapsed="false">
      <c r="A25" s="342" t="n">
        <v>37134</v>
      </c>
      <c r="C25" s="334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37142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43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43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2.03</v>
      </c>
      <c r="C31" s="339" t="n">
        <f aca="false">+B31*B30</f>
        <v>0</v>
      </c>
    </row>
    <row r="32" customFormat="false" ht="12.75" hidden="false" customHeight="false" outlineLevel="0" collapsed="false">
      <c r="C32" s="341" t="n">
        <f aca="false">+C31+C25</f>
        <v>275313.72</v>
      </c>
      <c r="E32" s="79"/>
    </row>
    <row r="34" customFormat="false" ht="12.75" hidden="false" customHeight="false" outlineLevel="0" collapsed="false">
      <c r="E34" s="223"/>
    </row>
    <row r="35" customFormat="false" ht="12.75" hidden="false" customHeight="false" outlineLevel="0" collapsed="false">
      <c r="E35" s="79"/>
    </row>
    <row r="36" customFormat="false" ht="12.75" hidden="false" customHeight="false" outlineLevel="0" collapsed="false">
      <c r="A36" s="9" t="s">
        <v>174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A37" s="9" t="s">
        <v>176</v>
      </c>
      <c r="E37" s="124" t="n">
        <f aca="false">+A5</f>
        <v>37134</v>
      </c>
      <c r="F37" s="304" t="n">
        <v>281142</v>
      </c>
      <c r="G37" s="344" t="n">
        <v>117857</v>
      </c>
      <c r="H37" s="304" t="n">
        <v>148659</v>
      </c>
      <c r="I37" s="30"/>
    </row>
    <row r="38" customFormat="false" ht="12.75" hidden="false" customHeight="false" outlineLevel="0" collapsed="false">
      <c r="E38" s="124" t="n">
        <f aca="false">+A7</f>
        <v>37142</v>
      </c>
      <c r="F38" s="37" t="n">
        <f aca="false">+B17</f>
        <v>-13450</v>
      </c>
      <c r="G38" s="37" t="n">
        <f aca="false">+B30</f>
        <v>0</v>
      </c>
      <c r="H38" s="37" t="n">
        <f aca="false">+B45</f>
        <v>3215</v>
      </c>
      <c r="I38" s="30"/>
    </row>
    <row r="39" customFormat="false" ht="12.75" hidden="false" customHeight="false" outlineLevel="0" collapsed="false">
      <c r="A39" s="124" t="n">
        <v>37134</v>
      </c>
      <c r="C39" s="334" t="n">
        <v>760779.86</v>
      </c>
      <c r="F39" s="30" t="n">
        <f aca="false">+F38+F37</f>
        <v>267692</v>
      </c>
      <c r="G39" s="30" t="n">
        <f aca="false">+G38+G37</f>
        <v>117857</v>
      </c>
      <c r="H39" s="30" t="n">
        <f aca="false">+H38+H37</f>
        <v>151874</v>
      </c>
      <c r="I39" s="30" t="n">
        <f aca="false">+H39+G39+F39</f>
        <v>537423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60" t="n">
        <v>37144</v>
      </c>
      <c r="G41" s="9"/>
    </row>
    <row r="42" customFormat="false" ht="12.75" hidden="false" customHeight="false" outlineLevel="0" collapsed="false">
      <c r="A42" s="78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43" t="n">
        <v>2488</v>
      </c>
      <c r="G43" s="9"/>
      <c r="H43" s="345"/>
      <c r="I43" s="30"/>
    </row>
    <row r="44" customFormat="false" ht="12.75" hidden="false" customHeight="false" outlineLevel="0" collapsed="false">
      <c r="A44" s="9" t="n">
        <v>500392</v>
      </c>
      <c r="B44" s="346" t="n">
        <v>727</v>
      </c>
      <c r="G44" s="9"/>
      <c r="H44" s="345"/>
      <c r="I44" s="30"/>
    </row>
    <row r="45" customFormat="false" ht="12.75" hidden="false" customHeight="false" outlineLevel="0" collapsed="false">
      <c r="B45" s="30" t="n">
        <f aca="false">SUM(B42:B44)</f>
        <v>3215</v>
      </c>
      <c r="G45" s="9"/>
      <c r="H45" s="345"/>
      <c r="I45" s="30"/>
    </row>
    <row r="46" customFormat="false" ht="12.75" hidden="false" customHeight="false" outlineLevel="0" collapsed="false">
      <c r="B46" s="339" t="n">
        <f aca="false">+B31</f>
        <v>2.03</v>
      </c>
      <c r="C46" s="339" t="n">
        <f aca="false">+B46*B45</f>
        <v>6526.45</v>
      </c>
      <c r="H46" s="345"/>
      <c r="I46" s="30"/>
    </row>
    <row r="47" customFormat="false" ht="12.75" hidden="false" customHeight="false" outlineLevel="0" collapsed="false">
      <c r="C47" s="341" t="n">
        <f aca="false">+C46+C39</f>
        <v>767306.31</v>
      </c>
      <c r="E47" s="28"/>
      <c r="H47" s="345"/>
      <c r="I47" s="30"/>
    </row>
    <row r="48" customFormat="false" ht="12.75" hidden="false" customHeight="false" outlineLevel="0" collapsed="false">
      <c r="E48" s="347"/>
      <c r="H48" s="345"/>
      <c r="I48" s="30"/>
    </row>
    <row r="49" customFormat="false" ht="12.75" hidden="false" customHeight="false" outlineLevel="0" collapsed="false">
      <c r="E49" s="28"/>
      <c r="H49" s="345"/>
      <c r="I49" s="30"/>
    </row>
    <row r="50" customFormat="false" ht="12.75" hidden="false" customHeight="false" outlineLevel="0" collapsed="false">
      <c r="C50" s="348"/>
      <c r="E50" s="347"/>
    </row>
    <row r="51" customFormat="false" ht="12.75" hidden="false" customHeight="false" outlineLevel="0" collapsed="false">
      <c r="A51" s="9" t="s">
        <v>174</v>
      </c>
      <c r="C51" s="205"/>
    </row>
    <row r="52" customFormat="false" ht="12.75" hidden="false" customHeight="false" outlineLevel="0" collapsed="false">
      <c r="A52" s="9" t="n">
        <v>21665</v>
      </c>
      <c r="B52" s="79" t="s">
        <v>177</v>
      </c>
      <c r="C52" s="349" t="n">
        <v>73449.16</v>
      </c>
      <c r="D52" s="9" t="s">
        <v>178</v>
      </c>
      <c r="E52" s="153"/>
      <c r="H52" s="345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50" t="n">
        <v>23612.35</v>
      </c>
      <c r="D53" s="9" t="s">
        <v>179</v>
      </c>
      <c r="H53" s="345" t="n">
        <v>22664</v>
      </c>
      <c r="I53" s="30" t="n">
        <v>18932</v>
      </c>
    </row>
    <row r="54" customFormat="false" ht="12.75" hidden="false" customHeight="false" outlineLevel="0" collapsed="false">
      <c r="H54" s="351"/>
      <c r="I54" s="63"/>
    </row>
    <row r="55" customFormat="false" ht="12.75" hidden="false" customHeight="false" outlineLevel="0" collapsed="false">
      <c r="C55" s="352"/>
    </row>
    <row r="56" customFormat="false" ht="12.75" hidden="false" customHeight="false" outlineLevel="0" collapsed="false">
      <c r="C56" s="353" t="n">
        <f aca="false">+C53+C52+C47+C32+C19</f>
        <v>2440794.68</v>
      </c>
      <c r="I56" s="30" t="n">
        <f aca="false">SUM(I39:I53)</f>
        <v>592758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C31" colorId="64" zoomScale="100" zoomScaleNormal="100" zoomScalePageLayoutView="100" workbookViewId="0">
      <selection pane="topLeft" activeCell="F44" activeCellId="3" sqref="A1 D58 E36 F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4"/>
      <c r="B1" s="354" t="n">
        <v>23995</v>
      </c>
      <c r="C1" s="355"/>
      <c r="D1" s="356" t="n">
        <v>22051</v>
      </c>
      <c r="F1" s="19"/>
      <c r="H1" s="177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180</v>
      </c>
      <c r="G3" s="101"/>
      <c r="H3" s="193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25469</v>
      </c>
      <c r="E4" s="108" t="n">
        <v>23994</v>
      </c>
      <c r="F4" s="108" t="n">
        <f aca="false">+E4+C4-D4-B4</f>
        <v>-1475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24784</v>
      </c>
      <c r="E5" s="108" t="n">
        <v>22824</v>
      </c>
      <c r="F5" s="108" t="n">
        <f aca="false">+E5+C5-D5-B5</f>
        <v>-1960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25183</v>
      </c>
      <c r="E6" s="108" t="n">
        <v>23383</v>
      </c>
      <c r="F6" s="108" t="n">
        <f aca="false">+E6+C6-D6-B6</f>
        <v>-1800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24557</v>
      </c>
      <c r="E7" s="108" t="n">
        <v>24000</v>
      </c>
      <c r="F7" s="108" t="n">
        <f aca="false">+E7+C7-D7-B7</f>
        <v>-557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24078</v>
      </c>
      <c r="E8" s="108" t="n">
        <v>24000</v>
      </c>
      <c r="F8" s="108" t="n">
        <f aca="false">+E8+C8-D8-B8</f>
        <v>-78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 t="n">
        <v>458</v>
      </c>
      <c r="C9" s="108"/>
      <c r="D9" s="108" t="n">
        <v>24837</v>
      </c>
      <c r="E9" s="108" t="n">
        <v>24000</v>
      </c>
      <c r="F9" s="108" t="n">
        <f aca="false">+E9+C9-D9-B9</f>
        <v>-1295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 t="n">
        <v>2841</v>
      </c>
      <c r="C10" s="108"/>
      <c r="D10" s="108" t="n">
        <v>24858</v>
      </c>
      <c r="E10" s="108" t="n">
        <v>24000</v>
      </c>
      <c r="F10" s="108" t="n">
        <f aca="false">+E10+C10-D10-B10</f>
        <v>-3699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4785</v>
      </c>
      <c r="C11" s="108"/>
      <c r="D11" s="108" t="n">
        <v>24955</v>
      </c>
      <c r="E11" s="108" t="n">
        <v>24000</v>
      </c>
      <c r="F11" s="108" t="n">
        <f aca="false">+E11+C11-D11-B11</f>
        <v>-5740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3622</v>
      </c>
      <c r="C12" s="108"/>
      <c r="D12" s="108" t="n">
        <v>24838</v>
      </c>
      <c r="E12" s="108" t="n">
        <v>24000</v>
      </c>
      <c r="F12" s="108" t="n">
        <f aca="false">+E12+C12-D12-B12</f>
        <v>-4460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1852</v>
      </c>
      <c r="C13" s="108"/>
      <c r="D13" s="108" t="n">
        <v>24699</v>
      </c>
      <c r="E13" s="108" t="n">
        <v>24000</v>
      </c>
      <c r="F13" s="108" t="n">
        <f aca="false">+E13+C13-D13-B13</f>
        <v>-2551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 t="n">
        <f aca="false">+E14+C14-D14-B14</f>
        <v>0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 t="n">
        <f aca="false">+E15+C15-D15-B15</f>
        <v>0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 t="n">
        <f aca="false">+E16+C16-D16-B16</f>
        <v>0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 t="n">
        <f aca="false">+E17+C17-D17-B17</f>
        <v>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 t="n">
        <f aca="false">+E18+C18-D18-B18</f>
        <v>0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 t="n">
        <f aca="false">+E19+C19-D19-B19</f>
        <v>0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 t="n">
        <f aca="false">+E20+C20-D20-B20</f>
        <v>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 t="n">
        <f aca="false">+E21+C21-D21-B21</f>
        <v>0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 t="n">
        <f aca="false">+E22+C22-D22-B22</f>
        <v>0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 t="n">
        <f aca="false">+E23+C23-D23-B23</f>
        <v>0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37134</v>
      </c>
      <c r="I34" s="304" t="n">
        <v>-178485</v>
      </c>
      <c r="J34" s="304" t="n">
        <v>-46545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13558</v>
      </c>
      <c r="C35" s="108" t="n">
        <f aca="false">SUM(C4:C34)</f>
        <v>0</v>
      </c>
      <c r="D35" s="108" t="n">
        <f aca="false">SUM(D4:D34)</f>
        <v>248258</v>
      </c>
      <c r="E35" s="108" t="n">
        <f aca="false">SUM(E4:E34)</f>
        <v>238201</v>
      </c>
      <c r="F35" s="108" t="n">
        <f aca="false">SUM(F4:F34)</f>
        <v>-23615</v>
      </c>
      <c r="G35" s="108"/>
      <c r="H35" s="124" t="n">
        <f aca="false">+A40</f>
        <v>37144</v>
      </c>
      <c r="I35" s="37" t="n">
        <f aca="false">+C36</f>
        <v>-13558</v>
      </c>
      <c r="J35" s="37" t="n">
        <f aca="false">+E36</f>
        <v>-10057</v>
      </c>
      <c r="K35" s="30"/>
      <c r="L35" s="30"/>
    </row>
    <row r="36" customFormat="false" ht="12.75" hidden="false" customHeight="false" outlineLevel="0" collapsed="false">
      <c r="C36" s="120" t="n">
        <f aca="false">+C35-B35</f>
        <v>-13558</v>
      </c>
      <c r="E36" s="120" t="n">
        <f aca="false">+E35-D35</f>
        <v>-10057</v>
      </c>
      <c r="F36" s="120" t="n">
        <f aca="false">+E36+C36</f>
        <v>-23615</v>
      </c>
      <c r="H36" s="9"/>
      <c r="I36" s="30" t="n">
        <f aca="false">+I35+I34</f>
        <v>-192043</v>
      </c>
      <c r="J36" s="30" t="n">
        <f aca="false">+J35+J34</f>
        <v>-56602</v>
      </c>
      <c r="K36" s="30" t="n">
        <f aca="false">+J36+I36</f>
        <v>-248645</v>
      </c>
      <c r="L36" s="30"/>
    </row>
    <row r="37" customFormat="false" ht="12.75" hidden="false" customHeight="false" outlineLevel="0" collapsed="false">
      <c r="C37" s="357" t="n">
        <f aca="false">+summary!H5</f>
        <v>2.07</v>
      </c>
      <c r="E37" s="103" t="n">
        <f aca="false">+C37</f>
        <v>2.07</v>
      </c>
      <c r="F37" s="132" t="n">
        <f aca="false">+F36*E37</f>
        <v>-48883.05</v>
      </c>
    </row>
    <row r="38" customFormat="false" ht="12.75" hidden="false" customHeight="false" outlineLevel="0" collapsed="false">
      <c r="C38" s="132" t="n">
        <f aca="false">+C37*C36</f>
        <v>-28065.06</v>
      </c>
      <c r="E38" s="86" t="n">
        <f aca="false">+E37*E36</f>
        <v>-20817.99</v>
      </c>
      <c r="F38" s="132" t="n">
        <f aca="false">+E38+C38</f>
        <v>-48883.05</v>
      </c>
    </row>
    <row r="39" customFormat="false" ht="12.75" hidden="false" customHeight="false" outlineLevel="0" collapsed="false">
      <c r="A39" s="152" t="n">
        <v>37134</v>
      </c>
      <c r="B39" s="19" t="s">
        <v>139</v>
      </c>
      <c r="C39" s="358" t="n">
        <v>-1023166.39</v>
      </c>
      <c r="D39" s="201"/>
      <c r="E39" s="210" t="n">
        <v>-399182.01</v>
      </c>
      <c r="F39" s="131" t="n">
        <f aca="false">+E39+C39</f>
        <v>-1422348.4</v>
      </c>
    </row>
    <row r="40" customFormat="false" ht="12.75" hidden="false" customHeight="false" outlineLevel="0" collapsed="false">
      <c r="A40" s="152" t="n">
        <v>37144</v>
      </c>
      <c r="B40" s="19" t="s">
        <v>139</v>
      </c>
      <c r="C40" s="359" t="n">
        <f aca="false">+C39+C38</f>
        <v>-1051231.45</v>
      </c>
      <c r="D40" s="203"/>
      <c r="E40" s="359" t="n">
        <f aca="false">+E39+E38</f>
        <v>-420000</v>
      </c>
      <c r="F40" s="359" t="n">
        <f aca="false">+E40+C40</f>
        <v>-1471231.45</v>
      </c>
      <c r="H40" s="202"/>
    </row>
    <row r="41" customFormat="false" ht="12.75" hidden="false" customHeight="false" outlineLevel="0" collapsed="false">
      <c r="C41" s="360"/>
      <c r="D41" s="204"/>
      <c r="E41" s="204"/>
      <c r="H41" s="137"/>
    </row>
    <row r="42" customFormat="false" ht="12.75" hidden="false" customHeight="false" outlineLevel="0" collapsed="false">
      <c r="C42" s="204"/>
      <c r="D42" s="204"/>
      <c r="E42" s="204"/>
    </row>
    <row r="43" customFormat="false" ht="12.75" hidden="false" customHeight="false" outlineLevel="0" collapsed="false">
      <c r="C43" s="204"/>
      <c r="D43" s="204"/>
      <c r="E43" s="18" t="s">
        <v>181</v>
      </c>
    </row>
    <row r="44" customFormat="false" ht="12.75" hidden="false" customHeight="false" outlineLevel="0" collapsed="false">
      <c r="C44" s="204"/>
      <c r="D44" s="204"/>
      <c r="E44" s="18" t="n">
        <v>22864</v>
      </c>
      <c r="F44" s="334" t="n">
        <v>-58339.66</v>
      </c>
      <c r="G44" s="205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4"/>
      <c r="D45" s="204"/>
      <c r="E45" s="18" t="n">
        <v>20379</v>
      </c>
      <c r="F45" s="334" t="n">
        <v>-51695.87</v>
      </c>
      <c r="G45" s="205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4"/>
      <c r="D46" s="204"/>
      <c r="E46" s="18" t="n">
        <v>26357</v>
      </c>
      <c r="F46" s="361" t="n">
        <v>44144.84</v>
      </c>
      <c r="G46" s="205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4"/>
      <c r="D47" s="204"/>
      <c r="E47" s="18" t="n">
        <v>21544</v>
      </c>
      <c r="F47" s="334" t="n">
        <v>61340.16</v>
      </c>
      <c r="G47" s="205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4"/>
      <c r="D48" s="204"/>
      <c r="E48" s="18" t="n">
        <v>24532</v>
      </c>
      <c r="F48" s="362" t="n">
        <v>-933276.39</v>
      </c>
      <c r="G48" s="205" t="s">
        <v>185</v>
      </c>
      <c r="J48" s="18" t="n">
        <v>24532</v>
      </c>
      <c r="K48" s="343" t="n">
        <v>-42250</v>
      </c>
    </row>
    <row r="49" customFormat="false" ht="12.75" hidden="false" customHeight="false" outlineLevel="0" collapsed="false">
      <c r="C49" s="204"/>
      <c r="D49" s="204"/>
      <c r="F49" s="363" t="n">
        <f aca="false">SUM(F40:F48)</f>
        <v>-2409058.37</v>
      </c>
      <c r="G49" s="204"/>
      <c r="K49" s="30" t="n">
        <f aca="false">SUM(K36:K48)</f>
        <v>-249853</v>
      </c>
    </row>
    <row r="50" customFormat="false" ht="12.75" hidden="false" customHeight="false" outlineLevel="0" collapsed="false">
      <c r="C50" s="204"/>
      <c r="D50" s="204"/>
      <c r="F50" s="204"/>
      <c r="G50" s="204"/>
    </row>
    <row r="51" customFormat="false" ht="12.75" hidden="false" customHeight="false" outlineLevel="0" collapsed="false">
      <c r="E51" s="19" t="s">
        <v>186</v>
      </c>
      <c r="F51" s="132" t="n">
        <f aca="false">+Duke!C56</f>
        <v>2440794.68</v>
      </c>
      <c r="M51" s="30" t="n">
        <f aca="false">+Duke!I56</f>
        <v>592758</v>
      </c>
    </row>
    <row r="53" customFormat="false" ht="12.75" hidden="false" customHeight="false" outlineLevel="0" collapsed="false">
      <c r="F53" s="103" t="n">
        <f aca="false">+F51+F49</f>
        <v>31736.3099999996</v>
      </c>
      <c r="M53" s="63" t="n">
        <f aca="false">+M51+K49</f>
        <v>342905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7" activeCellId="3" sqref="C31 B24 I41 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64"/>
    </row>
    <row r="2" customFormat="false" ht="12.75" hidden="false" customHeight="false" outlineLevel="0" collapsed="false">
      <c r="L2" s="364"/>
    </row>
    <row r="3" customFormat="false" ht="12.75" hidden="false" customHeight="false" outlineLevel="0" collapsed="false">
      <c r="L3" s="364"/>
    </row>
    <row r="4" customFormat="false" ht="12.75" hidden="false" customHeight="false" outlineLevel="0" collapsed="false">
      <c r="L4" s="364"/>
    </row>
    <row r="5" customFormat="false" ht="15" hidden="false" customHeight="false" outlineLevel="0" collapsed="false">
      <c r="A5" s="219"/>
      <c r="B5" s="5" t="s">
        <v>187</v>
      </c>
      <c r="G5" s="219"/>
      <c r="L5" s="364"/>
      <c r="M5" s="219"/>
      <c r="S5" s="219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64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115</v>
      </c>
      <c r="G7" s="101" t="s">
        <v>116</v>
      </c>
      <c r="H7" s="101" t="s">
        <v>115</v>
      </c>
      <c r="I7" s="101" t="s">
        <v>116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6447</v>
      </c>
      <c r="C8" s="108" t="n">
        <v>6386</v>
      </c>
      <c r="D8" s="108"/>
      <c r="E8" s="108"/>
      <c r="F8" s="108" t="n">
        <v>983</v>
      </c>
      <c r="G8" s="108" t="n">
        <v>1674</v>
      </c>
      <c r="H8" s="108" t="n">
        <v>1840</v>
      </c>
      <c r="I8" s="108" t="n">
        <v>1258</v>
      </c>
      <c r="J8" s="120" t="n">
        <f aca="false">+C8-B8+E8-D8+G8-F8+I8-H8</f>
        <v>48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6381</v>
      </c>
      <c r="C9" s="108" t="n">
        <v>6386</v>
      </c>
      <c r="D9" s="108"/>
      <c r="E9" s="108"/>
      <c r="F9" s="108" t="n">
        <v>971</v>
      </c>
      <c r="G9" s="108" t="n">
        <v>1305</v>
      </c>
      <c r="H9" s="108" t="n">
        <v>1770</v>
      </c>
      <c r="I9" s="108" t="n">
        <v>1258</v>
      </c>
      <c r="J9" s="120" t="n">
        <f aca="false">+C9-B9+E9-D9+G9-F9+I9-H9</f>
        <v>-173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6244</v>
      </c>
      <c r="C10" s="108" t="n">
        <v>6374</v>
      </c>
      <c r="D10" s="108"/>
      <c r="E10" s="108"/>
      <c r="F10" s="108" t="n">
        <v>1013</v>
      </c>
      <c r="G10" s="108" t="n">
        <v>1612</v>
      </c>
      <c r="H10" s="108" t="n">
        <v>2100</v>
      </c>
      <c r="I10" s="108" t="n">
        <v>1258</v>
      </c>
      <c r="J10" s="120" t="n">
        <f aca="false">+C10-B10+E10-D10+G10-F10+I10-H10</f>
        <v>-113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6471</v>
      </c>
      <c r="C11" s="108" t="n">
        <v>6386</v>
      </c>
      <c r="D11" s="108"/>
      <c r="E11" s="108"/>
      <c r="F11" s="108" t="n">
        <v>827</v>
      </c>
      <c r="G11" s="108" t="n">
        <v>1674</v>
      </c>
      <c r="H11" s="108" t="n">
        <v>2290</v>
      </c>
      <c r="I11" s="108" t="n">
        <v>1258</v>
      </c>
      <c r="J11" s="120" t="n">
        <f aca="false">+C11-B11+E11-D11+G11-F11+I11-H11</f>
        <v>-270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6275</v>
      </c>
      <c r="C12" s="108" t="n">
        <v>6386</v>
      </c>
      <c r="D12" s="108"/>
      <c r="E12" s="108"/>
      <c r="F12" s="108" t="n">
        <v>967</v>
      </c>
      <c r="G12" s="108" t="n">
        <v>1674</v>
      </c>
      <c r="H12" s="108" t="n">
        <v>2209</v>
      </c>
      <c r="I12" s="108" t="n">
        <v>1258</v>
      </c>
      <c r="J12" s="120" t="n">
        <f aca="false">+C12-B12+E12-D12+G12-F12+I12-H12</f>
        <v>-133</v>
      </c>
      <c r="K12" s="107"/>
      <c r="L12" s="108"/>
      <c r="M12" s="108"/>
      <c r="N12" s="108"/>
      <c r="O12" s="108"/>
      <c r="P12" s="108"/>
      <c r="Q12" s="108"/>
      <c r="R12" s="194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4296</v>
      </c>
      <c r="C13" s="108" t="n">
        <v>6386</v>
      </c>
      <c r="D13" s="108"/>
      <c r="E13" s="108"/>
      <c r="F13" s="108" t="n">
        <v>964</v>
      </c>
      <c r="G13" s="108" t="n">
        <v>1674</v>
      </c>
      <c r="H13" s="108" t="n">
        <v>2158</v>
      </c>
      <c r="I13" s="108" t="n">
        <v>1258</v>
      </c>
      <c r="J13" s="120" t="n">
        <f aca="false">+C13-B13+E13-D13+G13-F13+I13-H13</f>
        <v>1900</v>
      </c>
      <c r="K13" s="107"/>
      <c r="L13" s="108"/>
      <c r="M13" s="108"/>
      <c r="N13" s="108"/>
      <c r="O13" s="108"/>
      <c r="P13" s="108"/>
      <c r="Q13" s="108"/>
      <c r="R13" s="194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6323</v>
      </c>
      <c r="C14" s="108" t="n">
        <v>6386</v>
      </c>
      <c r="D14" s="108"/>
      <c r="E14" s="108"/>
      <c r="F14" s="108" t="n">
        <v>965</v>
      </c>
      <c r="G14" s="108" t="n">
        <v>1674</v>
      </c>
      <c r="H14" s="108" t="n">
        <v>2108</v>
      </c>
      <c r="I14" s="108" t="n">
        <v>1258</v>
      </c>
      <c r="J14" s="120" t="n">
        <f aca="false">+C14-B14+E14-D14+G14-F14+I14-H14</f>
        <v>-78</v>
      </c>
      <c r="K14" s="107"/>
      <c r="L14" s="108"/>
      <c r="M14" s="108"/>
      <c r="N14" s="108"/>
      <c r="O14" s="108"/>
      <c r="P14" s="108"/>
      <c r="Q14" s="108"/>
      <c r="R14" s="194"/>
      <c r="S14" s="365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6044</v>
      </c>
      <c r="C15" s="108" t="n">
        <v>6386</v>
      </c>
      <c r="D15" s="108"/>
      <c r="E15" s="108"/>
      <c r="F15" s="108" t="n">
        <v>952</v>
      </c>
      <c r="G15" s="108" t="n">
        <v>1674</v>
      </c>
      <c r="H15" s="108" t="n">
        <v>2096</v>
      </c>
      <c r="I15" s="108" t="n">
        <v>1258</v>
      </c>
      <c r="J15" s="120" t="n">
        <f aca="false">+C15-B15+E15-D15+G15-F15+I15-H15</f>
        <v>226</v>
      </c>
      <c r="K15" s="107"/>
      <c r="L15" s="108"/>
      <c r="M15" s="108"/>
      <c r="N15" s="108"/>
      <c r="O15" s="108"/>
      <c r="P15" s="108"/>
      <c r="Q15" s="108"/>
      <c r="R15" s="194"/>
      <c r="S15" s="365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5784</v>
      </c>
      <c r="C16" s="108" t="n">
        <v>6386</v>
      </c>
      <c r="D16" s="108"/>
      <c r="E16" s="108"/>
      <c r="F16" s="108" t="n">
        <v>1054</v>
      </c>
      <c r="G16" s="108" t="n">
        <v>1674</v>
      </c>
      <c r="H16" s="108" t="n">
        <v>2065</v>
      </c>
      <c r="I16" s="108" t="n">
        <v>1258</v>
      </c>
      <c r="J16" s="120" t="n">
        <f aca="false">+C16-B16+E16-D16+G16-F16+I16-H16</f>
        <v>415</v>
      </c>
      <c r="K16" s="107"/>
      <c r="L16" s="108"/>
      <c r="M16" s="108"/>
      <c r="N16" s="108"/>
      <c r="O16" s="108"/>
      <c r="P16" s="108"/>
      <c r="Q16" s="108"/>
      <c r="R16" s="194"/>
      <c r="S16" s="365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5604</v>
      </c>
      <c r="C17" s="108" t="n">
        <v>6386</v>
      </c>
      <c r="D17" s="108"/>
      <c r="E17" s="108"/>
      <c r="F17" s="108" t="n">
        <v>906</v>
      </c>
      <c r="G17" s="108" t="n">
        <v>1674</v>
      </c>
      <c r="H17" s="108" t="n">
        <v>2040</v>
      </c>
      <c r="I17" s="108" t="n">
        <v>1258</v>
      </c>
      <c r="J17" s="120" t="n">
        <f aca="false">+C17-B17+E17-D17+G17-F17+I17-H17</f>
        <v>768</v>
      </c>
      <c r="K17" s="107"/>
      <c r="L17" s="108"/>
      <c r="M17" s="108"/>
      <c r="N17" s="108"/>
      <c r="O17" s="108"/>
      <c r="P17" s="108"/>
      <c r="Q17" s="108"/>
      <c r="R17" s="194"/>
      <c r="S17" s="365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08"/>
      <c r="G18" s="108"/>
      <c r="H18" s="108"/>
      <c r="I18" s="108"/>
      <c r="J18" s="120" t="n">
        <f aca="false">+C18-B18+E18-D18+G18-F18+I18-H18</f>
        <v>0</v>
      </c>
      <c r="K18" s="107"/>
      <c r="L18" s="108"/>
      <c r="M18" s="108"/>
      <c r="N18" s="108"/>
      <c r="O18" s="108"/>
      <c r="P18" s="108"/>
      <c r="Q18" s="108"/>
      <c r="R18" s="194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08"/>
      <c r="G19" s="108"/>
      <c r="H19" s="108"/>
      <c r="I19" s="108"/>
      <c r="J19" s="120" t="n">
        <f aca="false">+C19-B19+E19-D19+G19-F19+I19-H19</f>
        <v>0</v>
      </c>
      <c r="K19" s="107"/>
      <c r="L19" s="108"/>
      <c r="M19" s="108"/>
      <c r="N19" s="108"/>
      <c r="O19" s="108"/>
      <c r="P19" s="108"/>
      <c r="Q19" s="108"/>
      <c r="R19" s="194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08"/>
      <c r="G20" s="108"/>
      <c r="H20" s="108"/>
      <c r="I20" s="108"/>
      <c r="J20" s="120" t="n">
        <f aca="false">+C20-B20+E20-D20+G20-F20+I20-H20</f>
        <v>0</v>
      </c>
      <c r="K20" s="107"/>
      <c r="L20" s="108"/>
      <c r="M20" s="108"/>
      <c r="N20" s="108"/>
      <c r="O20" s="108"/>
      <c r="P20" s="108"/>
      <c r="Q20" s="108"/>
      <c r="R20" s="194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08"/>
      <c r="G21" s="108"/>
      <c r="H21" s="108"/>
      <c r="I21" s="108"/>
      <c r="J21" s="120" t="n">
        <f aca="false">+C21-B21+E21-D21+G21-F21+I21-H21</f>
        <v>0</v>
      </c>
      <c r="K21" s="107"/>
      <c r="L21" s="108"/>
      <c r="M21" s="108"/>
      <c r="N21" s="108"/>
      <c r="O21" s="108"/>
      <c r="P21" s="108"/>
      <c r="Q21" s="108"/>
      <c r="R21" s="194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08"/>
      <c r="G22" s="108"/>
      <c r="H22" s="108"/>
      <c r="I22" s="108"/>
      <c r="J22" s="120" t="n">
        <f aca="false">+C22-B22+E22-D22+G22-F22+I22-H22</f>
        <v>0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08"/>
      <c r="G23" s="108"/>
      <c r="H23" s="108"/>
      <c r="I23" s="108"/>
      <c r="J23" s="120" t="n">
        <f aca="false">+C23-B23+E23-D23+G23-F23+I23-H23</f>
        <v>0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08"/>
      <c r="G24" s="108"/>
      <c r="H24" s="108"/>
      <c r="I24" s="108"/>
      <c r="J24" s="120" t="n">
        <f aca="false">+C24-B24+E24-D24+G24-F24+I24-H24</f>
        <v>0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08"/>
      <c r="G25" s="108"/>
      <c r="H25" s="108"/>
      <c r="I25" s="108"/>
      <c r="J25" s="120" t="n">
        <f aca="false">+C25-B25+E25-D25+G25-F25+I25-H25</f>
        <v>0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08"/>
      <c r="G26" s="108"/>
      <c r="H26" s="108"/>
      <c r="I26" s="108"/>
      <c r="J26" s="120" t="n">
        <f aca="false">+C26-B26+E26-D26+G26-F26+I26-H26</f>
        <v>0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08"/>
      <c r="G27" s="108"/>
      <c r="H27" s="108"/>
      <c r="I27" s="108"/>
      <c r="J27" s="120" t="n">
        <f aca="false">+C27-B27+E27-D27+G27-F27+I27-H27</f>
        <v>0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59869</v>
      </c>
      <c r="C39" s="108" t="n">
        <f aca="false">SUM(C8:C38)</f>
        <v>63848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9602</v>
      </c>
      <c r="G39" s="108" t="n">
        <f aca="false">SUM(G8:G38)</f>
        <v>16309</v>
      </c>
      <c r="H39" s="108" t="n">
        <f aca="false">SUM(H8:H38)</f>
        <v>20676</v>
      </c>
      <c r="I39" s="108" t="n">
        <f aca="false">SUM(I8:I38)</f>
        <v>12580</v>
      </c>
      <c r="J39" s="120" t="n">
        <f aca="false">SUM(J8:J38)</f>
        <v>2590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6" t="n">
        <f aca="false">+summary!H4</f>
        <v>2.03</v>
      </c>
      <c r="K40" s="134"/>
      <c r="L40" s="0"/>
      <c r="M40" s="30"/>
      <c r="R40" s="188"/>
      <c r="S40" s="134"/>
      <c r="U40" s="30"/>
      <c r="X40" s="188"/>
    </row>
    <row r="41" customFormat="false" ht="12.75" hidden="false" customHeight="false" outlineLevel="0" collapsed="false">
      <c r="J41" s="132" t="n">
        <f aca="false">+J40*J39</f>
        <v>5257.7</v>
      </c>
      <c r="L41" s="0"/>
      <c r="R41" s="132"/>
      <c r="X41" s="132"/>
    </row>
    <row r="42" customFormat="false" ht="12.75" hidden="false" customHeight="false" outlineLevel="0" collapsed="false">
      <c r="A42" s="152" t="n">
        <v>37134</v>
      </c>
      <c r="C42" s="79"/>
      <c r="J42" s="187" t="n">
        <v>343565.75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37144</v>
      </c>
      <c r="C43" s="151"/>
      <c r="J43" s="132" t="n">
        <f aca="false">+J42+J41</f>
        <v>348823.45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4" t="n">
        <v>135836</v>
      </c>
      <c r="L47" s="0"/>
    </row>
    <row r="48" customFormat="false" ht="12.75" hidden="false" customHeight="false" outlineLevel="0" collapsed="false">
      <c r="A48" s="124" t="n">
        <f aca="false">+A43</f>
        <v>37144</v>
      </c>
      <c r="B48" s="9"/>
      <c r="C48" s="9"/>
      <c r="D48" s="37" t="n">
        <f aca="false">+J39</f>
        <v>2590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138426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9"/>
      <c r="G5" s="219"/>
      <c r="K5" s="219"/>
      <c r="O5" s="219"/>
      <c r="S5" s="219"/>
      <c r="W5" s="219"/>
    </row>
    <row r="6" customFormat="false" ht="12.75" hidden="false" customHeight="false" outlineLevel="0" collapsed="false">
      <c r="A6" s="136"/>
      <c r="B6" s="98" t="s">
        <v>188</v>
      </c>
      <c r="D6" s="98" t="s">
        <v>189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134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11248</v>
      </c>
      <c r="C8" s="108" t="n">
        <v>11294</v>
      </c>
      <c r="D8" s="108" t="n">
        <v>-98</v>
      </c>
      <c r="E8" s="108"/>
      <c r="F8" s="120" t="n">
        <f aca="false">+C8-B8+E8-D8</f>
        <v>144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11633</v>
      </c>
      <c r="C9" s="108" t="n">
        <v>11294</v>
      </c>
      <c r="D9" s="108" t="n">
        <v>-72</v>
      </c>
      <c r="E9" s="108"/>
      <c r="F9" s="120" t="n">
        <f aca="false">+C9-B9+E9-D9</f>
        <v>-267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11027</v>
      </c>
      <c r="C10" s="108" t="n">
        <v>11294</v>
      </c>
      <c r="D10" s="108" t="n">
        <v>-114</v>
      </c>
      <c r="E10" s="108"/>
      <c r="F10" s="120" t="n">
        <f aca="false">+C10-B10+E10-D10</f>
        <v>381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11274</v>
      </c>
      <c r="C11" s="108" t="n">
        <v>11294</v>
      </c>
      <c r="D11" s="108" t="n">
        <v>-381</v>
      </c>
      <c r="E11" s="108"/>
      <c r="F11" s="120" t="n">
        <f aca="false">+C11-B11+E11-D11</f>
        <v>401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11569</v>
      </c>
      <c r="C12" s="108" t="n">
        <v>11294</v>
      </c>
      <c r="D12" s="108" t="n">
        <v>-831</v>
      </c>
      <c r="E12" s="108"/>
      <c r="F12" s="120" t="n">
        <f aca="false">+C12-B12+E12-D12</f>
        <v>556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11037</v>
      </c>
      <c r="C13" s="108" t="n">
        <v>11295</v>
      </c>
      <c r="D13" s="108" t="n">
        <v>-49</v>
      </c>
      <c r="E13" s="108"/>
      <c r="F13" s="120" t="n">
        <f aca="false">+C13-B13+E13-D13</f>
        <v>307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11390</v>
      </c>
      <c r="C14" s="108" t="n">
        <v>11295</v>
      </c>
      <c r="D14" s="108"/>
      <c r="E14" s="108"/>
      <c r="F14" s="120" t="n">
        <f aca="false">+C14-B14+E14-D14</f>
        <v>-95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11316</v>
      </c>
      <c r="C15" s="108" t="n">
        <v>11294</v>
      </c>
      <c r="D15" s="108"/>
      <c r="E15" s="108"/>
      <c r="F15" s="120" t="n">
        <f aca="false">+C15-B15+E15-D15</f>
        <v>-22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11201</v>
      </c>
      <c r="C16" s="108" t="n">
        <v>11294</v>
      </c>
      <c r="D16" s="108"/>
      <c r="E16" s="108"/>
      <c r="F16" s="120" t="n">
        <f aca="false">+C16-B16+E16-D16</f>
        <v>93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12643</v>
      </c>
      <c r="C17" s="108" t="n">
        <v>11294</v>
      </c>
      <c r="D17" s="108" t="n">
        <v>-704</v>
      </c>
      <c r="E17" s="108"/>
      <c r="F17" s="120" t="n">
        <f aca="false">+C17-B17+E17-D17</f>
        <v>-645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12233</v>
      </c>
      <c r="C18" s="108" t="n">
        <v>11294</v>
      </c>
      <c r="D18" s="108" t="n">
        <v>-352</v>
      </c>
      <c r="E18" s="108"/>
      <c r="F18" s="120" t="n">
        <f aca="false">+C18-B18+E18-D18</f>
        <v>-587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12021</v>
      </c>
      <c r="C19" s="108" t="n">
        <v>11294</v>
      </c>
      <c r="D19" s="108" t="n">
        <v>-226</v>
      </c>
      <c r="E19" s="108"/>
      <c r="F19" s="120" t="n">
        <f aca="false">+C19-B19+E19-D19</f>
        <v>-501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+C20-B20+E20-D20</f>
        <v>0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+C21-B21+E21-D21</f>
        <v>0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+C22-B22+E22-D22</f>
        <v>0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+C23-B23+E23-D23</f>
        <v>0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+C24-B24+E24-D24</f>
        <v>0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+C25-B25+E25-D25</f>
        <v>0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+C26-B26+E26-D26</f>
        <v>0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+C27-B27+E27-D27</f>
        <v>0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138592</v>
      </c>
      <c r="C39" s="108" t="n">
        <f aca="false">SUM(C8:C38)</f>
        <v>135530</v>
      </c>
      <c r="D39" s="108" t="n">
        <f aca="false">SUM(D8:D38)</f>
        <v>-2827</v>
      </c>
      <c r="E39" s="108" t="n">
        <f aca="false">SUM(E8:E38)</f>
        <v>0</v>
      </c>
      <c r="F39" s="108" t="n">
        <f aca="false">SUM(F8:F38)</f>
        <v>-235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8" t="n">
        <f aca="false">+summary!H4</f>
        <v>2.03</v>
      </c>
      <c r="G40" s="134"/>
      <c r="I40" s="30"/>
      <c r="J40" s="188"/>
      <c r="K40" s="134"/>
      <c r="M40" s="30"/>
      <c r="N40" s="188"/>
      <c r="O40" s="134"/>
      <c r="Q40" s="30"/>
      <c r="R40" s="188"/>
      <c r="S40" s="134"/>
      <c r="U40" s="30"/>
      <c r="V40" s="188"/>
      <c r="W40" s="134"/>
      <c r="Y40" s="30"/>
      <c r="Z40" s="188"/>
    </row>
    <row r="41" customFormat="false" ht="12.75" hidden="false" customHeight="false" outlineLevel="0" collapsed="false">
      <c r="F41" s="132" t="n">
        <f aca="false">+F40*F39</f>
        <v>-477.05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37134</v>
      </c>
      <c r="C42" s="79"/>
      <c r="D42" s="79"/>
      <c r="E42" s="79"/>
      <c r="F42" s="367" t="n">
        <v>429151.98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37146</v>
      </c>
      <c r="C43" s="151"/>
      <c r="D43" s="151"/>
      <c r="E43" s="151"/>
      <c r="F43" s="117" t="n">
        <f aca="false">+F42+F41</f>
        <v>428674.93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4" t="n">
        <v>-240480</v>
      </c>
      <c r="E47" s="108"/>
    </row>
    <row r="48" customFormat="false" ht="12.75" hidden="false" customHeight="false" outlineLevel="0" collapsed="false">
      <c r="A48" s="124" t="n">
        <f aca="false">+A43</f>
        <v>37146</v>
      </c>
      <c r="B48" s="9"/>
      <c r="C48" s="9"/>
      <c r="D48" s="37" t="n">
        <f aca="false">+F39</f>
        <v>-235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-240715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3" sqref="B15 B16 J34 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+'[1]0901'!$K$39</f>
        <v>1.94</v>
      </c>
      <c r="I3" s="69" t="n">
        <f aca="true">NOW()</f>
        <v>45926.9517038962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+'[1]0901'!$M$39</f>
        <v>2.03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+'[1]0901'!$H$39</f>
        <v>2.07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41</v>
      </c>
      <c r="B8" s="29" t="n">
        <f aca="false">+NNG!$D$24</f>
        <v>562126.1</v>
      </c>
      <c r="C8" s="27" t="n">
        <f aca="false">+B8/$H$4</f>
        <v>276909.408866995</v>
      </c>
      <c r="D8" s="32" t="n">
        <f aca="false">+NNG!A24</f>
        <v>37145</v>
      </c>
      <c r="E8" s="28" t="s">
        <v>99</v>
      </c>
      <c r="F8" s="28" t="s">
        <v>27</v>
      </c>
      <c r="G8" s="9"/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43</v>
      </c>
      <c r="B9" s="29" t="n">
        <f aca="false">+Conoco!$F$41</f>
        <v>508467.5</v>
      </c>
      <c r="C9" s="27" t="n">
        <f aca="false">+B9/$H$4</f>
        <v>250476.600985222</v>
      </c>
      <c r="D9" s="32" t="n">
        <f aca="false">+Conoco!A41</f>
        <v>37145</v>
      </c>
      <c r="E9" s="9" t="s">
        <v>99</v>
      </c>
      <c r="F9" s="9" t="s">
        <v>37</v>
      </c>
      <c r="G9" s="9" t="s">
        <v>100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8" t="s">
        <v>53</v>
      </c>
      <c r="B10" s="29" t="n">
        <f aca="false">+PGETX!$H$39</f>
        <v>455150.02</v>
      </c>
      <c r="C10" s="27" t="n">
        <f aca="false">+B10/$H$4</f>
        <v>224211.832512315</v>
      </c>
      <c r="D10" s="35" t="n">
        <f aca="false">+PGETX!E39</f>
        <v>37145</v>
      </c>
      <c r="E10" s="9" t="s">
        <v>99</v>
      </c>
      <c r="F10" s="9" t="s">
        <v>54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7" t="s">
        <v>78</v>
      </c>
      <c r="B11" s="29" t="n">
        <f aca="false">+C11*$H$3</f>
        <v>444058.24</v>
      </c>
      <c r="C11" s="27" t="n">
        <f aca="false">+williams!J40</f>
        <v>228896</v>
      </c>
      <c r="D11" s="32" t="n">
        <f aca="false">+williams!A40</f>
        <v>37145</v>
      </c>
      <c r="E11" s="28" t="s">
        <v>101</v>
      </c>
      <c r="F11" s="28" t="s">
        <v>79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8" t="s">
        <v>45</v>
      </c>
      <c r="B12" s="29" t="n">
        <f aca="false">+'Amoco Abo'!$F$43</f>
        <v>428674.93</v>
      </c>
      <c r="C12" s="27" t="n">
        <f aca="false">+B12/$H$4</f>
        <v>211169.916256158</v>
      </c>
      <c r="D12" s="35" t="n">
        <f aca="false">+'Amoco Abo'!A43</f>
        <v>37146</v>
      </c>
      <c r="E12" s="9" t="s">
        <v>99</v>
      </c>
      <c r="F12" s="9" t="s">
        <v>35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8" t="s">
        <v>50</v>
      </c>
      <c r="B13" s="29" t="n">
        <f aca="false">+CIG!$D$43</f>
        <v>392514.77</v>
      </c>
      <c r="C13" s="27" t="n">
        <f aca="false">+B13/$H$4</f>
        <v>193357.02955665</v>
      </c>
      <c r="D13" s="35" t="n">
        <f aca="false">+CIG!A43</f>
        <v>37144</v>
      </c>
      <c r="E13" s="9" t="s">
        <v>99</v>
      </c>
      <c r="F13" s="9" t="s">
        <v>37</v>
      </c>
      <c r="G13" s="9" t="s">
        <v>102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8" t="s">
        <v>47</v>
      </c>
      <c r="B14" s="29" t="n">
        <f aca="false">+KN_Westar!F41</f>
        <v>366544.3</v>
      </c>
      <c r="C14" s="27" t="n">
        <f aca="false">+B14/$H$4</f>
        <v>180563.694581281</v>
      </c>
      <c r="D14" s="35" t="n">
        <f aca="false">+KN_Westar!A41</f>
        <v>37142</v>
      </c>
      <c r="E14" s="9" t="s">
        <v>99</v>
      </c>
      <c r="F14" s="9" t="s">
        <v>27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8" t="s">
        <v>52</v>
      </c>
      <c r="B15" s="29" t="n">
        <f aca="false">+mewborne!$J$43</f>
        <v>348823.45</v>
      </c>
      <c r="C15" s="27" t="n">
        <f aca="false">+B15/$H$4</f>
        <v>171834.21182266</v>
      </c>
      <c r="D15" s="35" t="n">
        <f aca="false">+mewborne!A43</f>
        <v>37144</v>
      </c>
      <c r="E15" s="9" t="s">
        <v>99</v>
      </c>
      <c r="F15" s="9" t="s">
        <v>23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7" t="s">
        <v>74</v>
      </c>
      <c r="B16" s="29" t="n">
        <f aca="false">+C16*$H$4</f>
        <v>332225.74</v>
      </c>
      <c r="C16" s="30" t="n">
        <f aca="false">+SoCal!F40</f>
        <v>163658</v>
      </c>
      <c r="D16" s="32" t="n">
        <f aca="false">+SoCal!A40</f>
        <v>37146</v>
      </c>
      <c r="E16" s="28" t="s">
        <v>101</v>
      </c>
      <c r="F16" s="28" t="s">
        <v>54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8" t="s">
        <v>88</v>
      </c>
      <c r="B17" s="29" t="n">
        <f aca="false">+C17*$H$4</f>
        <v>312644.36</v>
      </c>
      <c r="C17" s="27" t="n">
        <f aca="false">+NGPL!F38</f>
        <v>154012</v>
      </c>
      <c r="D17" s="35" t="n">
        <f aca="false">+NGPL!A38</f>
        <v>37146</v>
      </c>
      <c r="E17" s="9" t="s">
        <v>101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8" t="s">
        <v>72</v>
      </c>
      <c r="B18" s="29" t="n">
        <f aca="false">+C18*$H$4</f>
        <v>296759.61</v>
      </c>
      <c r="C18" s="27" t="n">
        <f aca="false">+Mojave!D40</f>
        <v>146187</v>
      </c>
      <c r="D18" s="35" t="n">
        <f aca="false">+Mojave!A40</f>
        <v>37146</v>
      </c>
      <c r="E18" s="9" t="s">
        <v>101</v>
      </c>
      <c r="F18" s="9" t="s">
        <v>27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8" t="s">
        <v>81</v>
      </c>
      <c r="B19" s="80" t="n">
        <f aca="false">+C19*$H$3</f>
        <v>274411.06</v>
      </c>
      <c r="C19" s="81" t="n">
        <f aca="false">+'Red C'!F43</f>
        <v>141449</v>
      </c>
      <c r="D19" s="32" t="n">
        <f aca="false">+'Red C'!B43</f>
        <v>37143</v>
      </c>
      <c r="E19" s="28" t="s">
        <v>101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8" t="s">
        <v>92</v>
      </c>
      <c r="B20" s="29" t="n">
        <f aca="false">+C20*$H$4</f>
        <v>159868.59</v>
      </c>
      <c r="C20" s="27" t="n">
        <f aca="false">+Lonestar!F42</f>
        <v>78753</v>
      </c>
      <c r="D20" s="32" t="n">
        <f aca="false">+Lonestar!B42</f>
        <v>37145</v>
      </c>
      <c r="E20" s="9" t="s">
        <v>101</v>
      </c>
      <c r="F20" s="9" t="s">
        <v>54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8" t="s">
        <v>89</v>
      </c>
      <c r="B21" s="46" t="n">
        <f aca="false">+C21*$H$4</f>
        <v>133027.93</v>
      </c>
      <c r="C21" s="81" t="n">
        <f aca="false">+PEPL!D41</f>
        <v>65531</v>
      </c>
      <c r="D21" s="35" t="n">
        <f aca="false">+PEPL!A41</f>
        <v>37145</v>
      </c>
      <c r="E21" s="9" t="s">
        <v>101</v>
      </c>
      <c r="F21" s="9" t="s">
        <v>27</v>
      </c>
      <c r="G21" s="9" t="s">
        <v>90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8" t="s">
        <v>86</v>
      </c>
      <c r="B22" s="29" t="n">
        <f aca="false">+C22*$H$3</f>
        <v>130106.1</v>
      </c>
      <c r="C22" s="30" t="n">
        <f aca="false">+NW!$F$41</f>
        <v>67065</v>
      </c>
      <c r="D22" s="32" t="n">
        <f aca="false">+NW!B41</f>
        <v>37146</v>
      </c>
      <c r="E22" s="9" t="s">
        <v>101</v>
      </c>
      <c r="F22" s="9" t="s">
        <v>35</v>
      </c>
      <c r="G22" s="34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7" t="s">
        <v>61</v>
      </c>
      <c r="B23" s="29" t="n">
        <f aca="false">+Agave!$D$24</f>
        <v>129647.69</v>
      </c>
      <c r="C23" s="30" t="n">
        <f aca="false">+B23/$H$4</f>
        <v>63865.8571428571</v>
      </c>
      <c r="D23" s="32" t="n">
        <f aca="false">+Agave!A24</f>
        <v>37145</v>
      </c>
      <c r="E23" s="28" t="s">
        <v>99</v>
      </c>
      <c r="F23" s="28" t="s">
        <v>54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8" t="s">
        <v>83</v>
      </c>
      <c r="B24" s="29" t="n">
        <f aca="false">+C24*$H$3</f>
        <v>128142.82</v>
      </c>
      <c r="C24" s="27" t="n">
        <f aca="false">+Amoco!D40</f>
        <v>66053</v>
      </c>
      <c r="D24" s="35" t="n">
        <f aca="false">+Amoco!A40</f>
        <v>37146</v>
      </c>
      <c r="E24" s="9" t="s">
        <v>101</v>
      </c>
      <c r="F24" s="9" t="s">
        <v>35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8" t="s">
        <v>77</v>
      </c>
      <c r="B25" s="29" t="n">
        <f aca="false">+C25*$H$4</f>
        <v>111345.5</v>
      </c>
      <c r="C25" s="30" t="n">
        <f aca="false">+'PG&amp;E'!D40</f>
        <v>54850</v>
      </c>
      <c r="D25" s="35" t="n">
        <f aca="false">+'PG&amp;E'!A40</f>
        <v>37146</v>
      </c>
      <c r="E25" s="9" t="s">
        <v>101</v>
      </c>
      <c r="F25" s="9" t="s">
        <v>54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8" t="s">
        <v>91</v>
      </c>
      <c r="B26" s="29" t="n">
        <f aca="false">+C26*$H$4</f>
        <v>101331.51</v>
      </c>
      <c r="C26" s="30" t="n">
        <f aca="false">+Oasis!D40</f>
        <v>49917</v>
      </c>
      <c r="D26" s="35" t="n">
        <f aca="false">+Oasis!B40</f>
        <v>37145</v>
      </c>
      <c r="E26" s="9" t="s">
        <v>101</v>
      </c>
      <c r="F26" s="9" t="s">
        <v>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7" t="s">
        <v>22</v>
      </c>
      <c r="B27" s="29" t="n">
        <f aca="false">+Calpine!D41</f>
        <v>96412.46</v>
      </c>
      <c r="C27" s="30" t="n">
        <f aca="false">+B27/$H$4</f>
        <v>47493.8226600985</v>
      </c>
      <c r="D27" s="32" t="n">
        <f aca="false">+Calpine!A41</f>
        <v>37146</v>
      </c>
      <c r="E27" s="28" t="s">
        <v>99</v>
      </c>
      <c r="F27" s="28" t="s">
        <v>23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8" t="s">
        <v>56</v>
      </c>
      <c r="B28" s="29" t="n">
        <f aca="false">+PNM!$D$23</f>
        <v>85615.26</v>
      </c>
      <c r="C28" s="27" t="n">
        <f aca="false">+B28/$H$4</f>
        <v>42175.0049261084</v>
      </c>
      <c r="D28" s="35" t="n">
        <f aca="false">+PNM!A23</f>
        <v>37145</v>
      </c>
      <c r="E28" s="9" t="s">
        <v>99</v>
      </c>
      <c r="F28" s="9" t="s">
        <v>35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8" t="s">
        <v>57</v>
      </c>
      <c r="B29" s="29" t="n">
        <f aca="false">+EOG!J41</f>
        <v>71037.61</v>
      </c>
      <c r="C29" s="27" t="n">
        <f aca="false">+B29/$H$4</f>
        <v>34993.8965517241</v>
      </c>
      <c r="D29" s="32" t="n">
        <f aca="false">+EOG!A41</f>
        <v>37144</v>
      </c>
      <c r="E29" s="9" t="s">
        <v>99</v>
      </c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8" t="s">
        <v>58</v>
      </c>
      <c r="B30" s="29" t="n">
        <f aca="false">+SidR!D41</f>
        <v>52857.93</v>
      </c>
      <c r="C30" s="27" t="n">
        <f aca="false">+B30/$H$4</f>
        <v>26038.3891625616</v>
      </c>
      <c r="D30" s="35" t="n">
        <f aca="false">+SidR!A41</f>
        <v>37145</v>
      </c>
      <c r="E30" s="9" t="s">
        <v>99</v>
      </c>
      <c r="F30" s="9" t="s">
        <v>54</v>
      </c>
      <c r="G30" s="9" t="s">
        <v>103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2.95" hidden="false" customHeight="true" outlineLevel="0" collapsed="false">
      <c r="A31" s="78" t="s">
        <v>48</v>
      </c>
      <c r="B31" s="29" t="n">
        <f aca="false">+DEFS!F53</f>
        <v>31736.3099999996</v>
      </c>
      <c r="C31" s="30" t="n">
        <f aca="false">+B31/$H$4</f>
        <v>15633.6502463052</v>
      </c>
      <c r="D31" s="35" t="n">
        <f aca="false">+DEFS!A40</f>
        <v>37144</v>
      </c>
      <c r="E31" s="9" t="s">
        <v>99</v>
      </c>
      <c r="F31" s="9" t="s">
        <v>27</v>
      </c>
      <c r="G31" s="9" t="s">
        <v>49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2.95" hidden="false" customHeight="true" outlineLevel="0" collapsed="false">
      <c r="A32" s="77" t="s">
        <v>33</v>
      </c>
      <c r="B32" s="46" t="n">
        <f aca="false">+transcol!$D$43</f>
        <v>31633.19</v>
      </c>
      <c r="C32" s="81" t="n">
        <f aca="false">+B32/$H$4</f>
        <v>15582.8522167488</v>
      </c>
      <c r="D32" s="32" t="n">
        <f aca="false">+transcol!A43</f>
        <v>37145</v>
      </c>
      <c r="E32" s="28" t="s">
        <v>99</v>
      </c>
      <c r="F32" s="28" t="s">
        <v>35</v>
      </c>
      <c r="G32" s="59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customFormat="false" ht="13.5" hidden="false" customHeight="true" outlineLevel="0" collapsed="false">
      <c r="A33" s="77" t="s">
        <v>36</v>
      </c>
      <c r="B33" s="29" t="n">
        <f aca="false">+burlington!D42</f>
        <v>6363.2</v>
      </c>
      <c r="C33" s="27" t="n">
        <f aca="false">+B33/$H$3</f>
        <v>3280</v>
      </c>
      <c r="D33" s="32" t="n">
        <f aca="false">+burlington!A42</f>
        <v>37145</v>
      </c>
      <c r="E33" s="28" t="s">
        <v>99</v>
      </c>
      <c r="F33" s="9" t="s">
        <v>37</v>
      </c>
      <c r="G33" s="9" t="s">
        <v>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77" t="s">
        <v>59</v>
      </c>
      <c r="B34" s="36" t="n">
        <f aca="false">+Continental!F43</f>
        <v>6269.89</v>
      </c>
      <c r="C34" s="37" t="n">
        <f aca="false">+B34/$H$4</f>
        <v>3088.6157635468</v>
      </c>
      <c r="D34" s="32" t="n">
        <f aca="false">+Continental!A43</f>
        <v>37145</v>
      </c>
      <c r="E34" s="28" t="s">
        <v>99</v>
      </c>
      <c r="F34" s="28" t="s">
        <v>35</v>
      </c>
      <c r="G34" s="2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104</v>
      </c>
      <c r="B35" s="16" t="n">
        <f aca="false">SUM(B8:B34)</f>
        <v>5997796.07</v>
      </c>
      <c r="C35" s="27" t="n">
        <f aca="false">SUM(C8:C34)</f>
        <v>2977045.78325123</v>
      </c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16"/>
      <c r="C36" s="27"/>
      <c r="D36" s="33"/>
      <c r="E36" s="9"/>
      <c r="F36" s="82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2" t="s">
        <v>12</v>
      </c>
      <c r="B37" s="73" t="s">
        <v>97</v>
      </c>
      <c r="C37" s="74" t="s">
        <v>15</v>
      </c>
      <c r="D37" s="83" t="s">
        <v>17</v>
      </c>
      <c r="E37" s="72" t="s">
        <v>98</v>
      </c>
      <c r="F37" s="76" t="s">
        <v>19</v>
      </c>
      <c r="G37" s="72" t="s">
        <v>20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7" t="s">
        <v>29</v>
      </c>
      <c r="B38" s="29" t="n">
        <f aca="false">+Citizens!D18</f>
        <v>-683291.37</v>
      </c>
      <c r="C38" s="30" t="n">
        <f aca="false">+B38/$H$4</f>
        <v>-336596.733990148</v>
      </c>
      <c r="D38" s="32" t="n">
        <f aca="false">+Citizens!A18</f>
        <v>37145</v>
      </c>
      <c r="E38" s="28" t="s">
        <v>99</v>
      </c>
      <c r="F38" s="28" t="s">
        <v>23</v>
      </c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8" t="s">
        <v>26</v>
      </c>
      <c r="B39" s="29" t="n">
        <f aca="false">+'NS Steel'!D41</f>
        <v>-433759.02</v>
      </c>
      <c r="C39" s="30" t="n">
        <f aca="false">+B39/$H$4</f>
        <v>-213674.39408867</v>
      </c>
      <c r="D39" s="35" t="n">
        <f aca="false">+'NS Steel'!A41</f>
        <v>37145</v>
      </c>
      <c r="E39" s="9" t="s">
        <v>99</v>
      </c>
      <c r="F39" s="9" t="s">
        <v>27</v>
      </c>
      <c r="G39" s="34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8" t="s">
        <v>24</v>
      </c>
      <c r="B40" s="29" t="n">
        <f aca="false">+'Citizens-Griffith'!D41</f>
        <v>-111576.32</v>
      </c>
      <c r="C40" s="27" t="n">
        <f aca="false">+B40/$H$4</f>
        <v>-54963.7044334975</v>
      </c>
      <c r="D40" s="32" t="n">
        <f aca="false">+'Citizens-Griffith'!A41</f>
        <v>37145</v>
      </c>
      <c r="E40" s="9" t="s">
        <v>99</v>
      </c>
      <c r="F40" s="9" t="s">
        <v>23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8" t="s">
        <v>105</v>
      </c>
      <c r="B41" s="29" t="n">
        <f aca="false">+'El Paso'!C39*summary!H4+'El Paso'!E39*summary!H3</f>
        <v>-28947.92</v>
      </c>
      <c r="C41" s="27" t="n">
        <f aca="false">+'El Paso'!H39</f>
        <v>-17902</v>
      </c>
      <c r="D41" s="35" t="n">
        <f aca="false">+'El Paso'!A39</f>
        <v>37145</v>
      </c>
      <c r="E41" s="9" t="s">
        <v>101</v>
      </c>
      <c r="F41" s="9" t="s">
        <v>27</v>
      </c>
      <c r="G41" s="9" t="s">
        <v>106</v>
      </c>
      <c r="H41" s="2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3.5" hidden="false" customHeight="true" outlineLevel="0" collapsed="false">
      <c r="A42" s="78" t="s">
        <v>60</v>
      </c>
      <c r="B42" s="36" t="n">
        <f aca="false">+EPFS!D41</f>
        <v>-6383.6</v>
      </c>
      <c r="C42" s="37" t="n">
        <f aca="false">+B42/$H$5</f>
        <v>-3083.86473429952</v>
      </c>
      <c r="D42" s="32" t="n">
        <f aca="false">+EPFS!A41</f>
        <v>37145</v>
      </c>
      <c r="E42" s="9" t="s">
        <v>99</v>
      </c>
      <c r="F42" s="9" t="s">
        <v>54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SUM(B38:B42)</f>
        <v>-1263958.23</v>
      </c>
      <c r="C43" s="30" t="n">
        <f aca="false">SUM(C38:C42)</f>
        <v>-626220.697246615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4" t="n">
        <f aca="false">+B43+B35</f>
        <v>4733837.84</v>
      </c>
      <c r="C45" s="85" t="n">
        <f aca="false">+C43+C35</f>
        <v>2350825.08600462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2" activeCellId="3" sqref="B7 C10 A23 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8"/>
      <c r="D4" s="27"/>
    </row>
    <row r="5" customFormat="false" ht="11.25" hidden="false" customHeight="false" outlineLevel="0" collapsed="false">
      <c r="B5" s="369" t="s">
        <v>115</v>
      </c>
      <c r="C5" s="369" t="s">
        <v>116</v>
      </c>
      <c r="D5" s="370" t="s">
        <v>118</v>
      </c>
    </row>
    <row r="6" customFormat="false" ht="11.25" hidden="false" customHeight="false" outlineLevel="0" collapsed="false">
      <c r="A6" s="9" t="n">
        <v>1635</v>
      </c>
      <c r="B6" s="371" t="n">
        <v>-259331</v>
      </c>
      <c r="C6" s="27"/>
      <c r="D6" s="27" t="n">
        <f aca="false">+C6-B6</f>
        <v>259331</v>
      </c>
    </row>
    <row r="7" customFormat="false" ht="11.25" hidden="false" customHeight="false" outlineLevel="0" collapsed="false">
      <c r="A7" s="9" t="n">
        <v>3531</v>
      </c>
      <c r="B7" s="372" t="n">
        <v>-319498</v>
      </c>
      <c r="C7" s="27" t="n">
        <v>-149371</v>
      </c>
      <c r="D7" s="27" t="n">
        <f aca="false">+C7-B7</f>
        <v>170127</v>
      </c>
    </row>
    <row r="8" customFormat="false" ht="11.25" hidden="false" customHeight="false" outlineLevel="0" collapsed="false">
      <c r="A8" s="9" t="n">
        <v>60667</v>
      </c>
      <c r="B8" s="372" t="n">
        <v>-56869</v>
      </c>
      <c r="C8" s="27" t="n">
        <v>-13597</v>
      </c>
      <c r="D8" s="27" t="n">
        <f aca="false">+C8-B8</f>
        <v>43272</v>
      </c>
      <c r="H8" s="205"/>
    </row>
    <row r="9" customFormat="false" ht="11.25" hidden="false" customHeight="false" outlineLevel="0" collapsed="false">
      <c r="A9" s="9" t="n">
        <v>60749</v>
      </c>
      <c r="B9" s="372" t="n">
        <v>493050</v>
      </c>
      <c r="C9" s="27" t="n">
        <v>99846</v>
      </c>
      <c r="D9" s="27" t="n">
        <f aca="false">+C9-B9</f>
        <v>-393204</v>
      </c>
      <c r="H9" s="205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5"/>
    </row>
    <row r="11" customFormat="false" ht="11.25" hidden="false" customHeight="false" outlineLevel="0" collapsed="false">
      <c r="A11" s="9" t="n">
        <v>61334</v>
      </c>
      <c r="B11" s="372"/>
      <c r="C11" s="27"/>
      <c r="D11" s="27" t="n">
        <f aca="false">+C11-B11</f>
        <v>0</v>
      </c>
      <c r="H11" s="205"/>
    </row>
    <row r="12" customFormat="false" ht="11.25" hidden="false" customHeight="false" outlineLevel="0" collapsed="false">
      <c r="A12" s="9" t="n">
        <v>62960</v>
      </c>
      <c r="B12" s="372"/>
      <c r="C12" s="27"/>
      <c r="D12" s="27" t="n">
        <f aca="false">+C12-B12</f>
        <v>0</v>
      </c>
      <c r="H12" s="205"/>
    </row>
    <row r="13" customFormat="false" ht="11.25" hidden="false" customHeight="false" outlineLevel="0" collapsed="false">
      <c r="A13" s="373"/>
      <c r="B13" s="27"/>
      <c r="C13" s="27"/>
      <c r="D13" s="27" t="n">
        <f aca="false">+C13-B13</f>
        <v>0</v>
      </c>
      <c r="H13" s="205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5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79526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05" t="n">
        <f aca="false">+summary!H4</f>
        <v>2.03</v>
      </c>
    </row>
    <row r="20" customFormat="false" ht="11.25" hidden="false" customHeight="false" outlineLevel="0" collapsed="false">
      <c r="B20" s="27"/>
      <c r="C20" s="27"/>
      <c r="D20" s="111" t="n">
        <f aca="false">+D19*D18</f>
        <v>161437.78</v>
      </c>
    </row>
    <row r="21" customFormat="false" ht="11.25" hidden="false" customHeight="false" outlineLevel="0" collapsed="false">
      <c r="B21" s="27"/>
      <c r="C21" s="27"/>
      <c r="D21" s="111"/>
      <c r="E21" s="205"/>
    </row>
    <row r="22" customFormat="false" ht="11.25" hidden="false" customHeight="false" outlineLevel="0" collapsed="false">
      <c r="A22" s="124" t="n">
        <v>37134</v>
      </c>
      <c r="B22" s="27"/>
      <c r="C22" s="27"/>
      <c r="D22" s="374" t="n">
        <v>400688.32</v>
      </c>
      <c r="E22" s="205"/>
    </row>
    <row r="23" customFormat="false" ht="11.25" hidden="false" customHeight="false" outlineLevel="0" collapsed="false">
      <c r="B23" s="27"/>
      <c r="C23" s="27"/>
      <c r="D23" s="111"/>
      <c r="E23" s="205"/>
    </row>
    <row r="24" customFormat="false" ht="12" hidden="false" customHeight="false" outlineLevel="0" collapsed="false">
      <c r="A24" s="124" t="n">
        <v>37145</v>
      </c>
      <c r="B24" s="27"/>
      <c r="C24" s="27"/>
      <c r="D24" s="375" t="n">
        <f aca="false">+D22+D20</f>
        <v>562126.1</v>
      </c>
      <c r="E24" s="205"/>
    </row>
    <row r="25" customFormat="false" ht="12" hidden="false" customHeight="false" outlineLevel="0" collapsed="false">
      <c r="B25" s="27"/>
      <c r="C25" s="27"/>
      <c r="D25" s="27"/>
      <c r="E25" s="205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4" t="n">
        <f aca="false">+A22</f>
        <v>37134</v>
      </c>
      <c r="D32" s="343" t="n">
        <v>-29477</v>
      </c>
    </row>
    <row r="33" customFormat="false" ht="11.25" hidden="false" customHeight="false" outlineLevel="0" collapsed="false">
      <c r="A33" s="124" t="n">
        <f aca="false">+A24</f>
        <v>37145</v>
      </c>
      <c r="D33" s="37" t="n">
        <f aca="false">+D18</f>
        <v>79526</v>
      </c>
    </row>
    <row r="34" customFormat="false" ht="11.25" hidden="false" customHeight="false" outlineLevel="0" collapsed="false">
      <c r="D34" s="30" t="n">
        <f aca="false">+D33+D32</f>
        <v>50049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9" activeCellId="3" sqref="B13 B13 B5 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190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9236</v>
      </c>
      <c r="B5" s="376" t="n">
        <v>-20562</v>
      </c>
      <c r="C5" s="283" t="n">
        <v>-12552</v>
      </c>
      <c r="D5" s="283" t="n">
        <f aca="false">+C5-B5</f>
        <v>8010</v>
      </c>
      <c r="E5" s="27"/>
      <c r="F5" s="31"/>
    </row>
    <row r="6" customFormat="false" ht="12.75" hidden="false" customHeight="false" outlineLevel="0" collapsed="false">
      <c r="A6" s="285" t="n">
        <v>9238</v>
      </c>
      <c r="B6" s="290"/>
      <c r="C6" s="283"/>
      <c r="D6" s="283" t="n">
        <f aca="false">+C6-B6</f>
        <v>0</v>
      </c>
      <c r="E6" s="27"/>
      <c r="F6" s="31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56422</v>
      </c>
      <c r="B7" s="376" t="n">
        <v>-1381896</v>
      </c>
      <c r="C7" s="283" t="n">
        <v>-1322019</v>
      </c>
      <c r="D7" s="283" t="n">
        <f aca="false">+C7-B7</f>
        <v>59877</v>
      </c>
      <c r="E7" s="27"/>
      <c r="F7" s="31"/>
    </row>
    <row r="8" customFormat="false" ht="12.75" hidden="false" customHeight="false" outlineLevel="0" collapsed="false">
      <c r="A8" s="285" t="n">
        <v>58710</v>
      </c>
      <c r="B8" s="376" t="n">
        <v>-2</v>
      </c>
      <c r="C8" s="283" t="n">
        <v>-506</v>
      </c>
      <c r="D8" s="283" t="n">
        <f aca="false">+C8-B8</f>
        <v>-504</v>
      </c>
      <c r="E8" s="27"/>
      <c r="F8" s="31"/>
    </row>
    <row r="9" customFormat="false" ht="12.75" hidden="false" customHeight="false" outlineLevel="0" collapsed="false">
      <c r="A9" s="285" t="n">
        <v>60921</v>
      </c>
      <c r="B9" s="290" t="n">
        <v>725660</v>
      </c>
      <c r="C9" s="283" t="n">
        <v>598111</v>
      </c>
      <c r="D9" s="283" t="n">
        <f aca="false">+C9-B9</f>
        <v>-127549</v>
      </c>
      <c r="E9" s="27"/>
      <c r="F9" s="31"/>
    </row>
    <row r="10" customFormat="false" ht="12.75" hidden="false" customHeight="false" outlineLevel="0" collapsed="false">
      <c r="A10" s="285" t="n">
        <v>78026</v>
      </c>
      <c r="B10" s="376"/>
      <c r="C10" s="283" t="n">
        <v>39947</v>
      </c>
      <c r="D10" s="283" t="n">
        <f aca="false">+C10-B10</f>
        <v>39947</v>
      </c>
      <c r="E10" s="27"/>
      <c r="F10" s="288"/>
    </row>
    <row r="11" customFormat="false" ht="12.75" hidden="false" customHeight="false" outlineLevel="0" collapsed="false">
      <c r="A11" s="285" t="n">
        <v>500084</v>
      </c>
      <c r="B11" s="376" t="n">
        <v>-5999</v>
      </c>
      <c r="C11" s="283" t="n">
        <v>-11000</v>
      </c>
      <c r="D11" s="283" t="n">
        <f aca="false">+C11-B11</f>
        <v>-5001</v>
      </c>
      <c r="E11" s="292"/>
      <c r="F11" s="288"/>
    </row>
    <row r="12" customFormat="false" ht="12.75" hidden="false" customHeight="false" outlineLevel="0" collapsed="false">
      <c r="A12" s="377" t="n">
        <v>500085</v>
      </c>
      <c r="B12" s="376"/>
      <c r="C12" s="283"/>
      <c r="D12" s="283" t="n">
        <f aca="false">+C12-B12</f>
        <v>0</v>
      </c>
      <c r="E12" s="27"/>
      <c r="F12" s="288"/>
    </row>
    <row r="13" customFormat="false" ht="12.75" hidden="false" customHeight="false" outlineLevel="0" collapsed="false">
      <c r="A13" s="285" t="n">
        <v>500097</v>
      </c>
      <c r="B13" s="378" t="n">
        <v>-3741</v>
      </c>
      <c r="C13" s="283"/>
      <c r="D13" s="283" t="n">
        <f aca="false">+C13-B13</f>
        <v>3741</v>
      </c>
      <c r="E13" s="27"/>
      <c r="F13" s="288"/>
    </row>
    <row r="14" customFormat="false" ht="12.75" hidden="false" customHeight="false" outlineLevel="0" collapsed="false">
      <c r="A14" s="285"/>
      <c r="B14" s="283"/>
      <c r="C14" s="283"/>
      <c r="D14" s="283"/>
      <c r="E14" s="27"/>
      <c r="F14" s="288"/>
    </row>
    <row r="15" customFormat="false" ht="12.75" hidden="false" customHeight="false" outlineLevel="0" collapsed="false">
      <c r="A15" s="285"/>
      <c r="B15" s="283"/>
      <c r="C15" s="283"/>
      <c r="D15" s="283"/>
      <c r="E15" s="27"/>
      <c r="F15" s="288"/>
    </row>
    <row r="16" customFormat="false" ht="12.75" hidden="false" customHeight="false" outlineLevel="0" collapsed="false">
      <c r="A16" s="285"/>
      <c r="B16" s="283"/>
      <c r="C16" s="283"/>
      <c r="D16" s="294"/>
      <c r="E16" s="27"/>
      <c r="F16" s="288"/>
    </row>
    <row r="17" customFormat="false" ht="12.75" hidden="false" customHeight="false" outlineLevel="0" collapsed="false">
      <c r="A17" s="285"/>
      <c r="B17" s="283"/>
      <c r="C17" s="283"/>
      <c r="D17" s="283" t="n">
        <f aca="false">SUM(D5:D16)</f>
        <v>-21479</v>
      </c>
      <c r="E17" s="27"/>
      <c r="F17" s="288"/>
    </row>
    <row r="18" customFormat="false" ht="12.75" hidden="false" customHeight="false" outlineLevel="0" collapsed="false">
      <c r="A18" s="285" t="s">
        <v>167</v>
      </c>
      <c r="B18" s="283"/>
      <c r="C18" s="283"/>
      <c r="D18" s="295" t="n">
        <f aca="false">+summary!H4</f>
        <v>2.03</v>
      </c>
      <c r="E18" s="296"/>
      <c r="F18" s="288"/>
    </row>
    <row r="19" customFormat="false" ht="12.75" hidden="false" customHeight="false" outlineLevel="0" collapsed="false">
      <c r="A19" s="285"/>
      <c r="B19" s="283"/>
      <c r="C19" s="283"/>
      <c r="D19" s="297" t="n">
        <f aca="false">+D18*D17</f>
        <v>-43602.37</v>
      </c>
      <c r="E19" s="111"/>
      <c r="F19" s="298"/>
    </row>
    <row r="20" customFormat="false" ht="12.75" hidden="false" customHeight="false" outlineLevel="0" collapsed="false">
      <c r="A20" s="285"/>
      <c r="B20" s="283"/>
      <c r="C20" s="283"/>
      <c r="D20" s="297"/>
      <c r="E20" s="111"/>
      <c r="F20" s="298"/>
    </row>
    <row r="21" customFormat="false" ht="12.75" hidden="false" customHeight="false" outlineLevel="0" collapsed="false">
      <c r="A21" s="299" t="n">
        <v>37134</v>
      </c>
      <c r="B21" s="283"/>
      <c r="C21" s="283"/>
      <c r="D21" s="300" t="n">
        <v>129217.63</v>
      </c>
      <c r="E21" s="111"/>
      <c r="F21" s="301"/>
    </row>
    <row r="22" customFormat="false" ht="12.75" hidden="false" customHeight="false" outlineLevel="0" collapsed="false">
      <c r="A22" s="285"/>
      <c r="B22" s="283"/>
      <c r="C22" s="283"/>
      <c r="D22" s="297"/>
      <c r="E22" s="111"/>
      <c r="F22" s="301"/>
    </row>
    <row r="23" customFormat="false" ht="13.5" hidden="false" customHeight="false" outlineLevel="0" collapsed="false">
      <c r="A23" s="299" t="n">
        <v>37145</v>
      </c>
      <c r="B23" s="283"/>
      <c r="C23" s="283"/>
      <c r="D23" s="302" t="n">
        <f aca="false">+D21+D19</f>
        <v>85615.26</v>
      </c>
      <c r="E23" s="111"/>
      <c r="F23" s="301"/>
    </row>
    <row r="24" customFormat="false" ht="13.5" hidden="false" customHeight="false" outlineLevel="0" collapsed="false">
      <c r="E24" s="303"/>
    </row>
    <row r="25" customFormat="false" ht="12.75" hidden="false" customHeight="false" outlineLevel="0" collapsed="false">
      <c r="E25" s="303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37134</v>
      </c>
      <c r="B28" s="9"/>
      <c r="C28" s="9"/>
      <c r="D28" s="304" t="n">
        <v>7128</v>
      </c>
    </row>
    <row r="29" customFormat="false" ht="12.75" hidden="false" customHeight="false" outlineLevel="0" collapsed="false">
      <c r="A29" s="124" t="n">
        <f aca="false">+A23</f>
        <v>37145</v>
      </c>
      <c r="B29" s="9"/>
      <c r="C29" s="9"/>
      <c r="D29" s="37" t="n">
        <f aca="false">+D17</f>
        <v>-21479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-14351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8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8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8"/>
      <c r="G46" s="28"/>
    </row>
    <row r="47" customFormat="false" ht="12.75" hidden="false" customHeight="false" outlineLevel="0" collapsed="false">
      <c r="A47" s="9"/>
      <c r="B47" s="27"/>
      <c r="C47" s="27"/>
      <c r="D47" s="296"/>
      <c r="E47" s="296"/>
      <c r="F47" s="288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8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8"/>
      <c r="G49" s="28"/>
    </row>
    <row r="50" customFormat="false" ht="12.75" hidden="false" customHeight="false" outlineLevel="0" collapsed="false">
      <c r="E50" s="3"/>
      <c r="F50" s="301"/>
      <c r="G50" s="59"/>
    </row>
    <row r="51" customFormat="false" ht="12.75" hidden="false" customHeight="false" outlineLevel="0" collapsed="false">
      <c r="A51" s="9"/>
      <c r="E51" s="3"/>
      <c r="F51" s="301"/>
    </row>
    <row r="52" customFormat="false" ht="12.75" hidden="false" customHeight="false" outlineLevel="0" collapsed="false">
      <c r="A52" s="9"/>
      <c r="E52" s="3"/>
      <c r="F52" s="301"/>
    </row>
    <row r="53" customFormat="false" ht="12.75" hidden="false" customHeight="false" outlineLevel="0" collapsed="false">
      <c r="A53" s="9"/>
      <c r="E53" s="3"/>
      <c r="F53" s="301"/>
    </row>
    <row r="54" customFormat="false" ht="12.75" hidden="false" customHeight="false" outlineLevel="0" collapsed="false">
      <c r="A54" s="9"/>
      <c r="E54" s="3"/>
      <c r="F54" s="301"/>
    </row>
    <row r="55" customFormat="false" ht="12.75" hidden="false" customHeight="false" outlineLevel="0" collapsed="false">
      <c r="A55" s="9"/>
      <c r="E55" s="303"/>
      <c r="F55" s="303"/>
    </row>
    <row r="56" customFormat="false" ht="12.75" hidden="false" customHeight="false" outlineLevel="0" collapsed="false">
      <c r="E56" s="303"/>
      <c r="F56" s="303"/>
    </row>
    <row r="57" customFormat="false" ht="12.75" hidden="false" customHeight="false" outlineLevel="0" collapsed="false">
      <c r="E57" s="303"/>
      <c r="F57" s="303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5"/>
      <c r="E97" s="305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8"/>
    </row>
    <row r="99" customFormat="false" ht="12.75" hidden="false" customHeight="false" outlineLevel="0" collapsed="false">
      <c r="B99" s="27"/>
      <c r="C99" s="27"/>
      <c r="D99" s="27"/>
      <c r="E99" s="27"/>
      <c r="F99" s="298"/>
    </row>
    <row r="100" customFormat="false" ht="12.75" hidden="false" customHeight="false" outlineLevel="0" collapsed="false">
      <c r="A100" s="9"/>
      <c r="D100" s="306"/>
      <c r="E100" s="306"/>
      <c r="F100" s="301"/>
    </row>
    <row r="101" customFormat="false" ht="12.75" hidden="false" customHeight="false" outlineLevel="0" collapsed="false">
      <c r="A101" s="9"/>
      <c r="E101" s="3"/>
      <c r="F101" s="301"/>
    </row>
    <row r="102" customFormat="false" ht="13.5" hidden="false" customHeight="false" outlineLevel="0" collapsed="false">
      <c r="A102" s="9"/>
      <c r="D102" s="307"/>
      <c r="E102" s="307"/>
      <c r="F102" s="30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5"/>
      <c r="E123" s="305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8"/>
    </row>
    <row r="125" customFormat="false" ht="12.75" hidden="false" customHeight="false" outlineLevel="0" collapsed="false">
      <c r="B125" s="27"/>
      <c r="C125" s="27"/>
      <c r="D125" s="111"/>
      <c r="E125" s="111"/>
      <c r="F125" s="298"/>
    </row>
    <row r="126" customFormat="false" ht="12.75" hidden="false" customHeight="false" outlineLevel="0" collapsed="false">
      <c r="A126" s="9"/>
      <c r="D126" s="308"/>
      <c r="E126" s="308"/>
      <c r="F126" s="301"/>
    </row>
    <row r="127" customFormat="false" ht="12.75" hidden="false" customHeight="false" outlineLevel="0" collapsed="false">
      <c r="A127" s="9"/>
      <c r="D127" s="111"/>
      <c r="E127" s="111"/>
      <c r="F127" s="301"/>
    </row>
    <row r="128" customFormat="false" ht="13.5" hidden="false" customHeight="false" outlineLevel="0" collapsed="false">
      <c r="A128" s="9"/>
      <c r="D128" s="309"/>
      <c r="E128" s="309"/>
      <c r="F128" s="30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5"/>
      <c r="E148" s="305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8"/>
    </row>
    <row r="150" customFormat="false" ht="12.75" hidden="false" customHeight="false" outlineLevel="0" collapsed="false">
      <c r="B150" s="27"/>
      <c r="C150" s="27"/>
      <c r="D150" s="111"/>
      <c r="E150" s="111"/>
      <c r="F150" s="298"/>
    </row>
    <row r="151" customFormat="false" ht="12.75" hidden="false" customHeight="false" outlineLevel="0" collapsed="false">
      <c r="A151" s="9"/>
      <c r="D151" s="308"/>
      <c r="E151" s="308"/>
      <c r="F151" s="301"/>
    </row>
    <row r="152" customFormat="false" ht="12.75" hidden="false" customHeight="false" outlineLevel="0" collapsed="false">
      <c r="A152" s="9"/>
      <c r="D152" s="111"/>
      <c r="E152" s="111"/>
      <c r="F152" s="301"/>
    </row>
    <row r="153" customFormat="false" ht="13.5" hidden="false" customHeight="false" outlineLevel="0" collapsed="false">
      <c r="A153" s="9"/>
      <c r="D153" s="309"/>
      <c r="E153" s="309"/>
      <c r="F153" s="30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10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10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10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10"/>
      <c r="C169" s="27"/>
      <c r="D169" s="27"/>
      <c r="E169" s="27"/>
      <c r="F169" s="31"/>
    </row>
    <row r="170" customFormat="false" ht="12.75" hidden="false" customHeight="false" outlineLevel="0" collapsed="false">
      <c r="B170" s="310"/>
      <c r="C170" s="27"/>
      <c r="D170" s="27"/>
      <c r="E170" s="27"/>
      <c r="F170" s="31"/>
    </row>
    <row r="171" customFormat="false" ht="12.75" hidden="false" customHeight="false" outlineLevel="0" collapsed="false">
      <c r="B171" s="310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5"/>
      <c r="E173" s="305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8"/>
    </row>
    <row r="175" customFormat="false" ht="12.75" hidden="false" customHeight="false" outlineLevel="0" collapsed="false">
      <c r="B175" s="27"/>
      <c r="C175" s="27"/>
      <c r="D175" s="111"/>
      <c r="E175" s="111"/>
      <c r="F175" s="298"/>
    </row>
    <row r="176" customFormat="false" ht="12.75" hidden="false" customHeight="false" outlineLevel="0" collapsed="false">
      <c r="A176" s="9"/>
      <c r="D176" s="308"/>
      <c r="E176" s="308"/>
      <c r="F176" s="301"/>
    </row>
    <row r="177" customFormat="false" ht="12.75" hidden="false" customHeight="false" outlineLevel="0" collapsed="false">
      <c r="A177" s="9"/>
      <c r="D177" s="111"/>
      <c r="E177" s="111"/>
      <c r="F177" s="301"/>
    </row>
    <row r="178" customFormat="false" ht="13.5" hidden="false" customHeight="false" outlineLevel="0" collapsed="false">
      <c r="A178" s="9"/>
      <c r="D178" s="309"/>
      <c r="E178" s="309"/>
      <c r="F178" s="30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10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10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10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11"/>
      <c r="B190" s="312"/>
      <c r="C190" s="312"/>
      <c r="D190" s="312"/>
      <c r="E190" s="312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10"/>
      <c r="C193" s="27"/>
      <c r="D193" s="27"/>
      <c r="E193" s="27"/>
      <c r="F193" s="31"/>
    </row>
    <row r="194" customFormat="false" ht="12.75" hidden="false" customHeight="false" outlineLevel="0" collapsed="false">
      <c r="B194" s="310"/>
      <c r="C194" s="27"/>
      <c r="D194" s="27"/>
      <c r="E194" s="27"/>
      <c r="F194" s="31"/>
    </row>
    <row r="195" customFormat="false" ht="12.75" hidden="false" customHeight="false" outlineLevel="0" collapsed="false">
      <c r="B195" s="310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5"/>
      <c r="E197" s="305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8"/>
    </row>
    <row r="199" customFormat="false" ht="12.75" hidden="false" customHeight="false" outlineLevel="0" collapsed="false">
      <c r="B199" s="27"/>
      <c r="C199" s="27"/>
      <c r="D199" s="111"/>
      <c r="E199" s="111"/>
      <c r="F199" s="298"/>
    </row>
    <row r="200" customFormat="false" ht="12.75" hidden="false" customHeight="false" outlineLevel="0" collapsed="false">
      <c r="A200" s="9"/>
      <c r="D200" s="308"/>
      <c r="E200" s="308"/>
      <c r="F200" s="301"/>
    </row>
    <row r="201" customFormat="false" ht="12.75" hidden="false" customHeight="false" outlineLevel="0" collapsed="false">
      <c r="A201" s="9"/>
      <c r="D201" s="111"/>
      <c r="E201" s="111"/>
      <c r="F201" s="301"/>
    </row>
    <row r="202" customFormat="false" ht="13.5" hidden="false" customHeight="false" outlineLevel="0" collapsed="false">
      <c r="A202" s="9"/>
      <c r="D202" s="313"/>
      <c r="E202" s="309"/>
      <c r="F202" s="301"/>
    </row>
    <row r="203" customFormat="false" ht="13.5" hidden="false" customHeight="false" outlineLevel="0" collapsed="false"/>
    <row r="209" customFormat="false" ht="12.75" hidden="false" customHeight="false" outlineLevel="0" collapsed="false">
      <c r="B209" s="310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10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10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11"/>
      <c r="B216" s="312"/>
      <c r="C216" s="312"/>
      <c r="D216" s="312"/>
      <c r="E216" s="312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10"/>
      <c r="C219" s="27"/>
      <c r="D219" s="27"/>
      <c r="E219" s="27"/>
      <c r="F219" s="31"/>
    </row>
    <row r="220" customFormat="false" ht="12.75" hidden="false" customHeight="false" outlineLevel="0" collapsed="false">
      <c r="B220" s="310"/>
      <c r="C220" s="27"/>
      <c r="D220" s="27"/>
      <c r="E220" s="27"/>
      <c r="F220" s="31"/>
    </row>
    <row r="221" customFormat="false" ht="12.75" hidden="false" customHeight="false" outlineLevel="0" collapsed="false">
      <c r="B221" s="310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5"/>
      <c r="E223" s="305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8"/>
    </row>
    <row r="225" customFormat="false" ht="12.75" hidden="false" customHeight="false" outlineLevel="0" collapsed="false">
      <c r="B225" s="27"/>
      <c r="C225" s="27"/>
      <c r="D225" s="111"/>
      <c r="E225" s="111"/>
      <c r="F225" s="298"/>
    </row>
    <row r="226" customFormat="false" ht="12.75" hidden="false" customHeight="false" outlineLevel="0" collapsed="false">
      <c r="A226" s="9"/>
      <c r="D226" s="308"/>
      <c r="E226" s="308"/>
      <c r="F226" s="301"/>
    </row>
    <row r="227" customFormat="false" ht="12.75" hidden="false" customHeight="false" outlineLevel="0" collapsed="false">
      <c r="A227" s="9"/>
      <c r="D227" s="111"/>
      <c r="E227" s="111"/>
      <c r="F227" s="301"/>
    </row>
    <row r="228" customFormat="false" ht="13.5" hidden="false" customHeight="false" outlineLevel="0" collapsed="false">
      <c r="A228" s="9"/>
      <c r="D228" s="313"/>
      <c r="E228" s="309"/>
      <c r="F228" s="301"/>
    </row>
    <row r="229" customFormat="false" ht="13.5" hidden="false" customHeight="false" outlineLevel="0" collapsed="false"/>
    <row r="233" customFormat="false" ht="12.75" hidden="false" customHeight="false" outlineLevel="0" collapsed="false">
      <c r="B233" s="310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10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10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4"/>
      <c r="B240" s="292"/>
      <c r="C240" s="292"/>
      <c r="D240" s="292"/>
      <c r="E240" s="292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10"/>
      <c r="C243" s="27"/>
      <c r="D243" s="27"/>
      <c r="E243" s="27"/>
      <c r="F243" s="31"/>
    </row>
    <row r="244" customFormat="false" ht="12.75" hidden="false" customHeight="false" outlineLevel="0" collapsed="false">
      <c r="B244" s="310"/>
      <c r="C244" s="27"/>
      <c r="D244" s="27"/>
      <c r="E244" s="27"/>
      <c r="F244" s="31"/>
    </row>
    <row r="245" customFormat="false" ht="12.75" hidden="false" customHeight="false" outlineLevel="0" collapsed="false">
      <c r="B245" s="310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5"/>
      <c r="E247" s="305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8"/>
    </row>
    <row r="249" customFormat="false" ht="12.75" hidden="false" customHeight="false" outlineLevel="0" collapsed="false">
      <c r="B249" s="27"/>
      <c r="C249" s="27"/>
      <c r="D249" s="111"/>
      <c r="E249" s="111"/>
      <c r="F249" s="298"/>
    </row>
    <row r="250" customFormat="false" ht="12.75" hidden="false" customHeight="false" outlineLevel="0" collapsed="false">
      <c r="A250" s="9"/>
      <c r="D250" s="308"/>
      <c r="E250" s="308"/>
      <c r="F250" s="301"/>
    </row>
    <row r="251" customFormat="false" ht="12.75" hidden="false" customHeight="false" outlineLevel="0" collapsed="false">
      <c r="A251" s="9"/>
      <c r="D251" s="111"/>
      <c r="E251" s="111"/>
      <c r="F251" s="301"/>
    </row>
    <row r="252" customFormat="false" ht="13.5" hidden="false" customHeight="false" outlineLevel="0" collapsed="false">
      <c r="A252" s="9"/>
      <c r="D252" s="315"/>
      <c r="E252" s="309"/>
      <c r="F252" s="30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5"/>
      <c r="B255" s="283"/>
      <c r="C255" s="283"/>
      <c r="D255" s="283"/>
    </row>
    <row r="256" customFormat="false" ht="12.75" hidden="false" customHeight="false" outlineLevel="0" collapsed="false">
      <c r="A256" s="285"/>
      <c r="B256" s="283"/>
      <c r="C256" s="283"/>
      <c r="D256" s="283"/>
    </row>
    <row r="257" customFormat="false" ht="12.75" hidden="false" customHeight="false" outlineLevel="0" collapsed="false">
      <c r="A257" s="285"/>
      <c r="B257" s="316"/>
      <c r="C257" s="283"/>
      <c r="D257" s="283"/>
      <c r="E257" s="27"/>
      <c r="F257" s="31"/>
    </row>
    <row r="258" customFormat="false" ht="12.75" hidden="false" customHeight="false" outlineLevel="0" collapsed="false">
      <c r="A258" s="285"/>
      <c r="B258" s="283"/>
      <c r="C258" s="283"/>
      <c r="D258" s="283"/>
      <c r="E258" s="27"/>
      <c r="F258" s="31"/>
    </row>
    <row r="259" customFormat="false" ht="12.75" hidden="false" customHeight="false" outlineLevel="0" collapsed="false">
      <c r="A259" s="285"/>
      <c r="B259" s="316"/>
      <c r="C259" s="283"/>
      <c r="D259" s="283"/>
      <c r="E259" s="27"/>
      <c r="F259" s="31"/>
    </row>
    <row r="260" customFormat="false" ht="12.75" hidden="false" customHeight="false" outlineLevel="0" collapsed="false">
      <c r="A260" s="285"/>
      <c r="B260" s="283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316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283"/>
      <c r="C263" s="283"/>
      <c r="D263" s="283"/>
      <c r="E263" s="27"/>
      <c r="F263" s="31"/>
    </row>
    <row r="264" customFormat="false" ht="12.75" hidden="false" customHeight="false" outlineLevel="0" collapsed="false">
      <c r="A264" s="291"/>
      <c r="B264" s="317"/>
      <c r="C264" s="317"/>
      <c r="D264" s="317"/>
      <c r="E264" s="292"/>
      <c r="F264" s="31"/>
    </row>
    <row r="265" customFormat="false" ht="12.75" hidden="false" customHeight="false" outlineLevel="0" collapsed="false">
      <c r="A265" s="285"/>
      <c r="B265" s="283"/>
      <c r="C265" s="283"/>
      <c r="D265" s="283"/>
      <c r="E265" s="27"/>
      <c r="F265" s="31"/>
    </row>
    <row r="266" customFormat="false" ht="12.75" hidden="false" customHeight="false" outlineLevel="0" collapsed="false">
      <c r="A266" s="285"/>
      <c r="B266" s="283"/>
      <c r="C266" s="283"/>
      <c r="D266" s="283"/>
      <c r="E266" s="27"/>
      <c r="F266" s="31"/>
    </row>
    <row r="267" customFormat="false" ht="12.75" hidden="false" customHeight="false" outlineLevel="0" collapsed="false">
      <c r="A267" s="285"/>
      <c r="B267" s="316"/>
      <c r="C267" s="283"/>
      <c r="D267" s="283"/>
      <c r="E267" s="27"/>
      <c r="F267" s="31"/>
    </row>
    <row r="268" customFormat="false" ht="12.75" hidden="false" customHeight="false" outlineLevel="0" collapsed="false">
      <c r="A268" s="285"/>
      <c r="B268" s="316"/>
      <c r="C268" s="283"/>
      <c r="D268" s="283"/>
      <c r="E268" s="27"/>
      <c r="F268" s="31"/>
    </row>
    <row r="269" customFormat="false" ht="12.75" hidden="false" customHeight="false" outlineLevel="0" collapsed="false">
      <c r="A269" s="285"/>
      <c r="B269" s="316"/>
      <c r="C269" s="283"/>
      <c r="D269" s="294"/>
      <c r="E269" s="47"/>
      <c r="F269" s="38"/>
    </row>
    <row r="270" customFormat="false" ht="12.75" hidden="false" customHeight="false" outlineLevel="0" collapsed="false">
      <c r="A270" s="285"/>
      <c r="B270" s="283"/>
      <c r="C270" s="283"/>
      <c r="D270" s="283"/>
      <c r="E270" s="27"/>
      <c r="F270" s="31"/>
    </row>
    <row r="271" customFormat="false" ht="12.75" hidden="false" customHeight="false" outlineLevel="0" collapsed="false">
      <c r="A271" s="285"/>
      <c r="B271" s="283"/>
      <c r="C271" s="283"/>
      <c r="D271" s="295"/>
      <c r="E271" s="305"/>
      <c r="F271" s="31"/>
    </row>
    <row r="272" customFormat="false" ht="12.75" hidden="false" customHeight="false" outlineLevel="0" collapsed="false">
      <c r="A272" s="285"/>
      <c r="B272" s="283"/>
      <c r="C272" s="283"/>
      <c r="D272" s="297"/>
      <c r="E272" s="111"/>
      <c r="F272" s="298"/>
    </row>
    <row r="273" customFormat="false" ht="12.75" hidden="false" customHeight="false" outlineLevel="0" collapsed="false">
      <c r="A273" s="285"/>
      <c r="B273" s="283"/>
      <c r="C273" s="283"/>
      <c r="D273" s="297"/>
      <c r="E273" s="111"/>
      <c r="F273" s="298"/>
    </row>
    <row r="274" customFormat="false" ht="12.75" hidden="false" customHeight="false" outlineLevel="0" collapsed="false">
      <c r="A274" s="285"/>
      <c r="B274" s="283"/>
      <c r="C274" s="283"/>
      <c r="D274" s="318"/>
      <c r="E274" s="308"/>
      <c r="F274" s="301"/>
    </row>
    <row r="275" customFormat="false" ht="12.75" hidden="false" customHeight="false" outlineLevel="0" collapsed="false">
      <c r="A275" s="285"/>
      <c r="B275" s="283"/>
      <c r="C275" s="283"/>
      <c r="D275" s="297"/>
      <c r="E275" s="111"/>
      <c r="F275" s="301"/>
    </row>
    <row r="276" customFormat="false" ht="13.5" hidden="false" customHeight="false" outlineLevel="0" collapsed="false">
      <c r="A276" s="285"/>
      <c r="B276" s="283"/>
      <c r="C276" s="283"/>
      <c r="D276" s="319"/>
      <c r="E276" s="309"/>
      <c r="F276" s="30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5"/>
      <c r="B280" s="283"/>
      <c r="C280" s="283"/>
      <c r="D280" s="283"/>
    </row>
    <row r="281" customFormat="false" ht="12.75" hidden="false" customHeight="false" outlineLevel="0" collapsed="false">
      <c r="A281" s="285"/>
      <c r="B281" s="283"/>
      <c r="C281" s="283"/>
      <c r="D281" s="283"/>
    </row>
    <row r="282" customFormat="false" ht="12.75" hidden="false" customHeight="false" outlineLevel="0" collapsed="false">
      <c r="A282" s="285"/>
      <c r="B282" s="316"/>
      <c r="C282" s="283"/>
      <c r="D282" s="283"/>
      <c r="E282" s="27"/>
      <c r="F282" s="31"/>
    </row>
    <row r="283" customFormat="false" ht="12.75" hidden="false" customHeight="false" outlineLevel="0" collapsed="false">
      <c r="A283" s="285"/>
      <c r="B283" s="283"/>
      <c r="C283" s="283"/>
      <c r="D283" s="283"/>
      <c r="E283" s="27"/>
      <c r="F283" s="31"/>
    </row>
    <row r="284" customFormat="false" ht="12.75" hidden="false" customHeight="false" outlineLevel="0" collapsed="false">
      <c r="A284" s="285"/>
      <c r="B284" s="316"/>
      <c r="C284" s="283"/>
      <c r="D284" s="283"/>
      <c r="E284" s="27"/>
      <c r="F284" s="31"/>
    </row>
    <row r="285" customFormat="false" ht="12.75" hidden="false" customHeight="false" outlineLevel="0" collapsed="false">
      <c r="A285" s="285"/>
      <c r="B285" s="283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316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283"/>
      <c r="C288" s="283"/>
      <c r="D288" s="283"/>
      <c r="E288" s="27"/>
      <c r="F288" s="31"/>
    </row>
    <row r="289" customFormat="false" ht="12.75" hidden="false" customHeight="false" outlineLevel="0" collapsed="false">
      <c r="A289" s="291"/>
      <c r="B289" s="317"/>
      <c r="C289" s="317"/>
      <c r="D289" s="317"/>
      <c r="E289" s="292"/>
      <c r="F289" s="31"/>
    </row>
    <row r="290" customFormat="false" ht="12.75" hidden="false" customHeight="false" outlineLevel="0" collapsed="false">
      <c r="A290" s="285"/>
      <c r="B290" s="283"/>
      <c r="C290" s="283"/>
      <c r="D290" s="283"/>
      <c r="E290" s="27"/>
      <c r="F290" s="31"/>
    </row>
    <row r="291" customFormat="false" ht="12.75" hidden="false" customHeight="false" outlineLevel="0" collapsed="false">
      <c r="A291" s="285"/>
      <c r="B291" s="283"/>
      <c r="C291" s="283"/>
      <c r="D291" s="283"/>
      <c r="E291" s="27"/>
      <c r="F291" s="31"/>
    </row>
    <row r="292" customFormat="false" ht="12.75" hidden="false" customHeight="false" outlineLevel="0" collapsed="false">
      <c r="A292" s="285"/>
      <c r="B292" s="316"/>
      <c r="C292" s="283"/>
      <c r="D292" s="283"/>
      <c r="E292" s="27"/>
      <c r="F292" s="31"/>
    </row>
    <row r="293" customFormat="false" ht="12.75" hidden="false" customHeight="false" outlineLevel="0" collapsed="false">
      <c r="A293" s="285"/>
      <c r="B293" s="316"/>
      <c r="C293" s="283"/>
      <c r="D293" s="283"/>
      <c r="E293" s="27"/>
      <c r="F293" s="31"/>
    </row>
    <row r="294" customFormat="false" ht="12.75" hidden="false" customHeight="false" outlineLevel="0" collapsed="false">
      <c r="A294" s="285"/>
      <c r="B294" s="316"/>
      <c r="C294" s="283"/>
      <c r="D294" s="294"/>
      <c r="E294" s="47"/>
      <c r="F294" s="38"/>
    </row>
    <row r="295" customFormat="false" ht="12.75" hidden="false" customHeight="false" outlineLevel="0" collapsed="false">
      <c r="A295" s="285"/>
      <c r="B295" s="283"/>
      <c r="C295" s="283"/>
      <c r="D295" s="283"/>
      <c r="E295" s="27"/>
      <c r="F295" s="31"/>
    </row>
    <row r="296" customFormat="false" ht="12.75" hidden="false" customHeight="false" outlineLevel="0" collapsed="false">
      <c r="A296" s="285"/>
      <c r="B296" s="283"/>
      <c r="C296" s="283"/>
      <c r="D296" s="295"/>
      <c r="E296" s="305"/>
      <c r="F296" s="31"/>
    </row>
    <row r="297" customFormat="false" ht="12.75" hidden="false" customHeight="false" outlineLevel="0" collapsed="false">
      <c r="A297" s="285"/>
      <c r="B297" s="283"/>
      <c r="C297" s="283"/>
      <c r="D297" s="297"/>
      <c r="E297" s="111"/>
      <c r="F297" s="298"/>
    </row>
    <row r="298" customFormat="false" ht="12.75" hidden="false" customHeight="false" outlineLevel="0" collapsed="false">
      <c r="A298" s="285"/>
      <c r="B298" s="283"/>
      <c r="C298" s="283"/>
      <c r="D298" s="297"/>
      <c r="E298" s="111"/>
      <c r="F298" s="298"/>
    </row>
    <row r="299" customFormat="false" ht="12.75" hidden="false" customHeight="false" outlineLevel="0" collapsed="false">
      <c r="A299" s="299"/>
      <c r="B299" s="283"/>
      <c r="C299" s="283"/>
      <c r="D299" s="318"/>
      <c r="E299" s="308"/>
      <c r="F299" s="301"/>
    </row>
    <row r="300" customFormat="false" ht="12.75" hidden="false" customHeight="false" outlineLevel="0" collapsed="false">
      <c r="A300" s="285"/>
      <c r="B300" s="283"/>
      <c r="C300" s="283"/>
      <c r="D300" s="297"/>
      <c r="E300" s="111"/>
      <c r="F300" s="301"/>
    </row>
    <row r="301" customFormat="false" ht="13.5" hidden="false" customHeight="false" outlineLevel="0" collapsed="false">
      <c r="A301" s="285"/>
      <c r="B301" s="283"/>
      <c r="C301" s="283"/>
      <c r="D301" s="319"/>
      <c r="E301" s="309"/>
      <c r="F301" s="30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5"/>
      <c r="B307" s="283"/>
      <c r="C307" s="283"/>
      <c r="D307" s="283"/>
    </row>
    <row r="308" customFormat="false" ht="12.75" hidden="false" customHeight="false" outlineLevel="0" collapsed="false">
      <c r="A308" s="285"/>
      <c r="B308" s="283"/>
      <c r="C308" s="283"/>
      <c r="D308" s="283"/>
    </row>
    <row r="309" customFormat="false" ht="12.75" hidden="false" customHeight="false" outlineLevel="0" collapsed="false">
      <c r="A309" s="285"/>
      <c r="B309" s="316"/>
      <c r="C309" s="283"/>
      <c r="D309" s="283"/>
      <c r="E309" s="27"/>
      <c r="F309" s="31"/>
    </row>
    <row r="310" customFormat="false" ht="12.75" hidden="false" customHeight="false" outlineLevel="0" collapsed="false">
      <c r="A310" s="285"/>
      <c r="B310" s="283"/>
      <c r="C310" s="283"/>
      <c r="D310" s="283"/>
      <c r="E310" s="27"/>
      <c r="F310" s="31"/>
    </row>
    <row r="311" customFormat="false" ht="12.75" hidden="false" customHeight="false" outlineLevel="0" collapsed="false">
      <c r="A311" s="285"/>
      <c r="B311" s="316"/>
      <c r="C311" s="283"/>
      <c r="D311" s="283"/>
      <c r="E311" s="27"/>
      <c r="F311" s="31"/>
    </row>
    <row r="312" customFormat="false" ht="12.75" hidden="false" customHeight="false" outlineLevel="0" collapsed="false">
      <c r="A312" s="285"/>
      <c r="B312" s="283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316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283"/>
      <c r="C315" s="283"/>
      <c r="D315" s="283"/>
      <c r="E315" s="27"/>
      <c r="F315" s="31"/>
    </row>
    <row r="316" customFormat="false" ht="12.75" hidden="false" customHeight="false" outlineLevel="0" collapsed="false">
      <c r="A316" s="291"/>
      <c r="B316" s="317"/>
      <c r="C316" s="317"/>
      <c r="D316" s="317"/>
      <c r="E316" s="292"/>
      <c r="F316" s="31"/>
    </row>
    <row r="317" customFormat="false" ht="12.75" hidden="false" customHeight="false" outlineLevel="0" collapsed="false">
      <c r="A317" s="285"/>
      <c r="B317" s="283"/>
      <c r="C317" s="283"/>
      <c r="D317" s="283"/>
      <c r="E317" s="27"/>
      <c r="F317" s="31"/>
    </row>
    <row r="318" customFormat="false" ht="12.75" hidden="false" customHeight="false" outlineLevel="0" collapsed="false">
      <c r="A318" s="285"/>
      <c r="B318" s="283"/>
      <c r="C318" s="283"/>
      <c r="D318" s="283"/>
      <c r="E318" s="27"/>
      <c r="F318" s="31"/>
    </row>
    <row r="319" customFormat="false" ht="12.75" hidden="false" customHeight="false" outlineLevel="0" collapsed="false">
      <c r="A319" s="285"/>
      <c r="B319" s="316"/>
      <c r="C319" s="283"/>
      <c r="D319" s="283"/>
      <c r="E319" s="27"/>
      <c r="F319" s="31"/>
    </row>
    <row r="320" customFormat="false" ht="12.75" hidden="false" customHeight="false" outlineLevel="0" collapsed="false">
      <c r="A320" s="285"/>
      <c r="B320" s="316"/>
      <c r="C320" s="283"/>
      <c r="D320" s="283"/>
      <c r="E320" s="27"/>
      <c r="F320" s="31"/>
    </row>
    <row r="321" customFormat="false" ht="12.75" hidden="false" customHeight="false" outlineLevel="0" collapsed="false">
      <c r="A321" s="285"/>
      <c r="B321" s="316"/>
      <c r="C321" s="283"/>
      <c r="D321" s="294"/>
      <c r="E321" s="47"/>
      <c r="F321" s="38"/>
    </row>
    <row r="322" customFormat="false" ht="12.75" hidden="false" customHeight="false" outlineLevel="0" collapsed="false">
      <c r="A322" s="285"/>
      <c r="B322" s="283"/>
      <c r="C322" s="283"/>
      <c r="D322" s="283"/>
      <c r="E322" s="27"/>
      <c r="F322" s="31"/>
    </row>
    <row r="323" customFormat="false" ht="12.75" hidden="false" customHeight="false" outlineLevel="0" collapsed="false">
      <c r="A323" s="285"/>
      <c r="B323" s="283"/>
      <c r="C323" s="283"/>
      <c r="D323" s="295"/>
      <c r="E323" s="305"/>
      <c r="F323" s="31"/>
    </row>
    <row r="324" customFormat="false" ht="12.75" hidden="false" customHeight="false" outlineLevel="0" collapsed="false">
      <c r="A324" s="285"/>
      <c r="B324" s="283"/>
      <c r="C324" s="283"/>
      <c r="D324" s="297"/>
      <c r="E324" s="111"/>
      <c r="F324" s="298"/>
    </row>
    <row r="325" customFormat="false" ht="12.75" hidden="false" customHeight="false" outlineLevel="0" collapsed="false">
      <c r="A325" s="285"/>
      <c r="B325" s="283"/>
      <c r="C325" s="283"/>
      <c r="D325" s="297"/>
      <c r="E325" s="111"/>
      <c r="F325" s="298"/>
    </row>
    <row r="326" customFormat="false" ht="12.75" hidden="false" customHeight="false" outlineLevel="0" collapsed="false">
      <c r="A326" s="299"/>
      <c r="B326" s="283"/>
      <c r="C326" s="283"/>
      <c r="D326" s="318"/>
      <c r="E326" s="308"/>
      <c r="F326" s="301"/>
    </row>
    <row r="327" customFormat="false" ht="12.75" hidden="false" customHeight="false" outlineLevel="0" collapsed="false">
      <c r="A327" s="285"/>
      <c r="B327" s="283"/>
      <c r="C327" s="283"/>
      <c r="D327" s="297"/>
      <c r="E327" s="111"/>
      <c r="F327" s="301"/>
    </row>
    <row r="328" customFormat="false" ht="13.5" hidden="false" customHeight="false" outlineLevel="0" collapsed="false">
      <c r="A328" s="285"/>
      <c r="B328" s="283"/>
      <c r="C328" s="283"/>
      <c r="D328" s="319"/>
      <c r="E328" s="309"/>
      <c r="F328" s="30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3" sqref="A39 B32 C40 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6" t="s">
        <v>115</v>
      </c>
      <c r="C2" s="286" t="s">
        <v>116</v>
      </c>
      <c r="D2" s="286" t="s">
        <v>115</v>
      </c>
      <c r="E2" s="286" t="s">
        <v>116</v>
      </c>
      <c r="F2" s="287" t="s">
        <v>118</v>
      </c>
    </row>
    <row r="3" customFormat="false" ht="12.75" hidden="false" customHeight="false" outlineLevel="0" collapsed="false">
      <c r="A3" s="0" t="n">
        <v>1</v>
      </c>
      <c r="B3" s="283" t="n">
        <v>54408</v>
      </c>
      <c r="C3" s="283" t="n">
        <v>54435</v>
      </c>
      <c r="D3" s="283" t="n">
        <v>-44839</v>
      </c>
      <c r="E3" s="283" t="n">
        <v>-19695</v>
      </c>
      <c r="F3" s="283" t="n">
        <f aca="false">+E3-D3+C3-B3</f>
        <v>25171</v>
      </c>
    </row>
    <row r="4" customFormat="false" ht="12.75" hidden="false" customHeight="false" outlineLevel="0" collapsed="false">
      <c r="A4" s="0" t="n">
        <v>2</v>
      </c>
      <c r="B4" s="283" t="n">
        <v>54768</v>
      </c>
      <c r="C4" s="283" t="n">
        <v>54751</v>
      </c>
      <c r="D4" s="283" t="n">
        <v>-48946</v>
      </c>
      <c r="E4" s="283" t="n">
        <v>-19695</v>
      </c>
      <c r="F4" s="283" t="n">
        <f aca="false">+E4-D4+C4-B4</f>
        <v>29234</v>
      </c>
    </row>
    <row r="5" customFormat="false" ht="12.75" hidden="false" customHeight="false" outlineLevel="0" collapsed="false">
      <c r="A5" s="0" t="n">
        <v>3</v>
      </c>
      <c r="B5" s="283" t="n">
        <v>52724</v>
      </c>
      <c r="C5" s="283" t="n">
        <v>52734</v>
      </c>
      <c r="D5" s="283" t="n">
        <v>-7981</v>
      </c>
      <c r="E5" s="283" t="n">
        <v>-19695</v>
      </c>
      <c r="F5" s="283" t="n">
        <f aca="false">+E5-D5+C5-B5</f>
        <v>-11704</v>
      </c>
    </row>
    <row r="6" customFormat="false" ht="12.75" hidden="false" customHeight="false" outlineLevel="0" collapsed="false">
      <c r="A6" s="0" t="n">
        <v>4</v>
      </c>
      <c r="B6" s="283" t="n">
        <v>53199</v>
      </c>
      <c r="C6" s="283" t="n">
        <v>54711</v>
      </c>
      <c r="D6" s="283" t="n">
        <v>-10156</v>
      </c>
      <c r="E6" s="283" t="n">
        <v>-19695</v>
      </c>
      <c r="F6" s="283" t="n">
        <f aca="false">+E6-D6+C6-B6</f>
        <v>-8027</v>
      </c>
    </row>
    <row r="7" customFormat="false" ht="12.75" hidden="false" customHeight="false" outlineLevel="0" collapsed="false">
      <c r="A7" s="0" t="n">
        <v>5</v>
      </c>
      <c r="B7" s="283" t="n">
        <v>49733</v>
      </c>
      <c r="C7" s="283" t="n">
        <v>49711</v>
      </c>
      <c r="D7" s="283" t="n">
        <v>-22954</v>
      </c>
      <c r="E7" s="283" t="n">
        <v>-30290</v>
      </c>
      <c r="F7" s="283" t="n">
        <f aca="false">+E7-D7+C7-B7</f>
        <v>-7358</v>
      </c>
    </row>
    <row r="8" customFormat="false" ht="12.75" hidden="false" customHeight="false" outlineLevel="0" collapsed="false">
      <c r="A8" s="0" t="n">
        <v>6</v>
      </c>
      <c r="B8" s="283" t="n">
        <v>47560</v>
      </c>
      <c r="C8" s="283" t="n">
        <v>47583</v>
      </c>
      <c r="D8" s="283" t="n">
        <v>-55424</v>
      </c>
      <c r="E8" s="283" t="n">
        <v>-63907</v>
      </c>
      <c r="F8" s="283" t="n">
        <f aca="false">+E8-D8+C8-B8</f>
        <v>-8460</v>
      </c>
    </row>
    <row r="9" customFormat="false" ht="12.75" hidden="false" customHeight="false" outlineLevel="0" collapsed="false">
      <c r="A9" s="0" t="n">
        <v>7</v>
      </c>
      <c r="B9" s="283" t="n">
        <v>39727</v>
      </c>
      <c r="C9" s="283" t="n">
        <v>39751</v>
      </c>
      <c r="D9" s="283" t="n">
        <v>-14089</v>
      </c>
      <c r="E9" s="283" t="n">
        <v>-22398</v>
      </c>
      <c r="F9" s="283" t="n">
        <f aca="false">+E9-D9+C9-B9</f>
        <v>-8285</v>
      </c>
    </row>
    <row r="10" customFormat="false" ht="12.75" hidden="false" customHeight="false" outlineLevel="0" collapsed="false">
      <c r="A10" s="0" t="n">
        <v>8</v>
      </c>
      <c r="B10" s="283" t="n">
        <v>39566</v>
      </c>
      <c r="C10" s="283" t="n">
        <v>39634</v>
      </c>
      <c r="D10" s="283" t="n">
        <v>-51249</v>
      </c>
      <c r="E10" s="283" t="n">
        <v>-49937</v>
      </c>
      <c r="F10" s="283" t="n">
        <f aca="false">+E10-D10+C10-B10</f>
        <v>1380</v>
      </c>
    </row>
    <row r="11" customFormat="false" ht="12.75" hidden="false" customHeight="false" outlineLevel="0" collapsed="false">
      <c r="A11" s="0" t="n">
        <v>9</v>
      </c>
      <c r="B11" s="283" t="n">
        <v>39696</v>
      </c>
      <c r="C11" s="283" t="n">
        <v>39751</v>
      </c>
      <c r="D11" s="283" t="n">
        <v>-51249</v>
      </c>
      <c r="E11" s="283" t="n">
        <v>-49937</v>
      </c>
      <c r="F11" s="283" t="n">
        <f aca="false">+E11-D11+C11-B11</f>
        <v>1367</v>
      </c>
    </row>
    <row r="12" customFormat="false" ht="12.75" hidden="false" customHeight="false" outlineLevel="0" collapsed="false">
      <c r="A12" s="0" t="n">
        <v>10</v>
      </c>
      <c r="B12" s="283" t="n">
        <v>39685</v>
      </c>
      <c r="C12" s="283" t="n">
        <v>39751</v>
      </c>
      <c r="D12" s="283" t="n">
        <v>-52771</v>
      </c>
      <c r="E12" s="283" t="n">
        <v>-49937</v>
      </c>
      <c r="F12" s="283" t="n">
        <f aca="false">+E12-D12+C12-B12</f>
        <v>2900</v>
      </c>
    </row>
    <row r="13" customFormat="false" ht="12.75" hidden="false" customHeight="false" outlineLevel="0" collapsed="false">
      <c r="A13" s="0" t="n">
        <v>11</v>
      </c>
      <c r="B13" s="283" t="n">
        <v>39693</v>
      </c>
      <c r="C13" s="283" t="n">
        <v>39751</v>
      </c>
      <c r="D13" s="283" t="n">
        <v>-51660</v>
      </c>
      <c r="E13" s="283" t="n">
        <v>-54790</v>
      </c>
      <c r="F13" s="283" t="n">
        <f aca="false">+E13-D13+C13-B13</f>
        <v>-3072</v>
      </c>
    </row>
    <row r="14" customFormat="false" ht="12.75" hidden="false" customHeight="false" outlineLevel="0" collapsed="false">
      <c r="A14" s="0" t="n">
        <v>12</v>
      </c>
      <c r="B14" s="283" t="n">
        <v>39687</v>
      </c>
      <c r="C14" s="283" t="n">
        <v>39751</v>
      </c>
      <c r="D14" s="283" t="n">
        <v>-66887</v>
      </c>
      <c r="E14" s="283" t="n">
        <v>-65762</v>
      </c>
      <c r="F14" s="283" t="n">
        <f aca="false">+E14-D14+C14-B14</f>
        <v>1189</v>
      </c>
    </row>
    <row r="15" customFormat="false" ht="12.75" hidden="false" customHeight="false" outlineLevel="0" collapsed="false">
      <c r="A15" s="0" t="n">
        <v>13</v>
      </c>
      <c r="B15" s="283"/>
      <c r="C15" s="283"/>
      <c r="D15" s="283"/>
      <c r="E15" s="283"/>
      <c r="F15" s="283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83"/>
      <c r="C16" s="283"/>
      <c r="D16" s="283"/>
      <c r="E16" s="283"/>
      <c r="F16" s="283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83"/>
      <c r="C17" s="283"/>
      <c r="D17" s="30"/>
      <c r="E17" s="30"/>
      <c r="F17" s="283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83"/>
      <c r="C18" s="283"/>
      <c r="D18" s="30"/>
      <c r="E18" s="30"/>
      <c r="F18" s="283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83"/>
      <c r="C19" s="283"/>
      <c r="D19" s="30"/>
      <c r="E19" s="30"/>
      <c r="F19" s="283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79"/>
      <c r="C20" s="379"/>
      <c r="D20" s="30"/>
      <c r="E20" s="30"/>
      <c r="F20" s="283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79"/>
      <c r="C21" s="379"/>
      <c r="D21" s="30"/>
      <c r="E21" s="30"/>
      <c r="F21" s="283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79"/>
      <c r="C22" s="379"/>
      <c r="D22" s="30"/>
      <c r="E22" s="30"/>
      <c r="F22" s="283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79"/>
      <c r="C23" s="379"/>
      <c r="D23" s="30"/>
      <c r="E23" s="30"/>
      <c r="F23" s="283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9"/>
      <c r="C24" s="379"/>
      <c r="D24" s="30"/>
      <c r="E24" s="30"/>
      <c r="F24" s="283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9"/>
      <c r="C25" s="379"/>
      <c r="D25" s="30"/>
      <c r="E25" s="30"/>
      <c r="F25" s="283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9"/>
      <c r="C26" s="379"/>
      <c r="D26" s="30"/>
      <c r="E26" s="30"/>
      <c r="F26" s="283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9"/>
      <c r="C27" s="379"/>
      <c r="D27" s="30"/>
      <c r="E27" s="30"/>
      <c r="F27" s="283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9"/>
      <c r="C28" s="379"/>
      <c r="D28" s="30"/>
      <c r="E28" s="30"/>
      <c r="F28" s="283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9"/>
      <c r="C29" s="379"/>
      <c r="D29" s="30"/>
      <c r="E29" s="30"/>
      <c r="F29" s="283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9"/>
      <c r="C30" s="379"/>
      <c r="D30" s="30"/>
      <c r="E30" s="30"/>
      <c r="F30" s="283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9"/>
      <c r="C31" s="379"/>
      <c r="D31" s="30"/>
      <c r="E31" s="30"/>
      <c r="F31" s="283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9"/>
      <c r="C32" s="379"/>
      <c r="D32" s="30"/>
      <c r="E32" s="30"/>
      <c r="F32" s="283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9"/>
      <c r="C33" s="379"/>
      <c r="D33" s="30"/>
      <c r="E33" s="30"/>
      <c r="F33" s="283" t="n">
        <f aca="false">+E33-D33+C33-B33</f>
        <v>0</v>
      </c>
    </row>
    <row r="34" customFormat="false" ht="12.75" hidden="false" customHeight="false" outlineLevel="0" collapsed="false">
      <c r="B34" s="380" t="n">
        <f aca="false">SUM(B3:B33)</f>
        <v>550446</v>
      </c>
      <c r="C34" s="380" t="n">
        <f aca="false">SUM(C3:C33)</f>
        <v>552314</v>
      </c>
      <c r="D34" s="30" t="n">
        <f aca="false">SUM(D3:D33)</f>
        <v>-478205</v>
      </c>
      <c r="E34" s="30" t="n">
        <f aca="false">SUM(E3:E33)</f>
        <v>-465738</v>
      </c>
      <c r="F34" s="30" t="n">
        <f aca="false">SUM(F3:F33)</f>
        <v>14335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81" t="n">
        <v>37134</v>
      </c>
      <c r="B37" s="30"/>
      <c r="C37" s="30"/>
      <c r="D37" s="30"/>
      <c r="E37" s="30"/>
      <c r="F37" s="154" t="n">
        <f aca="false">12393+127284</f>
        <v>139677</v>
      </c>
    </row>
    <row r="38" customFormat="false" ht="12.75" hidden="false" customHeight="false" outlineLevel="0" collapsed="false">
      <c r="A38" s="381" t="n">
        <v>37146</v>
      </c>
      <c r="B38" s="30"/>
      <c r="C38" s="30"/>
      <c r="D38" s="30"/>
      <c r="E38" s="30"/>
      <c r="F38" s="108" t="n">
        <f aca="false">+F37+F34</f>
        <v>154012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37134</v>
      </c>
      <c r="B43" s="9"/>
      <c r="C43" s="9"/>
      <c r="D43" s="210" t="n">
        <f aca="false">151845.69+204392.22</f>
        <v>356237.91</v>
      </c>
      <c r="F43" s="59"/>
    </row>
    <row r="44" customFormat="false" ht="12.75" hidden="false" customHeight="false" outlineLevel="0" collapsed="false">
      <c r="A44" s="124" t="n">
        <f aca="false">+A38</f>
        <v>37146</v>
      </c>
      <c r="B44" s="9"/>
      <c r="C44" s="9"/>
      <c r="D44" s="126" t="n">
        <f aca="false">+F34*'by type_area'!J4</f>
        <v>29100.05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385337.96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7" t="n">
        <v>56696</v>
      </c>
      <c r="B1" s="158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-13851</v>
      </c>
      <c r="C4" s="108" t="n">
        <v>-21407</v>
      </c>
      <c r="D4" s="120" t="n">
        <f aca="false">+C4-B4</f>
        <v>-7556</v>
      </c>
    </row>
    <row r="5" customFormat="false" ht="12.75" hidden="false" customHeight="false" outlineLevel="0" collapsed="false">
      <c r="A5" s="107" t="n">
        <v>2</v>
      </c>
      <c r="B5" s="108" t="n">
        <v>-20005</v>
      </c>
      <c r="C5" s="108" t="n">
        <v>-20000</v>
      </c>
      <c r="D5" s="120" t="n">
        <f aca="false">+C5-B5</f>
        <v>5</v>
      </c>
    </row>
    <row r="6" customFormat="false" ht="12.75" hidden="false" customHeight="false" outlineLevel="0" collapsed="false">
      <c r="A6" s="107" t="n">
        <v>3</v>
      </c>
      <c r="B6" s="108" t="n">
        <v>-20159</v>
      </c>
      <c r="C6" s="108" t="n">
        <v>-20000</v>
      </c>
      <c r="D6" s="120" t="n">
        <f aca="false">+C6-B6</f>
        <v>159</v>
      </c>
    </row>
    <row r="7" customFormat="false" ht="12.75" hidden="false" customHeight="false" outlineLevel="0" collapsed="false">
      <c r="A7" s="107" t="n">
        <v>4</v>
      </c>
      <c r="B7" s="108" t="n">
        <v>-20797</v>
      </c>
      <c r="C7" s="108" t="n">
        <v>-20000</v>
      </c>
      <c r="D7" s="120" t="n">
        <f aca="false">+C7-B7</f>
        <v>797</v>
      </c>
    </row>
    <row r="8" customFormat="false" ht="12.75" hidden="false" customHeight="false" outlineLevel="0" collapsed="false">
      <c r="A8" s="107" t="n">
        <v>5</v>
      </c>
      <c r="B8" s="108" t="n">
        <v>-20340</v>
      </c>
      <c r="C8" s="108" t="n">
        <v>-20000</v>
      </c>
      <c r="D8" s="120" t="n">
        <f aca="false">+C8-B8</f>
        <v>340</v>
      </c>
    </row>
    <row r="9" customFormat="false" ht="12.75" hidden="false" customHeight="false" outlineLevel="0" collapsed="false">
      <c r="A9" s="107" t="n">
        <v>6</v>
      </c>
      <c r="B9" s="108" t="n">
        <v>-20004</v>
      </c>
      <c r="C9" s="108" t="n">
        <v>-20000</v>
      </c>
      <c r="D9" s="120" t="n">
        <f aca="false">+C9-B9</f>
        <v>4</v>
      </c>
    </row>
    <row r="10" customFormat="false" ht="12.75" hidden="false" customHeight="false" outlineLevel="0" collapsed="false">
      <c r="A10" s="107" t="n">
        <v>7</v>
      </c>
      <c r="B10" s="108" t="n">
        <v>-20329</v>
      </c>
      <c r="C10" s="108" t="n">
        <v>-20000</v>
      </c>
      <c r="D10" s="120" t="n">
        <f aca="false">+C10-B10</f>
        <v>329</v>
      </c>
    </row>
    <row r="11" customFormat="false" ht="12.75" hidden="false" customHeight="false" outlineLevel="0" collapsed="false">
      <c r="A11" s="107" t="n">
        <v>8</v>
      </c>
      <c r="B11" s="108" t="n">
        <v>-20015</v>
      </c>
      <c r="C11" s="108" t="n">
        <v>-20000</v>
      </c>
      <c r="D11" s="120" t="n">
        <f aca="false">+C11-B11</f>
        <v>15</v>
      </c>
    </row>
    <row r="12" customFormat="false" ht="12.75" hidden="false" customHeight="false" outlineLevel="0" collapsed="false">
      <c r="A12" s="107" t="n">
        <v>9</v>
      </c>
      <c r="B12" s="108" t="n">
        <v>-20003</v>
      </c>
      <c r="C12" s="108" t="n">
        <v>-20000</v>
      </c>
      <c r="D12" s="120" t="n">
        <f aca="false">+C12-B12</f>
        <v>3</v>
      </c>
    </row>
    <row r="13" customFormat="false" ht="12.75" hidden="false" customHeight="false" outlineLevel="0" collapsed="false">
      <c r="A13" s="107" t="n">
        <v>10</v>
      </c>
      <c r="B13" s="108" t="n">
        <v>-26813</v>
      </c>
      <c r="C13" s="108" t="n">
        <v>-25815</v>
      </c>
      <c r="D13" s="120" t="n">
        <f aca="false">+C13-B13</f>
        <v>998</v>
      </c>
    </row>
    <row r="14" customFormat="false" ht="12.75" hidden="false" customHeight="false" outlineLevel="0" collapsed="false">
      <c r="A14" s="107" t="n">
        <v>11</v>
      </c>
      <c r="B14" s="108" t="n">
        <v>-19899</v>
      </c>
      <c r="C14" s="108" t="n">
        <v>-20000</v>
      </c>
      <c r="D14" s="120" t="n">
        <f aca="false">+C14-B14</f>
        <v>-101</v>
      </c>
    </row>
    <row r="15" customFormat="false" ht="12.75" hidden="false" customHeight="false" outlineLevel="0" collapsed="false">
      <c r="A15" s="107" t="n">
        <v>12</v>
      </c>
      <c r="B15" s="108" t="n">
        <v>-23341</v>
      </c>
      <c r="C15" s="108" t="n">
        <v>-23611</v>
      </c>
      <c r="D15" s="120" t="n">
        <f aca="false">+C15-B15</f>
        <v>-270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-245556</v>
      </c>
      <c r="C35" s="108" t="n">
        <f aca="false">SUM(C4:C34)</f>
        <v>-250833</v>
      </c>
      <c r="D35" s="108" t="n">
        <f aca="false">SUM(D4:D34)</f>
        <v>-5277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37134</v>
      </c>
      <c r="D38" s="154" t="n">
        <v>151464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37146</v>
      </c>
      <c r="D40" s="108" t="n">
        <f aca="false">+D38+D35</f>
        <v>146187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58" t="n">
        <v>125521</v>
      </c>
    </row>
    <row r="46" customFormat="false" ht="12.75" hidden="false" customHeight="false" outlineLevel="0" collapsed="false">
      <c r="A46" s="124" t="n">
        <f aca="false">+A40</f>
        <v>37146</v>
      </c>
      <c r="B46" s="9"/>
      <c r="C46" s="9"/>
      <c r="D46" s="126" t="n">
        <f aca="false">+D35*'by type_area'!J4</f>
        <v>-10712.31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114808.69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5" activeCellId="3" sqref="C8 G32 E7 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191</v>
      </c>
      <c r="C2" s="100"/>
      <c r="D2" s="144" t="s">
        <v>192</v>
      </c>
      <c r="E2" s="100"/>
      <c r="F2" s="144" t="s">
        <v>193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20477</v>
      </c>
      <c r="C4" s="108" t="n">
        <v>19264</v>
      </c>
      <c r="D4" s="108" t="n">
        <v>8730</v>
      </c>
      <c r="E4" s="108" t="n">
        <v>9000</v>
      </c>
      <c r="F4" s="108"/>
      <c r="G4" s="108"/>
      <c r="H4" s="108"/>
      <c r="I4" s="108"/>
      <c r="J4" s="108" t="n">
        <f aca="false">+C4+E4+G4+I4-H4-F4-D4-B4</f>
        <v>-943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20570</v>
      </c>
      <c r="C5" s="108" t="n">
        <v>19264</v>
      </c>
      <c r="D5" s="108" t="n">
        <v>8272</v>
      </c>
      <c r="E5" s="108" t="n">
        <v>9000</v>
      </c>
      <c r="F5" s="108"/>
      <c r="G5" s="108"/>
      <c r="H5" s="108" t="n">
        <v>3274</v>
      </c>
      <c r="I5" s="108"/>
      <c r="J5" s="108" t="n">
        <f aca="false">+C5+E5+G5+I5-H5-F5-D5-B5</f>
        <v>-3852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20460</v>
      </c>
      <c r="C6" s="108" t="n">
        <v>19264</v>
      </c>
      <c r="D6" s="108" t="n">
        <v>8090</v>
      </c>
      <c r="E6" s="108" t="n">
        <v>9000</v>
      </c>
      <c r="F6" s="108"/>
      <c r="G6" s="108"/>
      <c r="H6" s="108"/>
      <c r="I6" s="108"/>
      <c r="J6" s="108" t="n">
        <f aca="false">+C6+E6+G6+I6-H6-F6-D6-B6</f>
        <v>-286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20200</v>
      </c>
      <c r="C7" s="108" t="n">
        <v>19264</v>
      </c>
      <c r="D7" s="108" t="n">
        <v>8341</v>
      </c>
      <c r="E7" s="108" t="n">
        <v>9000</v>
      </c>
      <c r="F7" s="108"/>
      <c r="G7" s="108"/>
      <c r="H7" s="108"/>
      <c r="I7" s="108"/>
      <c r="J7" s="108" t="n">
        <f aca="false">+C7+E7+G7+I7-H7-F7-D7-B7</f>
        <v>-277</v>
      </c>
      <c r="N7" s="113"/>
      <c r="Q7" s="197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19480</v>
      </c>
      <c r="C8" s="108" t="n">
        <v>19264</v>
      </c>
      <c r="D8" s="108" t="n">
        <v>8726</v>
      </c>
      <c r="E8" s="108" t="n">
        <v>9000</v>
      </c>
      <c r="F8" s="108"/>
      <c r="G8" s="108"/>
      <c r="H8" s="108"/>
      <c r="I8" s="108"/>
      <c r="J8" s="108" t="n">
        <f aca="false">+C8+E8+G8+I8-H8-F8-D8-B8</f>
        <v>58</v>
      </c>
      <c r="N8" s="113"/>
      <c r="Q8" s="197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19664</v>
      </c>
      <c r="C9" s="108" t="n">
        <v>19264</v>
      </c>
      <c r="D9" s="108" t="n">
        <v>8659</v>
      </c>
      <c r="E9" s="108" t="n">
        <v>9000</v>
      </c>
      <c r="F9" s="108"/>
      <c r="G9" s="108"/>
      <c r="H9" s="108"/>
      <c r="I9" s="108"/>
      <c r="J9" s="108" t="n">
        <f aca="false">+C9+E9+G9+I9-H9-F9-D9-B9</f>
        <v>-59</v>
      </c>
      <c r="N9" s="113"/>
      <c r="Q9" s="197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19522</v>
      </c>
      <c r="C10" s="108" t="n">
        <v>19264</v>
      </c>
      <c r="D10" s="108" t="n">
        <v>8267</v>
      </c>
      <c r="E10" s="108" t="n">
        <v>9000</v>
      </c>
      <c r="F10" s="108"/>
      <c r="G10" s="108"/>
      <c r="H10" s="108"/>
      <c r="I10" s="108"/>
      <c r="J10" s="108" t="n">
        <f aca="false">+C10+E10+G10+I10-H10-F10-D10-B10</f>
        <v>475</v>
      </c>
      <c r="N10" s="113"/>
      <c r="Q10" s="197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19534</v>
      </c>
      <c r="C11" s="108" t="n">
        <v>18764</v>
      </c>
      <c r="D11" s="108" t="n">
        <v>8970</v>
      </c>
      <c r="E11" s="108" t="n">
        <v>8500</v>
      </c>
      <c r="F11" s="108"/>
      <c r="G11" s="108"/>
      <c r="H11" s="108"/>
      <c r="I11" s="108"/>
      <c r="J11" s="108" t="n">
        <f aca="false">+C11+E11+G11+I11-H11-F11-D11-B11</f>
        <v>-1240</v>
      </c>
      <c r="N11" s="113"/>
      <c r="Q11" s="198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19377</v>
      </c>
      <c r="C12" s="108" t="n">
        <v>18764</v>
      </c>
      <c r="D12" s="108" t="n">
        <v>8969</v>
      </c>
      <c r="E12" s="108" t="n">
        <v>8500</v>
      </c>
      <c r="F12" s="108"/>
      <c r="G12" s="108"/>
      <c r="H12" s="108"/>
      <c r="I12" s="108"/>
      <c r="J12" s="108" t="n">
        <f aca="false">+C12+E12+G12+I12-H12-F12-D12-B12</f>
        <v>-1082</v>
      </c>
      <c r="N12" s="113"/>
      <c r="Q12" s="198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19196</v>
      </c>
      <c r="C13" s="108" t="n">
        <v>18764</v>
      </c>
      <c r="D13" s="108" t="n">
        <v>8684</v>
      </c>
      <c r="E13" s="108" t="n">
        <v>8500</v>
      </c>
      <c r="F13" s="108"/>
      <c r="G13" s="108"/>
      <c r="H13" s="108"/>
      <c r="I13" s="108"/>
      <c r="J13" s="108" t="n">
        <f aca="false">+C13+E13+G13+I13-H13-F13-D13-B13</f>
        <v>-616</v>
      </c>
      <c r="N13" s="113"/>
      <c r="Q13" s="198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/>
      <c r="C14" s="108"/>
      <c r="D14" s="108" t="n">
        <v>8639</v>
      </c>
      <c r="E14" s="108" t="n">
        <v>8500</v>
      </c>
      <c r="F14" s="108"/>
      <c r="G14" s="108"/>
      <c r="H14" s="108"/>
      <c r="I14" s="108"/>
      <c r="J14" s="108" t="n">
        <f aca="false">+C14+E14+G14+I14-H14-F14-D14-B14</f>
        <v>-139</v>
      </c>
      <c r="N14" s="113"/>
      <c r="Q14" s="198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/>
      <c r="G15" s="108"/>
      <c r="H15" s="108"/>
      <c r="I15" s="108"/>
      <c r="J15" s="108" t="n">
        <f aca="false">+C15+E15+G15+I15-H15-F15-D15-B15</f>
        <v>0</v>
      </c>
      <c r="N15" s="113"/>
      <c r="Q15" s="198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N16" s="113"/>
      <c r="Q16" s="198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198480</v>
      </c>
      <c r="C35" s="108" t="n">
        <f aca="false">SUM(C4:C34)</f>
        <v>191140</v>
      </c>
      <c r="D35" s="108" t="n">
        <f aca="false">SUM(D4:D34)</f>
        <v>94347</v>
      </c>
      <c r="E35" s="108" t="n">
        <f aca="false">SUM(E4:E34)</f>
        <v>97000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3274</v>
      </c>
      <c r="I35" s="108" t="n">
        <f aca="false">SUM(I4:I34)</f>
        <v>0</v>
      </c>
      <c r="J35" s="108" t="n">
        <f aca="false">SUM(J4:J34)</f>
        <v>-7961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2.03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-16160.83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37134</v>
      </c>
      <c r="C39" s="120"/>
      <c r="E39" s="120"/>
      <c r="G39" s="120"/>
      <c r="I39" s="120"/>
      <c r="J39" s="210" t="n">
        <v>87198.44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37144</v>
      </c>
      <c r="J41" s="131" t="n">
        <f aca="false">+J39+J37</f>
        <v>71037.61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37134</v>
      </c>
      <c r="B46" s="9"/>
      <c r="C46" s="9"/>
      <c r="D46" s="304" t="n">
        <v>-82729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37144</v>
      </c>
      <c r="B47" s="9"/>
      <c r="C47" s="9"/>
      <c r="D47" s="37" t="n">
        <f aca="false">+J35</f>
        <v>-7961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-90690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12"/>
      <c r="T68" s="213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12"/>
      <c r="T69" s="213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12"/>
      <c r="T70" s="213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12"/>
      <c r="T71" s="213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12"/>
      <c r="T72" s="213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12"/>
      <c r="T73" s="213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7"/>
      <c r="T74" s="213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7"/>
      <c r="T75" s="213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7"/>
      <c r="T76" s="213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7"/>
      <c r="T77" s="213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7"/>
      <c r="T78" s="213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7"/>
      <c r="T79" s="213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7"/>
      <c r="T80" s="213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3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3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3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3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3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3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3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3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3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6" activeCellId="3" sqref="C34 A41 B42 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8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83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84" width="10.99"/>
    <col collapsed="false" customWidth="true" hidden="false" outlineLevel="0" max="39" min="39" style="38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4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6"/>
      <c r="F3" s="28"/>
      <c r="G3" s="28"/>
      <c r="I3" s="28"/>
      <c r="J3" s="28"/>
      <c r="K3" s="28"/>
    </row>
    <row r="4" customFormat="false" ht="17.1" hidden="false" customHeight="true" outlineLevel="0" collapsed="false">
      <c r="A4" s="177" t="s">
        <v>196</v>
      </c>
      <c r="B4" s="355" t="n">
        <v>12353</v>
      </c>
      <c r="C4" s="108" t="s">
        <v>197</v>
      </c>
      <c r="D4" s="355" t="n">
        <v>500168</v>
      </c>
      <c r="E4" s="108" t="s">
        <v>198</v>
      </c>
      <c r="F4" s="108"/>
      <c r="G4" s="19" t="n">
        <v>78161</v>
      </c>
      <c r="P4" s="33"/>
      <c r="S4" s="33"/>
      <c r="W4" s="9"/>
      <c r="X4" s="385"/>
    </row>
    <row r="5" customFormat="false" ht="17.1" hidden="false" customHeight="true" outlineLevel="0" collapsed="false">
      <c r="A5" s="18"/>
      <c r="B5" s="192" t="s">
        <v>115</v>
      </c>
      <c r="C5" s="192" t="s">
        <v>116</v>
      </c>
      <c r="D5" s="192" t="s">
        <v>115</v>
      </c>
      <c r="E5" s="192" t="s">
        <v>116</v>
      </c>
      <c r="F5" s="108"/>
      <c r="O5" s="323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/>
      <c r="C6" s="108"/>
      <c r="D6" s="108" t="n">
        <f aca="false">-13751-16</f>
        <v>-13767</v>
      </c>
      <c r="E6" s="108" t="n">
        <v>-30508</v>
      </c>
      <c r="F6" s="108" t="n">
        <f aca="false">+C6+E6-B6-D6</f>
        <v>-16741</v>
      </c>
      <c r="O6" s="323"/>
      <c r="P6" s="33"/>
      <c r="R6" s="30"/>
      <c r="S6" s="33"/>
      <c r="U6" s="30"/>
      <c r="V6" s="343"/>
      <c r="W6" s="111"/>
      <c r="X6" s="79"/>
      <c r="Y6" s="79"/>
      <c r="AD6" s="18"/>
      <c r="AE6" s="386"/>
      <c r="AF6" s="192"/>
      <c r="AG6" s="192"/>
      <c r="AH6" s="192"/>
      <c r="AI6" s="18"/>
    </row>
    <row r="7" customFormat="false" ht="15" hidden="false" customHeight="true" outlineLevel="0" collapsed="false">
      <c r="A7" s="18" t="n">
        <v>2</v>
      </c>
      <c r="B7" s="108"/>
      <c r="C7" s="108"/>
      <c r="D7" s="108" t="n">
        <f aca="false">-6539-22239</f>
        <v>-28778</v>
      </c>
      <c r="E7" s="108" t="n">
        <v>-32145</v>
      </c>
      <c r="F7" s="108" t="n">
        <f aca="false">+C7+E7-B7-D7</f>
        <v>-3367</v>
      </c>
      <c r="G7" s="28"/>
      <c r="I7" s="323"/>
      <c r="J7" s="323"/>
      <c r="K7" s="323"/>
      <c r="L7" s="323"/>
      <c r="M7" s="323"/>
      <c r="N7" s="323"/>
      <c r="O7" s="323"/>
      <c r="P7" s="33"/>
      <c r="R7" s="30"/>
      <c r="S7" s="33"/>
      <c r="U7" s="30"/>
      <c r="V7" s="30"/>
      <c r="W7" s="111"/>
      <c r="X7" s="79"/>
      <c r="Y7" s="79"/>
      <c r="AD7" s="123"/>
      <c r="AE7" s="387"/>
      <c r="AF7" s="108"/>
      <c r="AG7" s="108"/>
      <c r="AH7" s="188"/>
      <c r="AI7" s="104"/>
    </row>
    <row r="8" customFormat="false" ht="15" hidden="false" customHeight="true" outlineLevel="2" collapsed="false">
      <c r="A8" s="18" t="n">
        <v>3</v>
      </c>
      <c r="B8" s="108"/>
      <c r="C8" s="108"/>
      <c r="D8" s="108" t="n">
        <f aca="false">-17873-14141</f>
        <v>-32014</v>
      </c>
      <c r="E8" s="108" t="n">
        <v>-31067</v>
      </c>
      <c r="F8" s="108" t="n">
        <f aca="false">+C8+E8-B8-D8</f>
        <v>947</v>
      </c>
      <c r="G8" s="153"/>
      <c r="O8" s="323"/>
      <c r="P8" s="33"/>
      <c r="R8" s="30"/>
      <c r="S8" s="33"/>
      <c r="U8" s="30"/>
      <c r="V8" s="30"/>
      <c r="W8" s="111"/>
      <c r="X8" s="79"/>
      <c r="Y8" s="79"/>
      <c r="AD8" s="123"/>
      <c r="AE8" s="387"/>
      <c r="AF8" s="108"/>
      <c r="AG8" s="108"/>
      <c r="AH8" s="188"/>
      <c r="AI8" s="104"/>
      <c r="AJ8" s="79"/>
    </row>
    <row r="9" customFormat="false" ht="15" hidden="false" customHeight="true" outlineLevel="1" collapsed="false">
      <c r="A9" s="18" t="n">
        <v>4</v>
      </c>
      <c r="B9" s="108"/>
      <c r="C9" s="108"/>
      <c r="D9" s="108" t="n">
        <v>-30032</v>
      </c>
      <c r="E9" s="108" t="n">
        <v>-30437</v>
      </c>
      <c r="F9" s="108" t="n">
        <f aca="false">+C9+E9-B9-D9</f>
        <v>-405</v>
      </c>
      <c r="G9" s="153"/>
      <c r="O9" s="323"/>
      <c r="P9" s="33"/>
      <c r="R9" s="30"/>
      <c r="S9" s="33"/>
      <c r="U9" s="30"/>
      <c r="V9" s="30"/>
      <c r="W9" s="111"/>
      <c r="X9" s="79"/>
      <c r="Y9" s="79"/>
      <c r="AD9" s="123"/>
      <c r="AE9" s="387"/>
      <c r="AF9" s="108"/>
      <c r="AG9" s="108"/>
      <c r="AH9" s="188"/>
      <c r="AI9" s="104"/>
      <c r="AJ9" s="79"/>
    </row>
    <row r="10" customFormat="false" ht="15" hidden="false" customHeight="true" outlineLevel="2" collapsed="false">
      <c r="A10" s="18" t="n">
        <v>5</v>
      </c>
      <c r="B10" s="108"/>
      <c r="C10" s="108"/>
      <c r="D10" s="108" t="n">
        <v>-6183</v>
      </c>
      <c r="E10" s="108" t="n">
        <v>-4178</v>
      </c>
      <c r="F10" s="108" t="n">
        <f aca="false">+C10+E10-B10-D10</f>
        <v>2005</v>
      </c>
      <c r="G10" s="347"/>
      <c r="O10" s="323"/>
      <c r="P10" s="33"/>
      <c r="R10" s="30"/>
      <c r="S10" s="33"/>
      <c r="U10" s="30"/>
      <c r="V10" s="30"/>
      <c r="W10" s="111"/>
      <c r="X10" s="79"/>
      <c r="Y10" s="79"/>
      <c r="AD10" s="123"/>
      <c r="AE10" s="387"/>
      <c r="AF10" s="108"/>
      <c r="AG10" s="108"/>
      <c r="AH10" s="188"/>
      <c r="AI10" s="104"/>
      <c r="AJ10" s="79"/>
    </row>
    <row r="11" customFormat="false" ht="15" hidden="false" customHeight="true" outlineLevel="2" collapsed="false">
      <c r="A11" s="18" t="n">
        <v>6</v>
      </c>
      <c r="B11" s="108"/>
      <c r="C11" s="108"/>
      <c r="D11" s="108" t="n">
        <v>-380</v>
      </c>
      <c r="E11" s="108" t="n">
        <v>2360</v>
      </c>
      <c r="F11" s="108" t="n">
        <f aca="false">+C11+E11-B11-D11</f>
        <v>2740</v>
      </c>
      <c r="G11" s="347"/>
      <c r="O11" s="323"/>
      <c r="P11" s="33"/>
      <c r="R11" s="30"/>
      <c r="S11" s="33"/>
      <c r="U11" s="30"/>
      <c r="V11" s="30"/>
      <c r="W11" s="111"/>
      <c r="X11" s="79"/>
      <c r="Y11" s="79"/>
      <c r="AD11" s="123"/>
      <c r="AE11" s="387"/>
      <c r="AF11" s="108"/>
      <c r="AG11" s="108"/>
      <c r="AH11" s="188"/>
      <c r="AI11" s="104"/>
      <c r="AJ11" s="79"/>
    </row>
    <row r="12" customFormat="false" ht="15" hidden="false" customHeight="true" outlineLevel="2" collapsed="false">
      <c r="A12" s="18" t="n">
        <v>7</v>
      </c>
      <c r="B12" s="108"/>
      <c r="C12" s="108"/>
      <c r="D12" s="108" t="n">
        <v>-22796</v>
      </c>
      <c r="E12" s="108" t="n">
        <v>-22549</v>
      </c>
      <c r="F12" s="108" t="n">
        <f aca="false">+C12+E12-B12-D12</f>
        <v>247</v>
      </c>
      <c r="G12" s="347"/>
      <c r="O12" s="323"/>
      <c r="P12" s="33"/>
      <c r="R12" s="30"/>
      <c r="S12" s="33"/>
      <c r="U12" s="30"/>
      <c r="V12" s="30"/>
      <c r="W12" s="111"/>
      <c r="X12" s="79"/>
      <c r="Y12" s="79"/>
      <c r="AD12" s="123"/>
      <c r="AE12" s="387"/>
      <c r="AF12" s="108"/>
      <c r="AG12" s="108"/>
      <c r="AH12" s="188"/>
      <c r="AI12" s="104"/>
      <c r="AJ12" s="79"/>
    </row>
    <row r="13" customFormat="false" ht="15" hidden="false" customHeight="true" outlineLevel="2" collapsed="false">
      <c r="A13" s="18" t="n">
        <v>8</v>
      </c>
      <c r="B13" s="108"/>
      <c r="C13" s="108"/>
      <c r="D13" s="108"/>
      <c r="E13" s="108" t="n">
        <v>4988</v>
      </c>
      <c r="F13" s="108" t="n">
        <f aca="false">+C13+E13-B13-D13</f>
        <v>4988</v>
      </c>
      <c r="G13" s="347"/>
      <c r="O13" s="323"/>
      <c r="P13" s="33"/>
      <c r="R13" s="30"/>
      <c r="S13" s="33"/>
      <c r="U13" s="30"/>
      <c r="V13" s="30"/>
      <c r="W13" s="111"/>
      <c r="X13" s="79"/>
      <c r="Y13" s="79"/>
      <c r="AD13" s="123"/>
      <c r="AE13" s="387"/>
      <c r="AF13" s="108"/>
      <c r="AG13" s="108"/>
      <c r="AH13" s="188"/>
      <c r="AI13" s="104"/>
      <c r="AJ13" s="79"/>
    </row>
    <row r="14" customFormat="false" ht="15" hidden="false" customHeight="true" outlineLevel="1" collapsed="false">
      <c r="A14" s="18" t="n">
        <v>9</v>
      </c>
      <c r="B14" s="108"/>
      <c r="C14" s="108"/>
      <c r="D14" s="108"/>
      <c r="E14" s="108"/>
      <c r="F14" s="108" t="n">
        <f aca="false">+C14+E14-B14-D14</f>
        <v>0</v>
      </c>
      <c r="G14" s="347"/>
      <c r="O14" s="323"/>
      <c r="P14" s="33"/>
      <c r="R14" s="30"/>
      <c r="S14" s="33"/>
      <c r="U14" s="30"/>
      <c r="V14" s="30"/>
      <c r="W14" s="111"/>
      <c r="X14" s="79"/>
      <c r="Y14" s="79"/>
      <c r="AD14" s="123"/>
      <c r="AE14" s="387"/>
      <c r="AF14" s="108"/>
      <c r="AG14" s="108"/>
      <c r="AH14" s="188"/>
      <c r="AI14" s="104"/>
      <c r="AJ14" s="79"/>
    </row>
    <row r="15" customFormat="false" ht="15" hidden="false" customHeight="true" outlineLevel="2" collapsed="false">
      <c r="A15" s="18" t="n">
        <v>10</v>
      </c>
      <c r="B15" s="108"/>
      <c r="C15" s="108"/>
      <c r="D15" s="108"/>
      <c r="E15" s="108"/>
      <c r="F15" s="108" t="n">
        <f aca="false">+C15+E15-B15-D15</f>
        <v>0</v>
      </c>
      <c r="G15" s="347"/>
      <c r="O15" s="323"/>
      <c r="P15" s="33"/>
      <c r="R15" s="30"/>
      <c r="AD15" s="123"/>
      <c r="AE15" s="387"/>
      <c r="AF15" s="108"/>
      <c r="AG15" s="108"/>
      <c r="AH15" s="188"/>
      <c r="AI15" s="104"/>
      <c r="AJ15" s="79"/>
    </row>
    <row r="16" customFormat="false" ht="18" hidden="false" customHeight="true" outlineLevel="2" collapsed="false">
      <c r="A16" s="18" t="n">
        <v>11</v>
      </c>
      <c r="B16" s="108"/>
      <c r="C16" s="108"/>
      <c r="D16" s="108"/>
      <c r="E16" s="108"/>
      <c r="F16" s="108" t="n">
        <f aca="false">+C16+E16-B16-D16</f>
        <v>0</v>
      </c>
      <c r="G16" s="347"/>
      <c r="O16" s="323"/>
      <c r="P16" s="33"/>
      <c r="R16" s="30"/>
      <c r="S16" s="33"/>
      <c r="U16" s="30"/>
      <c r="V16" s="30"/>
      <c r="W16" s="111"/>
      <c r="X16" s="79"/>
      <c r="Y16" s="79"/>
      <c r="AD16" s="123"/>
      <c r="AE16" s="387"/>
      <c r="AF16" s="108"/>
      <c r="AG16" s="108"/>
      <c r="AH16" s="188"/>
      <c r="AI16" s="104"/>
      <c r="AJ16" s="79"/>
    </row>
    <row r="17" customFormat="false" ht="18" hidden="false" customHeight="true" outlineLevel="2" collapsed="false">
      <c r="A17" s="18" t="n">
        <v>12</v>
      </c>
      <c r="B17" s="108"/>
      <c r="C17" s="108"/>
      <c r="D17" s="108"/>
      <c r="E17" s="108"/>
      <c r="F17" s="108" t="n">
        <f aca="false">+C17+E17-B17-D17</f>
        <v>0</v>
      </c>
      <c r="G17" s="347"/>
      <c r="O17" s="323"/>
      <c r="P17" s="33"/>
      <c r="R17" s="30"/>
      <c r="S17" s="33"/>
      <c r="AD17" s="123"/>
      <c r="AE17" s="387"/>
      <c r="AF17" s="108"/>
      <c r="AG17" s="108"/>
      <c r="AH17" s="188"/>
      <c r="AI17" s="104"/>
      <c r="AJ17" s="79"/>
    </row>
    <row r="18" customFormat="false" ht="18" hidden="false" customHeight="true" outlineLevel="1" collapsed="false">
      <c r="A18" s="18" t="n">
        <v>13</v>
      </c>
      <c r="B18" s="108"/>
      <c r="C18" s="108"/>
      <c r="D18" s="108"/>
      <c r="E18" s="108"/>
      <c r="F18" s="108" t="n">
        <f aca="false">+C18+E18-B18-D18</f>
        <v>0</v>
      </c>
      <c r="G18" s="347"/>
      <c r="O18" s="323"/>
      <c r="P18" s="33"/>
      <c r="R18" s="30"/>
      <c r="S18" s="33"/>
      <c r="AD18" s="123"/>
      <c r="AE18" s="387"/>
      <c r="AF18" s="108"/>
      <c r="AG18" s="108"/>
      <c r="AH18" s="188"/>
      <c r="AI18" s="104"/>
      <c r="AJ18" s="79"/>
    </row>
    <row r="19" customFormat="false" ht="18" hidden="false" customHeight="true" outlineLevel="2" collapsed="false">
      <c r="A19" s="18" t="n">
        <v>14</v>
      </c>
      <c r="B19" s="108"/>
      <c r="C19" s="108"/>
      <c r="D19" s="108"/>
      <c r="E19" s="108"/>
      <c r="F19" s="108" t="n">
        <f aca="false">+C19+E19-B19-D19</f>
        <v>0</v>
      </c>
      <c r="G19" s="347"/>
      <c r="O19" s="323"/>
      <c r="P19" s="33"/>
      <c r="R19" s="30"/>
      <c r="S19" s="33"/>
      <c r="U19" s="30"/>
      <c r="AD19" s="123"/>
      <c r="AE19" s="387"/>
      <c r="AF19" s="108"/>
      <c r="AG19" s="108"/>
      <c r="AH19" s="188"/>
      <c r="AI19" s="104"/>
      <c r="AJ19" s="79"/>
    </row>
    <row r="20" customFormat="false" ht="18" hidden="false" customHeight="true" outlineLevel="1" collapsed="false">
      <c r="A20" s="18" t="n">
        <v>15</v>
      </c>
      <c r="B20" s="108"/>
      <c r="C20" s="108"/>
      <c r="D20" s="108"/>
      <c r="E20" s="108"/>
      <c r="F20" s="108" t="n">
        <f aca="false">+C20+E20-B20-D20</f>
        <v>0</v>
      </c>
      <c r="G20" s="347"/>
      <c r="O20" s="323"/>
      <c r="P20" s="33"/>
      <c r="R20" s="30"/>
      <c r="S20" s="33"/>
      <c r="U20" s="30"/>
      <c r="AD20" s="123"/>
      <c r="AE20" s="387"/>
      <c r="AF20" s="108"/>
      <c r="AG20" s="108"/>
      <c r="AH20" s="188"/>
      <c r="AI20" s="104"/>
      <c r="AJ20" s="79"/>
    </row>
    <row r="21" customFormat="false" ht="18" hidden="false" customHeight="true" outlineLevel="2" collapsed="false">
      <c r="A21" s="18" t="n">
        <v>16</v>
      </c>
      <c r="B21" s="108"/>
      <c r="C21" s="108"/>
      <c r="D21" s="108"/>
      <c r="E21" s="108"/>
      <c r="F21" s="108" t="n">
        <f aca="false">+C21+E21-B21-D21</f>
        <v>0</v>
      </c>
      <c r="G21" s="347"/>
      <c r="O21" s="323"/>
      <c r="P21" s="33"/>
      <c r="R21" s="30"/>
      <c r="S21" s="33"/>
      <c r="U21" s="30"/>
      <c r="AD21" s="123"/>
      <c r="AE21" s="387"/>
      <c r="AF21" s="108"/>
      <c r="AG21" s="108"/>
      <c r="AH21" s="188"/>
      <c r="AI21" s="104"/>
      <c r="AJ21" s="79"/>
    </row>
    <row r="22" customFormat="false" ht="18" hidden="false" customHeight="true" outlineLevel="2" collapsed="false">
      <c r="A22" s="18" t="n">
        <v>17</v>
      </c>
      <c r="B22" s="108"/>
      <c r="C22" s="108"/>
      <c r="D22" s="108"/>
      <c r="E22" s="108"/>
      <c r="F22" s="108" t="n">
        <f aca="false">+C22+E22-B22-D22</f>
        <v>0</v>
      </c>
      <c r="G22" s="347"/>
      <c r="O22" s="323"/>
      <c r="P22" s="33"/>
      <c r="R22" s="30"/>
      <c r="S22" s="33"/>
      <c r="U22" s="30"/>
      <c r="V22" s="30"/>
      <c r="W22" s="111"/>
      <c r="X22" s="79"/>
      <c r="Y22" s="79"/>
      <c r="AD22" s="123"/>
      <c r="AE22" s="387"/>
      <c r="AF22" s="108"/>
      <c r="AG22" s="108"/>
      <c r="AH22" s="188"/>
      <c r="AI22" s="104"/>
      <c r="AJ22" s="79"/>
    </row>
    <row r="23" customFormat="false" ht="18" hidden="false" customHeight="true" outlineLevel="1" collapsed="false">
      <c r="A23" s="18" t="n">
        <v>18</v>
      </c>
      <c r="B23" s="108"/>
      <c r="C23" s="108"/>
      <c r="D23" s="108"/>
      <c r="E23" s="108"/>
      <c r="F23" s="108" t="n">
        <f aca="false">+C23+E23-B23-D23</f>
        <v>0</v>
      </c>
      <c r="G23" s="347"/>
      <c r="O23" s="323"/>
      <c r="P23" s="33"/>
      <c r="R23" s="30"/>
      <c r="S23" s="33"/>
      <c r="U23" s="30"/>
      <c r="V23" s="30"/>
      <c r="W23" s="111"/>
      <c r="X23" s="79"/>
      <c r="Y23" s="79"/>
      <c r="AD23" s="123"/>
      <c r="AE23" s="387"/>
      <c r="AF23" s="108"/>
      <c r="AG23" s="108"/>
      <c r="AH23" s="188"/>
      <c r="AI23" s="104"/>
      <c r="AJ23" s="79"/>
    </row>
    <row r="24" customFormat="false" ht="18" hidden="false" customHeight="true" outlineLevel="2" collapsed="false">
      <c r="A24" s="18" t="n">
        <v>19</v>
      </c>
      <c r="B24" s="108"/>
      <c r="C24" s="108"/>
      <c r="D24" s="108"/>
      <c r="E24" s="108"/>
      <c r="F24" s="108" t="n">
        <f aca="false">+C24+E24-B24-D24</f>
        <v>0</v>
      </c>
      <c r="G24" s="347"/>
      <c r="O24" s="323"/>
      <c r="P24" s="33"/>
      <c r="R24" s="30"/>
      <c r="S24" s="33"/>
      <c r="U24" s="30"/>
      <c r="V24" s="30"/>
      <c r="W24" s="111"/>
      <c r="X24" s="79"/>
      <c r="Y24" s="79"/>
      <c r="AD24" s="123"/>
      <c r="AE24" s="387"/>
      <c r="AF24" s="108"/>
      <c r="AG24" s="108"/>
      <c r="AH24" s="188"/>
      <c r="AI24" s="104"/>
      <c r="AJ24" s="79"/>
    </row>
    <row r="25" customFormat="false" ht="18" hidden="false" customHeight="true" outlineLevel="2" collapsed="false">
      <c r="A25" s="18" t="n">
        <v>20</v>
      </c>
      <c r="B25" s="108"/>
      <c r="C25" s="108"/>
      <c r="D25" s="108"/>
      <c r="E25" s="108"/>
      <c r="F25" s="108" t="n">
        <f aca="false">+C25+E25-B25-D25</f>
        <v>0</v>
      </c>
      <c r="G25" s="347"/>
      <c r="O25" s="323"/>
      <c r="P25" s="33"/>
      <c r="Q25" s="388"/>
      <c r="R25" s="30"/>
      <c r="S25" s="33"/>
      <c r="U25" s="30"/>
      <c r="V25" s="30"/>
      <c r="W25" s="111"/>
      <c r="X25" s="79"/>
      <c r="Y25" s="79"/>
      <c r="AD25" s="123"/>
      <c r="AE25" s="387"/>
      <c r="AF25" s="108"/>
      <c r="AG25" s="108"/>
      <c r="AH25" s="188"/>
      <c r="AI25" s="104"/>
      <c r="AJ25" s="79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7"/>
      <c r="O26" s="323"/>
      <c r="P26" s="33"/>
      <c r="Q26" s="323"/>
      <c r="R26" s="30"/>
      <c r="U26" s="30"/>
      <c r="V26" s="30"/>
      <c r="W26" s="111"/>
      <c r="X26" s="79"/>
      <c r="AD26" s="123"/>
      <c r="AE26" s="387"/>
      <c r="AF26" s="108"/>
      <c r="AG26" s="108"/>
      <c r="AH26" s="188"/>
      <c r="AI26" s="104"/>
      <c r="AJ26" s="79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7"/>
      <c r="O27" s="323"/>
      <c r="P27" s="33"/>
      <c r="Q27" s="323"/>
      <c r="R27" s="30"/>
      <c r="U27" s="30"/>
      <c r="V27" s="30"/>
      <c r="W27" s="111"/>
      <c r="X27" s="339"/>
      <c r="AD27" s="123"/>
      <c r="AE27" s="387"/>
      <c r="AF27" s="108"/>
      <c r="AG27" s="108"/>
      <c r="AH27" s="188"/>
      <c r="AI27" s="104"/>
      <c r="AJ27" s="79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7"/>
      <c r="O28" s="323"/>
      <c r="P28" s="33"/>
      <c r="Q28" s="323"/>
      <c r="R28" s="30"/>
      <c r="U28" s="30"/>
      <c r="V28" s="30"/>
      <c r="W28" s="111"/>
      <c r="X28" s="347"/>
      <c r="AD28" s="123"/>
      <c r="AE28" s="387"/>
      <c r="AF28" s="108"/>
      <c r="AG28" s="108"/>
      <c r="AH28" s="188"/>
      <c r="AI28" s="104"/>
      <c r="AJ28" s="79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7"/>
      <c r="P29" s="33"/>
      <c r="Q29" s="323"/>
      <c r="R29" s="30"/>
      <c r="U29" s="30"/>
      <c r="V29" s="30"/>
      <c r="W29" s="111"/>
      <c r="X29" s="389"/>
      <c r="AD29" s="123"/>
      <c r="AE29" s="387"/>
      <c r="AF29" s="108"/>
      <c r="AG29" s="108"/>
      <c r="AH29" s="188"/>
      <c r="AI29" s="104"/>
      <c r="AJ29" s="79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7"/>
      <c r="AD30" s="123"/>
      <c r="AE30" s="387"/>
      <c r="AF30" s="108"/>
      <c r="AG30" s="108"/>
      <c r="AH30" s="188"/>
      <c r="AI30" s="104"/>
      <c r="AJ30" s="79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7"/>
      <c r="Q31" s="323"/>
      <c r="R31" s="30"/>
      <c r="S31" s="30"/>
      <c r="T31" s="30"/>
      <c r="U31" s="111"/>
      <c r="V31" s="79"/>
      <c r="AD31" s="123"/>
      <c r="AE31" s="387"/>
      <c r="AF31" s="108"/>
      <c r="AG31" s="108"/>
      <c r="AH31" s="188"/>
      <c r="AI31" s="104"/>
      <c r="AJ31" s="79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7"/>
      <c r="Q32" s="323"/>
      <c r="R32" s="30"/>
      <c r="S32" s="30"/>
      <c r="T32" s="30"/>
      <c r="U32" s="111"/>
      <c r="V32" s="79"/>
      <c r="AD32" s="123"/>
      <c r="AE32" s="387"/>
      <c r="AF32" s="108"/>
      <c r="AG32" s="108"/>
      <c r="AH32" s="188"/>
      <c r="AI32" s="104"/>
      <c r="AJ32" s="79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7"/>
      <c r="Q33" s="323"/>
      <c r="R33" s="30"/>
      <c r="S33" s="30"/>
      <c r="T33" s="30"/>
      <c r="U33" s="111"/>
      <c r="V33" s="79"/>
      <c r="AD33" s="123"/>
      <c r="AE33" s="387"/>
      <c r="AF33" s="108"/>
      <c r="AG33" s="108"/>
      <c r="AH33" s="188"/>
      <c r="AI33" s="104"/>
      <c r="AJ33" s="79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7"/>
      <c r="Q34" s="323"/>
      <c r="R34" s="30"/>
      <c r="S34" s="30"/>
      <c r="T34" s="30"/>
      <c r="U34" s="111"/>
      <c r="V34" s="79"/>
      <c r="AD34" s="123"/>
      <c r="AE34" s="387"/>
      <c r="AF34" s="108"/>
      <c r="AG34" s="108"/>
      <c r="AH34" s="188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7"/>
      <c r="R35" s="30"/>
      <c r="S35" s="30"/>
      <c r="T35" s="30"/>
      <c r="U35" s="111"/>
      <c r="V35" s="79"/>
      <c r="AD35" s="123"/>
      <c r="AE35" s="387"/>
      <c r="AF35" s="108"/>
      <c r="AG35" s="108"/>
      <c r="AH35" s="188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7"/>
      <c r="R36" s="30"/>
      <c r="S36" s="30"/>
      <c r="T36" s="30"/>
      <c r="U36" s="111"/>
      <c r="V36" s="79"/>
      <c r="AD36" s="123"/>
      <c r="AE36" s="387"/>
      <c r="AF36" s="108"/>
      <c r="AG36" s="108"/>
      <c r="AH36" s="188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0</v>
      </c>
      <c r="C37" s="108" t="n">
        <f aca="false">SUM(C6:C36)</f>
        <v>0</v>
      </c>
      <c r="D37" s="108" t="n">
        <f aca="false">SUM(D6:D36)</f>
        <v>-133950</v>
      </c>
      <c r="E37" s="108" t="n">
        <f aca="false">SUM(E6:E36)</f>
        <v>-143536</v>
      </c>
      <c r="F37" s="108" t="n">
        <f aca="false">SUM(F6:F36)</f>
        <v>-9586</v>
      </c>
      <c r="G37" s="390"/>
      <c r="R37" s="30"/>
      <c r="S37" s="30"/>
      <c r="T37" s="30"/>
      <c r="U37" s="111"/>
      <c r="V37" s="79"/>
      <c r="AD37" s="123"/>
      <c r="AE37" s="387"/>
      <c r="AF37" s="108"/>
      <c r="AG37" s="108"/>
      <c r="AH37" s="188"/>
      <c r="AI37" s="104"/>
      <c r="AJ37" s="79"/>
    </row>
    <row r="38" customFormat="false" ht="18" hidden="false" customHeight="true" outlineLevel="1" collapsed="false">
      <c r="A38" s="195" t="s">
        <v>1</v>
      </c>
      <c r="E38" s="30"/>
      <c r="F38" s="103" t="n">
        <f aca="false">+summary!H4</f>
        <v>2.03</v>
      </c>
      <c r="G38" s="347"/>
      <c r="R38" s="30"/>
      <c r="S38" s="30"/>
      <c r="T38" s="30"/>
      <c r="U38" s="111"/>
      <c r="V38" s="79"/>
      <c r="AD38" s="123"/>
      <c r="AE38" s="387"/>
      <c r="AF38" s="108"/>
      <c r="AG38" s="108"/>
      <c r="AH38" s="188"/>
      <c r="AI38" s="104"/>
      <c r="AJ38" s="79"/>
    </row>
    <row r="39" customFormat="false" ht="18" hidden="false" customHeight="true" outlineLevel="2" collapsed="false">
      <c r="A39" s="195"/>
      <c r="E39" s="30"/>
      <c r="F39" s="103" t="n">
        <f aca="false">+F38*F37</f>
        <v>-19459.58</v>
      </c>
      <c r="G39" s="391"/>
      <c r="R39" s="30"/>
      <c r="S39" s="30"/>
      <c r="T39" s="30"/>
      <c r="U39" s="30"/>
      <c r="AD39" s="123"/>
      <c r="AE39" s="387"/>
      <c r="AF39" s="108"/>
      <c r="AG39" s="108"/>
      <c r="AH39" s="188"/>
      <c r="AI39" s="104"/>
      <c r="AJ39" s="79"/>
    </row>
    <row r="40" customFormat="false" ht="18" hidden="false" customHeight="true" outlineLevel="1" collapsed="false">
      <c r="A40" s="392" t="n">
        <v>37134</v>
      </c>
      <c r="E40" s="30"/>
      <c r="F40" s="393" t="n">
        <v>386003.88</v>
      </c>
      <c r="G40" s="391"/>
      <c r="R40" s="30"/>
      <c r="S40" s="30"/>
      <c r="T40" s="30"/>
      <c r="U40" s="30"/>
      <c r="AD40" s="123"/>
      <c r="AE40" s="387"/>
      <c r="AF40" s="108"/>
      <c r="AG40" s="108"/>
      <c r="AH40" s="188"/>
      <c r="AI40" s="104"/>
      <c r="AJ40" s="79"/>
    </row>
    <row r="41" customFormat="false" ht="18" hidden="false" customHeight="true" outlineLevel="0" collapsed="false">
      <c r="A41" s="392" t="n">
        <v>37142</v>
      </c>
      <c r="E41" s="30"/>
      <c r="F41" s="103" t="n">
        <f aca="false">+F40+F39</f>
        <v>366544.3</v>
      </c>
      <c r="G41" s="391"/>
      <c r="R41" s="30"/>
      <c r="S41" s="30"/>
      <c r="T41" s="30"/>
      <c r="U41" s="30"/>
      <c r="AD41" s="123"/>
      <c r="AE41" s="387"/>
      <c r="AF41" s="108"/>
      <c r="AG41" s="108"/>
      <c r="AH41" s="188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7"/>
      <c r="AF42" s="108"/>
      <c r="AG42" s="108"/>
      <c r="AH42" s="188"/>
      <c r="AI42" s="104"/>
      <c r="AJ42" s="79"/>
    </row>
    <row r="43" customFormat="false" ht="18" hidden="false" customHeight="true" outlineLevel="0" collapsed="false">
      <c r="C43" s="111"/>
      <c r="D43" s="394"/>
      <c r="F43" s="28"/>
      <c r="G43" s="347"/>
      <c r="R43" s="30"/>
      <c r="S43" s="30"/>
      <c r="T43" s="30"/>
      <c r="U43" s="30"/>
      <c r="AD43" s="123"/>
      <c r="AE43" s="387"/>
      <c r="AF43" s="108"/>
      <c r="AG43" s="108"/>
      <c r="AH43" s="188"/>
      <c r="AI43" s="104"/>
      <c r="AJ43" s="79"/>
    </row>
    <row r="44" customFormat="false" ht="18" hidden="false" customHeight="true" outlineLevel="0" collapsed="false">
      <c r="C44" s="111"/>
      <c r="D44" s="394"/>
      <c r="F44" s="28"/>
      <c r="G44" s="347"/>
      <c r="AD44" s="123"/>
      <c r="AE44" s="387"/>
      <c r="AF44" s="108"/>
      <c r="AG44" s="108"/>
      <c r="AH44" s="188"/>
      <c r="AI44" s="104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47"/>
      <c r="AD45" s="123"/>
      <c r="AE45" s="387"/>
      <c r="AF45" s="108"/>
      <c r="AG45" s="108"/>
      <c r="AH45" s="188"/>
      <c r="AI45" s="104"/>
      <c r="AJ45" s="79"/>
    </row>
    <row r="46" customFormat="false" ht="18" hidden="false" customHeight="true" outlineLevel="0" collapsed="false">
      <c r="A46" s="124" t="n">
        <f aca="false">+A40</f>
        <v>37134</v>
      </c>
      <c r="B46" s="9"/>
      <c r="C46" s="9"/>
      <c r="D46" s="304" t="n">
        <v>-1212</v>
      </c>
      <c r="F46" s="28"/>
      <c r="G46" s="347"/>
      <c r="AD46" s="123"/>
      <c r="AE46" s="387"/>
      <c r="AF46" s="108"/>
      <c r="AG46" s="108"/>
      <c r="AH46" s="188"/>
      <c r="AI46" s="104"/>
      <c r="AJ46" s="79"/>
    </row>
    <row r="47" customFormat="false" ht="18" hidden="false" customHeight="true" outlineLevel="0" collapsed="false">
      <c r="A47" s="124" t="n">
        <f aca="false">+A41</f>
        <v>37142</v>
      </c>
      <c r="B47" s="9"/>
      <c r="C47" s="9"/>
      <c r="D47" s="37" t="n">
        <f aca="false">+F37</f>
        <v>-9586</v>
      </c>
      <c r="F47" s="28"/>
      <c r="G47" s="347"/>
      <c r="AD47" s="123"/>
      <c r="AE47" s="387"/>
      <c r="AF47" s="108"/>
      <c r="AG47" s="108"/>
      <c r="AH47" s="188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-10798</v>
      </c>
      <c r="F48" s="28"/>
      <c r="G48" s="347"/>
      <c r="AD48" s="123"/>
      <c r="AE48" s="387"/>
      <c r="AF48" s="108"/>
      <c r="AG48" s="108"/>
      <c r="AH48" s="188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7"/>
      <c r="AD49" s="123"/>
      <c r="AE49" s="387"/>
      <c r="AF49" s="108"/>
      <c r="AG49" s="108"/>
      <c r="AH49" s="188"/>
      <c r="AI49" s="104"/>
      <c r="AJ49" s="79"/>
    </row>
    <row r="50" customFormat="false" ht="18" hidden="false" customHeight="true" outlineLevel="0" collapsed="false">
      <c r="C50" s="347"/>
      <c r="F50" s="28"/>
      <c r="G50" s="28"/>
      <c r="AD50" s="123"/>
      <c r="AE50" s="387"/>
      <c r="AF50" s="108"/>
      <c r="AG50" s="108"/>
      <c r="AH50" s="188"/>
      <c r="AI50" s="395"/>
      <c r="AJ50" s="79"/>
    </row>
    <row r="51" customFormat="false" ht="21.95" hidden="false" customHeight="true" outlineLevel="0" collapsed="false">
      <c r="AD51" s="123"/>
      <c r="AE51" s="387"/>
      <c r="AF51" s="108"/>
      <c r="AG51" s="108"/>
      <c r="AH51" s="188"/>
      <c r="AI51" s="396"/>
    </row>
    <row r="52" customFormat="false" ht="18" hidden="false" customHeight="true" outlineLevel="0" collapsed="false">
      <c r="AD52" s="123"/>
      <c r="AE52" s="387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7"/>
    </row>
    <row r="55" customFormat="false" ht="17.1" hidden="false" customHeight="true" outlineLevel="0" collapsed="false">
      <c r="AD55" s="397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6"/>
      <c r="AF59" s="192"/>
      <c r="AG59" s="192"/>
      <c r="AH59" s="192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6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6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6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6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6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6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6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6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6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8"/>
      <c r="D69" s="108"/>
      <c r="R69" s="30"/>
      <c r="S69" s="30"/>
      <c r="T69" s="30"/>
      <c r="U69" s="30"/>
      <c r="AD69" s="123"/>
      <c r="AE69" s="386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6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6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6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6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6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6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8"/>
      <c r="D76" s="108"/>
      <c r="R76" s="30"/>
      <c r="S76" s="30"/>
      <c r="T76" s="30"/>
      <c r="U76" s="30"/>
      <c r="AD76" s="123"/>
      <c r="AE76" s="386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8"/>
      <c r="D77" s="108"/>
      <c r="R77" s="30"/>
      <c r="S77" s="30"/>
      <c r="T77" s="30"/>
      <c r="U77" s="30"/>
      <c r="AD77" s="123"/>
      <c r="AE77" s="386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9"/>
      <c r="D78" s="108"/>
      <c r="R78" s="30"/>
      <c r="S78" s="30"/>
      <c r="T78" s="30"/>
      <c r="U78" s="30"/>
      <c r="AD78" s="123"/>
      <c r="AE78" s="386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400"/>
      <c r="R79" s="30"/>
      <c r="S79" s="30"/>
      <c r="T79" s="30"/>
      <c r="U79" s="30"/>
      <c r="AD79" s="123"/>
      <c r="AE79" s="386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6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8"/>
      <c r="D81" s="108"/>
      <c r="R81" s="30"/>
      <c r="S81" s="30"/>
      <c r="T81" s="30"/>
      <c r="U81" s="30"/>
      <c r="AD81" s="123"/>
      <c r="AE81" s="386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8"/>
      <c r="D82" s="108"/>
      <c r="R82" s="30"/>
      <c r="S82" s="30"/>
      <c r="T82" s="30"/>
      <c r="U82" s="30"/>
      <c r="AD82" s="123"/>
      <c r="AE82" s="386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8"/>
      <c r="D83" s="108"/>
      <c r="R83" s="30"/>
      <c r="S83" s="30"/>
      <c r="T83" s="30"/>
      <c r="U83" s="30"/>
      <c r="AD83" s="123"/>
      <c r="AE83" s="386"/>
      <c r="AF83" s="108"/>
      <c r="AG83" s="108"/>
      <c r="AH83" s="108"/>
      <c r="AI83" s="104"/>
      <c r="AJ83" s="245"/>
    </row>
    <row r="84" customFormat="false" ht="24.95" hidden="false" customHeight="true" outlineLevel="0" collapsed="false">
      <c r="C84" s="399"/>
      <c r="D84" s="108"/>
      <c r="R84" s="30"/>
      <c r="S84" s="30"/>
      <c r="T84" s="30"/>
      <c r="U84" s="30"/>
      <c r="AD84" s="397"/>
      <c r="AE84" s="386"/>
      <c r="AF84" s="108"/>
      <c r="AG84" s="108"/>
      <c r="AH84" s="108"/>
      <c r="AI84" s="104"/>
      <c r="AJ84" s="401"/>
    </row>
    <row r="85" customFormat="false" ht="15" hidden="false" customHeight="true" outlineLevel="0" collapsed="false">
      <c r="C85" s="400"/>
      <c r="R85" s="30"/>
      <c r="S85" s="30"/>
      <c r="T85" s="30"/>
      <c r="U85" s="30"/>
      <c r="AD85" s="123"/>
      <c r="AE85" s="387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7"/>
      <c r="AE86" s="387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75"/>
      <c r="R87" s="30"/>
      <c r="S87" s="30"/>
      <c r="T87" s="30"/>
      <c r="U87" s="30"/>
      <c r="AD87" s="402"/>
      <c r="AE87" s="387"/>
      <c r="AF87" s="108"/>
      <c r="AG87" s="108"/>
      <c r="AH87" s="108"/>
      <c r="AI87" s="403"/>
      <c r="AJ87" s="347"/>
    </row>
    <row r="88" customFormat="false" ht="24.95" hidden="false" customHeight="true" outlineLevel="0" collapsed="false">
      <c r="C88" s="398"/>
      <c r="D88" s="108"/>
      <c r="R88" s="30"/>
      <c r="S88" s="30"/>
      <c r="T88" s="30"/>
      <c r="U88" s="30"/>
      <c r="AD88" s="144"/>
      <c r="AJ88" s="347"/>
    </row>
    <row r="89" customFormat="false" ht="15" hidden="false" customHeight="true" outlineLevel="0" collapsed="false">
      <c r="D89" s="108"/>
      <c r="E89" s="117"/>
      <c r="F89" s="19"/>
      <c r="G89" s="18"/>
      <c r="H89" s="355"/>
      <c r="I89" s="108"/>
      <c r="J89" s="108"/>
      <c r="K89" s="18"/>
      <c r="L89" s="355"/>
      <c r="M89" s="108"/>
      <c r="N89" s="108"/>
      <c r="O89" s="18"/>
      <c r="P89" s="355"/>
      <c r="Q89" s="108"/>
      <c r="R89" s="108"/>
      <c r="S89" s="123"/>
      <c r="T89" s="355"/>
      <c r="U89" s="108"/>
      <c r="V89" s="108"/>
      <c r="AD89" s="404"/>
      <c r="AJ89" s="347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404"/>
      <c r="AJ90" s="347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404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7"/>
      <c r="AD92" s="404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7"/>
      <c r="AD93" s="404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7"/>
      <c r="AD94" s="404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7"/>
      <c r="AD95" s="404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7"/>
      <c r="AD96" s="404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7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405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405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7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405"/>
      <c r="AD101" s="18"/>
      <c r="AE101" s="386"/>
      <c r="AF101" s="192"/>
      <c r="AG101" s="192"/>
      <c r="AH101" s="192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7"/>
      <c r="AD102" s="123"/>
      <c r="AE102" s="387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6"/>
      <c r="AD103" s="123"/>
      <c r="AE103" s="387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405"/>
      <c r="AD104" s="123"/>
      <c r="AE104" s="387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405"/>
      <c r="AD105" s="123"/>
      <c r="AE105" s="387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405"/>
      <c r="AD106" s="123"/>
      <c r="AE106" s="387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7"/>
      <c r="AD107" s="123"/>
      <c r="AE107" s="387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7"/>
      <c r="AD108" s="123"/>
      <c r="AE108" s="387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7"/>
      <c r="AD109" s="123"/>
      <c r="AE109" s="387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7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7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7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7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7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7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7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7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7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7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7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7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7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7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7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7"/>
      <c r="AD125" s="123"/>
      <c r="AE125" s="387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55"/>
      <c r="U126" s="108"/>
      <c r="V126" s="108"/>
      <c r="X126" s="157"/>
      <c r="AD126" s="123"/>
      <c r="AE126" s="387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7"/>
      <c r="AD127" s="123"/>
      <c r="AE127" s="387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7"/>
      <c r="AD128" s="123"/>
      <c r="AE128" s="387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7"/>
      <c r="AD129" s="123"/>
      <c r="AE129" s="387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7"/>
      <c r="AD130" s="123"/>
      <c r="AE130" s="387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405"/>
      <c r="AD131" s="123"/>
      <c r="AE131" s="387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405"/>
      <c r="AD132" s="123"/>
      <c r="AE132" s="387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7"/>
      <c r="AD133" s="123"/>
      <c r="AE133" s="387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8"/>
      <c r="D134" s="161"/>
      <c r="E134" s="117"/>
      <c r="F134" s="19"/>
      <c r="G134" s="19"/>
      <c r="R134" s="30"/>
      <c r="S134" s="18"/>
      <c r="T134" s="108"/>
      <c r="U134" s="108"/>
      <c r="V134" s="108"/>
      <c r="X134" s="405"/>
      <c r="AD134" s="123"/>
      <c r="AE134" s="387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7"/>
      <c r="D135" s="108"/>
      <c r="E135" s="117"/>
      <c r="F135" s="19"/>
      <c r="G135" s="19"/>
      <c r="R135" s="30"/>
      <c r="S135" s="18"/>
      <c r="T135" s="108"/>
      <c r="U135" s="108"/>
      <c r="V135" s="108"/>
      <c r="X135" s="405"/>
      <c r="AD135" s="123"/>
      <c r="AE135" s="387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7"/>
      <c r="AD136" s="123"/>
      <c r="AE136" s="387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405"/>
      <c r="AD137" s="123"/>
      <c r="AE137" s="387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7"/>
      <c r="AD138" s="123"/>
      <c r="AE138" s="387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7"/>
      <c r="AD139" s="123"/>
      <c r="AE139" s="387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405"/>
      <c r="AD140" s="123"/>
      <c r="AE140" s="387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405"/>
      <c r="AD141" s="123"/>
      <c r="AE141" s="387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7"/>
      <c r="AD142" s="123"/>
      <c r="AE142" s="387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7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7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7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7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7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7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7"/>
      <c r="AF149" s="108"/>
      <c r="AG149" s="159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7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7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7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7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7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7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7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7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7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7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7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7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7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7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7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7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7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55"/>
      <c r="T167" s="108"/>
      <c r="U167" s="108"/>
      <c r="AD167" s="123"/>
      <c r="AE167" s="387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7"/>
      <c r="AF168" s="159"/>
      <c r="AG168" s="159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5"/>
      <c r="Y169" s="285"/>
      <c r="Z169" s="285"/>
      <c r="AA169" s="408"/>
      <c r="AB169" s="285"/>
      <c r="AC169" s="285"/>
      <c r="AD169" s="123"/>
      <c r="AE169" s="387"/>
      <c r="AF169" s="159"/>
      <c r="AG169" s="159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5"/>
      <c r="Y170" s="285"/>
      <c r="Z170" s="285"/>
      <c r="AA170" s="408"/>
      <c r="AB170" s="285"/>
      <c r="AC170" s="285"/>
      <c r="AD170" s="123"/>
      <c r="AE170" s="387"/>
      <c r="AF170" s="159"/>
      <c r="AG170" s="159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5"/>
      <c r="Y171" s="285"/>
      <c r="Z171" s="285"/>
      <c r="AA171" s="408"/>
      <c r="AB171" s="285"/>
      <c r="AC171" s="285"/>
      <c r="AD171" s="123"/>
      <c r="AE171" s="387"/>
      <c r="AF171" s="159"/>
      <c r="AG171" s="159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5"/>
      <c r="Y172" s="285"/>
      <c r="Z172" s="285"/>
      <c r="AA172" s="408"/>
      <c r="AB172" s="285"/>
      <c r="AC172" s="285"/>
      <c r="AD172" s="123"/>
      <c r="AE172" s="387"/>
      <c r="AF172" s="108"/>
      <c r="AG172" s="159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5"/>
      <c r="Y173" s="285"/>
      <c r="Z173" s="285"/>
      <c r="AA173" s="408"/>
      <c r="AB173" s="285"/>
      <c r="AC173" s="285"/>
      <c r="AD173" s="123"/>
      <c r="AE173" s="387"/>
      <c r="AF173" s="159"/>
      <c r="AG173" s="159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5"/>
      <c r="Y174" s="285"/>
      <c r="Z174" s="285"/>
      <c r="AA174" s="408"/>
      <c r="AB174" s="285"/>
      <c r="AC174" s="285"/>
      <c r="AD174" s="123"/>
      <c r="AE174" s="387"/>
      <c r="AF174" s="159"/>
      <c r="AG174" s="159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5"/>
      <c r="Y175" s="285"/>
      <c r="Z175" s="285"/>
      <c r="AA175" s="408"/>
      <c r="AB175" s="285"/>
      <c r="AC175" s="285"/>
      <c r="AD175" s="123"/>
      <c r="AE175" s="387"/>
      <c r="AF175" s="108"/>
      <c r="AG175" s="159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5"/>
      <c r="Y176" s="285"/>
      <c r="Z176" s="285"/>
      <c r="AA176" s="408"/>
      <c r="AB176" s="285"/>
      <c r="AC176" s="285"/>
      <c r="AD176" s="123"/>
      <c r="AE176" s="387"/>
      <c r="AF176" s="108"/>
      <c r="AG176" s="159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5"/>
      <c r="Y177" s="285"/>
      <c r="Z177" s="285"/>
      <c r="AA177" s="408"/>
      <c r="AB177" s="285"/>
      <c r="AC177" s="285"/>
      <c r="AD177" s="123"/>
      <c r="AE177" s="387"/>
      <c r="AF177" s="108"/>
      <c r="AG177" s="159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5"/>
      <c r="Y178" s="285"/>
      <c r="Z178" s="285"/>
      <c r="AA178" s="408"/>
      <c r="AB178" s="285"/>
      <c r="AC178" s="285"/>
      <c r="AD178" s="123"/>
      <c r="AE178" s="387"/>
      <c r="AF178" s="108"/>
      <c r="AG178" s="159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5"/>
      <c r="Y179" s="285"/>
      <c r="Z179" s="285"/>
      <c r="AA179" s="408"/>
      <c r="AB179" s="285"/>
      <c r="AC179" s="285"/>
      <c r="AD179" s="123"/>
      <c r="AE179" s="387"/>
      <c r="AF179" s="108"/>
      <c r="AG179" s="159"/>
      <c r="AH179" s="108"/>
      <c r="AI179" s="104"/>
      <c r="AJ179" s="103"/>
    </row>
    <row r="180" customFormat="false" ht="15" hidden="false" customHeight="true" outlineLevel="0" collapsed="false">
      <c r="C180" s="398"/>
      <c r="D180" s="161"/>
      <c r="E180" s="117"/>
      <c r="R180" s="18"/>
      <c r="S180" s="108"/>
      <c r="T180" s="108"/>
      <c r="U180" s="108"/>
      <c r="X180" s="285"/>
      <c r="Y180" s="285"/>
      <c r="Z180" s="285"/>
      <c r="AA180" s="408"/>
      <c r="AB180" s="285"/>
      <c r="AC180" s="285"/>
      <c r="AD180" s="123"/>
      <c r="AE180" s="387"/>
      <c r="AF180" s="108"/>
      <c r="AG180" s="159"/>
      <c r="AH180" s="108"/>
      <c r="AI180" s="104"/>
      <c r="AJ180" s="103"/>
    </row>
    <row r="181" customFormat="false" ht="15" hidden="false" customHeight="true" outlineLevel="0" collapsed="false">
      <c r="C181" s="398"/>
      <c r="D181" s="161"/>
      <c r="E181" s="117"/>
      <c r="R181" s="18"/>
      <c r="S181" s="108"/>
      <c r="T181" s="108"/>
      <c r="U181" s="108"/>
      <c r="X181" s="285"/>
      <c r="Y181" s="285"/>
      <c r="Z181" s="285"/>
      <c r="AA181" s="408"/>
      <c r="AB181" s="285"/>
      <c r="AC181" s="285"/>
      <c r="AD181" s="123"/>
      <c r="AE181" s="387"/>
      <c r="AF181" s="108"/>
      <c r="AG181" s="159"/>
      <c r="AH181" s="108"/>
      <c r="AI181" s="104"/>
      <c r="AJ181" s="103"/>
    </row>
    <row r="182" customFormat="false" ht="15" hidden="false" customHeight="true" outlineLevel="0" collapsed="false">
      <c r="C182" s="398"/>
      <c r="D182" s="161"/>
      <c r="E182" s="117"/>
      <c r="R182" s="18"/>
      <c r="S182" s="108"/>
      <c r="T182" s="108"/>
      <c r="U182" s="108"/>
      <c r="X182" s="285"/>
      <c r="Y182" s="285"/>
      <c r="Z182" s="285"/>
      <c r="AA182" s="408"/>
      <c r="AB182" s="285"/>
      <c r="AC182" s="285"/>
      <c r="AD182" s="123"/>
      <c r="AE182" s="387"/>
      <c r="AF182" s="108"/>
      <c r="AG182" s="159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5"/>
      <c r="Y183" s="285"/>
      <c r="Z183" s="285"/>
      <c r="AA183" s="408"/>
      <c r="AB183" s="285"/>
      <c r="AC183" s="285"/>
      <c r="AD183" s="123"/>
      <c r="AE183" s="387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5"/>
      <c r="Y184" s="285"/>
      <c r="Z184" s="285"/>
      <c r="AA184" s="408"/>
      <c r="AB184" s="285"/>
      <c r="AC184" s="285"/>
      <c r="AD184" s="123"/>
      <c r="AE184" s="387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5"/>
      <c r="Y185" s="285"/>
      <c r="Z185" s="285"/>
      <c r="AA185" s="408"/>
      <c r="AB185" s="285"/>
      <c r="AC185" s="285"/>
      <c r="AD185" s="123"/>
      <c r="AE185" s="387"/>
      <c r="AF185" s="108"/>
      <c r="AG185" s="159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5"/>
      <c r="Y186" s="285"/>
      <c r="Z186" s="285"/>
      <c r="AA186" s="408"/>
      <c r="AB186" s="285"/>
      <c r="AC186" s="285"/>
      <c r="AD186" s="123"/>
      <c r="AE186" s="387"/>
      <c r="AF186" s="108"/>
      <c r="AG186" s="159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5"/>
      <c r="Y187" s="285"/>
      <c r="Z187" s="285"/>
      <c r="AA187" s="408"/>
      <c r="AB187" s="285"/>
      <c r="AC187" s="285"/>
      <c r="AD187" s="123"/>
      <c r="AE187" s="387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5"/>
      <c r="Y188" s="285"/>
      <c r="Z188" s="285"/>
      <c r="AA188" s="408"/>
      <c r="AB188" s="285"/>
      <c r="AC188" s="285"/>
      <c r="AD188" s="123"/>
      <c r="AE188" s="387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5"/>
      <c r="Y189" s="285"/>
      <c r="Z189" s="285"/>
      <c r="AA189" s="408"/>
      <c r="AB189" s="285"/>
      <c r="AC189" s="285"/>
      <c r="AD189" s="123"/>
      <c r="AE189" s="387"/>
      <c r="AF189" s="159"/>
      <c r="AG189" s="159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5"/>
      <c r="Y190" s="285"/>
      <c r="Z190" s="285"/>
      <c r="AA190" s="408"/>
      <c r="AB190" s="285"/>
      <c r="AC190" s="285"/>
      <c r="AD190" s="123"/>
      <c r="AE190" s="387"/>
      <c r="AF190" s="159"/>
      <c r="AG190" s="159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5"/>
      <c r="Y191" s="285"/>
      <c r="Z191" s="285"/>
      <c r="AA191" s="408"/>
      <c r="AB191" s="285"/>
      <c r="AC191" s="285"/>
      <c r="AD191" s="123"/>
      <c r="AE191" s="387"/>
      <c r="AF191" s="159"/>
      <c r="AG191" s="159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5"/>
      <c r="Y192" s="285"/>
      <c r="Z192" s="285"/>
      <c r="AA192" s="408"/>
      <c r="AB192" s="285"/>
      <c r="AC192" s="285"/>
      <c r="AD192" s="123"/>
      <c r="AE192" s="387"/>
      <c r="AF192" s="159"/>
      <c r="AG192" s="159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5"/>
      <c r="Y193" s="285"/>
      <c r="Z193" s="285"/>
      <c r="AA193" s="408"/>
      <c r="AB193" s="285"/>
      <c r="AC193" s="285"/>
      <c r="AD193" s="123"/>
      <c r="AE193" s="387"/>
      <c r="AF193" s="108"/>
      <c r="AG193" s="159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5"/>
      <c r="Y194" s="285"/>
      <c r="Z194" s="285"/>
      <c r="AA194" s="408"/>
      <c r="AB194" s="285"/>
      <c r="AC194" s="285"/>
      <c r="AD194" s="123"/>
      <c r="AE194" s="387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5"/>
      <c r="Y195" s="285"/>
      <c r="Z195" s="285"/>
      <c r="AA195" s="408"/>
      <c r="AB195" s="285"/>
      <c r="AC195" s="285"/>
      <c r="AD195" s="123"/>
      <c r="AE195" s="387"/>
      <c r="AF195" s="159"/>
      <c r="AG195" s="159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5"/>
      <c r="Y196" s="285"/>
      <c r="Z196" s="285"/>
      <c r="AA196" s="408"/>
      <c r="AB196" s="285"/>
      <c r="AC196" s="285"/>
      <c r="AD196" s="123"/>
      <c r="AE196" s="387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5"/>
      <c r="Y197" s="285"/>
      <c r="Z197" s="285"/>
      <c r="AA197" s="408"/>
      <c r="AB197" s="285"/>
      <c r="AC197" s="285"/>
      <c r="AD197" s="123"/>
      <c r="AE197" s="387"/>
      <c r="AF197" s="159"/>
      <c r="AG197" s="159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7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7"/>
      <c r="AF199" s="159"/>
      <c r="AG199" s="159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7"/>
      <c r="AF200" s="108"/>
      <c r="AG200" s="159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7"/>
      <c r="AF201" s="159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7"/>
      <c r="AF202" s="159"/>
      <c r="AG202" s="159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7"/>
      <c r="AF203" s="159"/>
      <c r="AG203" s="159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7"/>
      <c r="AF204" s="159"/>
      <c r="AG204" s="159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7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7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55"/>
      <c r="T207" s="108"/>
      <c r="U207" s="108"/>
      <c r="AD207" s="123"/>
      <c r="AE207" s="387"/>
      <c r="AF207" s="159"/>
      <c r="AG207" s="159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7"/>
      <c r="AF208" s="159"/>
      <c r="AG208" s="159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7"/>
      <c r="AF209" s="159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7"/>
      <c r="AF210" s="159"/>
      <c r="AG210" s="159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7"/>
      <c r="AF211" s="159"/>
      <c r="AG211" s="159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7"/>
      <c r="AF212" s="159"/>
      <c r="AG212" s="159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7"/>
      <c r="AF213" s="159"/>
      <c r="AG213" s="159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7"/>
      <c r="AF214" s="108"/>
      <c r="AG214" s="159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7"/>
      <c r="AF215" s="108"/>
      <c r="AG215" s="161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7"/>
      <c r="AF216" s="108"/>
      <c r="AG216" s="161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7"/>
      <c r="AF217" s="161"/>
      <c r="AG217" s="161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7"/>
      <c r="AF218" s="409"/>
      <c r="AG218" s="409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7"/>
      <c r="AF219" s="409"/>
      <c r="AG219" s="409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7"/>
      <c r="AF220" s="409"/>
      <c r="AG220" s="409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7"/>
      <c r="AF221" s="108"/>
      <c r="AG221" s="409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7"/>
      <c r="AF222" s="108"/>
      <c r="AG222" s="159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7"/>
      <c r="AF223" s="108"/>
      <c r="AG223" s="159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7"/>
      <c r="AF224" s="108"/>
      <c r="AG224" s="159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7"/>
      <c r="AF225" s="161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7"/>
      <c r="AF226" s="161"/>
      <c r="AG226" s="161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7"/>
      <c r="AF227" s="161"/>
      <c r="AG227" s="161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7"/>
      <c r="AF228" s="161"/>
      <c r="AG228" s="161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7"/>
      <c r="AF229" s="161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7"/>
      <c r="AF230" s="161"/>
      <c r="AG230" s="409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7"/>
      <c r="AF231" s="161"/>
      <c r="AG231" s="409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7"/>
      <c r="AF232" s="161"/>
      <c r="AG232" s="409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7"/>
      <c r="AF233" s="108"/>
      <c r="AG233" s="159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7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7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7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7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7"/>
      <c r="AF238" s="161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7"/>
      <c r="AF239" s="161"/>
      <c r="AG239" s="410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7"/>
      <c r="AF240" s="161"/>
      <c r="AG240" s="410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7"/>
      <c r="AF241" s="161"/>
      <c r="AG241" s="410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7"/>
      <c r="AF242" s="161"/>
      <c r="AG242" s="409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7"/>
      <c r="AF243" s="161"/>
      <c r="AG243" s="410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7"/>
      <c r="AF244" s="161"/>
      <c r="AG244" s="409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7"/>
      <c r="AF245" s="161"/>
      <c r="AG245" s="409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7"/>
      <c r="AF246" s="108"/>
      <c r="AG246" s="159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7"/>
      <c r="AF247" s="411"/>
      <c r="AG247" s="161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7"/>
      <c r="AF248" s="411"/>
      <c r="AG248" s="411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7"/>
      <c r="AF249" s="410"/>
      <c r="AG249" s="410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7"/>
      <c r="AF250" s="410"/>
      <c r="AG250" s="410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7"/>
      <c r="AF251" s="411"/>
      <c r="AG251" s="411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7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7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7"/>
      <c r="AF254" s="159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7"/>
      <c r="AF255" s="411"/>
      <c r="AG255" s="409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7"/>
      <c r="AF256" s="411"/>
      <c r="AG256" s="411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7"/>
      <c r="AF257" s="410"/>
      <c r="AG257" s="410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7"/>
      <c r="AF258" s="411"/>
      <c r="AG258" s="411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7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7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7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7"/>
      <c r="AF262" s="159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7"/>
      <c r="AF263" s="410"/>
      <c r="AG263" s="161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7"/>
      <c r="AF264" s="411"/>
      <c r="AG264" s="411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7"/>
      <c r="AF265" s="411"/>
      <c r="AG265" s="411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7"/>
      <c r="AF266" s="108"/>
      <c r="AG266" s="159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7"/>
      <c r="AF267" s="108"/>
      <c r="AG267" s="159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7"/>
      <c r="AF268" s="108"/>
      <c r="AG268" s="159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7"/>
      <c r="AF269" s="108"/>
      <c r="AG269" s="159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7"/>
      <c r="AF270" s="159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7"/>
      <c r="AF271" s="410"/>
      <c r="AG271" s="409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7"/>
      <c r="AF272" s="410"/>
      <c r="AG272" s="411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7"/>
      <c r="AF273" s="411"/>
      <c r="AG273" s="411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7"/>
      <c r="AF274" s="108"/>
      <c r="AG274" s="159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7"/>
      <c r="AF275" s="108"/>
      <c r="AG275" s="159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7"/>
      <c r="AF276" s="159"/>
      <c r="AG276" s="159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7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7"/>
      <c r="AF278" s="410"/>
      <c r="AG278" s="161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7"/>
      <c r="AF279" s="410"/>
      <c r="AG279" s="410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7"/>
      <c r="AF280" s="410"/>
      <c r="AG280" s="410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7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7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7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7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7"/>
      <c r="AF285" s="108"/>
      <c r="AG285" s="159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7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7"/>
      <c r="AF287" s="108"/>
      <c r="AG287" s="159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7"/>
      <c r="AF288" s="108"/>
      <c r="AG288" s="159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7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7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7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7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7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7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7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7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7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7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7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7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7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7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7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7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7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7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7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7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7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7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7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7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7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7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7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7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7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7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7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7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7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7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7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7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7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7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7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7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7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7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7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7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7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7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7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7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7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7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7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7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7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7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7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7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7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7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7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7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7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7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7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7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7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7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7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7"/>
      <c r="AE356" s="387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7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7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7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7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7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7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7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7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7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7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7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7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7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7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7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7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9"/>
      <c r="AE373" s="387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7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7"/>
      <c r="AE375" s="387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7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7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7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7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7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7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7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7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7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7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7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7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7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7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7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7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6"/>
      <c r="AF392" s="192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6"/>
      <c r="AF393" s="192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6"/>
      <c r="AF394" s="192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6"/>
      <c r="AF395" s="192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6"/>
      <c r="AF396" s="192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6"/>
      <c r="AF397" s="192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6"/>
      <c r="AF398" s="192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6"/>
      <c r="AF399" s="192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6"/>
      <c r="AF400" s="192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6"/>
      <c r="AF401" s="192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6"/>
      <c r="AF402" s="192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6"/>
      <c r="AF403" s="192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6"/>
      <c r="AF404" s="192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6"/>
      <c r="AF405" s="192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6"/>
      <c r="AF406" s="192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6"/>
      <c r="AF407" s="192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6"/>
      <c r="AF408" s="192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6"/>
      <c r="AF409" s="192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6"/>
      <c r="AF410" s="192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6"/>
      <c r="AF411" s="192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6"/>
      <c r="AF412" s="192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6"/>
      <c r="AF413" s="192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6"/>
      <c r="AF414" s="192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6"/>
      <c r="AF415" s="192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6"/>
      <c r="AF416" s="192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6"/>
      <c r="AF417" s="192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6"/>
      <c r="AF418" s="192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6"/>
      <c r="AF419" s="192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6"/>
      <c r="AF420" s="192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6"/>
      <c r="AF421" s="192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6"/>
      <c r="AF422" s="192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6"/>
      <c r="AF423" s="192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6"/>
      <c r="AF424" s="192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6"/>
      <c r="AF425" s="192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6"/>
      <c r="AF426" s="192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6"/>
      <c r="AF427" s="192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6"/>
      <c r="AF428" s="192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6"/>
      <c r="AF429" s="192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6"/>
      <c r="AF430" s="192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6"/>
      <c r="AF431" s="192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6"/>
      <c r="AF432" s="192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6"/>
      <c r="AF433" s="192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6"/>
      <c r="AF434" s="192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6"/>
      <c r="AF435" s="192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6"/>
      <c r="AF436" s="192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6"/>
      <c r="AF437" s="192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6"/>
      <c r="AF438" s="192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6"/>
      <c r="AF439" s="192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6"/>
      <c r="AF440" s="192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6"/>
      <c r="AF441" s="192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6"/>
      <c r="AF442" s="192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6"/>
      <c r="AF443" s="192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6"/>
      <c r="AF444" s="192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6"/>
      <c r="AF445" s="192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6"/>
      <c r="AF446" s="192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6"/>
      <c r="AF447" s="192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6"/>
      <c r="AF448" s="192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6"/>
      <c r="AF449" s="192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6"/>
      <c r="AF450" s="192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6"/>
      <c r="AF451" s="192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6"/>
      <c r="AF452" s="192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6"/>
      <c r="AF453" s="192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6"/>
      <c r="AF454" s="192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6"/>
      <c r="AF455" s="192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6"/>
      <c r="AF456" s="192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6"/>
      <c r="AF457" s="192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6"/>
      <c r="AF458" s="192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6"/>
      <c r="AF459" s="192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6"/>
      <c r="AF460" s="192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6"/>
      <c r="AF461" s="192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6"/>
      <c r="AF462" s="192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6"/>
      <c r="AF463" s="192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6"/>
      <c r="AF464" s="192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6"/>
      <c r="AF465" s="192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6"/>
      <c r="AF466" s="192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6"/>
      <c r="AF467" s="192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6"/>
      <c r="AF468" s="192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6"/>
      <c r="AF469" s="192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6"/>
      <c r="AF470" s="192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6"/>
      <c r="AF471" s="192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6"/>
      <c r="AF472" s="192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6"/>
      <c r="AF473" s="192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6"/>
      <c r="AF474" s="192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6"/>
      <c r="AF475" s="192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6"/>
      <c r="AF476" s="192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6"/>
      <c r="AF477" s="192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6"/>
      <c r="AF478" s="192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6"/>
      <c r="AF479" s="192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6"/>
      <c r="AF480" s="192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6"/>
      <c r="AF481" s="192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6"/>
      <c r="AF482" s="192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6"/>
      <c r="AF483" s="192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6"/>
      <c r="AF484" s="192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6"/>
      <c r="AF485" s="192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6"/>
      <c r="AF486" s="192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6"/>
      <c r="AF487" s="192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6"/>
      <c r="AF488" s="192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6"/>
      <c r="AF489" s="192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6"/>
      <c r="AF490" s="192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6"/>
      <c r="AF491" s="192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6"/>
      <c r="AF492" s="192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6"/>
      <c r="AF493" s="192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6"/>
      <c r="AF494" s="192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6"/>
      <c r="AF495" s="192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6"/>
      <c r="AF496" s="192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6"/>
      <c r="AF497" s="192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6"/>
      <c r="AF498" s="192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6"/>
      <c r="AF499" s="192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6"/>
      <c r="AF500" s="192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6"/>
      <c r="AF501" s="192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6"/>
      <c r="AF502" s="192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6"/>
      <c r="AF503" s="192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6"/>
      <c r="AF504" s="192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6"/>
      <c r="AF505" s="192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6"/>
      <c r="AF506" s="192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6"/>
      <c r="AF507" s="192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6"/>
      <c r="AF508" s="192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6"/>
      <c r="AF509" s="192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6"/>
      <c r="AF510" s="192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6"/>
      <c r="AF511" s="192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6"/>
      <c r="AF512" s="192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6"/>
      <c r="AF513" s="192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6"/>
      <c r="AF514" s="192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6"/>
      <c r="AF515" s="192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6"/>
      <c r="AF516" s="192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6"/>
      <c r="AF517" s="192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6"/>
      <c r="AF518" s="192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6"/>
      <c r="AF519" s="192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6"/>
      <c r="AF520" s="192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6"/>
      <c r="AF521" s="192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6"/>
      <c r="AF522" s="192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6"/>
      <c r="AF523" s="192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6"/>
      <c r="AF524" s="192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6"/>
      <c r="AF525" s="192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6"/>
      <c r="AF526" s="192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6"/>
      <c r="AF527" s="192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6"/>
      <c r="AF528" s="192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6"/>
      <c r="AF529" s="192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6"/>
      <c r="AF530" s="192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6"/>
      <c r="AF531" s="192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6"/>
      <c r="AF532" s="192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6"/>
      <c r="AF533" s="192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6"/>
      <c r="AF534" s="192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6"/>
      <c r="AF535" s="192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6"/>
      <c r="AF536" s="192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6"/>
      <c r="AF537" s="192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6"/>
      <c r="AF538" s="192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6"/>
      <c r="AF539" s="192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6"/>
      <c r="AF540" s="192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6"/>
      <c r="AF541" s="192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6"/>
      <c r="AF542" s="192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6"/>
      <c r="AF543" s="192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6"/>
      <c r="AF544" s="192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6"/>
      <c r="AF545" s="192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6"/>
      <c r="AF546" s="192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6"/>
      <c r="AF547" s="192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6"/>
      <c r="AF548" s="192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6"/>
      <c r="AF549" s="192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6"/>
      <c r="AF550" s="192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6"/>
      <c r="AF551" s="192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6"/>
      <c r="AF552" s="192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6"/>
      <c r="AF553" s="192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6"/>
      <c r="AF554" s="192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6"/>
      <c r="AF555" s="192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6"/>
      <c r="AF556" s="192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6"/>
      <c r="AF557" s="192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6"/>
      <c r="AF558" s="192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6"/>
      <c r="AF559" s="192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6"/>
      <c r="AF560" s="192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6"/>
      <c r="AF561" s="192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6"/>
      <c r="AF562" s="192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6"/>
      <c r="AF563" s="192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6"/>
      <c r="AF564" s="192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6"/>
      <c r="AF565" s="192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6"/>
      <c r="AF566" s="192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6"/>
      <c r="AF567" s="192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6"/>
      <c r="AF568" s="192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6"/>
      <c r="AF569" s="192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6"/>
      <c r="AF570" s="192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6"/>
      <c r="AF571" s="192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6"/>
      <c r="AF572" s="192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6"/>
      <c r="AF573" s="192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6"/>
      <c r="AF574" s="192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6"/>
      <c r="AF575" s="192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6"/>
      <c r="AF576" s="192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6"/>
      <c r="AF577" s="192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6"/>
      <c r="AF578" s="192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6"/>
      <c r="AF579" s="192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6"/>
      <c r="AF580" s="192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6"/>
      <c r="AF581" s="192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6"/>
      <c r="AF582" s="192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6"/>
      <c r="AF583" s="192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6"/>
      <c r="AF584" s="192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6"/>
      <c r="AF585" s="192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6"/>
      <c r="AF586" s="192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6"/>
      <c r="AF587" s="192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6"/>
      <c r="AF588" s="192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6"/>
      <c r="AF589" s="192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6"/>
      <c r="AF590" s="192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6"/>
      <c r="AF591" s="192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6"/>
      <c r="AF592" s="192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6"/>
      <c r="AF593" s="192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6"/>
      <c r="AF594" s="192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6"/>
      <c r="AF595" s="192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6"/>
      <c r="AF596" s="192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6"/>
      <c r="AF597" s="192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6"/>
      <c r="AF598" s="192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6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6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6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6"/>
      <c r="AF602" s="192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6"/>
      <c r="AF603" s="192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6"/>
      <c r="AF604" s="192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6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6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6"/>
      <c r="AF607" s="192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6"/>
      <c r="AF608" s="192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6"/>
      <c r="AF609" s="192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6"/>
      <c r="AF610" s="192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6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6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6"/>
      <c r="AF613" s="192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6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6"/>
      <c r="AF615" s="192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6"/>
      <c r="AF616" s="192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6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6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6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6"/>
      <c r="AF620" s="192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6"/>
      <c r="AF621" s="192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6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6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6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6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6"/>
      <c r="AF626" s="192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6"/>
      <c r="AF627" s="192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6"/>
      <c r="AF628" s="192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6"/>
      <c r="AF629" s="192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19" activeCellId="3" sqref="F9 F42 F42 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9"/>
      <c r="B5" s="5" t="s">
        <v>199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 t="n">
        <v>50</v>
      </c>
      <c r="C17" s="108"/>
      <c r="D17" s="108" t="n">
        <v>133</v>
      </c>
      <c r="E17" s="108"/>
      <c r="F17" s="120" t="n">
        <f aca="false">+E17+C17-D17-B17</f>
        <v>-183</v>
      </c>
      <c r="J17" s="412"/>
    </row>
    <row r="18" customFormat="false" ht="12.75" hidden="false" customHeight="false" outlineLevel="0" collapsed="false">
      <c r="A18" s="107" t="n">
        <v>11</v>
      </c>
      <c r="B18" s="108" t="n">
        <v>6398</v>
      </c>
      <c r="C18" s="108" t="n">
        <v>6000</v>
      </c>
      <c r="D18" s="108" t="n">
        <v>4497</v>
      </c>
      <c r="E18" s="108" t="n">
        <v>5210</v>
      </c>
      <c r="F18" s="120" t="n">
        <f aca="false">+E18+C18-D18-B18</f>
        <v>315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6448</v>
      </c>
      <c r="C39" s="108" t="n">
        <f aca="false">SUM(C8:C38)</f>
        <v>6000</v>
      </c>
      <c r="D39" s="108" t="n">
        <f aca="false">SUM(D8:D38)</f>
        <v>4630</v>
      </c>
      <c r="E39" s="108" t="n">
        <f aca="false">SUM(E8:E38)</f>
        <v>5210</v>
      </c>
      <c r="F39" s="120" t="n">
        <f aca="false">SUM(F8:F38)</f>
        <v>132</v>
      </c>
    </row>
    <row r="40" customFormat="false" ht="12.75" hidden="false" customHeight="false" outlineLevel="0" collapsed="false">
      <c r="A40" s="134"/>
      <c r="C40" s="30"/>
      <c r="F40" s="366" t="n">
        <f aca="false">+summary!H4</f>
        <v>2.03</v>
      </c>
    </row>
    <row r="41" customFormat="false" ht="12.75" hidden="false" customHeight="false" outlineLevel="0" collapsed="false">
      <c r="F41" s="132" t="n">
        <f aca="false">+F40*F39</f>
        <v>267.96</v>
      </c>
    </row>
    <row r="42" customFormat="false" ht="12.75" hidden="false" customHeight="false" outlineLevel="0" collapsed="false">
      <c r="A42" s="152" t="n">
        <v>37134</v>
      </c>
      <c r="C42" s="79"/>
      <c r="F42" s="187" t="n">
        <v>6001.93</v>
      </c>
    </row>
    <row r="43" customFormat="false" ht="12.75" hidden="false" customHeight="false" outlineLevel="0" collapsed="false">
      <c r="A43" s="152" t="n">
        <v>37145</v>
      </c>
      <c r="C43" s="151"/>
      <c r="F43" s="132" t="n">
        <f aca="false">+F42+F41</f>
        <v>6269.89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4" t="n">
        <v>-13252</v>
      </c>
    </row>
    <row r="49" customFormat="false" ht="12.75" hidden="false" customHeight="false" outlineLevel="0" collapsed="false">
      <c r="A49" s="124" t="n">
        <f aca="false">+A43</f>
        <v>37145</v>
      </c>
      <c r="B49" s="9"/>
      <c r="C49" s="9"/>
      <c r="D49" s="37" t="n">
        <f aca="false">+F39</f>
        <v>132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-13120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6" activeCellId="3" sqref="A1 D17 D43 D36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9"/>
      <c r="B5" s="5" t="s">
        <v>200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</row>
    <row r="8" customFormat="false" ht="12.75" hidden="false" customHeight="false" outlineLevel="0" collapsed="false">
      <c r="A8" s="107" t="n">
        <v>1</v>
      </c>
      <c r="B8" s="108" t="n">
        <v>11969</v>
      </c>
      <c r="C8" s="108"/>
      <c r="D8" s="120" t="n">
        <f aca="false">+C8-B8</f>
        <v>-11969</v>
      </c>
    </row>
    <row r="9" customFormat="false" ht="12.75" hidden="false" customHeight="false" outlineLevel="0" collapsed="false">
      <c r="A9" s="107" t="n">
        <v>2</v>
      </c>
      <c r="B9" s="108" t="n">
        <v>11965</v>
      </c>
      <c r="C9" s="108"/>
      <c r="D9" s="120" t="n">
        <f aca="false">+C9-B9</f>
        <v>-11965</v>
      </c>
    </row>
    <row r="10" customFormat="false" ht="12.75" hidden="false" customHeight="false" outlineLevel="0" collapsed="false">
      <c r="A10" s="107" t="n">
        <v>3</v>
      </c>
      <c r="B10" s="108" t="n">
        <v>4507</v>
      </c>
      <c r="C10" s="108"/>
      <c r="D10" s="120" t="n">
        <f aca="false">+C10-B10</f>
        <v>-4507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11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12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13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28441</v>
      </c>
      <c r="C39" s="108" t="n">
        <f aca="false">SUM(C8:C38)</f>
        <v>0</v>
      </c>
      <c r="D39" s="120" t="n">
        <f aca="false">SUM(D8:D38)</f>
        <v>-28441</v>
      </c>
    </row>
    <row r="40" customFormat="false" ht="12.75" hidden="false" customHeight="false" outlineLevel="0" collapsed="false">
      <c r="A40" s="134"/>
      <c r="C40" s="30"/>
      <c r="D40" s="366" t="n">
        <f aca="false">+summary!H4</f>
        <v>2.03</v>
      </c>
    </row>
    <row r="41" customFormat="false" ht="12.75" hidden="false" customHeight="false" outlineLevel="0" collapsed="false">
      <c r="D41" s="132" t="n">
        <f aca="false">+D40*D39</f>
        <v>-57735.23</v>
      </c>
    </row>
    <row r="42" customFormat="false" ht="12.75" hidden="false" customHeight="false" outlineLevel="0" collapsed="false">
      <c r="A42" s="152" t="n">
        <v>37134</v>
      </c>
      <c r="C42" s="79"/>
      <c r="D42" s="413" t="n">
        <v>450250</v>
      </c>
    </row>
    <row r="43" customFormat="false" ht="12.75" hidden="false" customHeight="false" outlineLevel="0" collapsed="false">
      <c r="A43" s="152" t="n">
        <v>37144</v>
      </c>
      <c r="C43" s="151"/>
      <c r="D43" s="132" t="n">
        <f aca="false">+D42+D41</f>
        <v>392514.77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" t="n">
        <v>50872</v>
      </c>
    </row>
    <row r="48" customFormat="false" ht="12.75" hidden="false" customHeight="false" outlineLevel="0" collapsed="false">
      <c r="A48" s="124" t="n">
        <f aca="false">+A43</f>
        <v>37144</v>
      </c>
      <c r="B48" s="9"/>
      <c r="C48" s="9"/>
      <c r="D48" s="37" t="n">
        <f aca="false">+D39</f>
        <v>-28441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22431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9"/>
      <c r="B3" s="5" t="s">
        <v>201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-78239</v>
      </c>
      <c r="C6" s="108" t="n">
        <v>-85300</v>
      </c>
      <c r="D6" s="120" t="n">
        <f aca="false">+C6-B6</f>
        <v>-7061</v>
      </c>
    </row>
    <row r="7" customFormat="false" ht="12.75" hidden="false" customHeight="false" outlineLevel="0" collapsed="false">
      <c r="A7" s="107" t="n">
        <v>2</v>
      </c>
      <c r="B7" s="108" t="n">
        <v>-74222</v>
      </c>
      <c r="C7" s="108" t="n">
        <v>-85101</v>
      </c>
      <c r="D7" s="120" t="n">
        <f aca="false">+C7-B7</f>
        <v>-10879</v>
      </c>
    </row>
    <row r="8" customFormat="false" ht="12.75" hidden="false" customHeight="false" outlineLevel="0" collapsed="false">
      <c r="A8" s="107" t="n">
        <v>3</v>
      </c>
      <c r="B8" s="108" t="n">
        <v>-78756</v>
      </c>
      <c r="C8" s="108" t="n">
        <v>-71658</v>
      </c>
      <c r="D8" s="120" t="n">
        <f aca="false">+C8-B8</f>
        <v>7098</v>
      </c>
    </row>
    <row r="9" customFormat="false" ht="12.75" hidden="false" customHeight="false" outlineLevel="0" collapsed="false">
      <c r="A9" s="107" t="n">
        <v>4</v>
      </c>
      <c r="B9" s="108" t="n">
        <v>-82484</v>
      </c>
      <c r="C9" s="108" t="n">
        <v>-65890</v>
      </c>
      <c r="D9" s="120" t="n">
        <f aca="false">+C9-B9</f>
        <v>16594</v>
      </c>
    </row>
    <row r="10" customFormat="false" ht="12.75" hidden="false" customHeight="false" outlineLevel="0" collapsed="false">
      <c r="A10" s="107" t="n">
        <v>5</v>
      </c>
      <c r="B10" s="108" t="n">
        <v>-72415</v>
      </c>
      <c r="C10" s="108" t="n">
        <v>-62441</v>
      </c>
      <c r="D10" s="120" t="n">
        <f aca="false">+C10-B10</f>
        <v>9974</v>
      </c>
    </row>
    <row r="11" customFormat="false" ht="12.75" hidden="false" customHeight="false" outlineLevel="0" collapsed="false">
      <c r="A11" s="107" t="n">
        <v>6</v>
      </c>
      <c r="B11" s="108" t="n">
        <v>-77980</v>
      </c>
      <c r="C11" s="108" t="n">
        <v>-71332</v>
      </c>
      <c r="D11" s="120" t="n">
        <f aca="false">+C11-B11</f>
        <v>6648</v>
      </c>
    </row>
    <row r="12" customFormat="false" ht="12.75" hidden="false" customHeight="false" outlineLevel="0" collapsed="false">
      <c r="A12" s="107" t="n">
        <v>7</v>
      </c>
      <c r="B12" s="108" t="n">
        <v>-76345</v>
      </c>
      <c r="C12" s="108" t="n">
        <v>-81863</v>
      </c>
      <c r="D12" s="120" t="n">
        <f aca="false">+C12-B12</f>
        <v>-5518</v>
      </c>
    </row>
    <row r="13" customFormat="false" ht="12.75" hidden="false" customHeight="false" outlineLevel="0" collapsed="false">
      <c r="A13" s="107" t="n">
        <v>8</v>
      </c>
      <c r="B13" s="108" t="n">
        <v>-78285</v>
      </c>
      <c r="C13" s="108" t="n">
        <v>-81938</v>
      </c>
      <c r="D13" s="120" t="n">
        <f aca="false">+C13-B13</f>
        <v>-3653</v>
      </c>
    </row>
    <row r="14" customFormat="false" ht="12.75" hidden="false" customHeight="false" outlineLevel="0" collapsed="false">
      <c r="A14" s="107" t="n">
        <v>9</v>
      </c>
      <c r="B14" s="108" t="n">
        <v>-79383</v>
      </c>
      <c r="C14" s="108" t="n">
        <v>-81100</v>
      </c>
      <c r="D14" s="120" t="n">
        <f aca="false">+C14-B14</f>
        <v>-1717</v>
      </c>
    </row>
    <row r="15" customFormat="false" ht="12.75" hidden="false" customHeight="false" outlineLevel="0" collapsed="false">
      <c r="A15" s="107" t="n">
        <v>10</v>
      </c>
      <c r="B15" s="108" t="n">
        <v>-80612</v>
      </c>
      <c r="C15" s="108" t="n">
        <v>-80889</v>
      </c>
      <c r="D15" s="120" t="n">
        <f aca="false">+C15-B15</f>
        <v>-277</v>
      </c>
    </row>
    <row r="16" customFormat="false" ht="12.75" hidden="false" customHeight="false" outlineLevel="0" collapsed="false">
      <c r="A16" s="107" t="n">
        <v>11</v>
      </c>
      <c r="B16" s="108" t="n">
        <v>-77102</v>
      </c>
      <c r="C16" s="108" t="n">
        <v>-79550</v>
      </c>
      <c r="D16" s="120" t="n">
        <f aca="false">+C16-B16</f>
        <v>-2448</v>
      </c>
    </row>
    <row r="17" customFormat="false" ht="12.75" hidden="false" customHeight="false" outlineLevel="0" collapsed="false">
      <c r="A17" s="107" t="n">
        <v>12</v>
      </c>
      <c r="B17" s="108" t="n">
        <v>-80401</v>
      </c>
      <c r="C17" s="108" t="n">
        <v>-81880</v>
      </c>
      <c r="D17" s="120" t="n">
        <f aca="false">+C17-B17</f>
        <v>-1479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59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59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59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-936224</v>
      </c>
      <c r="C37" s="108" t="n">
        <f aca="false">SUM(C6:C36)</f>
        <v>-928942</v>
      </c>
      <c r="D37" s="120" t="n">
        <f aca="false">SUM(D6:D36)</f>
        <v>7282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2.03</v>
      </c>
    </row>
    <row r="39" customFormat="false" ht="12.75" hidden="false" customHeight="false" outlineLevel="0" collapsed="false">
      <c r="D39" s="132" t="n">
        <f aca="false">+D38*D37</f>
        <v>14782.46</v>
      </c>
    </row>
    <row r="40" customFormat="false" ht="12.75" hidden="false" customHeight="false" outlineLevel="0" collapsed="false">
      <c r="A40" s="152" t="n">
        <v>37134</v>
      </c>
      <c r="C40" s="79"/>
      <c r="D40" s="415" t="n">
        <v>81630</v>
      </c>
    </row>
    <row r="41" customFormat="false" ht="12.75" hidden="false" customHeight="false" outlineLevel="0" collapsed="false">
      <c r="A41" s="152" t="n">
        <v>37146</v>
      </c>
      <c r="C41" s="151"/>
      <c r="D41" s="132" t="n">
        <f aca="false">+D40+D39</f>
        <v>96412.46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43" t="n">
        <v>130472</v>
      </c>
    </row>
    <row r="46" customFormat="false" ht="12.75" hidden="false" customHeight="false" outlineLevel="0" collapsed="false">
      <c r="A46" s="124" t="n">
        <f aca="false">+A41</f>
        <v>37146</v>
      </c>
      <c r="B46" s="9"/>
      <c r="C46" s="9"/>
      <c r="D46" s="37" t="n">
        <f aca="false">+D37</f>
        <v>7282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137754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202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35974</v>
      </c>
      <c r="C6" s="108" t="n">
        <v>36623</v>
      </c>
      <c r="D6" s="120" t="n">
        <f aca="false">+C6-B6</f>
        <v>649</v>
      </c>
    </row>
    <row r="7" customFormat="false" ht="12.75" hidden="false" customHeight="false" outlineLevel="0" collapsed="false">
      <c r="A7" s="107" t="n">
        <v>2</v>
      </c>
      <c r="B7" s="108" t="n">
        <v>35392</v>
      </c>
      <c r="C7" s="108" t="n">
        <v>33797</v>
      </c>
      <c r="D7" s="120" t="n">
        <f aca="false">+C7-B7</f>
        <v>-1595</v>
      </c>
    </row>
    <row r="8" customFormat="false" ht="12.75" hidden="false" customHeight="false" outlineLevel="0" collapsed="false">
      <c r="A8" s="107" t="n">
        <v>3</v>
      </c>
      <c r="B8" s="108" t="n">
        <v>33223</v>
      </c>
      <c r="C8" s="108" t="n">
        <v>35432</v>
      </c>
      <c r="D8" s="120" t="n">
        <f aca="false">+C8-B8</f>
        <v>2209</v>
      </c>
    </row>
    <row r="9" customFormat="false" ht="12.75" hidden="false" customHeight="false" outlineLevel="0" collapsed="false">
      <c r="A9" s="107" t="n">
        <v>4</v>
      </c>
      <c r="B9" s="108" t="n">
        <v>31492</v>
      </c>
      <c r="C9" s="108" t="n">
        <v>36700</v>
      </c>
      <c r="D9" s="120" t="n">
        <f aca="false">+C9-B9</f>
        <v>5208</v>
      </c>
    </row>
    <row r="10" customFormat="false" ht="12.75" hidden="false" customHeight="false" outlineLevel="0" collapsed="false">
      <c r="A10" s="107" t="n">
        <v>5</v>
      </c>
      <c r="B10" s="108" t="n">
        <v>35052</v>
      </c>
      <c r="C10" s="108" t="n">
        <v>36700</v>
      </c>
      <c r="D10" s="120" t="n">
        <f aca="false">+C10-B10</f>
        <v>1648</v>
      </c>
    </row>
    <row r="11" customFormat="false" ht="12.75" hidden="false" customHeight="false" outlineLevel="0" collapsed="false">
      <c r="A11" s="107" t="n">
        <v>6</v>
      </c>
      <c r="B11" s="108" t="n">
        <v>36108</v>
      </c>
      <c r="C11" s="108" t="n">
        <v>36700</v>
      </c>
      <c r="D11" s="120" t="n">
        <f aca="false">+C11-B11</f>
        <v>592</v>
      </c>
    </row>
    <row r="12" customFormat="false" ht="12.75" hidden="false" customHeight="false" outlineLevel="0" collapsed="false">
      <c r="A12" s="107" t="n">
        <v>7</v>
      </c>
      <c r="B12" s="108" t="n">
        <v>35863</v>
      </c>
      <c r="C12" s="108" t="n">
        <v>32076</v>
      </c>
      <c r="D12" s="120" t="n">
        <f aca="false">+C12-B12</f>
        <v>-3787</v>
      </c>
    </row>
    <row r="13" customFormat="false" ht="12.75" hidden="false" customHeight="false" outlineLevel="0" collapsed="false">
      <c r="A13" s="107" t="n">
        <v>8</v>
      </c>
      <c r="B13" s="108" t="n">
        <v>36319</v>
      </c>
      <c r="C13" s="108" t="n">
        <v>36700</v>
      </c>
      <c r="D13" s="120" t="n">
        <f aca="false">+C13-B13</f>
        <v>381</v>
      </c>
    </row>
    <row r="14" customFormat="false" ht="12.75" hidden="false" customHeight="false" outlineLevel="0" collapsed="false">
      <c r="A14" s="107" t="n">
        <v>9</v>
      </c>
      <c r="B14" s="108" t="n">
        <v>35937</v>
      </c>
      <c r="C14" s="108" t="n">
        <v>36700</v>
      </c>
      <c r="D14" s="120" t="n">
        <f aca="false">+C14-B14</f>
        <v>763</v>
      </c>
    </row>
    <row r="15" customFormat="false" ht="12.75" hidden="false" customHeight="false" outlineLevel="0" collapsed="false">
      <c r="A15" s="107" t="n">
        <v>10</v>
      </c>
      <c r="B15" s="108" t="n">
        <v>35688</v>
      </c>
      <c r="C15" s="108" t="n">
        <v>36700</v>
      </c>
      <c r="D15" s="120" t="n">
        <f aca="false">+C15-B15</f>
        <v>1012</v>
      </c>
    </row>
    <row r="16" customFormat="false" ht="12.75" hidden="false" customHeight="false" outlineLevel="0" collapsed="false">
      <c r="A16" s="107" t="n">
        <v>11</v>
      </c>
      <c r="B16" s="108" t="n">
        <v>29460</v>
      </c>
      <c r="C16" s="108" t="n">
        <v>36700</v>
      </c>
      <c r="D16" s="120" t="n">
        <f aca="false">+C16-B16</f>
        <v>7240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380508</v>
      </c>
      <c r="C37" s="108" t="n">
        <f aca="false">SUM(C6:C36)</f>
        <v>394828</v>
      </c>
      <c r="D37" s="120" t="n">
        <f aca="false">SUM(D6:D36)</f>
        <v>14320</v>
      </c>
    </row>
    <row r="38" customFormat="false" ht="12.75" hidden="false" customHeight="false" outlineLevel="0" collapsed="false">
      <c r="A38" s="134"/>
      <c r="C38" s="30"/>
      <c r="D38" s="414" t="n">
        <f aca="false">+summary!H5</f>
        <v>2.07</v>
      </c>
    </row>
    <row r="39" customFormat="false" ht="12.75" hidden="false" customHeight="false" outlineLevel="0" collapsed="false">
      <c r="D39" s="132" t="n">
        <f aca="false">+D38*D37</f>
        <v>29642.4</v>
      </c>
    </row>
    <row r="40" customFormat="false" ht="12.75" hidden="false" customHeight="false" outlineLevel="0" collapsed="false">
      <c r="A40" s="152" t="n">
        <v>37134</v>
      </c>
      <c r="C40" s="79"/>
      <c r="D40" s="416" t="n">
        <v>-36026</v>
      </c>
    </row>
    <row r="41" customFormat="false" ht="12.75" hidden="false" customHeight="false" outlineLevel="0" collapsed="false">
      <c r="A41" s="152" t="n">
        <v>37145</v>
      </c>
      <c r="C41" s="151"/>
      <c r="D41" s="132" t="n">
        <f aca="false">+D40+D39</f>
        <v>-6383.6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43" t="n">
        <v>-1369</v>
      </c>
    </row>
    <row r="46" customFormat="false" ht="12.75" hidden="false" customHeight="false" outlineLevel="0" collapsed="false">
      <c r="A46" s="124" t="n">
        <f aca="false">+A41</f>
        <v>37145</v>
      </c>
      <c r="B46" s="9"/>
      <c r="C46" s="9"/>
      <c r="D46" s="37" t="n">
        <f aca="false">+D37</f>
        <v>14320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12951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3" sqref="F4 G11 J38 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110</v>
      </c>
      <c r="D1" s="98" t="s">
        <v>111</v>
      </c>
      <c r="F1" s="98" t="s">
        <v>112</v>
      </c>
      <c r="H1" s="98" t="s">
        <v>113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275259</v>
      </c>
      <c r="C4" s="108" t="n">
        <v>281503</v>
      </c>
      <c r="D4" s="108" t="n">
        <v>69344</v>
      </c>
      <c r="E4" s="108" t="n">
        <v>72956</v>
      </c>
      <c r="F4" s="108" t="n">
        <v>70029</v>
      </c>
      <c r="G4" s="108" t="n">
        <v>60311</v>
      </c>
      <c r="H4" s="108" t="n">
        <v>80665</v>
      </c>
      <c r="I4" s="108" t="n">
        <v>75085</v>
      </c>
      <c r="J4" s="108" t="n">
        <f aca="false">+C4+E4+G4+I4-H4-F4-D4-B4</f>
        <v>-5442</v>
      </c>
      <c r="M4" s="102" t="s">
        <v>117</v>
      </c>
      <c r="N4" s="100" t="s">
        <v>115</v>
      </c>
      <c r="O4" s="100" t="s">
        <v>116</v>
      </c>
      <c r="P4" s="109" t="s">
        <v>118</v>
      </c>
      <c r="Q4" s="104" t="s">
        <v>119</v>
      </c>
      <c r="R4" s="103" t="s">
        <v>120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286090</v>
      </c>
      <c r="C5" s="108" t="n">
        <v>306045</v>
      </c>
      <c r="D5" s="108" t="n">
        <v>63458</v>
      </c>
      <c r="E5" s="108" t="n">
        <v>72956</v>
      </c>
      <c r="F5" s="108" t="n">
        <v>59329</v>
      </c>
      <c r="G5" s="108" t="n">
        <v>62968</v>
      </c>
      <c r="H5" s="108" t="n">
        <v>93352</v>
      </c>
      <c r="I5" s="108" t="n">
        <v>60047</v>
      </c>
      <c r="J5" s="108" t="n">
        <f aca="false">+C5+E5+G5+I5-H5-F5-D5-B5</f>
        <v>-213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294630</v>
      </c>
      <c r="C6" s="108" t="n">
        <v>290625</v>
      </c>
      <c r="D6" s="108" t="n">
        <v>56674</v>
      </c>
      <c r="E6" s="108" t="n">
        <v>72956</v>
      </c>
      <c r="F6" s="108" t="n">
        <v>58162</v>
      </c>
      <c r="G6" s="108" t="n">
        <v>54990</v>
      </c>
      <c r="H6" s="108" t="n">
        <v>61099</v>
      </c>
      <c r="I6" s="108" t="n">
        <v>60047</v>
      </c>
      <c r="J6" s="108" t="n">
        <f aca="false">+C6+E6+G6+I6-H6-F6-D6-B6</f>
        <v>8053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305300</v>
      </c>
      <c r="C7" s="108" t="n">
        <v>278666</v>
      </c>
      <c r="D7" s="108" t="n">
        <v>45173</v>
      </c>
      <c r="E7" s="108" t="n">
        <v>72956</v>
      </c>
      <c r="F7" s="108" t="n">
        <v>50926</v>
      </c>
      <c r="G7" s="108" t="n">
        <v>56783</v>
      </c>
      <c r="H7" s="108" t="n">
        <v>70201</v>
      </c>
      <c r="I7" s="108" t="n">
        <v>59892</v>
      </c>
      <c r="J7" s="108" t="n">
        <f aca="false">+C7+E7+G7+I7-H7-F7-D7-B7</f>
        <v>-3303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296996</v>
      </c>
      <c r="C8" s="108" t="n">
        <v>298827</v>
      </c>
      <c r="D8" s="108" t="n">
        <v>72358</v>
      </c>
      <c r="E8" s="108" t="n">
        <v>72955</v>
      </c>
      <c r="F8" s="108" t="n">
        <v>60526</v>
      </c>
      <c r="G8" s="108" t="n">
        <v>52457</v>
      </c>
      <c r="H8" s="108" t="n">
        <v>106632</v>
      </c>
      <c r="I8" s="108" t="n">
        <v>109953</v>
      </c>
      <c r="J8" s="108" t="n">
        <f aca="false">+C8+E8+G8+I8-H8-F8-D8-B8</f>
        <v>-2320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321837</v>
      </c>
      <c r="C9" s="108" t="n">
        <v>320618</v>
      </c>
      <c r="D9" s="108" t="n">
        <v>73894</v>
      </c>
      <c r="E9" s="108" t="n">
        <v>72956</v>
      </c>
      <c r="F9" s="108" t="n">
        <v>59574</v>
      </c>
      <c r="G9" s="108" t="n">
        <v>58414</v>
      </c>
      <c r="H9" s="108" t="n">
        <v>97078</v>
      </c>
      <c r="I9" s="108" t="n">
        <v>96567</v>
      </c>
      <c r="J9" s="108" t="n">
        <f aca="false">+C9+E9+G9+I9-H9-F9-D9-B9</f>
        <v>-3828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294336</v>
      </c>
      <c r="C10" s="108" t="n">
        <v>288119</v>
      </c>
      <c r="D10" s="108" t="n">
        <v>73085</v>
      </c>
      <c r="E10" s="108" t="n">
        <v>72956</v>
      </c>
      <c r="F10" s="108" t="n">
        <v>66209</v>
      </c>
      <c r="G10" s="108" t="n">
        <v>59520</v>
      </c>
      <c r="H10" s="108" t="n">
        <v>102596</v>
      </c>
      <c r="I10" s="108" t="n">
        <v>108994</v>
      </c>
      <c r="J10" s="108" t="n">
        <f aca="false">+C10+E10+G10+I10-H10-F10-D10-B10</f>
        <v>-6637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335913</v>
      </c>
      <c r="C11" s="108" t="n">
        <v>313363</v>
      </c>
      <c r="D11" s="108" t="n">
        <v>41184</v>
      </c>
      <c r="E11" s="108" t="n">
        <v>57956</v>
      </c>
      <c r="F11" s="108" t="n">
        <v>60789</v>
      </c>
      <c r="G11" s="108" t="n">
        <v>60685</v>
      </c>
      <c r="H11" s="108" t="n">
        <v>114585</v>
      </c>
      <c r="I11" s="108" t="n">
        <v>113362</v>
      </c>
      <c r="J11" s="108" t="n">
        <f aca="false">+C11+E11+G11+I11-H11-F11-D11-B11</f>
        <v>-7105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324398</v>
      </c>
      <c r="C12" s="108" t="n">
        <v>316977</v>
      </c>
      <c r="D12" s="108" t="n">
        <v>71825</v>
      </c>
      <c r="E12" s="108" t="n">
        <v>72956</v>
      </c>
      <c r="F12" s="108" t="n">
        <v>62342</v>
      </c>
      <c r="G12" s="108" t="n">
        <v>62897</v>
      </c>
      <c r="H12" s="108" t="n">
        <v>118352</v>
      </c>
      <c r="I12" s="108" t="n">
        <v>115056</v>
      </c>
      <c r="J12" s="108" t="n">
        <f aca="false">+C12+E12+G12+I12-H12-F12-D12-B12</f>
        <v>-9031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297356</v>
      </c>
      <c r="C13" s="108" t="n">
        <v>324409</v>
      </c>
      <c r="D13" s="108" t="n">
        <v>71852</v>
      </c>
      <c r="E13" s="108" t="n">
        <v>72956</v>
      </c>
      <c r="F13" s="108" t="n">
        <v>61608</v>
      </c>
      <c r="G13" s="108" t="n">
        <v>63378</v>
      </c>
      <c r="H13" s="108" t="n">
        <v>130859</v>
      </c>
      <c r="I13" s="108" t="n">
        <v>119204</v>
      </c>
      <c r="J13" s="108" t="n">
        <f aca="false">+C13+E13+G13+I13-H13-F13-D13-B13</f>
        <v>18272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282398</v>
      </c>
      <c r="C14" s="108" t="n">
        <v>250750</v>
      </c>
      <c r="D14" s="108" t="n">
        <v>72080</v>
      </c>
      <c r="E14" s="108" t="n">
        <v>72956</v>
      </c>
      <c r="F14" s="108" t="n">
        <v>70350</v>
      </c>
      <c r="G14" s="108" t="n">
        <v>64373</v>
      </c>
      <c r="H14" s="108" t="n">
        <v>107979</v>
      </c>
      <c r="I14" s="108" t="n">
        <v>115292</v>
      </c>
      <c r="J14" s="108" t="n">
        <f aca="false">+C14+E14+G14+I14-H14-F14-D14-B14</f>
        <v>-29436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307301</v>
      </c>
      <c r="C15" s="108" t="n">
        <v>313278</v>
      </c>
      <c r="D15" s="108" t="n">
        <v>73384</v>
      </c>
      <c r="E15" s="108" t="n">
        <v>72956</v>
      </c>
      <c r="F15" s="108" t="n">
        <v>73230</v>
      </c>
      <c r="G15" s="108" t="n">
        <v>69483</v>
      </c>
      <c r="H15" s="108" t="n">
        <v>136385</v>
      </c>
      <c r="I15" s="108" t="n">
        <v>129079</v>
      </c>
      <c r="J15" s="108" t="n">
        <f aca="false">+C15+E15+G15+I15-H15-F15-D15-B15</f>
        <v>-5504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3621814</v>
      </c>
      <c r="C35" s="108" t="n">
        <f aca="false">SUM(C4:C34)</f>
        <v>3583180</v>
      </c>
      <c r="D35" s="108" t="n">
        <f aca="false">SUM(D4:D34)</f>
        <v>784311</v>
      </c>
      <c r="E35" s="108" t="n">
        <f aca="false">SUM(E4:E34)</f>
        <v>860471</v>
      </c>
      <c r="F35" s="108" t="n">
        <f aca="false">SUM(F4:F34)</f>
        <v>753074</v>
      </c>
      <c r="G35" s="108" t="n">
        <f aca="false">SUM(G4:G34)</f>
        <v>726259</v>
      </c>
      <c r="H35" s="108" t="n">
        <f aca="false">SUM(H4:H34)</f>
        <v>1219783</v>
      </c>
      <c r="I35" s="108" t="n">
        <f aca="false">SUM(I4:I34)</f>
        <v>1162578</v>
      </c>
      <c r="J35" s="108" t="n">
        <f aca="false">SUM(J4:J34)</f>
        <v>-46494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37134</v>
      </c>
      <c r="C38" s="120"/>
      <c r="E38" s="120"/>
      <c r="G38" s="120"/>
      <c r="I38" s="120"/>
      <c r="J38" s="121" t="n">
        <v>275390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37145</v>
      </c>
      <c r="J40" s="108" t="n">
        <f aca="false">+J38+J35</f>
        <v>228896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37134</v>
      </c>
      <c r="B46" s="9"/>
      <c r="C46" s="9"/>
      <c r="D46" s="125" t="n">
        <v>1288237.99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37145</v>
      </c>
      <c r="B47" s="9"/>
      <c r="C47" s="9"/>
      <c r="D47" s="126" t="n">
        <f aca="false">+J35*'by type_area'!J3</f>
        <v>-90198.36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1198039.63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0" activeCellId="3" sqref="A1 E34 D40 C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58</v>
      </c>
    </row>
    <row r="4" customFormat="false" ht="12.75" hidden="false" customHeight="false" outlineLevel="0" collapsed="false">
      <c r="A4" s="136"/>
      <c r="B4" s="191" t="s">
        <v>203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58538</v>
      </c>
      <c r="C6" s="108" t="n">
        <v>63848</v>
      </c>
      <c r="D6" s="120" t="n">
        <f aca="false">+C6-B6</f>
        <v>5310</v>
      </c>
    </row>
    <row r="7" customFormat="false" ht="12.75" hidden="false" customHeight="false" outlineLevel="0" collapsed="false">
      <c r="A7" s="107" t="n">
        <v>2</v>
      </c>
      <c r="B7" s="108" t="n">
        <v>58642</v>
      </c>
      <c r="C7" s="108" t="n">
        <v>55697</v>
      </c>
      <c r="D7" s="120" t="n">
        <f aca="false">+C7-B7</f>
        <v>-2945</v>
      </c>
    </row>
    <row r="8" customFormat="false" ht="12.75" hidden="false" customHeight="false" outlineLevel="0" collapsed="false">
      <c r="A8" s="107" t="n">
        <v>3</v>
      </c>
      <c r="B8" s="108" t="n">
        <v>58406</v>
      </c>
      <c r="C8" s="108" t="n">
        <v>59792</v>
      </c>
      <c r="D8" s="120" t="n">
        <f aca="false">+C8-B8</f>
        <v>1386</v>
      </c>
    </row>
    <row r="9" customFormat="false" ht="12.75" hidden="false" customHeight="false" outlineLevel="0" collapsed="false">
      <c r="A9" s="107" t="n">
        <v>4</v>
      </c>
      <c r="B9" s="108" t="n">
        <v>59692</v>
      </c>
      <c r="C9" s="108" t="n">
        <v>63944</v>
      </c>
      <c r="D9" s="120" t="n">
        <f aca="false">+C9-B9</f>
        <v>4252</v>
      </c>
    </row>
    <row r="10" customFormat="false" ht="12.75" hidden="false" customHeight="false" outlineLevel="0" collapsed="false">
      <c r="A10" s="107" t="n">
        <v>5</v>
      </c>
      <c r="B10" s="108" t="n">
        <v>46721</v>
      </c>
      <c r="C10" s="108" t="n">
        <v>47218</v>
      </c>
      <c r="D10" s="120" t="n">
        <f aca="false">+C10-B10</f>
        <v>497</v>
      </c>
    </row>
    <row r="11" customFormat="false" ht="12.75" hidden="false" customHeight="false" outlineLevel="0" collapsed="false">
      <c r="A11" s="107" t="n">
        <v>6</v>
      </c>
      <c r="B11" s="108" t="n">
        <v>54155</v>
      </c>
      <c r="C11" s="108" t="n">
        <v>54685</v>
      </c>
      <c r="D11" s="120" t="n">
        <f aca="false">+C11-B11</f>
        <v>530</v>
      </c>
    </row>
    <row r="12" customFormat="false" ht="12.75" hidden="false" customHeight="false" outlineLevel="0" collapsed="false">
      <c r="A12" s="107" t="n">
        <v>7</v>
      </c>
      <c r="B12" s="108" t="n">
        <v>64066</v>
      </c>
      <c r="C12" s="108" t="n">
        <v>62444</v>
      </c>
      <c r="D12" s="120" t="n">
        <f aca="false">+C12-B12</f>
        <v>-1622</v>
      </c>
    </row>
    <row r="13" customFormat="false" ht="12.75" hidden="false" customHeight="false" outlineLevel="0" collapsed="false">
      <c r="A13" s="107" t="n">
        <v>8</v>
      </c>
      <c r="B13" s="108" t="n">
        <v>58452</v>
      </c>
      <c r="C13" s="108" t="n">
        <v>62839</v>
      </c>
      <c r="D13" s="120" t="n">
        <f aca="false">+C13-B13</f>
        <v>4387</v>
      </c>
    </row>
    <row r="14" customFormat="false" ht="12.75" hidden="false" customHeight="false" outlineLevel="0" collapsed="false">
      <c r="A14" s="107" t="n">
        <v>9</v>
      </c>
      <c r="B14" s="108" t="n">
        <v>59525</v>
      </c>
      <c r="C14" s="108" t="n">
        <v>62898</v>
      </c>
      <c r="D14" s="120" t="n">
        <f aca="false">+C14-B14</f>
        <v>3373</v>
      </c>
    </row>
    <row r="15" customFormat="false" ht="12.75" hidden="false" customHeight="false" outlineLevel="0" collapsed="false">
      <c r="A15" s="107" t="n">
        <v>10</v>
      </c>
      <c r="B15" s="108" t="n">
        <v>58572</v>
      </c>
      <c r="C15" s="108" t="n">
        <v>62898</v>
      </c>
      <c r="D15" s="120" t="n">
        <f aca="false">+C15-B15</f>
        <v>4326</v>
      </c>
    </row>
    <row r="16" customFormat="false" ht="12.75" hidden="false" customHeight="false" outlineLevel="0" collapsed="false">
      <c r="A16" s="107" t="n">
        <v>11</v>
      </c>
      <c r="B16" s="108" t="n">
        <v>64462</v>
      </c>
      <c r="C16" s="108" t="n">
        <v>63297</v>
      </c>
      <c r="D16" s="120" t="n">
        <f aca="false">+C16-B16</f>
        <v>-1165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641231</v>
      </c>
      <c r="C37" s="108" t="n">
        <f aca="false">SUM(C6:C36)</f>
        <v>659560</v>
      </c>
      <c r="D37" s="120" t="n">
        <f aca="false">SUM(D6:D36)</f>
        <v>18329</v>
      </c>
    </row>
    <row r="38" customFormat="false" ht="12.75" hidden="false" customHeight="false" outlineLevel="0" collapsed="false">
      <c r="A38" s="134"/>
      <c r="C38" s="30"/>
      <c r="D38" s="414" t="n">
        <f aca="false">+summary!H5</f>
        <v>2.07</v>
      </c>
    </row>
    <row r="39" customFormat="false" ht="12.75" hidden="false" customHeight="false" outlineLevel="0" collapsed="false">
      <c r="D39" s="132" t="n">
        <f aca="false">+D38*D37</f>
        <v>37941.03</v>
      </c>
    </row>
    <row r="40" customFormat="false" ht="12.75" hidden="false" customHeight="false" outlineLevel="0" collapsed="false">
      <c r="A40" s="152" t="n">
        <v>37134</v>
      </c>
      <c r="C40" s="79"/>
      <c r="D40" s="417" t="n">
        <v>14916.9</v>
      </c>
    </row>
    <row r="41" customFormat="false" ht="12.75" hidden="false" customHeight="false" outlineLevel="0" collapsed="false">
      <c r="A41" s="152" t="n">
        <v>37145</v>
      </c>
      <c r="C41" s="151"/>
      <c r="D41" s="132" t="n">
        <f aca="false">+D40+D39</f>
        <v>52857.93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4" t="n">
        <v>5234</v>
      </c>
    </row>
    <row r="47" customFormat="false" ht="12.75" hidden="false" customHeight="false" outlineLevel="0" collapsed="false">
      <c r="A47" s="124" t="n">
        <f aca="false">+A41</f>
        <v>37145</v>
      </c>
      <c r="B47" s="9"/>
      <c r="C47" s="9"/>
      <c r="D47" s="37" t="n">
        <f aca="false">+D37</f>
        <v>18329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23563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17" activeCellId="3" sqref="A1 A1 D40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9"/>
      <c r="B3" s="136" t="s">
        <v>26</v>
      </c>
      <c r="C3" s="285"/>
      <c r="D3" s="285"/>
      <c r="E3" s="285"/>
    </row>
    <row r="4" customFormat="false" ht="12.75" hidden="false" customHeight="false" outlineLevel="0" collapsed="false">
      <c r="A4" s="136"/>
      <c r="B4" s="418" t="s">
        <v>204</v>
      </c>
      <c r="C4" s="285"/>
      <c r="D4" s="136"/>
      <c r="E4" s="285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-1376</v>
      </c>
      <c r="C6" s="108" t="n">
        <v>-2139</v>
      </c>
      <c r="D6" s="120" t="n">
        <f aca="false">+C6-B6</f>
        <v>-763</v>
      </c>
    </row>
    <row r="7" customFormat="false" ht="12.75" hidden="false" customHeight="false" outlineLevel="0" collapsed="false">
      <c r="A7" s="107" t="n">
        <v>2</v>
      </c>
      <c r="B7" s="108" t="n">
        <v>-2054</v>
      </c>
      <c r="C7" s="108" t="n">
        <v>-2139</v>
      </c>
      <c r="D7" s="120" t="n">
        <f aca="false">+C7-B7</f>
        <v>-85</v>
      </c>
    </row>
    <row r="8" customFormat="false" ht="12.75" hidden="false" customHeight="false" outlineLevel="0" collapsed="false">
      <c r="A8" s="107" t="n">
        <v>3</v>
      </c>
      <c r="B8" s="108" t="n">
        <v>-664</v>
      </c>
      <c r="C8" s="108" t="n">
        <v>-2139</v>
      </c>
      <c r="D8" s="120" t="n">
        <f aca="false">+C8-B8</f>
        <v>-1475</v>
      </c>
    </row>
    <row r="9" customFormat="false" ht="12.75" hidden="false" customHeight="false" outlineLevel="0" collapsed="false">
      <c r="A9" s="107" t="n">
        <v>4</v>
      </c>
      <c r="B9" s="108" t="n">
        <v>-1983</v>
      </c>
      <c r="C9" s="108" t="n">
        <v>-2139</v>
      </c>
      <c r="D9" s="120" t="n">
        <f aca="false">+C9-B9</f>
        <v>-156</v>
      </c>
    </row>
    <row r="10" customFormat="false" ht="12.75" hidden="false" customHeight="false" outlineLevel="0" collapsed="false">
      <c r="A10" s="107" t="n">
        <v>5</v>
      </c>
      <c r="B10" s="108" t="n">
        <v>-1856</v>
      </c>
      <c r="C10" s="108" t="n">
        <v>-2139</v>
      </c>
      <c r="D10" s="120" t="n">
        <f aca="false">+C10-B10</f>
        <v>-283</v>
      </c>
    </row>
    <row r="11" customFormat="false" ht="12.75" hidden="false" customHeight="false" outlineLevel="0" collapsed="false">
      <c r="A11" s="107" t="n">
        <v>6</v>
      </c>
      <c r="B11" s="108" t="n">
        <v>-1043</v>
      </c>
      <c r="C11" s="108" t="n">
        <v>-2139</v>
      </c>
      <c r="D11" s="120" t="n">
        <f aca="false">+C11-B11</f>
        <v>-1096</v>
      </c>
    </row>
    <row r="12" customFormat="false" ht="12.75" hidden="false" customHeight="false" outlineLevel="0" collapsed="false">
      <c r="A12" s="107" t="n">
        <v>7</v>
      </c>
      <c r="B12" s="108"/>
      <c r="C12" s="108" t="n">
        <v>-438</v>
      </c>
      <c r="D12" s="120" t="n">
        <f aca="false">+C12-B12</f>
        <v>-438</v>
      </c>
    </row>
    <row r="13" customFormat="false" ht="12.75" hidden="false" customHeight="false" outlineLevel="0" collapsed="false">
      <c r="A13" s="107" t="n">
        <v>8</v>
      </c>
      <c r="B13" s="108"/>
      <c r="C13" s="108" t="n">
        <v>-438</v>
      </c>
      <c r="D13" s="120" t="n">
        <f aca="false">+C13-B13</f>
        <v>-438</v>
      </c>
      <c r="H13" s="177"/>
      <c r="I13" s="5"/>
      <c r="J13" s="5"/>
      <c r="K13" s="178"/>
      <c r="L13" s="179" t="s">
        <v>125</v>
      </c>
      <c r="M13" s="178"/>
    </row>
    <row r="14" customFormat="false" ht="12.75" hidden="false" customHeight="false" outlineLevel="0" collapsed="false">
      <c r="A14" s="107" t="n">
        <v>9</v>
      </c>
      <c r="B14" s="108"/>
      <c r="C14" s="108" t="n">
        <v>-438</v>
      </c>
      <c r="D14" s="120" t="n">
        <f aca="false">+C14-B14</f>
        <v>-438</v>
      </c>
      <c r="H14" s="177" t="s">
        <v>117</v>
      </c>
      <c r="I14" s="180" t="s">
        <v>115</v>
      </c>
      <c r="J14" s="180" t="s">
        <v>116</v>
      </c>
      <c r="K14" s="181" t="s">
        <v>118</v>
      </c>
      <c r="L14" s="179" t="s">
        <v>119</v>
      </c>
      <c r="M14" s="178" t="s">
        <v>120</v>
      </c>
    </row>
    <row r="15" customFormat="false" ht="12.75" hidden="false" customHeight="false" outlineLevel="0" collapsed="false">
      <c r="A15" s="107" t="n">
        <v>10</v>
      </c>
      <c r="B15" s="108"/>
      <c r="C15" s="108" t="n">
        <v>-438</v>
      </c>
      <c r="D15" s="120" t="n">
        <f aca="false">+C15-B15</f>
        <v>-438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/>
      <c r="C16" s="108" t="n">
        <v>-438</v>
      </c>
      <c r="D16" s="120" t="n">
        <f aca="false">+C16-B16</f>
        <v>-438</v>
      </c>
      <c r="H16" s="177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9" t="n">
        <v>8.21</v>
      </c>
      <c r="M16" s="182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  <c r="H17" s="177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9" t="n">
        <v>5.62</v>
      </c>
      <c r="M17" s="182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H18" s="177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9" t="n">
        <v>4.98</v>
      </c>
      <c r="M18" s="182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H19" s="177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9" t="n">
        <v>4.87</v>
      </c>
      <c r="M19" s="182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H20" s="177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9" t="n">
        <v>3.82</v>
      </c>
      <c r="M20" s="182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H21" s="177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9" t="n">
        <v>3.2</v>
      </c>
      <c r="M21" s="182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H22" s="177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9" t="n">
        <v>2.77</v>
      </c>
      <c r="M22" s="183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H23" s="5"/>
      <c r="I23" s="128"/>
      <c r="J23" s="128"/>
      <c r="K23" s="128"/>
      <c r="L23" s="184"/>
      <c r="M23" s="185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-8976</v>
      </c>
      <c r="C37" s="108" t="n">
        <f aca="false">SUM(C6:C36)</f>
        <v>-15024</v>
      </c>
      <c r="D37" s="120" t="n">
        <f aca="false">SUM(D6:D36)</f>
        <v>-6048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2.03</v>
      </c>
    </row>
    <row r="39" customFormat="false" ht="12.75" hidden="false" customHeight="false" outlineLevel="0" collapsed="false">
      <c r="D39" s="132" t="n">
        <f aca="false">+D38*D37</f>
        <v>-12277.44</v>
      </c>
    </row>
    <row r="40" customFormat="false" ht="12.75" hidden="false" customHeight="false" outlineLevel="0" collapsed="false">
      <c r="A40" s="152" t="n">
        <v>37134</v>
      </c>
      <c r="C40" s="79"/>
      <c r="D40" s="187" t="n">
        <v>-421481.58</v>
      </c>
    </row>
    <row r="41" customFormat="false" ht="12.75" hidden="false" customHeight="false" outlineLevel="0" collapsed="false">
      <c r="A41" s="152" t="n">
        <v>37145</v>
      </c>
      <c r="C41" s="151"/>
      <c r="D41" s="132" t="n">
        <f aca="false">+D40+D39</f>
        <v>-433759.02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37134</v>
      </c>
      <c r="B48" s="9"/>
      <c r="C48" s="9"/>
      <c r="D48" s="304" t="n">
        <v>-77754</v>
      </c>
    </row>
    <row r="49" customFormat="false" ht="12.75" hidden="false" customHeight="false" outlineLevel="0" collapsed="false">
      <c r="A49" s="124" t="n">
        <f aca="false">+A41</f>
        <v>37145</v>
      </c>
      <c r="B49" s="9"/>
      <c r="C49" s="9"/>
      <c r="D49" s="37" t="n">
        <f aca="false">+D37</f>
        <v>-6048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-83802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9"/>
      <c r="B3" s="136" t="s">
        <v>24</v>
      </c>
      <c r="C3" s="285"/>
      <c r="D3" s="285"/>
    </row>
    <row r="4" customFormat="false" ht="12.75" hidden="false" customHeight="false" outlineLevel="0" collapsed="false">
      <c r="A4" s="136"/>
      <c r="B4" s="418" t="s">
        <v>205</v>
      </c>
      <c r="C4" s="285"/>
      <c r="D4" s="136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-98383</v>
      </c>
      <c r="C6" s="108" t="n">
        <v>-75000</v>
      </c>
      <c r="D6" s="120" t="n">
        <f aca="false">+C6-B6</f>
        <v>23383</v>
      </c>
    </row>
    <row r="7" customFormat="false" ht="12.75" hidden="false" customHeight="false" outlineLevel="0" collapsed="false">
      <c r="A7" s="107" t="n">
        <v>2</v>
      </c>
      <c r="B7" s="108" t="n">
        <v>-98232</v>
      </c>
      <c r="C7" s="108" t="n">
        <v>-95000</v>
      </c>
      <c r="D7" s="120" t="n">
        <f aca="false">+C7-B7</f>
        <v>3232</v>
      </c>
    </row>
    <row r="8" customFormat="false" ht="12.75" hidden="false" customHeight="false" outlineLevel="0" collapsed="false">
      <c r="A8" s="107" t="n">
        <v>3</v>
      </c>
      <c r="B8" s="108" t="n">
        <v>-47152</v>
      </c>
      <c r="C8" s="108" t="n">
        <v>-38250</v>
      </c>
      <c r="D8" s="120" t="n">
        <f aca="false">+C8-B8</f>
        <v>8902</v>
      </c>
    </row>
    <row r="9" customFormat="false" ht="12.75" hidden="false" customHeight="false" outlineLevel="0" collapsed="false">
      <c r="A9" s="107" t="n">
        <v>4</v>
      </c>
      <c r="B9" s="159" t="n">
        <v>-5</v>
      </c>
      <c r="C9" s="108" t="n">
        <v>-5000</v>
      </c>
      <c r="D9" s="120" t="n">
        <f aca="false">+C9-B9</f>
        <v>-4995</v>
      </c>
    </row>
    <row r="10" customFormat="false" ht="12.75" hidden="false" customHeight="false" outlineLevel="0" collapsed="false">
      <c r="A10" s="107" t="n">
        <v>5</v>
      </c>
      <c r="B10" s="159" t="n">
        <v>-31</v>
      </c>
      <c r="C10" s="108"/>
      <c r="D10" s="120" t="n">
        <f aca="false">+C10-B10</f>
        <v>31</v>
      </c>
    </row>
    <row r="11" customFormat="false" ht="12.75" hidden="false" customHeight="false" outlineLevel="0" collapsed="false">
      <c r="A11" s="107" t="n">
        <v>6</v>
      </c>
      <c r="B11" s="159" t="n">
        <v>0</v>
      </c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 t="n">
        <v>-3</v>
      </c>
      <c r="C12" s="108"/>
      <c r="D12" s="120" t="n">
        <f aca="false">+C12-B12</f>
        <v>3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-243806</v>
      </c>
      <c r="C37" s="108" t="n">
        <f aca="false">SUM(C6:C36)</f>
        <v>-213250</v>
      </c>
      <c r="D37" s="120" t="n">
        <f aca="false">SUM(D6:D36)</f>
        <v>30556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2.03</v>
      </c>
    </row>
    <row r="39" customFormat="false" ht="12.75" hidden="false" customHeight="false" outlineLevel="0" collapsed="false">
      <c r="D39" s="132" t="n">
        <f aca="false">+D38*D37</f>
        <v>62028.68</v>
      </c>
    </row>
    <row r="40" customFormat="false" ht="12.75" hidden="false" customHeight="false" outlineLevel="0" collapsed="false">
      <c r="A40" s="152" t="n">
        <v>37134</v>
      </c>
      <c r="C40" s="79"/>
      <c r="D40" s="416" t="n">
        <v>-173605</v>
      </c>
    </row>
    <row r="41" customFormat="false" ht="12.75" hidden="false" customHeight="false" outlineLevel="0" collapsed="false">
      <c r="A41" s="152" t="n">
        <v>37145</v>
      </c>
      <c r="C41" s="151"/>
      <c r="D41" s="132" t="n">
        <f aca="false">+D40+D39</f>
        <v>-111576.32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43" t="n">
        <v>-86184</v>
      </c>
    </row>
    <row r="47" customFormat="false" ht="12.75" hidden="false" customHeight="false" outlineLevel="0" collapsed="false">
      <c r="A47" s="124" t="n">
        <f aca="false">+A41</f>
        <v>37145</v>
      </c>
      <c r="B47" s="9"/>
      <c r="C47" s="9"/>
      <c r="D47" s="37" t="n">
        <f aca="false">+D37</f>
        <v>30556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-55628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9" activeCellId="3" sqref="A1 A1 F8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29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56659</v>
      </c>
      <c r="B5" s="419" t="n">
        <v>-11978</v>
      </c>
      <c r="C5" s="283" t="n">
        <v>-1386</v>
      </c>
      <c r="D5" s="283" t="n">
        <f aca="false">+C5-B5</f>
        <v>10592</v>
      </c>
      <c r="E5" s="27"/>
      <c r="F5" s="288"/>
    </row>
    <row r="6" customFormat="false" ht="12.75" hidden="false" customHeight="false" outlineLevel="0" collapsed="false">
      <c r="A6" s="285" t="n">
        <v>500046</v>
      </c>
      <c r="B6" s="283" t="n">
        <v>-259</v>
      </c>
      <c r="C6" s="283"/>
      <c r="D6" s="283" t="n">
        <f aca="false">+C6-B6</f>
        <v>259</v>
      </c>
      <c r="E6" s="27"/>
      <c r="F6" s="288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500086</v>
      </c>
      <c r="B7" s="317"/>
      <c r="C7" s="283"/>
      <c r="D7" s="283" t="n">
        <f aca="false">+C7-B7</f>
        <v>0</v>
      </c>
      <c r="E7" s="27"/>
      <c r="F7" s="288"/>
      <c r="L7" s="0" t="s">
        <v>166</v>
      </c>
      <c r="M7" s="0" t="n">
        <v>7.6</v>
      </c>
    </row>
    <row r="8" customFormat="false" ht="12.75" hidden="false" customHeight="false" outlineLevel="0" collapsed="false">
      <c r="A8" s="285" t="n">
        <v>500134</v>
      </c>
      <c r="B8" s="317" t="n">
        <v>-25849</v>
      </c>
      <c r="C8" s="283"/>
      <c r="D8" s="283" t="n">
        <f aca="false">+C8-B8</f>
        <v>25849</v>
      </c>
      <c r="E8" s="27"/>
      <c r="F8" s="288"/>
    </row>
    <row r="9" customFormat="false" ht="12.75" hidden="false" customHeight="false" outlineLevel="0" collapsed="false">
      <c r="A9" s="285" t="n">
        <v>500528</v>
      </c>
      <c r="B9" s="317"/>
      <c r="C9" s="283"/>
      <c r="D9" s="283" t="n">
        <f aca="false">+C9-B9</f>
        <v>0</v>
      </c>
      <c r="E9" s="27"/>
      <c r="F9" s="288"/>
    </row>
    <row r="10" customFormat="false" ht="12.75" hidden="false" customHeight="false" outlineLevel="0" collapsed="false">
      <c r="A10" s="285" t="n">
        <v>500529</v>
      </c>
      <c r="B10" s="283"/>
      <c r="C10" s="290"/>
      <c r="D10" s="283" t="n">
        <f aca="false">+C10-B10</f>
        <v>0</v>
      </c>
      <c r="E10" s="27"/>
      <c r="F10" s="288"/>
    </row>
    <row r="11" customFormat="false" ht="12.75" hidden="false" customHeight="false" outlineLevel="0" collapsed="false">
      <c r="A11" s="285" t="n">
        <v>500619</v>
      </c>
      <c r="B11" s="290"/>
      <c r="C11" s="283"/>
      <c r="D11" s="294" t="n">
        <f aca="false">+C11-B11</f>
        <v>0</v>
      </c>
      <c r="E11" s="27"/>
      <c r="F11" s="288"/>
    </row>
    <row r="12" customFormat="false" ht="12.75" hidden="false" customHeight="false" outlineLevel="0" collapsed="false">
      <c r="A12" s="285"/>
      <c r="B12" s="283"/>
      <c r="C12" s="283"/>
      <c r="D12" s="283" t="n">
        <f aca="false">SUM(D5:D11)</f>
        <v>36700</v>
      </c>
      <c r="E12" s="27"/>
      <c r="F12" s="288"/>
    </row>
    <row r="13" customFormat="false" ht="12.75" hidden="false" customHeight="false" outlineLevel="0" collapsed="false">
      <c r="A13" s="285" t="s">
        <v>167</v>
      </c>
      <c r="B13" s="283"/>
      <c r="C13" s="283"/>
      <c r="D13" s="295" t="n">
        <f aca="false">+summary!H4</f>
        <v>2.03</v>
      </c>
      <c r="E13" s="296"/>
      <c r="F13" s="288"/>
    </row>
    <row r="14" customFormat="false" ht="12.75" hidden="false" customHeight="false" outlineLevel="0" collapsed="false">
      <c r="A14" s="285"/>
      <c r="B14" s="283"/>
      <c r="C14" s="283"/>
      <c r="D14" s="297" t="n">
        <f aca="false">+D13*D12</f>
        <v>74501</v>
      </c>
      <c r="E14" s="111"/>
      <c r="F14" s="298"/>
    </row>
    <row r="15" customFormat="false" ht="12.75" hidden="false" customHeight="false" outlineLevel="0" collapsed="false">
      <c r="A15" s="285"/>
      <c r="B15" s="283"/>
      <c r="C15" s="283"/>
      <c r="D15" s="297"/>
      <c r="E15" s="111"/>
      <c r="F15" s="298"/>
    </row>
    <row r="16" customFormat="false" ht="12.75" hidden="false" customHeight="false" outlineLevel="0" collapsed="false">
      <c r="A16" s="299" t="n">
        <v>37134</v>
      </c>
      <c r="B16" s="283"/>
      <c r="C16" s="283"/>
      <c r="D16" s="420" t="n">
        <v>-757792.37</v>
      </c>
      <c r="E16" s="111"/>
      <c r="F16" s="301"/>
    </row>
    <row r="17" customFormat="false" ht="12.75" hidden="false" customHeight="false" outlineLevel="0" collapsed="false">
      <c r="A17" s="285"/>
      <c r="B17" s="283"/>
      <c r="C17" s="283"/>
      <c r="D17" s="297"/>
      <c r="E17" s="111"/>
      <c r="F17" s="301"/>
    </row>
    <row r="18" customFormat="false" ht="13.5" hidden="false" customHeight="false" outlineLevel="0" collapsed="false">
      <c r="A18" s="299" t="n">
        <v>37145</v>
      </c>
      <c r="B18" s="283"/>
      <c r="C18" s="283"/>
      <c r="D18" s="302" t="n">
        <f aca="false">+D16+D14</f>
        <v>-683291.37</v>
      </c>
      <c r="E18" s="111"/>
      <c r="F18" s="301"/>
    </row>
    <row r="19" customFormat="false" ht="13.5" hidden="false" customHeight="false" outlineLevel="0" collapsed="false">
      <c r="E19" s="303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37134</v>
      </c>
      <c r="B22" s="9"/>
      <c r="C22" s="9"/>
      <c r="D22" s="343" t="n">
        <v>-152176</v>
      </c>
    </row>
    <row r="23" customFormat="false" ht="12.75" hidden="false" customHeight="false" outlineLevel="0" collapsed="false">
      <c r="A23" s="124" t="n">
        <f aca="false">+A18</f>
        <v>37145</v>
      </c>
      <c r="B23" s="9"/>
      <c r="C23" s="9"/>
      <c r="D23" s="37" t="n">
        <f aca="false">+D12</f>
        <v>36700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-115476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5"/>
      <c r="E42" s="305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8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8"/>
      <c r="G44" s="9"/>
    </row>
    <row r="45" customFormat="false" ht="12.75" hidden="false" customHeight="false" outlineLevel="0" collapsed="false">
      <c r="E45" s="3"/>
      <c r="F45" s="301"/>
    </row>
    <row r="46" customFormat="false" ht="12.75" hidden="false" customHeight="false" outlineLevel="0" collapsed="false">
      <c r="A46" s="9"/>
      <c r="D46" s="306"/>
      <c r="E46" s="306"/>
      <c r="F46" s="301"/>
    </row>
    <row r="47" customFormat="false" ht="12.75" hidden="false" customHeight="false" outlineLevel="0" collapsed="false">
      <c r="A47" s="9"/>
      <c r="E47" s="3"/>
      <c r="F47" s="301"/>
    </row>
    <row r="48" customFormat="false" ht="12.75" hidden="false" customHeight="false" outlineLevel="0" collapsed="false">
      <c r="A48" s="9"/>
      <c r="E48" s="3"/>
      <c r="F48" s="301"/>
    </row>
    <row r="49" customFormat="false" ht="13.5" hidden="false" customHeight="false" outlineLevel="0" collapsed="false">
      <c r="A49" s="9"/>
      <c r="D49" s="307"/>
      <c r="E49" s="307"/>
      <c r="F49" s="30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5"/>
      <c r="E92" s="305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8"/>
    </row>
    <row r="94" customFormat="false" ht="12.75" hidden="false" customHeight="false" outlineLevel="0" collapsed="false">
      <c r="B94" s="27"/>
      <c r="C94" s="27"/>
      <c r="D94" s="27"/>
      <c r="E94" s="27"/>
      <c r="F94" s="298"/>
    </row>
    <row r="95" customFormat="false" ht="12.75" hidden="false" customHeight="false" outlineLevel="0" collapsed="false">
      <c r="A95" s="9"/>
      <c r="D95" s="306"/>
      <c r="E95" s="306"/>
      <c r="F95" s="301"/>
    </row>
    <row r="96" customFormat="false" ht="12.75" hidden="false" customHeight="false" outlineLevel="0" collapsed="false">
      <c r="A96" s="9"/>
      <c r="E96" s="3"/>
      <c r="F96" s="301"/>
    </row>
    <row r="97" customFormat="false" ht="13.5" hidden="false" customHeight="false" outlineLevel="0" collapsed="false">
      <c r="A97" s="9"/>
      <c r="D97" s="307"/>
      <c r="E97" s="307"/>
      <c r="F97" s="30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5"/>
      <c r="E118" s="305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8"/>
    </row>
    <row r="120" customFormat="false" ht="12.75" hidden="false" customHeight="false" outlineLevel="0" collapsed="false">
      <c r="B120" s="27"/>
      <c r="C120" s="27"/>
      <c r="D120" s="111"/>
      <c r="E120" s="111"/>
      <c r="F120" s="298"/>
    </row>
    <row r="121" customFormat="false" ht="12.75" hidden="false" customHeight="false" outlineLevel="0" collapsed="false">
      <c r="A121" s="9"/>
      <c r="D121" s="308"/>
      <c r="E121" s="308"/>
      <c r="F121" s="301"/>
    </row>
    <row r="122" customFormat="false" ht="12.75" hidden="false" customHeight="false" outlineLevel="0" collapsed="false">
      <c r="A122" s="9"/>
      <c r="D122" s="111"/>
      <c r="E122" s="111"/>
      <c r="F122" s="301"/>
    </row>
    <row r="123" customFormat="false" ht="13.5" hidden="false" customHeight="false" outlineLevel="0" collapsed="false">
      <c r="A123" s="9"/>
      <c r="D123" s="309"/>
      <c r="E123" s="309"/>
      <c r="F123" s="30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5"/>
      <c r="E143" s="305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8"/>
    </row>
    <row r="145" customFormat="false" ht="12.75" hidden="false" customHeight="false" outlineLevel="0" collapsed="false">
      <c r="B145" s="27"/>
      <c r="C145" s="27"/>
      <c r="D145" s="111"/>
      <c r="E145" s="111"/>
      <c r="F145" s="298"/>
    </row>
    <row r="146" customFormat="false" ht="12.75" hidden="false" customHeight="false" outlineLevel="0" collapsed="false">
      <c r="A146" s="9"/>
      <c r="D146" s="308"/>
      <c r="E146" s="308"/>
      <c r="F146" s="301"/>
    </row>
    <row r="147" customFormat="false" ht="12.75" hidden="false" customHeight="false" outlineLevel="0" collapsed="false">
      <c r="A147" s="9"/>
      <c r="D147" s="111"/>
      <c r="E147" s="111"/>
      <c r="F147" s="301"/>
    </row>
    <row r="148" customFormat="false" ht="13.5" hidden="false" customHeight="false" outlineLevel="0" collapsed="false">
      <c r="A148" s="9"/>
      <c r="D148" s="309"/>
      <c r="E148" s="309"/>
      <c r="F148" s="30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10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10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10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10"/>
      <c r="C164" s="27"/>
      <c r="D164" s="27"/>
      <c r="E164" s="27"/>
      <c r="F164" s="31"/>
    </row>
    <row r="165" customFormat="false" ht="12.75" hidden="false" customHeight="false" outlineLevel="0" collapsed="false">
      <c r="B165" s="310"/>
      <c r="C165" s="27"/>
      <c r="D165" s="27"/>
      <c r="E165" s="27"/>
      <c r="F165" s="31"/>
    </row>
    <row r="166" customFormat="false" ht="12.75" hidden="false" customHeight="false" outlineLevel="0" collapsed="false">
      <c r="B166" s="310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5"/>
      <c r="E168" s="305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8"/>
    </row>
    <row r="170" customFormat="false" ht="12.75" hidden="false" customHeight="false" outlineLevel="0" collapsed="false">
      <c r="B170" s="27"/>
      <c r="C170" s="27"/>
      <c r="D170" s="111"/>
      <c r="E170" s="111"/>
      <c r="F170" s="298"/>
    </row>
    <row r="171" customFormat="false" ht="12.75" hidden="false" customHeight="false" outlineLevel="0" collapsed="false">
      <c r="A171" s="9"/>
      <c r="D171" s="308"/>
      <c r="E171" s="308"/>
      <c r="F171" s="301"/>
    </row>
    <row r="172" customFormat="false" ht="12.75" hidden="false" customHeight="false" outlineLevel="0" collapsed="false">
      <c r="A172" s="9"/>
      <c r="D172" s="111"/>
      <c r="E172" s="111"/>
      <c r="F172" s="301"/>
    </row>
    <row r="173" customFormat="false" ht="13.5" hidden="false" customHeight="false" outlineLevel="0" collapsed="false">
      <c r="A173" s="9"/>
      <c r="D173" s="309"/>
      <c r="E173" s="309"/>
      <c r="F173" s="30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10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10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10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11"/>
      <c r="B185" s="312"/>
      <c r="C185" s="312"/>
      <c r="D185" s="312"/>
      <c r="E185" s="312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10"/>
      <c r="C188" s="27"/>
      <c r="D188" s="27"/>
      <c r="E188" s="27"/>
      <c r="F188" s="31"/>
    </row>
    <row r="189" customFormat="false" ht="12.75" hidden="false" customHeight="false" outlineLevel="0" collapsed="false">
      <c r="B189" s="310"/>
      <c r="C189" s="27"/>
      <c r="D189" s="27"/>
      <c r="E189" s="27"/>
      <c r="F189" s="31"/>
    </row>
    <row r="190" customFormat="false" ht="12.75" hidden="false" customHeight="false" outlineLevel="0" collapsed="false">
      <c r="B190" s="310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5"/>
      <c r="E192" s="305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8"/>
    </row>
    <row r="194" customFormat="false" ht="12.75" hidden="false" customHeight="false" outlineLevel="0" collapsed="false">
      <c r="B194" s="27"/>
      <c r="C194" s="27"/>
      <c r="D194" s="111"/>
      <c r="E194" s="111"/>
      <c r="F194" s="298"/>
    </row>
    <row r="195" customFormat="false" ht="12.75" hidden="false" customHeight="false" outlineLevel="0" collapsed="false">
      <c r="A195" s="9"/>
      <c r="D195" s="308"/>
      <c r="E195" s="308"/>
      <c r="F195" s="301"/>
    </row>
    <row r="196" customFormat="false" ht="12.75" hidden="false" customHeight="false" outlineLevel="0" collapsed="false">
      <c r="A196" s="9"/>
      <c r="D196" s="111"/>
      <c r="E196" s="111"/>
      <c r="F196" s="301"/>
    </row>
    <row r="197" customFormat="false" ht="13.5" hidden="false" customHeight="false" outlineLevel="0" collapsed="false">
      <c r="A197" s="9"/>
      <c r="D197" s="313"/>
      <c r="E197" s="309"/>
      <c r="F197" s="30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10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10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10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11"/>
      <c r="B211" s="312"/>
      <c r="C211" s="312"/>
      <c r="D211" s="312"/>
      <c r="E211" s="312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10"/>
      <c r="C214" s="27"/>
      <c r="D214" s="27"/>
      <c r="E214" s="27"/>
      <c r="F214" s="31"/>
    </row>
    <row r="215" customFormat="false" ht="12.75" hidden="false" customHeight="false" outlineLevel="0" collapsed="false">
      <c r="B215" s="310"/>
      <c r="C215" s="27"/>
      <c r="D215" s="27"/>
      <c r="E215" s="27"/>
      <c r="F215" s="31"/>
    </row>
    <row r="216" customFormat="false" ht="12.75" hidden="false" customHeight="false" outlineLevel="0" collapsed="false">
      <c r="B216" s="310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5"/>
      <c r="E218" s="305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8"/>
    </row>
    <row r="220" customFormat="false" ht="12.75" hidden="false" customHeight="false" outlineLevel="0" collapsed="false">
      <c r="B220" s="27"/>
      <c r="C220" s="27"/>
      <c r="D220" s="111"/>
      <c r="E220" s="111"/>
      <c r="F220" s="298"/>
    </row>
    <row r="221" customFormat="false" ht="12.75" hidden="false" customHeight="false" outlineLevel="0" collapsed="false">
      <c r="A221" s="9"/>
      <c r="D221" s="308"/>
      <c r="E221" s="308"/>
      <c r="F221" s="301"/>
    </row>
    <row r="222" customFormat="false" ht="12.75" hidden="false" customHeight="false" outlineLevel="0" collapsed="false">
      <c r="A222" s="9"/>
      <c r="D222" s="111"/>
      <c r="E222" s="111"/>
      <c r="F222" s="301"/>
    </row>
    <row r="223" customFormat="false" ht="13.5" hidden="false" customHeight="false" outlineLevel="0" collapsed="false">
      <c r="A223" s="9"/>
      <c r="D223" s="313"/>
      <c r="E223" s="309"/>
      <c r="F223" s="30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10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10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10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4"/>
      <c r="B235" s="292"/>
      <c r="C235" s="292"/>
      <c r="D235" s="292"/>
      <c r="E235" s="292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10"/>
      <c r="C238" s="27"/>
      <c r="D238" s="27"/>
      <c r="E238" s="27"/>
      <c r="F238" s="31"/>
    </row>
    <row r="239" customFormat="false" ht="12.75" hidden="false" customHeight="false" outlineLevel="0" collapsed="false">
      <c r="B239" s="310"/>
      <c r="C239" s="27"/>
      <c r="D239" s="27"/>
      <c r="E239" s="27"/>
      <c r="F239" s="31"/>
    </row>
    <row r="240" customFormat="false" ht="12.75" hidden="false" customHeight="false" outlineLevel="0" collapsed="false">
      <c r="B240" s="310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5"/>
      <c r="E242" s="305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8"/>
    </row>
    <row r="244" customFormat="false" ht="12.75" hidden="false" customHeight="false" outlineLevel="0" collapsed="false">
      <c r="B244" s="27"/>
      <c r="C244" s="27"/>
      <c r="D244" s="111"/>
      <c r="E244" s="111"/>
      <c r="F244" s="298"/>
    </row>
    <row r="245" customFormat="false" ht="12.75" hidden="false" customHeight="false" outlineLevel="0" collapsed="false">
      <c r="A245" s="9"/>
      <c r="D245" s="308"/>
      <c r="E245" s="308"/>
      <c r="F245" s="301"/>
    </row>
    <row r="246" customFormat="false" ht="12.75" hidden="false" customHeight="false" outlineLevel="0" collapsed="false">
      <c r="A246" s="9"/>
      <c r="D246" s="111"/>
      <c r="E246" s="111"/>
      <c r="F246" s="301"/>
    </row>
    <row r="247" customFormat="false" ht="13.5" hidden="false" customHeight="false" outlineLevel="0" collapsed="false">
      <c r="A247" s="9"/>
      <c r="D247" s="315"/>
      <c r="E247" s="309"/>
      <c r="F247" s="30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5"/>
      <c r="B250" s="283"/>
      <c r="C250" s="283"/>
      <c r="D250" s="283"/>
    </row>
    <row r="251" customFormat="false" ht="12.75" hidden="false" customHeight="false" outlineLevel="0" collapsed="false">
      <c r="A251" s="285"/>
      <c r="B251" s="283"/>
      <c r="C251" s="283"/>
      <c r="D251" s="283"/>
    </row>
    <row r="252" customFormat="false" ht="12.75" hidden="false" customHeight="false" outlineLevel="0" collapsed="false">
      <c r="A252" s="285"/>
      <c r="B252" s="316"/>
      <c r="C252" s="283"/>
      <c r="D252" s="283"/>
      <c r="E252" s="27"/>
      <c r="F252" s="31"/>
    </row>
    <row r="253" customFormat="false" ht="12.75" hidden="false" customHeight="false" outlineLevel="0" collapsed="false">
      <c r="A253" s="285"/>
      <c r="B253" s="283"/>
      <c r="C253" s="283"/>
      <c r="D253" s="283"/>
      <c r="E253" s="27"/>
      <c r="F253" s="31"/>
    </row>
    <row r="254" customFormat="false" ht="12.75" hidden="false" customHeight="false" outlineLevel="0" collapsed="false">
      <c r="A254" s="285"/>
      <c r="B254" s="316"/>
      <c r="C254" s="283"/>
      <c r="D254" s="283"/>
      <c r="E254" s="27"/>
      <c r="F254" s="31"/>
    </row>
    <row r="255" customFormat="false" ht="12.75" hidden="false" customHeight="false" outlineLevel="0" collapsed="false">
      <c r="A255" s="285"/>
      <c r="B255" s="283"/>
      <c r="C255" s="283"/>
      <c r="D255" s="283"/>
      <c r="E255" s="27"/>
      <c r="F255" s="31"/>
    </row>
    <row r="256" customFormat="false" ht="12.75" hidden="false" customHeight="false" outlineLevel="0" collapsed="false">
      <c r="A256" s="285"/>
      <c r="B256" s="283"/>
      <c r="C256" s="283"/>
      <c r="D256" s="283"/>
      <c r="E256" s="27"/>
      <c r="F256" s="31"/>
    </row>
    <row r="257" customFormat="false" ht="12.75" hidden="false" customHeight="false" outlineLevel="0" collapsed="false">
      <c r="A257" s="285"/>
      <c r="B257" s="316"/>
      <c r="C257" s="283"/>
      <c r="D257" s="283"/>
      <c r="E257" s="27"/>
      <c r="F257" s="31"/>
    </row>
    <row r="258" customFormat="false" ht="12.75" hidden="false" customHeight="false" outlineLevel="0" collapsed="false">
      <c r="A258" s="285"/>
      <c r="B258" s="283"/>
      <c r="C258" s="283"/>
      <c r="D258" s="283"/>
      <c r="E258" s="27"/>
      <c r="F258" s="31"/>
    </row>
    <row r="259" customFormat="false" ht="12.75" hidden="false" customHeight="false" outlineLevel="0" collapsed="false">
      <c r="A259" s="291"/>
      <c r="B259" s="317"/>
      <c r="C259" s="317"/>
      <c r="D259" s="317"/>
      <c r="E259" s="292"/>
      <c r="F259" s="31"/>
    </row>
    <row r="260" customFormat="false" ht="12.75" hidden="false" customHeight="false" outlineLevel="0" collapsed="false">
      <c r="A260" s="285"/>
      <c r="B260" s="283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316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316"/>
      <c r="C263" s="283"/>
      <c r="D263" s="283"/>
      <c r="E263" s="27"/>
      <c r="F263" s="31"/>
    </row>
    <row r="264" customFormat="false" ht="12.75" hidden="false" customHeight="false" outlineLevel="0" collapsed="false">
      <c r="A264" s="285"/>
      <c r="B264" s="316"/>
      <c r="C264" s="283"/>
      <c r="D264" s="294"/>
      <c r="E264" s="47"/>
      <c r="F264" s="38"/>
    </row>
    <row r="265" customFormat="false" ht="12.75" hidden="false" customHeight="false" outlineLevel="0" collapsed="false">
      <c r="A265" s="285"/>
      <c r="B265" s="283"/>
      <c r="C265" s="283"/>
      <c r="D265" s="283"/>
      <c r="E265" s="27"/>
      <c r="F265" s="31"/>
    </row>
    <row r="266" customFormat="false" ht="12.75" hidden="false" customHeight="false" outlineLevel="0" collapsed="false">
      <c r="A266" s="285"/>
      <c r="B266" s="283"/>
      <c r="C266" s="283"/>
      <c r="D266" s="295"/>
      <c r="E266" s="305"/>
      <c r="F266" s="31"/>
    </row>
    <row r="267" customFormat="false" ht="12.75" hidden="false" customHeight="false" outlineLevel="0" collapsed="false">
      <c r="A267" s="285"/>
      <c r="B267" s="283"/>
      <c r="C267" s="283"/>
      <c r="D267" s="297"/>
      <c r="E267" s="111"/>
      <c r="F267" s="298"/>
    </row>
    <row r="268" customFormat="false" ht="12.75" hidden="false" customHeight="false" outlineLevel="0" collapsed="false">
      <c r="A268" s="285"/>
      <c r="B268" s="283"/>
      <c r="C268" s="283"/>
      <c r="D268" s="297"/>
      <c r="E268" s="111"/>
      <c r="F268" s="298"/>
    </row>
    <row r="269" customFormat="false" ht="12.75" hidden="false" customHeight="false" outlineLevel="0" collapsed="false">
      <c r="A269" s="285"/>
      <c r="B269" s="283"/>
      <c r="C269" s="283"/>
      <c r="D269" s="318"/>
      <c r="E269" s="308"/>
      <c r="F269" s="301"/>
    </row>
    <row r="270" customFormat="false" ht="12.75" hidden="false" customHeight="false" outlineLevel="0" collapsed="false">
      <c r="A270" s="285"/>
      <c r="B270" s="283"/>
      <c r="C270" s="283"/>
      <c r="D270" s="297"/>
      <c r="E270" s="111"/>
      <c r="F270" s="301"/>
    </row>
    <row r="271" customFormat="false" ht="13.5" hidden="false" customHeight="false" outlineLevel="0" collapsed="false">
      <c r="A271" s="285"/>
      <c r="B271" s="283"/>
      <c r="C271" s="283"/>
      <c r="D271" s="319"/>
      <c r="E271" s="309"/>
      <c r="F271" s="30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5"/>
      <c r="B275" s="283"/>
      <c r="C275" s="283"/>
      <c r="D275" s="283"/>
    </row>
    <row r="276" customFormat="false" ht="12.75" hidden="false" customHeight="false" outlineLevel="0" collapsed="false">
      <c r="A276" s="285"/>
      <c r="B276" s="283"/>
      <c r="C276" s="283"/>
      <c r="D276" s="283"/>
    </row>
    <row r="277" customFormat="false" ht="12.75" hidden="false" customHeight="false" outlineLevel="0" collapsed="false">
      <c r="A277" s="285"/>
      <c r="B277" s="316"/>
      <c r="C277" s="283"/>
      <c r="D277" s="283"/>
      <c r="E277" s="27"/>
      <c r="F277" s="31"/>
    </row>
    <row r="278" customFormat="false" ht="12.75" hidden="false" customHeight="false" outlineLevel="0" collapsed="false">
      <c r="A278" s="285"/>
      <c r="B278" s="283"/>
      <c r="C278" s="283"/>
      <c r="D278" s="283"/>
      <c r="E278" s="27"/>
      <c r="F278" s="31"/>
    </row>
    <row r="279" customFormat="false" ht="12.75" hidden="false" customHeight="false" outlineLevel="0" collapsed="false">
      <c r="A279" s="285"/>
      <c r="B279" s="316"/>
      <c r="C279" s="283"/>
      <c r="D279" s="283"/>
      <c r="E279" s="27"/>
      <c r="F279" s="31"/>
    </row>
    <row r="280" customFormat="false" ht="12.75" hidden="false" customHeight="false" outlineLevel="0" collapsed="false">
      <c r="A280" s="285"/>
      <c r="B280" s="283"/>
      <c r="C280" s="283"/>
      <c r="D280" s="283"/>
      <c r="E280" s="27"/>
      <c r="F280" s="31"/>
    </row>
    <row r="281" customFormat="false" ht="12.75" hidden="false" customHeight="false" outlineLevel="0" collapsed="false">
      <c r="A281" s="285"/>
      <c r="B281" s="283"/>
      <c r="C281" s="283"/>
      <c r="D281" s="283"/>
      <c r="E281" s="27"/>
      <c r="F281" s="31"/>
    </row>
    <row r="282" customFormat="false" ht="12.75" hidden="false" customHeight="false" outlineLevel="0" collapsed="false">
      <c r="A282" s="285"/>
      <c r="B282" s="316"/>
      <c r="C282" s="283"/>
      <c r="D282" s="283"/>
      <c r="E282" s="27"/>
      <c r="F282" s="31"/>
    </row>
    <row r="283" customFormat="false" ht="12.75" hidden="false" customHeight="false" outlineLevel="0" collapsed="false">
      <c r="A283" s="285"/>
      <c r="B283" s="283"/>
      <c r="C283" s="283"/>
      <c r="D283" s="283"/>
      <c r="E283" s="27"/>
      <c r="F283" s="31"/>
    </row>
    <row r="284" customFormat="false" ht="12.75" hidden="false" customHeight="false" outlineLevel="0" collapsed="false">
      <c r="A284" s="291"/>
      <c r="B284" s="317"/>
      <c r="C284" s="317"/>
      <c r="D284" s="317"/>
      <c r="E284" s="292"/>
      <c r="F284" s="31"/>
    </row>
    <row r="285" customFormat="false" ht="12.75" hidden="false" customHeight="false" outlineLevel="0" collapsed="false">
      <c r="A285" s="285"/>
      <c r="B285" s="283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316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316"/>
      <c r="C288" s="283"/>
      <c r="D288" s="283"/>
      <c r="E288" s="27"/>
      <c r="F288" s="31"/>
    </row>
    <row r="289" customFormat="false" ht="12.75" hidden="false" customHeight="false" outlineLevel="0" collapsed="false">
      <c r="A289" s="285"/>
      <c r="B289" s="316"/>
      <c r="C289" s="283"/>
      <c r="D289" s="294"/>
      <c r="E289" s="47"/>
      <c r="F289" s="38"/>
    </row>
    <row r="290" customFormat="false" ht="12.75" hidden="false" customHeight="false" outlineLevel="0" collapsed="false">
      <c r="A290" s="285"/>
      <c r="B290" s="283"/>
      <c r="C290" s="283"/>
      <c r="D290" s="283"/>
      <c r="E290" s="27"/>
      <c r="F290" s="31"/>
    </row>
    <row r="291" customFormat="false" ht="12.75" hidden="false" customHeight="false" outlineLevel="0" collapsed="false">
      <c r="A291" s="285"/>
      <c r="B291" s="283"/>
      <c r="C291" s="283"/>
      <c r="D291" s="295"/>
      <c r="E291" s="305"/>
      <c r="F291" s="31"/>
    </row>
    <row r="292" customFormat="false" ht="12.75" hidden="false" customHeight="false" outlineLevel="0" collapsed="false">
      <c r="A292" s="285"/>
      <c r="B292" s="283"/>
      <c r="C292" s="283"/>
      <c r="D292" s="297"/>
      <c r="E292" s="111"/>
      <c r="F292" s="298"/>
    </row>
    <row r="293" customFormat="false" ht="12.75" hidden="false" customHeight="false" outlineLevel="0" collapsed="false">
      <c r="A293" s="285"/>
      <c r="B293" s="283"/>
      <c r="C293" s="283"/>
      <c r="D293" s="297"/>
      <c r="E293" s="111"/>
      <c r="F293" s="298"/>
    </row>
    <row r="294" customFormat="false" ht="12.75" hidden="false" customHeight="false" outlineLevel="0" collapsed="false">
      <c r="A294" s="299"/>
      <c r="B294" s="283"/>
      <c r="C294" s="283"/>
      <c r="D294" s="318"/>
      <c r="E294" s="308"/>
      <c r="F294" s="301"/>
    </row>
    <row r="295" customFormat="false" ht="12.75" hidden="false" customHeight="false" outlineLevel="0" collapsed="false">
      <c r="A295" s="285"/>
      <c r="B295" s="283"/>
      <c r="C295" s="283"/>
      <c r="D295" s="297"/>
      <c r="E295" s="111"/>
      <c r="F295" s="301"/>
    </row>
    <row r="296" customFormat="false" ht="13.5" hidden="false" customHeight="false" outlineLevel="0" collapsed="false">
      <c r="A296" s="285"/>
      <c r="B296" s="283"/>
      <c r="C296" s="283"/>
      <c r="D296" s="319"/>
      <c r="E296" s="309"/>
      <c r="F296" s="30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5"/>
      <c r="B302" s="283"/>
      <c r="C302" s="283"/>
      <c r="D302" s="283"/>
    </row>
    <row r="303" customFormat="false" ht="12.75" hidden="false" customHeight="false" outlineLevel="0" collapsed="false">
      <c r="A303" s="285"/>
      <c r="B303" s="283"/>
      <c r="C303" s="283"/>
      <c r="D303" s="283"/>
    </row>
    <row r="304" customFormat="false" ht="12.75" hidden="false" customHeight="false" outlineLevel="0" collapsed="false">
      <c r="A304" s="285"/>
      <c r="B304" s="316"/>
      <c r="C304" s="283"/>
      <c r="D304" s="283"/>
      <c r="E304" s="27"/>
      <c r="F304" s="31"/>
    </row>
    <row r="305" customFormat="false" ht="12.75" hidden="false" customHeight="false" outlineLevel="0" collapsed="false">
      <c r="A305" s="285"/>
      <c r="B305" s="283"/>
      <c r="C305" s="283"/>
      <c r="D305" s="283"/>
      <c r="E305" s="27"/>
      <c r="F305" s="31"/>
    </row>
    <row r="306" customFormat="false" ht="12.75" hidden="false" customHeight="false" outlineLevel="0" collapsed="false">
      <c r="A306" s="285"/>
      <c r="B306" s="316"/>
      <c r="C306" s="283"/>
      <c r="D306" s="283"/>
      <c r="E306" s="27"/>
      <c r="F306" s="31"/>
    </row>
    <row r="307" customFormat="false" ht="12.75" hidden="false" customHeight="false" outlineLevel="0" collapsed="false">
      <c r="A307" s="285"/>
      <c r="B307" s="283"/>
      <c r="C307" s="283"/>
      <c r="D307" s="283"/>
      <c r="E307" s="27"/>
      <c r="F307" s="31"/>
    </row>
    <row r="308" customFormat="false" ht="12.75" hidden="false" customHeight="false" outlineLevel="0" collapsed="false">
      <c r="A308" s="285"/>
      <c r="B308" s="283"/>
      <c r="C308" s="283"/>
      <c r="D308" s="283"/>
      <c r="E308" s="27"/>
      <c r="F308" s="31"/>
    </row>
    <row r="309" customFormat="false" ht="12.75" hidden="false" customHeight="false" outlineLevel="0" collapsed="false">
      <c r="A309" s="285"/>
      <c r="B309" s="316"/>
      <c r="C309" s="283"/>
      <c r="D309" s="283"/>
      <c r="E309" s="27"/>
      <c r="F309" s="31"/>
    </row>
    <row r="310" customFormat="false" ht="12.75" hidden="false" customHeight="false" outlineLevel="0" collapsed="false">
      <c r="A310" s="285"/>
      <c r="B310" s="283"/>
      <c r="C310" s="283"/>
      <c r="D310" s="283"/>
      <c r="E310" s="27"/>
      <c r="F310" s="31"/>
    </row>
    <row r="311" customFormat="false" ht="12.75" hidden="false" customHeight="false" outlineLevel="0" collapsed="false">
      <c r="A311" s="291"/>
      <c r="B311" s="317"/>
      <c r="C311" s="317"/>
      <c r="D311" s="317"/>
      <c r="E311" s="292"/>
      <c r="F311" s="31"/>
    </row>
    <row r="312" customFormat="false" ht="12.75" hidden="false" customHeight="false" outlineLevel="0" collapsed="false">
      <c r="A312" s="285"/>
      <c r="B312" s="283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316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316"/>
      <c r="C315" s="283"/>
      <c r="D315" s="283"/>
      <c r="E315" s="27"/>
      <c r="F315" s="31"/>
    </row>
    <row r="316" customFormat="false" ht="12.75" hidden="false" customHeight="false" outlineLevel="0" collapsed="false">
      <c r="A316" s="285"/>
      <c r="B316" s="316"/>
      <c r="C316" s="283"/>
      <c r="D316" s="294"/>
      <c r="E316" s="47"/>
      <c r="F316" s="38"/>
    </row>
    <row r="317" customFormat="false" ht="12.75" hidden="false" customHeight="false" outlineLevel="0" collapsed="false">
      <c r="A317" s="285"/>
      <c r="B317" s="283"/>
      <c r="C317" s="283"/>
      <c r="D317" s="283"/>
      <c r="E317" s="27"/>
      <c r="F317" s="31"/>
    </row>
    <row r="318" customFormat="false" ht="12.75" hidden="false" customHeight="false" outlineLevel="0" collapsed="false">
      <c r="A318" s="285"/>
      <c r="B318" s="283"/>
      <c r="C318" s="283"/>
      <c r="D318" s="295"/>
      <c r="E318" s="305"/>
      <c r="F318" s="31"/>
    </row>
    <row r="319" customFormat="false" ht="12.75" hidden="false" customHeight="false" outlineLevel="0" collapsed="false">
      <c r="A319" s="285"/>
      <c r="B319" s="283"/>
      <c r="C319" s="283"/>
      <c r="D319" s="297"/>
      <c r="E319" s="111"/>
      <c r="F319" s="298"/>
    </row>
    <row r="320" customFormat="false" ht="12.75" hidden="false" customHeight="false" outlineLevel="0" collapsed="false">
      <c r="A320" s="285"/>
      <c r="B320" s="283"/>
      <c r="C320" s="283"/>
      <c r="D320" s="297"/>
      <c r="E320" s="111"/>
      <c r="F320" s="298"/>
    </row>
    <row r="321" customFormat="false" ht="12.75" hidden="false" customHeight="false" outlineLevel="0" collapsed="false">
      <c r="A321" s="299"/>
      <c r="B321" s="283"/>
      <c r="C321" s="283"/>
      <c r="D321" s="318"/>
      <c r="E321" s="308"/>
      <c r="F321" s="301"/>
    </row>
    <row r="322" customFormat="false" ht="12.75" hidden="false" customHeight="false" outlineLevel="0" collapsed="false">
      <c r="A322" s="285"/>
      <c r="B322" s="283"/>
      <c r="C322" s="283"/>
      <c r="D322" s="297"/>
      <c r="E322" s="111"/>
      <c r="F322" s="301"/>
    </row>
    <row r="323" customFormat="false" ht="13.5" hidden="false" customHeight="false" outlineLevel="0" collapsed="false">
      <c r="A323" s="285"/>
      <c r="B323" s="283"/>
      <c r="C323" s="283"/>
      <c r="D323" s="319"/>
      <c r="E323" s="309"/>
      <c r="F323" s="30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8" activeCellId="3" sqref="A1 A1 A1 B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-33502</v>
      </c>
      <c r="C6" s="108" t="n">
        <v>-30000</v>
      </c>
      <c r="D6" s="120" t="n">
        <f aca="false">+C6-B6</f>
        <v>3502</v>
      </c>
    </row>
    <row r="7" customFormat="false" ht="12.75" hidden="false" customHeight="false" outlineLevel="0" collapsed="false">
      <c r="A7" s="107" t="n">
        <v>2</v>
      </c>
      <c r="B7" s="108" t="n">
        <v>-33521</v>
      </c>
      <c r="C7" s="108" t="n">
        <v>-30000</v>
      </c>
      <c r="D7" s="120" t="n">
        <f aca="false">+C7-B7</f>
        <v>3521</v>
      </c>
    </row>
    <row r="8" customFormat="false" ht="12.75" hidden="false" customHeight="false" outlineLevel="0" collapsed="false">
      <c r="A8" s="107" t="n">
        <v>3</v>
      </c>
      <c r="B8" s="108" t="n">
        <v>-33529</v>
      </c>
      <c r="C8" s="108" t="n">
        <v>-30000</v>
      </c>
      <c r="D8" s="120" t="n">
        <f aca="false">+C8-B8</f>
        <v>3529</v>
      </c>
    </row>
    <row r="9" customFormat="false" ht="12.75" hidden="false" customHeight="false" outlineLevel="0" collapsed="false">
      <c r="A9" s="107" t="n">
        <v>4</v>
      </c>
      <c r="B9" s="108" t="n">
        <v>-33511</v>
      </c>
      <c r="C9" s="108" t="n">
        <v>-30000</v>
      </c>
      <c r="D9" s="120" t="n">
        <f aca="false">+C9-B9</f>
        <v>3511</v>
      </c>
    </row>
    <row r="10" customFormat="false" ht="12.75" hidden="false" customHeight="false" outlineLevel="0" collapsed="false">
      <c r="A10" s="107" t="n">
        <v>5</v>
      </c>
      <c r="B10" s="108" t="n">
        <v>-11993</v>
      </c>
      <c r="C10" s="108" t="n">
        <v>-15000</v>
      </c>
      <c r="D10" s="120" t="n">
        <f aca="false">+C10-B10</f>
        <v>-3007</v>
      </c>
    </row>
    <row r="11" customFormat="false" ht="12.75" hidden="false" customHeight="false" outlineLevel="0" collapsed="false">
      <c r="A11" s="107" t="n">
        <v>6</v>
      </c>
      <c r="B11" s="108" t="n">
        <v>-38711</v>
      </c>
      <c r="C11" s="108" t="n">
        <v>-31073</v>
      </c>
      <c r="D11" s="120" t="n">
        <f aca="false">+C11-B11</f>
        <v>7638</v>
      </c>
    </row>
    <row r="12" customFormat="false" ht="12.75" hidden="false" customHeight="false" outlineLevel="0" collapsed="false">
      <c r="A12" s="107" t="n">
        <v>7</v>
      </c>
      <c r="B12" s="108" t="n">
        <v>-28581</v>
      </c>
      <c r="C12" s="108" t="n">
        <v>-25328</v>
      </c>
      <c r="D12" s="120" t="n">
        <f aca="false">+C12-B12</f>
        <v>3253</v>
      </c>
    </row>
    <row r="13" customFormat="false" ht="12.75" hidden="false" customHeight="false" outlineLevel="0" collapsed="false">
      <c r="A13" s="107" t="n">
        <v>8</v>
      </c>
      <c r="B13" s="108" t="n">
        <v>-22482</v>
      </c>
      <c r="C13" s="108" t="n">
        <v>-16116</v>
      </c>
      <c r="D13" s="120" t="n">
        <f aca="false">+C13-B13</f>
        <v>6366</v>
      </c>
    </row>
    <row r="14" customFormat="false" ht="12.75" hidden="false" customHeight="false" outlineLevel="0" collapsed="false">
      <c r="A14" s="107" t="n">
        <v>9</v>
      </c>
      <c r="B14" s="108" t="n">
        <v>-24134</v>
      </c>
      <c r="C14" s="108" t="n">
        <v>-16116</v>
      </c>
      <c r="D14" s="120" t="n">
        <f aca="false">+C14-B14</f>
        <v>8018</v>
      </c>
    </row>
    <row r="15" customFormat="false" ht="12.75" hidden="false" customHeight="false" outlineLevel="0" collapsed="false">
      <c r="A15" s="107" t="n">
        <v>10</v>
      </c>
      <c r="B15" s="108" t="n">
        <v>-9103</v>
      </c>
      <c r="C15" s="108" t="n">
        <v>-16116</v>
      </c>
      <c r="D15" s="120" t="n">
        <f aca="false">+C15-B15</f>
        <v>-7013</v>
      </c>
    </row>
    <row r="16" customFormat="false" ht="12.75" hidden="false" customHeight="false" outlineLevel="0" collapsed="false">
      <c r="A16" s="107" t="n">
        <v>11</v>
      </c>
      <c r="B16" s="108" t="n">
        <v>-32225</v>
      </c>
      <c r="C16" s="108" t="n">
        <v>-45000</v>
      </c>
      <c r="D16" s="120" t="n">
        <f aca="false">+C16-B16</f>
        <v>-12775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-301292</v>
      </c>
      <c r="C37" s="108" t="n">
        <f aca="false">SUM(C6:C36)</f>
        <v>-284749</v>
      </c>
      <c r="D37" s="120" t="n">
        <f aca="false">SUM(D6:D36)</f>
        <v>16543</v>
      </c>
    </row>
    <row r="38" customFormat="false" ht="12.75" hidden="false" customHeight="false" outlineLevel="0" collapsed="false">
      <c r="A38" s="134"/>
      <c r="C38" s="30"/>
      <c r="D38" s="421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37134</v>
      </c>
      <c r="C40" s="79"/>
      <c r="D40" s="121" t="n">
        <v>48988</v>
      </c>
    </row>
    <row r="41" customFormat="false" ht="12.75" hidden="false" customHeight="false" outlineLevel="0" collapsed="false">
      <c r="A41" s="152" t="n">
        <v>37145</v>
      </c>
      <c r="C41" s="151"/>
      <c r="D41" s="120" t="n">
        <f aca="false">+D40+D37</f>
        <v>65531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125" t="n">
        <v>265496.81</v>
      </c>
    </row>
    <row r="46" customFormat="false" ht="12.75" hidden="false" customHeight="false" outlineLevel="0" collapsed="false">
      <c r="A46" s="124" t="n">
        <f aca="false">+A41</f>
        <v>37145</v>
      </c>
      <c r="B46" s="9"/>
      <c r="C46" s="9"/>
      <c r="D46" s="126" t="n">
        <f aca="false">+D37*'by type_area'!J4</f>
        <v>33582.29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299079.1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18" activeCellId="3" sqref="C37 A41 D41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7" t="n">
        <v>56423</v>
      </c>
      <c r="B4" s="158"/>
    </row>
    <row r="6" customFormat="false" ht="12.75" hidden="false" customHeight="false" outlineLevel="0" collapsed="false">
      <c r="A6" s="75" t="s">
        <v>114</v>
      </c>
      <c r="B6" s="101" t="s">
        <v>115</v>
      </c>
      <c r="C6" s="101" t="s">
        <v>116</v>
      </c>
      <c r="D6" s="101" t="s">
        <v>134</v>
      </c>
    </row>
    <row r="7" customFormat="false" ht="12.75" hidden="false" customHeight="false" outlineLevel="0" collapsed="false">
      <c r="A7" s="107" t="n">
        <v>1</v>
      </c>
      <c r="B7" s="108" t="n">
        <v>138938</v>
      </c>
      <c r="C7" s="108" t="n">
        <v>139223</v>
      </c>
      <c r="D7" s="120" t="n">
        <f aca="false">+C7-B7</f>
        <v>285</v>
      </c>
    </row>
    <row r="8" customFormat="false" ht="12.75" hidden="false" customHeight="false" outlineLevel="0" collapsed="false">
      <c r="A8" s="107" t="n">
        <v>2</v>
      </c>
      <c r="B8" s="108" t="n">
        <v>155682</v>
      </c>
      <c r="C8" s="108" t="n">
        <v>154223</v>
      </c>
      <c r="D8" s="120" t="n">
        <f aca="false">+C8-B8</f>
        <v>-1459</v>
      </c>
    </row>
    <row r="9" customFormat="false" ht="12.75" hidden="false" customHeight="false" outlineLevel="0" collapsed="false">
      <c r="A9" s="107" t="n">
        <v>3</v>
      </c>
      <c r="B9" s="108" t="n">
        <v>147918</v>
      </c>
      <c r="C9" s="108" t="n">
        <v>148033</v>
      </c>
      <c r="D9" s="120" t="n">
        <f aca="false">+C9-B9</f>
        <v>115</v>
      </c>
    </row>
    <row r="10" customFormat="false" ht="12.75" hidden="false" customHeight="false" outlineLevel="0" collapsed="false">
      <c r="A10" s="107" t="n">
        <v>4</v>
      </c>
      <c r="B10" s="108" t="n">
        <v>149888</v>
      </c>
      <c r="C10" s="108" t="n">
        <v>152957</v>
      </c>
      <c r="D10" s="120" t="n">
        <f aca="false">+C10-B10</f>
        <v>3069</v>
      </c>
    </row>
    <row r="11" customFormat="false" ht="12.75" hidden="false" customHeight="false" outlineLevel="0" collapsed="false">
      <c r="A11" s="107" t="n">
        <v>5</v>
      </c>
      <c r="B11" s="108" t="n">
        <v>124579</v>
      </c>
      <c r="C11" s="108" t="n">
        <v>124223</v>
      </c>
      <c r="D11" s="120" t="n">
        <f aca="false">+C11-B11</f>
        <v>-356</v>
      </c>
    </row>
    <row r="12" customFormat="false" ht="12.75" hidden="false" customHeight="false" outlineLevel="0" collapsed="false">
      <c r="A12" s="107" t="n">
        <v>6</v>
      </c>
      <c r="B12" s="108" t="n">
        <v>124012</v>
      </c>
      <c r="C12" s="108" t="n">
        <v>124223</v>
      </c>
      <c r="D12" s="120" t="n">
        <f aca="false">+C12-B12</f>
        <v>211</v>
      </c>
    </row>
    <row r="13" customFormat="false" ht="12.75" hidden="false" customHeight="false" outlineLevel="0" collapsed="false">
      <c r="A13" s="107" t="n">
        <v>7</v>
      </c>
      <c r="B13" s="108" t="n">
        <v>151138</v>
      </c>
      <c r="C13" s="108" t="n">
        <v>157505</v>
      </c>
      <c r="D13" s="120" t="n">
        <f aca="false">+C13-B13</f>
        <v>6367</v>
      </c>
    </row>
    <row r="14" customFormat="false" ht="12.75" hidden="false" customHeight="false" outlineLevel="0" collapsed="false">
      <c r="A14" s="107" t="n">
        <v>8</v>
      </c>
      <c r="B14" s="108" t="n">
        <v>131748</v>
      </c>
      <c r="C14" s="108" t="n">
        <v>131556</v>
      </c>
      <c r="D14" s="120" t="n">
        <f aca="false">+C14-B14</f>
        <v>-192</v>
      </c>
    </row>
    <row r="15" customFormat="false" ht="12.75" hidden="false" customHeight="false" outlineLevel="0" collapsed="false">
      <c r="A15" s="107" t="n">
        <v>9</v>
      </c>
      <c r="B15" s="108" t="n">
        <v>130001</v>
      </c>
      <c r="C15" s="108" t="n">
        <v>129381</v>
      </c>
      <c r="D15" s="120" t="n">
        <f aca="false">+C15-B15</f>
        <v>-620</v>
      </c>
    </row>
    <row r="16" customFormat="false" ht="12.75" hidden="false" customHeight="false" outlineLevel="0" collapsed="false">
      <c r="A16" s="107" t="n">
        <v>10</v>
      </c>
      <c r="B16" s="108" t="n">
        <v>134993</v>
      </c>
      <c r="C16" s="108" t="n">
        <v>134783</v>
      </c>
      <c r="D16" s="120" t="n">
        <f aca="false">+C16-B16</f>
        <v>-210</v>
      </c>
    </row>
    <row r="17" customFormat="false" ht="12.75" hidden="false" customHeight="false" outlineLevel="0" collapsed="false">
      <c r="A17" s="107" t="n">
        <v>11</v>
      </c>
      <c r="B17" s="108" t="n">
        <v>113234</v>
      </c>
      <c r="C17" s="108" t="n">
        <v>109304</v>
      </c>
      <c r="D17" s="120" t="n">
        <f aca="false">+C17-B17</f>
        <v>-3930</v>
      </c>
    </row>
    <row r="18" customFormat="false" ht="12.75" hidden="false" customHeight="false" outlineLevel="0" collapsed="false">
      <c r="A18" s="107" t="n">
        <v>12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13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14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15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16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17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18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19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20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1502131</v>
      </c>
      <c r="C38" s="108" t="n">
        <f aca="false">SUM(C7:C37)</f>
        <v>1505411</v>
      </c>
      <c r="D38" s="108" t="n">
        <f aca="false">SUM(D7:D37)</f>
        <v>3280</v>
      </c>
    </row>
    <row r="39" customFormat="false" ht="12.75" hidden="false" customHeight="false" outlineLevel="0" collapsed="false">
      <c r="A39" s="134"/>
      <c r="C39" s="30"/>
      <c r="D39" s="188" t="n">
        <f aca="false">+summary!H3</f>
        <v>1.94</v>
      </c>
    </row>
    <row r="40" customFormat="false" ht="12.75" hidden="false" customHeight="false" outlineLevel="0" collapsed="false">
      <c r="D40" s="132" t="n">
        <f aca="false">+D39*D38</f>
        <v>6363.2</v>
      </c>
    </row>
    <row r="41" customFormat="false" ht="12.75" hidden="false" customHeight="false" outlineLevel="0" collapsed="false">
      <c r="A41" s="152" t="n">
        <v>37134</v>
      </c>
      <c r="C41" s="79"/>
      <c r="D41" s="422" t="n">
        <v>0</v>
      </c>
    </row>
    <row r="42" customFormat="false" ht="12.75" hidden="false" customHeight="false" outlineLevel="0" collapsed="false">
      <c r="A42" s="152" t="n">
        <v>37145</v>
      </c>
      <c r="D42" s="131" t="n">
        <f aca="false">+D41+D40</f>
        <v>6363.2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37134</v>
      </c>
      <c r="B47" s="9"/>
      <c r="C47" s="9"/>
      <c r="D47" s="343" t="n">
        <v>0</v>
      </c>
    </row>
    <row r="48" customFormat="false" ht="12.75" hidden="false" customHeight="false" outlineLevel="0" collapsed="false">
      <c r="A48" s="124" t="n">
        <f aca="false">+A42</f>
        <v>37145</v>
      </c>
      <c r="B48" s="9"/>
      <c r="C48" s="9"/>
      <c r="D48" s="37" t="n">
        <f aca="false">+D38</f>
        <v>3280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3280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9" activeCellId="3" sqref="B43 B41 B19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4" t="s">
        <v>123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114</v>
      </c>
      <c r="B4" s="101" t="s">
        <v>115</v>
      </c>
      <c r="C4" s="145" t="s">
        <v>116</v>
      </c>
      <c r="D4" s="101" t="s">
        <v>115</v>
      </c>
      <c r="E4" s="101" t="s">
        <v>116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-18474</v>
      </c>
      <c r="C5" s="108" t="n">
        <v>-500</v>
      </c>
      <c r="D5" s="108"/>
      <c r="E5" s="108" t="n">
        <v>-17302</v>
      </c>
      <c r="F5" s="108" t="n">
        <f aca="false">+C5-B5+E5-D5</f>
        <v>672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-17798</v>
      </c>
      <c r="C6" s="108" t="n">
        <v>-500</v>
      </c>
      <c r="D6" s="108"/>
      <c r="E6" s="108" t="n">
        <v>-17302</v>
      </c>
      <c r="F6" s="108" t="n">
        <f aca="false">+C6-B6+E6-D6</f>
        <v>-4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-17797</v>
      </c>
      <c r="C7" s="108" t="n">
        <v>-500</v>
      </c>
      <c r="D7" s="108"/>
      <c r="E7" s="108" t="n">
        <v>-17302</v>
      </c>
      <c r="F7" s="108" t="n">
        <f aca="false">+C7-B7+E7-D7</f>
        <v>-5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-18510</v>
      </c>
      <c r="C8" s="108" t="n">
        <v>-500</v>
      </c>
      <c r="D8" s="108"/>
      <c r="E8" s="108" t="n">
        <v>-17302</v>
      </c>
      <c r="F8" s="108" t="n">
        <f aca="false">+C8-B8+E8-D8</f>
        <v>708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-28067</v>
      </c>
      <c r="C9" s="108"/>
      <c r="D9" s="108" t="n">
        <v>-19</v>
      </c>
      <c r="E9" s="108" t="n">
        <v>-27302</v>
      </c>
      <c r="F9" s="108" t="n">
        <f aca="false">+C9-B9+E9-D9</f>
        <v>784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-32603</v>
      </c>
      <c r="C10" s="108" t="n">
        <v>-6315</v>
      </c>
      <c r="D10" s="108" t="n">
        <v>-4</v>
      </c>
      <c r="E10" s="108" t="n">
        <v>-25302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-28184</v>
      </c>
      <c r="C11" s="108"/>
      <c r="D11" s="108" t="n">
        <v>-2</v>
      </c>
      <c r="E11" s="108" t="n">
        <v>-27904</v>
      </c>
      <c r="F11" s="108" t="n">
        <f aca="false">+C11-B11+E11-D11</f>
        <v>282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-40209</v>
      </c>
      <c r="C12" s="108" t="n">
        <v>-14724</v>
      </c>
      <c r="D12" s="108"/>
      <c r="E12" s="108" t="n">
        <v>-24700</v>
      </c>
      <c r="F12" s="108" t="n">
        <f aca="false">+C12-B12+E12-D12</f>
        <v>785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-40733</v>
      </c>
      <c r="C13" s="108" t="n">
        <v>-14724</v>
      </c>
      <c r="D13" s="108"/>
      <c r="E13" s="108" t="n">
        <v>-24700</v>
      </c>
      <c r="F13" s="108" t="n">
        <f aca="false">+C13-B13+E13-D13</f>
        <v>1309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-40617</v>
      </c>
      <c r="C14" s="108" t="n">
        <v>-14724</v>
      </c>
      <c r="D14" s="108" t="n">
        <v>-9</v>
      </c>
      <c r="E14" s="108" t="n">
        <v>-24700</v>
      </c>
      <c r="F14" s="108" t="n">
        <f aca="false">+C14-B14+E14-D14</f>
        <v>1202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-23227</v>
      </c>
      <c r="C15" s="108"/>
      <c r="D15" s="108"/>
      <c r="E15" s="108" t="n">
        <v>-24200</v>
      </c>
      <c r="F15" s="108" t="n">
        <f aca="false">+C15-B15+E15-D15</f>
        <v>-973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/>
      <c r="C16" s="108"/>
      <c r="D16" s="108"/>
      <c r="E16" s="108"/>
      <c r="F16" s="108" t="n">
        <f aca="false">+C16-B16+E16-D16</f>
        <v>0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/>
      <c r="C17" s="108"/>
      <c r="D17" s="108"/>
      <c r="E17" s="108"/>
      <c r="F17" s="108" t="n">
        <f aca="false">+C17-B17+E17-D17</f>
        <v>0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/>
      <c r="C18" s="108"/>
      <c r="D18" s="108"/>
      <c r="E18" s="108"/>
      <c r="F18" s="108" t="n">
        <f aca="false">+C18-B18+E18-D18</f>
        <v>0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/>
      <c r="C19" s="108"/>
      <c r="D19" s="108"/>
      <c r="E19" s="108"/>
      <c r="F19" s="108" t="n">
        <f aca="false">+C19-B19+E19-D19</f>
        <v>0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/>
      <c r="C20" s="108"/>
      <c r="D20" s="108"/>
      <c r="E20" s="108"/>
      <c r="F20" s="108" t="n">
        <f aca="false">+C20-B20+E20-D20</f>
        <v>0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/>
      <c r="C21" s="108"/>
      <c r="D21" s="108"/>
      <c r="E21" s="108"/>
      <c r="F21" s="108" t="n">
        <f aca="false">+C21-B21+E21-D21</f>
        <v>0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/>
      <c r="C22" s="108"/>
      <c r="D22" s="108"/>
      <c r="E22" s="108"/>
      <c r="F22" s="108" t="n">
        <f aca="false">+C22-B22+E22-D22</f>
        <v>0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/>
      <c r="C23" s="108"/>
      <c r="D23" s="108"/>
      <c r="E23" s="108"/>
      <c r="F23" s="108" t="n">
        <f aca="false">+C23-B23+E23-D23</f>
        <v>0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/>
      <c r="C24" s="108"/>
      <c r="D24" s="108"/>
      <c r="E24" s="108"/>
      <c r="F24" s="108" t="n">
        <f aca="false">+C24-B24+E24-D24</f>
        <v>0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-306219</v>
      </c>
      <c r="C36" s="148" t="n">
        <f aca="false">SUM(C5:C35)</f>
        <v>-52487</v>
      </c>
      <c r="D36" s="108" t="n">
        <f aca="false">SUM(D5:D35)</f>
        <v>-34</v>
      </c>
      <c r="E36" s="148" t="n">
        <f aca="false">SUM(E5:E35)</f>
        <v>-248016</v>
      </c>
      <c r="F36" s="108" t="n">
        <f aca="false">SUM(F5:F35)</f>
        <v>5750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-253732</v>
      </c>
      <c r="D37" s="108"/>
      <c r="E37" s="108" t="n">
        <f aca="false">+D36-E36</f>
        <v>247982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37134</v>
      </c>
      <c r="C41" s="30"/>
      <c r="D41" s="153"/>
      <c r="E41" s="153"/>
      <c r="F41" s="154" t="n">
        <v>73003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37145</v>
      </c>
      <c r="C42" s="30"/>
      <c r="D42" s="153"/>
      <c r="E42" s="153"/>
      <c r="F42" s="108" t="n">
        <f aca="false">+F41+F36</f>
        <v>78753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37134</v>
      </c>
      <c r="B47" s="9"/>
      <c r="C47" s="9"/>
      <c r="D47" s="156" t="n">
        <v>71590.87</v>
      </c>
    </row>
    <row r="48" customFormat="false" ht="12.75" hidden="false" customHeight="false" outlineLevel="0" collapsed="false">
      <c r="A48" s="124" t="n">
        <f aca="false">+B42</f>
        <v>37145</v>
      </c>
      <c r="B48" s="9"/>
      <c r="C48" s="9"/>
      <c r="D48" s="126" t="n">
        <f aca="false">+F36*'by type_area'!J4</f>
        <v>11672.5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83263.37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9" activeCellId="3" sqref="C33 C12 A41 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7" t="n">
        <v>56698</v>
      </c>
      <c r="B1" s="158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-147113</v>
      </c>
      <c r="C4" s="108" t="n">
        <v>-146583</v>
      </c>
      <c r="D4" s="120" t="n">
        <f aca="false">+C4-B4</f>
        <v>530</v>
      </c>
    </row>
    <row r="5" customFormat="false" ht="12.75" hidden="false" customHeight="false" outlineLevel="0" collapsed="false">
      <c r="A5" s="107" t="n">
        <v>2</v>
      </c>
      <c r="B5" s="108" t="n">
        <v>-126845</v>
      </c>
      <c r="C5" s="108" t="n">
        <v>-126583</v>
      </c>
      <c r="D5" s="120" t="n">
        <f aca="false">+C5-B5</f>
        <v>262</v>
      </c>
    </row>
    <row r="6" customFormat="false" ht="12.75" hidden="false" customHeight="false" outlineLevel="0" collapsed="false">
      <c r="A6" s="107" t="n">
        <v>3</v>
      </c>
      <c r="B6" s="108" t="n">
        <v>-160795</v>
      </c>
      <c r="C6" s="108" t="n">
        <v>-160124</v>
      </c>
      <c r="D6" s="120" t="n">
        <f aca="false">+C6-B6</f>
        <v>671</v>
      </c>
    </row>
    <row r="7" customFormat="false" ht="12.75" hidden="false" customHeight="false" outlineLevel="0" collapsed="false">
      <c r="A7" s="107" t="n">
        <v>4</v>
      </c>
      <c r="B7" s="108" t="n">
        <v>-187604</v>
      </c>
      <c r="C7" s="108" t="n">
        <v>-182390</v>
      </c>
      <c r="D7" s="120" t="n">
        <f aca="false">+C7-B7</f>
        <v>5214</v>
      </c>
    </row>
    <row r="8" customFormat="false" ht="12.75" hidden="false" customHeight="false" outlineLevel="0" collapsed="false">
      <c r="A8" s="107" t="n">
        <v>5</v>
      </c>
      <c r="B8" s="108" t="n">
        <v>-172148</v>
      </c>
      <c r="C8" s="108" t="n">
        <v>-171442</v>
      </c>
      <c r="D8" s="120" t="n">
        <f aca="false">+C8-B8</f>
        <v>706</v>
      </c>
    </row>
    <row r="9" customFormat="false" ht="12.75" hidden="false" customHeight="false" outlineLevel="0" collapsed="false">
      <c r="A9" s="107" t="n">
        <v>6</v>
      </c>
      <c r="B9" s="108" t="n">
        <v>-167318</v>
      </c>
      <c r="C9" s="108" t="n">
        <v>-166625</v>
      </c>
      <c r="D9" s="120" t="n">
        <f aca="false">+C9-B9</f>
        <v>693</v>
      </c>
    </row>
    <row r="10" customFormat="false" ht="12.75" hidden="false" customHeight="false" outlineLevel="0" collapsed="false">
      <c r="A10" s="107" t="n">
        <v>7</v>
      </c>
      <c r="B10" s="108" t="n">
        <v>-146770</v>
      </c>
      <c r="C10" s="108" t="n">
        <v>-148471</v>
      </c>
      <c r="D10" s="120" t="n">
        <f aca="false">+C10-B10</f>
        <v>-1701</v>
      </c>
    </row>
    <row r="11" customFormat="false" ht="12.75" hidden="false" customHeight="false" outlineLevel="0" collapsed="false">
      <c r="A11" s="107" t="n">
        <v>8</v>
      </c>
      <c r="B11" s="108" t="n">
        <v>-167550</v>
      </c>
      <c r="C11" s="108" t="n">
        <v>-166769</v>
      </c>
      <c r="D11" s="120" t="n">
        <f aca="false">+C11-B11</f>
        <v>781</v>
      </c>
    </row>
    <row r="12" customFormat="false" ht="12.75" hidden="false" customHeight="false" outlineLevel="0" collapsed="false">
      <c r="A12" s="107" t="n">
        <v>9</v>
      </c>
      <c r="B12" s="108" t="n">
        <v>-166261</v>
      </c>
      <c r="C12" s="108" t="n">
        <v>-164629</v>
      </c>
      <c r="D12" s="120" t="n">
        <f aca="false">+C12-B12</f>
        <v>1632</v>
      </c>
    </row>
    <row r="13" customFormat="false" ht="12.75" hidden="false" customHeight="false" outlineLevel="0" collapsed="false">
      <c r="A13" s="107" t="n">
        <v>10</v>
      </c>
      <c r="B13" s="108" t="n">
        <v>-158639</v>
      </c>
      <c r="C13" s="108" t="n">
        <v>-157063</v>
      </c>
      <c r="D13" s="120" t="n">
        <f aca="false">+C13-B13</f>
        <v>1576</v>
      </c>
    </row>
    <row r="14" customFormat="false" ht="12.75" hidden="false" customHeight="false" outlineLevel="0" collapsed="false">
      <c r="A14" s="107" t="n">
        <v>11</v>
      </c>
      <c r="B14" s="108" t="n">
        <v>-154740</v>
      </c>
      <c r="C14" s="108" t="n">
        <v>-154588</v>
      </c>
      <c r="D14" s="120" t="n">
        <f aca="false">+C14-B14</f>
        <v>152</v>
      </c>
    </row>
    <row r="15" customFormat="false" ht="12.75" hidden="false" customHeight="false" outlineLevel="0" collapsed="false">
      <c r="A15" s="107" t="n">
        <v>12</v>
      </c>
      <c r="B15" s="108" t="n">
        <v>-175579</v>
      </c>
      <c r="C15" s="108" t="n">
        <v>-174787</v>
      </c>
      <c r="D15" s="120" t="n">
        <f aca="false">+C15-B15</f>
        <v>792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59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59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59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59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-1931362</v>
      </c>
      <c r="C35" s="108" t="n">
        <f aca="false">SUM(C4:C34)</f>
        <v>-1920054</v>
      </c>
      <c r="D35" s="108" t="n">
        <f aca="false">SUM(D4:D34)</f>
        <v>11308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60" t="n">
        <v>37134</v>
      </c>
      <c r="D38" s="161" t="n">
        <v>43542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60" t="n">
        <v>37146</v>
      </c>
      <c r="D40" s="108" t="n">
        <f aca="false">+D38+D35</f>
        <v>54850</v>
      </c>
    </row>
    <row r="43" customFormat="false" ht="15.75" hidden="false" customHeight="false" outlineLevel="0" collapsed="false">
      <c r="B43" s="157"/>
      <c r="C43" s="158"/>
      <c r="K43" s="157"/>
      <c r="L43" s="158"/>
      <c r="O43" s="157"/>
      <c r="P43" s="158"/>
      <c r="S43" s="157"/>
      <c r="T43" s="158"/>
      <c r="W43" s="157"/>
      <c r="X43" s="158"/>
      <c r="AA43" s="157"/>
      <c r="AB43" s="158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62" t="n">
        <v>-104445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37146</v>
      </c>
      <c r="B46" s="9"/>
      <c r="C46" s="9"/>
      <c r="D46" s="126" t="n">
        <f aca="false">+D35*'by type_area'!J4</f>
        <v>22955.24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-81489.76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63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2" sqref="D31 C39 C38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7"/>
      <c r="B1" s="158"/>
      <c r="F1" s="164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-623008</v>
      </c>
      <c r="C4" s="108" t="n">
        <v>-616826</v>
      </c>
      <c r="D4" s="108" t="n">
        <v>-25138</v>
      </c>
      <c r="E4" s="108" t="n">
        <v>-25000</v>
      </c>
      <c r="F4" s="120" t="n">
        <f aca="false">+E4+C4-D4-B4</f>
        <v>6320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-610523</v>
      </c>
      <c r="C5" s="108" t="n">
        <v>-585078</v>
      </c>
      <c r="D5" s="108" t="n">
        <v>-25001</v>
      </c>
      <c r="E5" s="108" t="n">
        <v>-25000</v>
      </c>
      <c r="F5" s="120" t="n">
        <f aca="false">+C5-B5+E5-D5</f>
        <v>25446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-663655</v>
      </c>
      <c r="C6" s="108" t="n">
        <v>-658037</v>
      </c>
      <c r="D6" s="108" t="n">
        <v>-25919</v>
      </c>
      <c r="E6" s="108" t="n">
        <v>-25000</v>
      </c>
      <c r="F6" s="120" t="n">
        <f aca="false">+C6-B6+E6-D6</f>
        <v>6537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-684927</v>
      </c>
      <c r="C7" s="108" t="n">
        <v>-709416</v>
      </c>
      <c r="D7" s="108" t="n">
        <v>-23707</v>
      </c>
      <c r="E7" s="108" t="n">
        <v>-25000</v>
      </c>
      <c r="F7" s="120" t="n">
        <f aca="false">+C7-B7+E7-D7</f>
        <v>-25782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-709597</v>
      </c>
      <c r="C8" s="108" t="n">
        <v>-718815</v>
      </c>
      <c r="D8" s="108" t="n">
        <v>-25000</v>
      </c>
      <c r="E8" s="108" t="n">
        <v>-25000</v>
      </c>
      <c r="F8" s="120" t="n">
        <f aca="false">+C8-B8+E8-D8</f>
        <v>-9218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-713428</v>
      </c>
      <c r="C9" s="108" t="n">
        <v>-714110</v>
      </c>
      <c r="D9" s="108" t="n">
        <v>-25002</v>
      </c>
      <c r="E9" s="108" t="n">
        <v>-25000</v>
      </c>
      <c r="F9" s="120" t="n">
        <f aca="false">+C9-B9+E9-D9</f>
        <v>-680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-720273</v>
      </c>
      <c r="C10" s="108" t="n">
        <v>-719066</v>
      </c>
      <c r="D10" s="108" t="n">
        <v>-25488</v>
      </c>
      <c r="E10" s="108" t="n">
        <v>-25000</v>
      </c>
      <c r="F10" s="120" t="n">
        <f aca="false">+C10-B10+E10-D10</f>
        <v>1695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-709442</v>
      </c>
      <c r="C11" s="108" t="n">
        <v>-697388</v>
      </c>
      <c r="D11" s="108" t="n">
        <v>-24057</v>
      </c>
      <c r="E11" s="108" t="n">
        <v>-25000</v>
      </c>
      <c r="F11" s="120" t="n">
        <f aca="false">+C11-B11+E11-D11</f>
        <v>11111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-702534</v>
      </c>
      <c r="C12" s="108" t="n">
        <v>-702433</v>
      </c>
      <c r="D12" s="108" t="n">
        <v>-24999</v>
      </c>
      <c r="E12" s="108" t="n">
        <v>-25000</v>
      </c>
      <c r="F12" s="120" t="n">
        <f aca="false">+C12-B12+E12-D12</f>
        <v>100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-673048</v>
      </c>
      <c r="C13" s="108" t="n">
        <v>-701948</v>
      </c>
      <c r="D13" s="108" t="n">
        <v>-43196</v>
      </c>
      <c r="E13" s="108" t="n">
        <v>-25000</v>
      </c>
      <c r="F13" s="120" t="n">
        <f aca="false">+C13-B13+E13-D13</f>
        <v>-10704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-717759</v>
      </c>
      <c r="C14" s="108" t="n">
        <v>-710462</v>
      </c>
      <c r="D14" s="108" t="n">
        <v>-25501</v>
      </c>
      <c r="E14" s="108" t="n">
        <v>-25000</v>
      </c>
      <c r="F14" s="120" t="n">
        <f aca="false">+C14-B14+E14-D14</f>
        <v>7798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-695728</v>
      </c>
      <c r="C15" s="108" t="n">
        <v>-695888</v>
      </c>
      <c r="D15" s="108" t="n">
        <v>-62</v>
      </c>
      <c r="E15" s="108"/>
      <c r="F15" s="120" t="n">
        <f aca="false">+C15-B15+E15-D15</f>
        <v>-98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20" t="n">
        <f aca="false">+C16-B16+E16-D16</f>
        <v>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20" t="n">
        <f aca="false">+C17-B17+E17-D17</f>
        <v>0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20" t="n">
        <f aca="false">+C18-B18+E18-D18</f>
        <v>0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20" t="n">
        <f aca="false">+C19-B19+E19-D19</f>
        <v>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20" t="n">
        <f aca="false">+C20-B20+E20-D20</f>
        <v>0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20" t="n">
        <f aca="false">+C21-B21+E21-D21</f>
        <v>0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20" t="n">
        <f aca="false">+C22-B22+E22-D22</f>
        <v>0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20" t="n">
        <f aca="false">+C23-B23+E23-D23</f>
        <v>0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59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-8223922</v>
      </c>
      <c r="C35" s="108" t="n">
        <f aca="false">SUM(C4:C34)</f>
        <v>-8229467</v>
      </c>
      <c r="D35" s="108" t="n">
        <f aca="false">SUM(D4:D34)</f>
        <v>-293070</v>
      </c>
      <c r="E35" s="108" t="n">
        <f aca="false">SUM(E4:E34)</f>
        <v>-275000</v>
      </c>
      <c r="F35" s="108" t="n">
        <f aca="false">SUM(F4:F34)</f>
        <v>12525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37134</v>
      </c>
      <c r="F38" s="154" t="n">
        <v>151133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37146</v>
      </c>
      <c r="F40" s="108" t="n">
        <f aca="false">+F38+F35</f>
        <v>163658</v>
      </c>
    </row>
    <row r="42" customFormat="false" ht="12.75" hidden="false" customHeight="false" outlineLevel="0" collapsed="false"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</row>
    <row r="43" customFormat="false" ht="15.75" hidden="false" customHeight="false" outlineLevel="0" collapsed="false">
      <c r="A43" s="157"/>
      <c r="B43" s="108"/>
      <c r="C43" s="108"/>
      <c r="F43" s="132"/>
      <c r="H43" s="157"/>
      <c r="I43" s="158"/>
      <c r="K43" s="157"/>
      <c r="L43" s="158"/>
      <c r="O43" s="157"/>
      <c r="P43" s="158"/>
      <c r="S43" s="157"/>
      <c r="T43" s="158"/>
      <c r="W43" s="157"/>
      <c r="X43" s="158"/>
      <c r="AA43" s="157"/>
      <c r="AB43" s="158"/>
      <c r="AE43" s="157"/>
      <c r="AF43" s="166"/>
      <c r="AG43" s="165"/>
      <c r="AH43" s="165"/>
      <c r="AI43" s="167"/>
      <c r="AJ43" s="166"/>
      <c r="AK43" s="165"/>
      <c r="AL43" s="165"/>
      <c r="AM43" s="167"/>
      <c r="AN43" s="166"/>
      <c r="AO43" s="165"/>
      <c r="AP43" s="165"/>
      <c r="AQ43" s="165"/>
      <c r="AR43" s="165"/>
      <c r="AS43" s="165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62" t="n">
        <v>465120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8"/>
      <c r="AG45" s="168"/>
      <c r="AH45" s="165"/>
      <c r="AI45" s="169"/>
      <c r="AJ45" s="168"/>
      <c r="AK45" s="168"/>
      <c r="AL45" s="165"/>
      <c r="AM45" s="169"/>
      <c r="AN45" s="168"/>
      <c r="AO45" s="168"/>
      <c r="AP45" s="165"/>
      <c r="AQ45" s="165"/>
      <c r="AR45" s="165"/>
      <c r="AS45" s="165"/>
    </row>
    <row r="46" customFormat="false" ht="12.75" hidden="false" customHeight="false" outlineLevel="0" collapsed="false">
      <c r="A46" s="124" t="n">
        <f aca="false">+A40</f>
        <v>37146</v>
      </c>
      <c r="B46" s="9"/>
      <c r="C46" s="9"/>
      <c r="D46" s="126" t="n">
        <f aca="false">+F35*'by type_area'!J4</f>
        <v>25425.75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70"/>
      <c r="AI46" s="171"/>
      <c r="AJ46" s="108"/>
      <c r="AK46" s="108"/>
      <c r="AL46" s="170"/>
      <c r="AM46" s="171"/>
      <c r="AN46" s="108"/>
      <c r="AO46" s="108"/>
      <c r="AP46" s="170"/>
      <c r="AQ46" s="165"/>
      <c r="AR46" s="165"/>
      <c r="AS46" s="165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490545.75</v>
      </c>
      <c r="F47" s="172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70"/>
      <c r="AI47" s="171"/>
      <c r="AJ47" s="108"/>
      <c r="AK47" s="108"/>
      <c r="AL47" s="170"/>
      <c r="AM47" s="171"/>
      <c r="AN47" s="108"/>
      <c r="AO47" s="108"/>
      <c r="AP47" s="170"/>
      <c r="AQ47" s="165"/>
      <c r="AR47" s="165"/>
      <c r="AS47" s="165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70"/>
      <c r="AI48" s="171"/>
      <c r="AJ48" s="108"/>
      <c r="AK48" s="108"/>
      <c r="AL48" s="170"/>
      <c r="AM48" s="171"/>
      <c r="AN48" s="108"/>
      <c r="AO48" s="108"/>
      <c r="AP48" s="170"/>
      <c r="AQ48" s="165"/>
      <c r="AR48" s="165"/>
      <c r="AS48" s="165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70"/>
      <c r="AI49" s="171"/>
      <c r="AJ49" s="108"/>
      <c r="AK49" s="108"/>
      <c r="AL49" s="170"/>
      <c r="AM49" s="171"/>
      <c r="AN49" s="108"/>
      <c r="AO49" s="108"/>
      <c r="AP49" s="170"/>
      <c r="AQ49" s="165"/>
      <c r="AR49" s="165"/>
      <c r="AS49" s="165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70"/>
      <c r="AI50" s="171"/>
      <c r="AJ50" s="108"/>
      <c r="AK50" s="108"/>
      <c r="AL50" s="170"/>
      <c r="AM50" s="171"/>
      <c r="AN50" s="108"/>
      <c r="AO50" s="108"/>
      <c r="AP50" s="170"/>
      <c r="AQ50" s="165"/>
      <c r="AR50" s="165"/>
      <c r="AS50" s="165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70"/>
      <c r="AI51" s="171"/>
      <c r="AJ51" s="108"/>
      <c r="AK51" s="108"/>
      <c r="AL51" s="170"/>
      <c r="AM51" s="171"/>
      <c r="AN51" s="108"/>
      <c r="AO51" s="108"/>
      <c r="AP51" s="170"/>
      <c r="AQ51" s="165"/>
      <c r="AR51" s="165"/>
      <c r="AS51" s="165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70"/>
      <c r="AI52" s="171"/>
      <c r="AJ52" s="108"/>
      <c r="AK52" s="108"/>
      <c r="AL52" s="170"/>
      <c r="AM52" s="171"/>
      <c r="AN52" s="108"/>
      <c r="AO52" s="108"/>
      <c r="AP52" s="170"/>
      <c r="AQ52" s="165"/>
      <c r="AR52" s="165"/>
      <c r="AS52" s="165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70"/>
      <c r="AI53" s="171"/>
      <c r="AJ53" s="108"/>
      <c r="AK53" s="108"/>
      <c r="AL53" s="170"/>
      <c r="AM53" s="171"/>
      <c r="AN53" s="108"/>
      <c r="AO53" s="108"/>
      <c r="AP53" s="170"/>
      <c r="AQ53" s="165"/>
      <c r="AR53" s="165"/>
      <c r="AS53" s="165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70"/>
      <c r="AI54" s="171"/>
      <c r="AJ54" s="108"/>
      <c r="AK54" s="108"/>
      <c r="AL54" s="170"/>
      <c r="AM54" s="171"/>
      <c r="AN54" s="108"/>
      <c r="AO54" s="108"/>
      <c r="AP54" s="170"/>
      <c r="AQ54" s="165"/>
      <c r="AR54" s="165"/>
      <c r="AS54" s="165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70"/>
      <c r="AI55" s="171"/>
      <c r="AJ55" s="108"/>
      <c r="AK55" s="108"/>
      <c r="AL55" s="170"/>
      <c r="AM55" s="171"/>
      <c r="AN55" s="108"/>
      <c r="AO55" s="108"/>
      <c r="AP55" s="170"/>
      <c r="AQ55" s="165"/>
      <c r="AR55" s="165"/>
      <c r="AS55" s="165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70"/>
      <c r="AI56" s="171"/>
      <c r="AJ56" s="108"/>
      <c r="AK56" s="108"/>
      <c r="AL56" s="170"/>
      <c r="AM56" s="171"/>
      <c r="AN56" s="108"/>
      <c r="AO56" s="108"/>
      <c r="AP56" s="170"/>
      <c r="AQ56" s="165"/>
      <c r="AR56" s="165"/>
      <c r="AS56" s="165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70"/>
      <c r="AI57" s="171"/>
      <c r="AJ57" s="108"/>
      <c r="AK57" s="108"/>
      <c r="AL57" s="170"/>
      <c r="AM57" s="171"/>
      <c r="AN57" s="108"/>
      <c r="AO57" s="108"/>
      <c r="AP57" s="170"/>
      <c r="AQ57" s="165"/>
      <c r="AR57" s="165"/>
      <c r="AS57" s="165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70"/>
      <c r="AI58" s="171"/>
      <c r="AJ58" s="108"/>
      <c r="AK58" s="108"/>
      <c r="AL58" s="170"/>
      <c r="AM58" s="171"/>
      <c r="AN58" s="108"/>
      <c r="AO58" s="108"/>
      <c r="AP58" s="170"/>
      <c r="AQ58" s="165"/>
      <c r="AR58" s="165"/>
      <c r="AS58" s="165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70"/>
      <c r="AI59" s="171"/>
      <c r="AJ59" s="108"/>
      <c r="AK59" s="108"/>
      <c r="AL59" s="170"/>
      <c r="AM59" s="171"/>
      <c r="AN59" s="108"/>
      <c r="AO59" s="108"/>
      <c r="AP59" s="170"/>
      <c r="AQ59" s="165"/>
      <c r="AR59" s="165"/>
      <c r="AS59" s="165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70"/>
      <c r="AI60" s="171"/>
      <c r="AJ60" s="108"/>
      <c r="AK60" s="108"/>
      <c r="AL60" s="170"/>
      <c r="AM60" s="171"/>
      <c r="AN60" s="108"/>
      <c r="AO60" s="108"/>
      <c r="AP60" s="170"/>
      <c r="AQ60" s="165"/>
      <c r="AR60" s="165"/>
      <c r="AS60" s="165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70"/>
      <c r="AI61" s="171"/>
      <c r="AJ61" s="108"/>
      <c r="AK61" s="108"/>
      <c r="AL61" s="170"/>
      <c r="AM61" s="171"/>
      <c r="AN61" s="108"/>
      <c r="AO61" s="108"/>
      <c r="AP61" s="170"/>
      <c r="AQ61" s="165"/>
      <c r="AR61" s="165"/>
      <c r="AS61" s="165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70"/>
      <c r="AI62" s="171"/>
      <c r="AJ62" s="108"/>
      <c r="AK62" s="108"/>
      <c r="AL62" s="170"/>
      <c r="AM62" s="171"/>
      <c r="AN62" s="108"/>
      <c r="AO62" s="108"/>
      <c r="AP62" s="170"/>
      <c r="AQ62" s="165"/>
      <c r="AR62" s="165"/>
      <c r="AS62" s="165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70"/>
      <c r="AI63" s="171"/>
      <c r="AJ63" s="108"/>
      <c r="AK63" s="108"/>
      <c r="AL63" s="170"/>
      <c r="AM63" s="171"/>
      <c r="AN63" s="108"/>
      <c r="AO63" s="108"/>
      <c r="AP63" s="170"/>
      <c r="AQ63" s="165"/>
      <c r="AR63" s="165"/>
      <c r="AS63" s="165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70"/>
      <c r="AI64" s="171"/>
      <c r="AJ64" s="108"/>
      <c r="AK64" s="108"/>
      <c r="AL64" s="170"/>
      <c r="AM64" s="171"/>
      <c r="AN64" s="108"/>
      <c r="AO64" s="108"/>
      <c r="AP64" s="170"/>
      <c r="AQ64" s="165"/>
      <c r="AR64" s="165"/>
      <c r="AS64" s="165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70"/>
      <c r="AI65" s="171"/>
      <c r="AJ65" s="108"/>
      <c r="AK65" s="108"/>
      <c r="AL65" s="170"/>
      <c r="AM65" s="171"/>
      <c r="AN65" s="108"/>
      <c r="AO65" s="108"/>
      <c r="AP65" s="170"/>
      <c r="AQ65" s="165"/>
      <c r="AR65" s="165"/>
      <c r="AS65" s="165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70"/>
      <c r="AI66" s="171"/>
      <c r="AJ66" s="108"/>
      <c r="AK66" s="108"/>
      <c r="AL66" s="170"/>
      <c r="AM66" s="171"/>
      <c r="AN66" s="108"/>
      <c r="AO66" s="108"/>
      <c r="AP66" s="170"/>
      <c r="AQ66" s="165"/>
      <c r="AR66" s="165"/>
      <c r="AS66" s="165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70"/>
      <c r="AI67" s="171"/>
      <c r="AJ67" s="108"/>
      <c r="AK67" s="108"/>
      <c r="AL67" s="170"/>
      <c r="AM67" s="171"/>
      <c r="AN67" s="108"/>
      <c r="AO67" s="108"/>
      <c r="AP67" s="170"/>
      <c r="AQ67" s="165"/>
      <c r="AR67" s="165"/>
      <c r="AS67" s="165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70"/>
      <c r="AI68" s="171"/>
      <c r="AJ68" s="108"/>
      <c r="AK68" s="108"/>
      <c r="AL68" s="170"/>
      <c r="AM68" s="171"/>
      <c r="AN68" s="108"/>
      <c r="AO68" s="108"/>
      <c r="AP68" s="170"/>
      <c r="AQ68" s="165"/>
      <c r="AR68" s="165"/>
      <c r="AS68" s="165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70"/>
      <c r="AI69" s="171"/>
      <c r="AJ69" s="108"/>
      <c r="AK69" s="108"/>
      <c r="AL69" s="170"/>
      <c r="AM69" s="171"/>
      <c r="AN69" s="108"/>
      <c r="AO69" s="108"/>
      <c r="AP69" s="170"/>
      <c r="AQ69" s="165"/>
      <c r="AR69" s="165"/>
      <c r="AS69" s="165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70"/>
      <c r="AI70" s="171"/>
      <c r="AJ70" s="108"/>
      <c r="AK70" s="108"/>
      <c r="AL70" s="170"/>
      <c r="AM70" s="171"/>
      <c r="AN70" s="108"/>
      <c r="AO70" s="108"/>
      <c r="AP70" s="170"/>
      <c r="AQ70" s="165"/>
      <c r="AR70" s="165"/>
      <c r="AS70" s="165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70"/>
      <c r="AI71" s="171"/>
      <c r="AJ71" s="108"/>
      <c r="AK71" s="108"/>
      <c r="AL71" s="170"/>
      <c r="AM71" s="171"/>
      <c r="AN71" s="108"/>
      <c r="AO71" s="108"/>
      <c r="AP71" s="170"/>
      <c r="AQ71" s="165"/>
      <c r="AR71" s="165"/>
      <c r="AS71" s="165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70"/>
      <c r="AI72" s="171"/>
      <c r="AJ72" s="108"/>
      <c r="AK72" s="108"/>
      <c r="AL72" s="170"/>
      <c r="AM72" s="171"/>
      <c r="AN72" s="108"/>
      <c r="AO72" s="108"/>
      <c r="AP72" s="170"/>
      <c r="AQ72" s="165"/>
      <c r="AR72" s="165"/>
      <c r="AS72" s="165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70"/>
      <c r="AI73" s="171"/>
      <c r="AJ73" s="108"/>
      <c r="AK73" s="108"/>
      <c r="AL73" s="170"/>
      <c r="AM73" s="171"/>
      <c r="AN73" s="108"/>
      <c r="AO73" s="108"/>
      <c r="AP73" s="170"/>
      <c r="AQ73" s="165"/>
      <c r="AR73" s="165"/>
      <c r="AS73" s="165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70"/>
      <c r="AI74" s="171"/>
      <c r="AJ74" s="108"/>
      <c r="AK74" s="108"/>
      <c r="AL74" s="170"/>
      <c r="AM74" s="171"/>
      <c r="AN74" s="108"/>
      <c r="AO74" s="108"/>
      <c r="AP74" s="170"/>
      <c r="AQ74" s="165"/>
      <c r="AR74" s="165"/>
      <c r="AS74" s="165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70"/>
      <c r="AI75" s="171"/>
      <c r="AJ75" s="108"/>
      <c r="AK75" s="108"/>
      <c r="AL75" s="170"/>
      <c r="AM75" s="171"/>
      <c r="AN75" s="108"/>
      <c r="AO75" s="108"/>
      <c r="AP75" s="170"/>
      <c r="AQ75" s="165"/>
      <c r="AR75" s="165"/>
      <c r="AS75" s="165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70"/>
      <c r="AI76" s="171"/>
      <c r="AJ76" s="108"/>
      <c r="AK76" s="108"/>
      <c r="AL76" s="170"/>
      <c r="AM76" s="171"/>
      <c r="AN76" s="108"/>
      <c r="AO76" s="108"/>
      <c r="AP76" s="170"/>
      <c r="AQ76" s="165"/>
      <c r="AR76" s="165"/>
      <c r="AS76" s="165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71"/>
      <c r="AJ77" s="108"/>
      <c r="AK77" s="108"/>
      <c r="AL77" s="108"/>
      <c r="AM77" s="171"/>
      <c r="AN77" s="108"/>
      <c r="AO77" s="108"/>
      <c r="AP77" s="108"/>
      <c r="AQ77" s="165"/>
      <c r="AR77" s="165"/>
      <c r="AS77" s="165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5"/>
      <c r="AG78" s="170"/>
      <c r="AH78" s="173"/>
      <c r="AI78" s="174"/>
      <c r="AJ78" s="165"/>
      <c r="AK78" s="170"/>
      <c r="AL78" s="173"/>
      <c r="AM78" s="174"/>
      <c r="AN78" s="165"/>
      <c r="AO78" s="170"/>
      <c r="AP78" s="173"/>
      <c r="AQ78" s="165"/>
      <c r="AR78" s="165"/>
      <c r="AS78" s="165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5"/>
      <c r="AG79" s="165"/>
      <c r="AH79" s="108"/>
      <c r="AI79" s="165"/>
      <c r="AJ79" s="165"/>
      <c r="AK79" s="165"/>
      <c r="AL79" s="108"/>
      <c r="AM79" s="165"/>
      <c r="AN79" s="165"/>
      <c r="AO79" s="165"/>
      <c r="AP79" s="108"/>
      <c r="AQ79" s="165"/>
      <c r="AR79" s="165"/>
      <c r="AS79" s="165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5"/>
      <c r="AG80" s="165"/>
      <c r="AH80" s="108"/>
      <c r="AI80" s="175"/>
      <c r="AJ80" s="165"/>
      <c r="AK80" s="165"/>
      <c r="AL80" s="108"/>
      <c r="AM80" s="175"/>
      <c r="AN80" s="165"/>
      <c r="AO80" s="165"/>
      <c r="AP80" s="108"/>
      <c r="AQ80" s="165"/>
      <c r="AR80" s="165"/>
      <c r="AS80" s="165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5"/>
      <c r="AG81" s="165"/>
      <c r="AH81" s="108"/>
      <c r="AI81" s="173"/>
      <c r="AJ81" s="165"/>
      <c r="AK81" s="165"/>
      <c r="AL81" s="108"/>
      <c r="AM81" s="173"/>
      <c r="AN81" s="165"/>
      <c r="AO81" s="165"/>
      <c r="AP81" s="108"/>
      <c r="AQ81" s="165"/>
      <c r="AR81" s="165"/>
      <c r="AS81" s="165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5"/>
      <c r="AG82" s="165"/>
      <c r="AH82" s="108"/>
      <c r="AI82" s="175"/>
      <c r="AJ82" s="165"/>
      <c r="AK82" s="165"/>
      <c r="AL82" s="108"/>
      <c r="AM82" s="175"/>
      <c r="AN82" s="165"/>
      <c r="AO82" s="165"/>
      <c r="AP82" s="108"/>
      <c r="AQ82" s="165"/>
      <c r="AR82" s="165"/>
      <c r="AS82" s="165"/>
    </row>
    <row r="83" customFormat="false" ht="12.75" hidden="false" customHeight="false" outlineLevel="0" collapsed="false">
      <c r="AE83" s="9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</row>
    <row r="84" customFormat="false" ht="12.75" hidden="false" customHeight="false" outlineLevel="0" collapsed="false">
      <c r="AE84" s="9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</row>
    <row r="85" customFormat="false" ht="12.75" hidden="false" customHeight="false" outlineLevel="0" collapsed="false"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</row>
    <row r="86" customFormat="false" ht="12.75" hidden="false" customHeight="false" outlineLevel="0" collapsed="false"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</row>
    <row r="87" customFormat="false" ht="12.75" hidden="false" customHeight="false" outlineLevel="0" collapsed="false"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</row>
    <row r="88" customFormat="false" ht="12.75" hidden="false" customHeight="false" outlineLevel="0" collapsed="false"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</row>
    <row r="89" customFormat="false" ht="12.75" hidden="false" customHeight="false" outlineLevel="0" collapsed="false"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</row>
    <row r="90" customFormat="false" ht="12.75" hidden="false" customHeight="false" outlineLevel="0" collapsed="false"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</row>
    <row r="91" customFormat="false" ht="12.75" hidden="false" customHeight="false" outlineLevel="0" collapsed="false"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</row>
    <row r="92" customFormat="false" ht="12.75" hidden="false" customHeight="false" outlineLevel="0" collapsed="false"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</row>
    <row r="93" customFormat="false" ht="12.75" hidden="false" customHeight="false" outlineLevel="0" collapsed="false"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</row>
    <row r="94" customFormat="false" ht="12.75" hidden="false" customHeight="false" outlineLevel="0" collapsed="false"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</row>
    <row r="95" customFormat="false" ht="12.75" hidden="false" customHeight="false" outlineLevel="0" collapsed="false"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</row>
    <row r="96" customFormat="false" ht="12.75" hidden="false" customHeight="false" outlineLevel="0" collapsed="false"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</row>
    <row r="97" customFormat="false" ht="12.75" hidden="false" customHeight="false" outlineLevel="0" collapsed="false"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</row>
    <row r="98" customFormat="false" ht="12.75" hidden="false" customHeight="false" outlineLevel="0" collapsed="false"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</row>
    <row r="99" customFormat="false" ht="12.75" hidden="false" customHeight="false" outlineLevel="0" collapsed="false"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</row>
    <row r="100" customFormat="false" ht="12.75" hidden="false" customHeight="false" outlineLevel="0" collapsed="false"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</row>
    <row r="101" customFormat="false" ht="12.75" hidden="false" customHeight="false" outlineLevel="0" collapsed="false"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</row>
    <row r="102" customFormat="false" ht="12.75" hidden="false" customHeight="false" outlineLevel="0" collapsed="false"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</row>
    <row r="103" customFormat="false" ht="12.75" hidden="false" customHeight="false" outlineLevel="0" collapsed="false"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</row>
    <row r="104" customFormat="false" ht="12.75" hidden="false" customHeight="false" outlineLevel="0" collapsed="false"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</row>
    <row r="105" customFormat="false" ht="12.75" hidden="false" customHeight="false" outlineLevel="0" collapsed="false"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5" activeCellId="3" sqref="E38 C43 H38 C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4" t="s">
        <v>123</v>
      </c>
      <c r="E2" s="100"/>
      <c r="F2" s="144" t="s">
        <v>124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114</v>
      </c>
      <c r="B3" s="101" t="s">
        <v>115</v>
      </c>
      <c r="C3" s="145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I3" s="176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-89270</v>
      </c>
      <c r="C4" s="108" t="n">
        <v>-72220</v>
      </c>
      <c r="D4" s="108" t="n">
        <v>0</v>
      </c>
      <c r="E4" s="108" t="n">
        <v>-16950</v>
      </c>
      <c r="F4" s="108"/>
      <c r="G4" s="108"/>
      <c r="H4" s="108" t="n">
        <f aca="false">+G4+E4+C4-F4-D4-B4</f>
        <v>100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-96891</v>
      </c>
      <c r="C5" s="108" t="n">
        <v>-72220</v>
      </c>
      <c r="D5" s="108" t="n">
        <v>0</v>
      </c>
      <c r="E5" s="108" t="n">
        <v>-24950</v>
      </c>
      <c r="F5" s="108"/>
      <c r="G5" s="108"/>
      <c r="H5" s="108" t="n">
        <f aca="false">+G5+E5+C5-F5-D5-B5</f>
        <v>-279</v>
      </c>
      <c r="I5" s="108"/>
      <c r="J5" s="117"/>
      <c r="K5" s="177"/>
      <c r="L5" s="5"/>
      <c r="M5" s="5"/>
      <c r="N5" s="178"/>
      <c r="O5" s="179" t="s">
        <v>125</v>
      </c>
      <c r="P5" s="178"/>
      <c r="Q5" s="19"/>
    </row>
    <row r="6" customFormat="false" ht="12.75" hidden="false" customHeight="false" outlineLevel="0" collapsed="false">
      <c r="A6" s="146" t="n">
        <v>3</v>
      </c>
      <c r="B6" s="108" t="n">
        <v>-97824</v>
      </c>
      <c r="C6" s="108" t="n">
        <v>-72220</v>
      </c>
      <c r="D6" s="108"/>
      <c r="E6" s="108" t="n">
        <v>-24950</v>
      </c>
      <c r="F6" s="108"/>
      <c r="G6" s="108"/>
      <c r="H6" s="108" t="n">
        <f aca="false">+G6+E6+C6-F6-D6-B6</f>
        <v>654</v>
      </c>
      <c r="I6" s="108"/>
      <c r="J6" s="117"/>
      <c r="K6" s="177" t="s">
        <v>117</v>
      </c>
      <c r="L6" s="180" t="s">
        <v>115</v>
      </c>
      <c r="M6" s="180" t="s">
        <v>116</v>
      </c>
      <c r="N6" s="181" t="s">
        <v>118</v>
      </c>
      <c r="O6" s="179" t="s">
        <v>119</v>
      </c>
      <c r="P6" s="178" t="s">
        <v>120</v>
      </c>
      <c r="Q6" s="19"/>
    </row>
    <row r="7" customFormat="false" ht="12.75" hidden="false" customHeight="false" outlineLevel="0" collapsed="false">
      <c r="A7" s="146" t="n">
        <v>4</v>
      </c>
      <c r="B7" s="108" t="n">
        <v>-102043</v>
      </c>
      <c r="C7" s="108" t="n">
        <v>-77338</v>
      </c>
      <c r="D7" s="108"/>
      <c r="E7" s="108" t="n">
        <v>-24624</v>
      </c>
      <c r="F7" s="108"/>
      <c r="G7" s="108"/>
      <c r="H7" s="108" t="n">
        <f aca="false">+G7+E7+C7-F7-D7-B7</f>
        <v>81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-85354</v>
      </c>
      <c r="C8" s="108" t="n">
        <v>-69960</v>
      </c>
      <c r="D8" s="108"/>
      <c r="E8" s="108" t="n">
        <v>-14933</v>
      </c>
      <c r="F8" s="108"/>
      <c r="G8" s="108"/>
      <c r="H8" s="108" t="n">
        <f aca="false">+G8+E8+C8-F8-D8-B8</f>
        <v>461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-48847</v>
      </c>
      <c r="C9" s="108" t="n">
        <v>-43328</v>
      </c>
      <c r="D9" s="108"/>
      <c r="E9" s="108" t="n">
        <v>-4968</v>
      </c>
      <c r="F9" s="108"/>
      <c r="G9" s="108"/>
      <c r="H9" s="108" t="n">
        <f aca="false">+G9+E9+C9-F9-D9-B9</f>
        <v>551</v>
      </c>
      <c r="I9" s="108"/>
      <c r="J9" s="117"/>
      <c r="K9" s="177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9" t="n">
        <v>8.21</v>
      </c>
      <c r="P9" s="182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-92703</v>
      </c>
      <c r="C10" s="108" t="n">
        <v>-80852</v>
      </c>
      <c r="D10" s="108"/>
      <c r="E10" s="108" t="n">
        <v>-11848</v>
      </c>
      <c r="F10" s="108"/>
      <c r="G10" s="108"/>
      <c r="H10" s="108" t="n">
        <f aca="false">+G10+E10+C10-F10-D10-B10</f>
        <v>3</v>
      </c>
      <c r="I10" s="108"/>
      <c r="J10" s="117"/>
      <c r="K10" s="177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9" t="n">
        <v>5.62</v>
      </c>
      <c r="P10" s="182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-118238</v>
      </c>
      <c r="C11" s="108" t="n">
        <v>-73499</v>
      </c>
      <c r="D11" s="108"/>
      <c r="E11" s="108" t="n">
        <v>-44100</v>
      </c>
      <c r="F11" s="108"/>
      <c r="G11" s="108"/>
      <c r="H11" s="108" t="n">
        <f aca="false">+G11+E11+C11-F11-D11-B11</f>
        <v>639</v>
      </c>
      <c r="I11" s="108"/>
      <c r="J11" s="117"/>
      <c r="K11" s="177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9" t="n">
        <v>4.98</v>
      </c>
      <c r="P11" s="182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-108131</v>
      </c>
      <c r="C12" s="108" t="n">
        <v>-67831</v>
      </c>
      <c r="D12" s="108"/>
      <c r="E12" s="108" t="n">
        <v>-44100</v>
      </c>
      <c r="F12" s="108"/>
      <c r="G12" s="108"/>
      <c r="H12" s="108" t="n">
        <f aca="false">+G12+E12+C12-F12-D12-B12</f>
        <v>-3800</v>
      </c>
      <c r="I12" s="108"/>
      <c r="J12" s="117"/>
      <c r="K12" s="177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9" t="n">
        <v>4.87</v>
      </c>
      <c r="P12" s="182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-117446</v>
      </c>
      <c r="C13" s="108" t="n">
        <v>-72624</v>
      </c>
      <c r="D13" s="108"/>
      <c r="E13" s="108" t="n">
        <v>-44100</v>
      </c>
      <c r="F13" s="108"/>
      <c r="G13" s="108"/>
      <c r="H13" s="108" t="n">
        <f aca="false">+G13+E13+C13-F13-D13-B13</f>
        <v>722</v>
      </c>
      <c r="I13" s="108"/>
      <c r="J13" s="117"/>
      <c r="K13" s="177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9" t="n">
        <v>3.82</v>
      </c>
      <c r="P13" s="182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-71297</v>
      </c>
      <c r="C14" s="108" t="n">
        <v>-71801</v>
      </c>
      <c r="D14" s="108"/>
      <c r="E14" s="108"/>
      <c r="F14" s="108"/>
      <c r="G14" s="108"/>
      <c r="H14" s="108" t="n">
        <f aca="false">+G14+E14+C14-F14-D14-B14</f>
        <v>-504</v>
      </c>
      <c r="I14" s="108"/>
      <c r="J14" s="117"/>
      <c r="K14" s="177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9" t="n">
        <v>3.2</v>
      </c>
      <c r="P14" s="182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/>
      <c r="C15" s="108"/>
      <c r="D15" s="108"/>
      <c r="E15" s="108"/>
      <c r="F15" s="108"/>
      <c r="G15" s="108"/>
      <c r="H15" s="108" t="n">
        <f aca="false">+G15+E15+C15-F15-D15-B15</f>
        <v>0</v>
      </c>
      <c r="I15" s="108"/>
      <c r="J15" s="117"/>
      <c r="K15" s="177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9" t="n">
        <v>2.77</v>
      </c>
      <c r="P15" s="183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/>
      <c r="C16" s="108"/>
      <c r="D16" s="108"/>
      <c r="E16" s="108"/>
      <c r="F16" s="108"/>
      <c r="G16" s="108"/>
      <c r="H16" s="108" t="n">
        <f aca="false">+G16+E16+C16-F16-D16-B16</f>
        <v>0</v>
      </c>
      <c r="I16" s="108"/>
      <c r="J16" s="117"/>
      <c r="K16" s="5"/>
      <c r="L16" s="128"/>
      <c r="M16" s="128"/>
      <c r="N16" s="128"/>
      <c r="O16" s="184"/>
      <c r="P16" s="185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/>
      <c r="C17" s="108"/>
      <c r="D17" s="108"/>
      <c r="E17" s="108"/>
      <c r="F17" s="108"/>
      <c r="G17" s="108"/>
      <c r="H17" s="108" t="n">
        <f aca="false">+G17+E17+C17-F17-D17-B17</f>
        <v>0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/>
      <c r="C18" s="108"/>
      <c r="D18" s="108"/>
      <c r="E18" s="108"/>
      <c r="F18" s="108"/>
      <c r="G18" s="108"/>
      <c r="H18" s="108" t="n">
        <f aca="false">+G18+E18+C18-F18-D18-B18</f>
        <v>0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/>
      <c r="C19" s="108"/>
      <c r="D19" s="108"/>
      <c r="E19" s="108"/>
      <c r="F19" s="108"/>
      <c r="G19" s="108"/>
      <c r="H19" s="108" t="n">
        <f aca="false">+G19+E19+C19-F19-D19-B19</f>
        <v>0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/>
      <c r="C20" s="108"/>
      <c r="D20" s="108"/>
      <c r="E20" s="108"/>
      <c r="F20" s="108"/>
      <c r="G20" s="108"/>
      <c r="H20" s="108" t="n">
        <f aca="false">+G20+E20+C20-F20-D20-B20</f>
        <v>0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08"/>
      <c r="G21" s="108"/>
      <c r="H21" s="108" t="n">
        <f aca="false">+G21+E21+C21-F21-D21-B21</f>
        <v>0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08"/>
      <c r="G22" s="108"/>
      <c r="H22" s="108" t="n">
        <f aca="false">+G22+E22+C22-F22-D22-B22</f>
        <v>0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08"/>
      <c r="G23" s="108"/>
      <c r="H23" s="108" t="n">
        <f aca="false">+G23+E23+C23-F23-D23-B23</f>
        <v>0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59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72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-1028044</v>
      </c>
      <c r="C35" s="148" t="n">
        <f aca="false">SUM(C4:C34)</f>
        <v>-773893</v>
      </c>
      <c r="D35" s="108" t="n">
        <f aca="false">SUM(D4:D34)</f>
        <v>0</v>
      </c>
      <c r="E35" s="148" t="n">
        <f aca="false">SUM(E4:E34)</f>
        <v>-255523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-1372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2.03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-2785.16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6" t="n">
        <v>37134</v>
      </c>
      <c r="F38" s="16"/>
      <c r="G38" s="151"/>
      <c r="H38" s="187" t="n">
        <v>457935.18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37145</v>
      </c>
      <c r="F39" s="16"/>
      <c r="G39" s="16"/>
      <c r="H39" s="131" t="n">
        <f aca="false">+H38+H37</f>
        <v>455150.02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8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8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8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8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126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37134</v>
      </c>
      <c r="E46" s="30" t="n">
        <v>110189</v>
      </c>
      <c r="F46" s="108"/>
      <c r="G46" s="108"/>
      <c r="H46" s="108" t="n">
        <f aca="false">27452*2.81</f>
        <v>77140.12</v>
      </c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37145</v>
      </c>
      <c r="E47" s="37" t="n">
        <f aca="false">+H35</f>
        <v>-1372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108817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9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9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9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9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9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9"/>
      <c r="B64" s="108"/>
      <c r="C64" s="108"/>
      <c r="D64" s="159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59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8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8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8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90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8"/>
    </row>
    <row r="172" customFormat="false" ht="11.25" hidden="false" customHeight="false" outlineLevel="0" collapsed="false">
      <c r="J172" s="153"/>
      <c r="K172" s="153"/>
      <c r="L172" s="152"/>
      <c r="M172" s="153"/>
      <c r="N172" s="190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8"/>
    </row>
    <row r="216" customFormat="false" ht="11.25" hidden="false" customHeight="false" outlineLevel="0" collapsed="false">
      <c r="J216" s="153"/>
      <c r="K216" s="153"/>
      <c r="L216" s="152"/>
      <c r="M216" s="153"/>
      <c r="N216" s="188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8"/>
    </row>
    <row r="259" customFormat="false" ht="11.25" hidden="false" customHeight="false" outlineLevel="0" collapsed="false">
      <c r="J259" s="153"/>
      <c r="K259" s="153"/>
      <c r="L259" s="152"/>
      <c r="M259" s="153"/>
      <c r="N259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12" activeCellId="3" sqref="E19 E34 D42 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7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4"/>
      <c r="B2" s="158"/>
      <c r="C2" s="108"/>
      <c r="D2" s="108" t="s">
        <v>127</v>
      </c>
      <c r="F2" s="0"/>
      <c r="H2" s="177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128</v>
      </c>
      <c r="D3" s="191" t="s">
        <v>129</v>
      </c>
      <c r="E3" s="100"/>
      <c r="F3" s="191" t="s">
        <v>130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131</v>
      </c>
      <c r="AB3" s="192"/>
      <c r="AC3" s="108"/>
      <c r="AD3" s="108"/>
      <c r="AE3" s="108"/>
      <c r="AF3" s="9"/>
      <c r="AG3" s="19" t="s">
        <v>132</v>
      </c>
      <c r="AH3" s="192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101" t="s">
        <v>115</v>
      </c>
      <c r="E4" s="101" t="s">
        <v>116</v>
      </c>
      <c r="F4" s="101" t="s">
        <v>115</v>
      </c>
      <c r="G4" s="101" t="s">
        <v>116</v>
      </c>
      <c r="H4" s="193" t="s">
        <v>134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92"/>
      <c r="AB4" s="192"/>
      <c r="AC4" s="108"/>
      <c r="AD4" s="108"/>
      <c r="AE4" s="108"/>
      <c r="AF4" s="9"/>
      <c r="AG4" s="18"/>
      <c r="AH4" s="192"/>
      <c r="AK4" s="194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v>-250508</v>
      </c>
      <c r="E5" s="108" t="n">
        <v>-251915</v>
      </c>
      <c r="F5" s="108"/>
      <c r="G5" s="108"/>
      <c r="H5" s="108" t="n">
        <f aca="false">+E5-D5+C5-B5</f>
        <v>-1407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128</v>
      </c>
      <c r="AB5" s="108"/>
      <c r="AC5" s="108"/>
      <c r="AD5" s="195" t="s">
        <v>135</v>
      </c>
      <c r="AE5" s="195"/>
      <c r="AF5" s="100"/>
      <c r="AG5" s="19" t="s">
        <v>128</v>
      </c>
      <c r="AJ5" s="100" t="s">
        <v>135</v>
      </c>
      <c r="AK5" s="100"/>
      <c r="AL5" s="100"/>
      <c r="AM5" s="19" t="s">
        <v>128</v>
      </c>
      <c r="AO5" s="100" t="s">
        <v>135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v>-266868</v>
      </c>
      <c r="E6" s="108" t="n">
        <v>-268107</v>
      </c>
      <c r="F6" s="108"/>
      <c r="G6" s="108"/>
      <c r="H6" s="108" t="n">
        <f aca="false">+E6-D6+C6-B6</f>
        <v>-1239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6" t="s">
        <v>117</v>
      </c>
      <c r="AA6" s="145" t="s">
        <v>136</v>
      </c>
      <c r="AB6" s="145" t="s">
        <v>137</v>
      </c>
      <c r="AC6" s="145" t="s">
        <v>138</v>
      </c>
      <c r="AD6" s="145" t="s">
        <v>136</v>
      </c>
      <c r="AE6" s="145" t="s">
        <v>137</v>
      </c>
      <c r="AF6" s="101" t="s">
        <v>138</v>
      </c>
      <c r="AG6" s="101" t="s">
        <v>136</v>
      </c>
      <c r="AH6" s="145" t="s">
        <v>137</v>
      </c>
      <c r="AI6" s="101" t="s">
        <v>138</v>
      </c>
      <c r="AJ6" s="101" t="s">
        <v>136</v>
      </c>
      <c r="AK6" s="101" t="s">
        <v>137</v>
      </c>
      <c r="AL6" s="101" t="s">
        <v>138</v>
      </c>
      <c r="AM6" s="101" t="s">
        <v>136</v>
      </c>
      <c r="AN6" s="101" t="s">
        <v>137</v>
      </c>
      <c r="AO6" s="101" t="s">
        <v>136</v>
      </c>
      <c r="AP6" s="101" t="s">
        <v>137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v>-280823</v>
      </c>
      <c r="E7" s="108" t="n">
        <v>-279686</v>
      </c>
      <c r="F7" s="108"/>
      <c r="G7" s="108"/>
      <c r="H7" s="108" t="n">
        <f aca="false">+E7-D7+C7-B7</f>
        <v>1137</v>
      </c>
      <c r="I7" s="113"/>
      <c r="L7" s="197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v>-269685</v>
      </c>
      <c r="E8" s="108" t="n">
        <v>-270741</v>
      </c>
      <c r="F8" s="108"/>
      <c r="G8" s="108"/>
      <c r="H8" s="108" t="n">
        <f aca="false">+E8-D8+C8-B8</f>
        <v>-1056</v>
      </c>
      <c r="I8" s="113"/>
      <c r="L8" s="197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v>-292953</v>
      </c>
      <c r="E9" s="108" t="n">
        <v>-307670</v>
      </c>
      <c r="F9" s="108"/>
      <c r="G9" s="108"/>
      <c r="H9" s="108" t="n">
        <f aca="false">+E9-D9+C9-B9</f>
        <v>-14717</v>
      </c>
      <c r="I9" s="113"/>
      <c r="L9" s="197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v>-302287</v>
      </c>
      <c r="E10" s="108" t="n">
        <v>-324302</v>
      </c>
      <c r="F10" s="108"/>
      <c r="G10" s="108"/>
      <c r="H10" s="108" t="n">
        <f aca="false">+E10-D10+C10-B10</f>
        <v>-22015</v>
      </c>
      <c r="I10" s="113"/>
      <c r="L10" s="197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 t="n">
        <v>25</v>
      </c>
      <c r="C11" s="108"/>
      <c r="D11" s="108" t="n">
        <v>-316556</v>
      </c>
      <c r="E11" s="108" t="n">
        <v>-315034</v>
      </c>
      <c r="F11" s="108" t="n">
        <v>25</v>
      </c>
      <c r="G11" s="108"/>
      <c r="H11" s="108" t="n">
        <f aca="false">+E11-D11+C11-B11</f>
        <v>1497</v>
      </c>
      <c r="I11" s="113"/>
      <c r="L11" s="198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v>-299575</v>
      </c>
      <c r="E12" s="108" t="n">
        <v>-292964</v>
      </c>
      <c r="F12" s="108"/>
      <c r="G12" s="108"/>
      <c r="H12" s="108" t="n">
        <f aca="false">+E12-D12+C12-B12</f>
        <v>6611</v>
      </c>
      <c r="I12" s="113"/>
      <c r="L12" s="198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v>-299393</v>
      </c>
      <c r="E13" s="108" t="n">
        <v>-300098</v>
      </c>
      <c r="F13" s="108"/>
      <c r="G13" s="108"/>
      <c r="H13" s="108" t="n">
        <f aca="false">+E13-D13+C13-B13</f>
        <v>-705</v>
      </c>
      <c r="I13" s="113"/>
      <c r="L13" s="198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v>-304849</v>
      </c>
      <c r="E14" s="108" t="n">
        <v>-290831</v>
      </c>
      <c r="F14" s="108"/>
      <c r="G14" s="108"/>
      <c r="H14" s="108" t="n">
        <f aca="false">+E14-D14+C14-B14</f>
        <v>14018</v>
      </c>
      <c r="I14" s="113"/>
      <c r="L14" s="198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v>-311901</v>
      </c>
      <c r="E15" s="108" t="n">
        <v>-310222</v>
      </c>
      <c r="F15" s="108"/>
      <c r="G15" s="108"/>
      <c r="H15" s="108" t="n">
        <f aca="false">+E15-D15+C15-B15</f>
        <v>1679</v>
      </c>
      <c r="I15" s="113"/>
      <c r="L15" s="198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/>
      <c r="E16" s="108"/>
      <c r="F16" s="108"/>
      <c r="G16" s="108"/>
      <c r="H16" s="108" t="n">
        <f aca="false">+E16-D16+C16-B16</f>
        <v>0</v>
      </c>
      <c r="I16" s="113"/>
      <c r="L16" s="198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/>
      <c r="G17" s="108"/>
      <c r="H17" s="108" t="n">
        <f aca="false">+E17-D17+C17-B17</f>
        <v>0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/>
      <c r="G18" s="108"/>
      <c r="H18" s="108" t="n">
        <f aca="false">+E18-D18+C18-B18</f>
        <v>0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/>
      <c r="G19" s="108"/>
      <c r="H19" s="108" t="n">
        <f aca="false">+E19-D19+C19-B19</f>
        <v>0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/>
      <c r="G20" s="108"/>
      <c r="H20" s="108" t="n">
        <f aca="false">+E20-D20+C20-B20</f>
        <v>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/>
      <c r="G21" s="108"/>
      <c r="H21" s="108" t="n">
        <f aca="false">+E21-D21+C21-B21</f>
        <v>0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/>
      <c r="G22" s="108"/>
      <c r="H22" s="108" t="n">
        <f aca="false">+E22-D22+C22-B22</f>
        <v>0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/>
      <c r="G23" s="108"/>
      <c r="H23" s="108" t="n">
        <f aca="false">+E23-D23+C23-B23</f>
        <v>0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/>
      <c r="G24" s="108"/>
      <c r="H24" s="108" t="n">
        <f aca="false">+E24-D24+C24-B24</f>
        <v>0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9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9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25</v>
      </c>
      <c r="C36" s="108" t="n">
        <f aca="false">SUM(C5:C35)</f>
        <v>0</v>
      </c>
      <c r="D36" s="108" t="n">
        <f aca="false">SUM(D5:D35)</f>
        <v>-3195398</v>
      </c>
      <c r="E36" s="108" t="n">
        <f aca="false">SUM(E5:E35)</f>
        <v>-3211570</v>
      </c>
      <c r="F36" s="108" t="n">
        <f aca="false">SUM(F5:F35)</f>
        <v>25</v>
      </c>
      <c r="G36" s="108" t="n">
        <f aca="false">SUM(G5:G35)</f>
        <v>0</v>
      </c>
      <c r="H36" s="108" t="n">
        <f aca="false">SUM(H5:H35)</f>
        <v>-16197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-25</v>
      </c>
      <c r="E37" s="120" t="n">
        <f aca="false">+E36-D36</f>
        <v>-16172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37134</v>
      </c>
      <c r="B38" s="19" t="s">
        <v>139</v>
      </c>
      <c r="C38" s="200" t="n">
        <v>64269</v>
      </c>
      <c r="D38" s="201"/>
      <c r="E38" s="200" t="n">
        <v>-65974</v>
      </c>
      <c r="F38" s="108"/>
      <c r="G38" s="108"/>
      <c r="H38" s="161" t="n">
        <f aca="false">+C38+E38+G38</f>
        <v>-1705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37145</v>
      </c>
      <c r="B39" s="19" t="s">
        <v>139</v>
      </c>
      <c r="C39" s="202" t="n">
        <f aca="false">+C38+C37</f>
        <v>64244</v>
      </c>
      <c r="D39" s="203"/>
      <c r="E39" s="202" t="n">
        <f aca="false">+E38+E37</f>
        <v>-82146</v>
      </c>
      <c r="F39" s="203"/>
      <c r="G39" s="202"/>
      <c r="H39" s="202" t="n">
        <f aca="false">+H38+H36</f>
        <v>-17902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4"/>
      <c r="E40" s="204"/>
      <c r="F40" s="205"/>
      <c r="G40" s="204"/>
      <c r="H40" s="206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7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08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f aca="false">+A38</f>
        <v>37134</v>
      </c>
      <c r="B44" s="9"/>
      <c r="C44" s="209" t="n">
        <v>-1582961.01</v>
      </c>
      <c r="D44" s="58"/>
      <c r="E44" s="210" t="n">
        <v>942518.92</v>
      </c>
      <c r="F44" s="16" t="n">
        <f aca="false">+E44+C44</f>
        <v>-640442.09</v>
      </c>
      <c r="G44" s="2"/>
      <c r="H44" s="211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37145</v>
      </c>
      <c r="B45" s="9"/>
      <c r="C45" s="16" t="n">
        <f aca="false">+C37*summary!H4</f>
        <v>-50.75</v>
      </c>
      <c r="D45" s="58"/>
      <c r="E45" s="131" t="n">
        <f aca="false">+E37*summary!H3</f>
        <v>-31373.68</v>
      </c>
      <c r="F45" s="16" t="n">
        <f aca="false">+E45+C45</f>
        <v>-31424.43</v>
      </c>
      <c r="G45" s="2"/>
      <c r="H45" s="211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-1583011.76</v>
      </c>
      <c r="D46" s="58"/>
      <c r="E46" s="131" t="n">
        <f aca="false">+E45+E44</f>
        <v>911145.24</v>
      </c>
      <c r="F46" s="16" t="n">
        <f aca="false">+E46+C46</f>
        <v>-671866.52</v>
      </c>
      <c r="G46" s="2"/>
      <c r="H46" s="211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11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4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4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12"/>
      <c r="O68" s="213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12"/>
      <c r="O69" s="213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12"/>
      <c r="O70" s="213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12"/>
      <c r="O71" s="213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12"/>
      <c r="O72" s="213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12"/>
      <c r="O73" s="213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7"/>
      <c r="O74" s="213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7"/>
      <c r="O75" s="213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4"/>
      <c r="C76" s="120"/>
      <c r="D76" s="120"/>
      <c r="E76" s="120"/>
      <c r="H76" s="112"/>
      <c r="I76" s="113"/>
      <c r="J76" s="113"/>
      <c r="K76" s="113"/>
      <c r="L76" s="113"/>
      <c r="M76" s="113"/>
      <c r="N76" s="197"/>
      <c r="O76" s="213"/>
      <c r="AN76" s="0"/>
    </row>
    <row r="77" customFormat="false" ht="12.75" hidden="false" customHeight="false" outlineLevel="0" collapsed="false">
      <c r="A77" s="214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7"/>
      <c r="O77" s="213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7"/>
      <c r="O78" s="213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7"/>
      <c r="O79" s="213"/>
      <c r="AN79" s="0"/>
    </row>
    <row r="80" customFormat="false" ht="12.75" hidden="false" customHeight="false" outlineLevel="0" collapsed="false">
      <c r="A80" s="164"/>
      <c r="B80" s="158"/>
      <c r="C80" s="108"/>
      <c r="D80" s="108"/>
      <c r="F80" s="164"/>
      <c r="G80" s="158"/>
      <c r="H80" s="108"/>
      <c r="I80" s="108"/>
      <c r="J80" s="108"/>
      <c r="L80" s="164"/>
      <c r="M80" s="158"/>
      <c r="N80" s="108"/>
      <c r="O80" s="108"/>
      <c r="P80" s="108"/>
      <c r="R80" s="164"/>
      <c r="S80" s="158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5"/>
      <c r="P81" s="100"/>
      <c r="Q81" s="100"/>
      <c r="S81" s="98"/>
      <c r="U81" s="215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59"/>
      <c r="N100" s="108"/>
      <c r="O100" s="108"/>
      <c r="P100" s="108"/>
      <c r="Q100" s="108"/>
      <c r="R100" s="107"/>
      <c r="S100" s="159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4"/>
      <c r="C115" s="120"/>
      <c r="D115" s="120"/>
      <c r="E115" s="120"/>
      <c r="F115" s="214"/>
      <c r="H115" s="120"/>
      <c r="J115" s="120"/>
      <c r="K115" s="120"/>
      <c r="L115" s="214"/>
      <c r="N115" s="120"/>
      <c r="P115" s="120"/>
      <c r="Q115" s="120"/>
      <c r="R115" s="214"/>
      <c r="T115" s="120"/>
      <c r="V115" s="120"/>
      <c r="W115" s="120"/>
    </row>
    <row r="116" customFormat="false" ht="12.75" hidden="false" customHeight="false" outlineLevel="0" collapsed="false">
      <c r="A116" s="214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4"/>
      <c r="S121" s="158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91"/>
      <c r="W122" s="100"/>
      <c r="X122" s="191"/>
      <c r="Y122" s="100"/>
      <c r="Z122" s="0"/>
      <c r="AA122" s="177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3"/>
      <c r="V123" s="101"/>
      <c r="W123" s="101"/>
      <c r="X123" s="101"/>
      <c r="Y123" s="101"/>
      <c r="Z123" s="193"/>
      <c r="AA123" s="177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6"/>
      <c r="V157" s="63"/>
      <c r="W157" s="120"/>
      <c r="X157" s="63"/>
      <c r="Y157" s="120"/>
      <c r="Z157" s="216"/>
      <c r="AA157" s="216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4"/>
      <c r="S159" s="158"/>
      <c r="T159" s="108"/>
      <c r="U159" s="108"/>
      <c r="V159" s="108"/>
    </row>
    <row r="160" customFormat="false" ht="12.75" hidden="false" customHeight="false" outlineLevel="0" collapsed="false">
      <c r="S160" s="98"/>
      <c r="V160" s="191"/>
      <c r="W160" s="100"/>
      <c r="X160" s="191"/>
      <c r="Y160" s="100"/>
      <c r="Z160" s="0"/>
      <c r="AA160" s="177"/>
    </row>
    <row r="161" customFormat="false" ht="12.75" hidden="false" customHeight="false" outlineLevel="0" collapsed="false">
      <c r="R161" s="75"/>
      <c r="S161" s="101"/>
      <c r="T161" s="101"/>
      <c r="U161" s="193"/>
      <c r="V161" s="101"/>
      <c r="W161" s="101"/>
      <c r="X161" s="101"/>
      <c r="Y161" s="101"/>
      <c r="Z161" s="193"/>
      <c r="AA161" s="177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202"/>
      <c r="V195" s="63"/>
      <c r="W195" s="120"/>
      <c r="X195" s="63"/>
      <c r="Y195" s="120"/>
      <c r="Z195" s="217"/>
      <c r="AA195" s="202"/>
    </row>
    <row r="198" customFormat="false" ht="12.75" hidden="false" customHeight="false" outlineLevel="0" collapsed="false">
      <c r="R198" s="164"/>
      <c r="S198" s="158"/>
      <c r="T198" s="108"/>
      <c r="U198" s="108"/>
      <c r="V198" s="108"/>
    </row>
    <row r="199" customFormat="false" ht="12.75" hidden="false" customHeight="false" outlineLevel="0" collapsed="false">
      <c r="S199" s="98"/>
      <c r="V199" s="191"/>
      <c r="W199" s="100"/>
      <c r="X199" s="191"/>
      <c r="Y199" s="100"/>
      <c r="Z199" s="0"/>
      <c r="AA199" s="177"/>
    </row>
    <row r="200" customFormat="false" ht="12.75" hidden="false" customHeight="false" outlineLevel="0" collapsed="false">
      <c r="R200" s="75"/>
      <c r="S200" s="101"/>
      <c r="T200" s="101"/>
      <c r="U200" s="193"/>
      <c r="V200" s="101"/>
      <c r="W200" s="101"/>
      <c r="X200" s="101"/>
      <c r="Y200" s="101"/>
      <c r="Z200" s="193"/>
      <c r="AA200" s="177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6"/>
      <c r="V234" s="63"/>
      <c r="W234" s="120"/>
      <c r="X234" s="63"/>
      <c r="Y234" s="120"/>
      <c r="Z234" s="216"/>
      <c r="AA234" s="218"/>
    </row>
    <row r="237" customFormat="false" ht="12.75" hidden="false" customHeight="false" outlineLevel="0" collapsed="false">
      <c r="R237" s="164"/>
      <c r="S237" s="158"/>
      <c r="T237" s="108"/>
      <c r="U237" s="108"/>
      <c r="V237" s="108"/>
    </row>
    <row r="238" customFormat="false" ht="12.75" hidden="false" customHeight="false" outlineLevel="0" collapsed="false">
      <c r="S238" s="98"/>
      <c r="V238" s="191"/>
      <c r="W238" s="100"/>
      <c r="X238" s="191"/>
      <c r="Y238" s="100"/>
      <c r="Z238" s="0"/>
      <c r="AA238" s="177"/>
    </row>
    <row r="239" customFormat="false" ht="12.75" hidden="false" customHeight="false" outlineLevel="0" collapsed="false">
      <c r="R239" s="75"/>
      <c r="S239" s="101"/>
      <c r="T239" s="101"/>
      <c r="U239" s="193"/>
      <c r="V239" s="101"/>
      <c r="W239" s="101"/>
      <c r="X239" s="101"/>
      <c r="Y239" s="101"/>
      <c r="Z239" s="193"/>
      <c r="AA239" s="177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6"/>
      <c r="V273" s="63"/>
      <c r="W273" s="120"/>
      <c r="X273" s="63"/>
      <c r="Y273" s="120"/>
      <c r="Z273" s="216"/>
      <c r="AA273" s="218"/>
    </row>
    <row r="276" customFormat="false" ht="12.75" hidden="false" customHeight="false" outlineLevel="0" collapsed="false">
      <c r="R276" s="164"/>
      <c r="S276" s="158"/>
      <c r="T276" s="108"/>
      <c r="U276" s="108"/>
      <c r="V276" s="108"/>
    </row>
    <row r="277" customFormat="false" ht="12.75" hidden="false" customHeight="false" outlineLevel="0" collapsed="false">
      <c r="S277" s="98"/>
      <c r="V277" s="191"/>
      <c r="W277" s="100"/>
      <c r="X277" s="191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3"/>
      <c r="V278" s="101"/>
      <c r="W278" s="101"/>
      <c r="X278" s="101"/>
      <c r="Y278" s="101"/>
      <c r="Z278" s="193"/>
      <c r="AA278" s="177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6"/>
      <c r="V312" s="63"/>
      <c r="W312" s="120"/>
      <c r="X312" s="63"/>
      <c r="Y312" s="120"/>
      <c r="Z312" s="216"/>
      <c r="AA312" s="21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1" activeCellId="3" sqref="C34 B39 A40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9"/>
      <c r="E3" s="219"/>
      <c r="I3" s="219"/>
      <c r="M3" s="219"/>
    </row>
    <row r="4" customFormat="false" ht="12.75" hidden="false" customHeight="false" outlineLevel="0" collapsed="false">
      <c r="A4" s="136"/>
      <c r="B4" s="98" t="s">
        <v>140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  <c r="D5" s="101" t="s">
        <v>134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139453</v>
      </c>
      <c r="C6" s="108" t="n">
        <v>137487</v>
      </c>
      <c r="D6" s="120" t="n">
        <f aca="false">+C6-B6</f>
        <v>-1966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136238</v>
      </c>
      <c r="C7" s="108" t="n">
        <v>132590</v>
      </c>
      <c r="D7" s="120" t="n">
        <f aca="false">+C7-B7</f>
        <v>-3648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140193</v>
      </c>
      <c r="C8" s="108" t="n">
        <v>138247</v>
      </c>
      <c r="D8" s="120" t="n">
        <f aca="false">+C8-B8</f>
        <v>-1946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139552</v>
      </c>
      <c r="C9" s="108" t="n">
        <v>143874</v>
      </c>
      <c r="D9" s="120" t="n">
        <f aca="false">+C9-B9</f>
        <v>4322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107543</v>
      </c>
      <c r="C10" s="108" t="n">
        <v>105917</v>
      </c>
      <c r="D10" s="120" t="n">
        <f aca="false">+C10-B10</f>
        <v>-1626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84585</v>
      </c>
      <c r="C11" s="108" t="n">
        <v>78803</v>
      </c>
      <c r="D11" s="120" t="n">
        <f aca="false">+C11-B11</f>
        <v>-5782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91306</v>
      </c>
      <c r="C12" s="108" t="n">
        <v>89095</v>
      </c>
      <c r="D12" s="120" t="n">
        <f aca="false">+C12-B12</f>
        <v>-2211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137167</v>
      </c>
      <c r="C13" s="108" t="n">
        <v>135312</v>
      </c>
      <c r="D13" s="120" t="n">
        <f aca="false">+C13-B13</f>
        <v>-1855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137690</v>
      </c>
      <c r="C14" s="108" t="n">
        <v>134643</v>
      </c>
      <c r="D14" s="120" t="n">
        <f aca="false">+C14-B14</f>
        <v>-3047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128225</v>
      </c>
      <c r="C15" s="108" t="n">
        <v>130397</v>
      </c>
      <c r="D15" s="120" t="n">
        <f aca="false">+C15-B15</f>
        <v>2172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136545</v>
      </c>
      <c r="C16" s="108" t="n">
        <v>132866</v>
      </c>
      <c r="D16" s="120" t="n">
        <f aca="false">+C16-B16</f>
        <v>-3679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127883</v>
      </c>
      <c r="C17" s="108" t="n">
        <v>126132</v>
      </c>
      <c r="D17" s="120" t="n">
        <f aca="false">+C17-B17</f>
        <v>-1751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1506380</v>
      </c>
      <c r="C37" s="108" t="n">
        <f aca="false">SUM(C6:C36)</f>
        <v>1485363</v>
      </c>
      <c r="D37" s="108" t="n">
        <f aca="false">SUM(D6:D36)</f>
        <v>-21017</v>
      </c>
      <c r="E37" s="107"/>
      <c r="F37" s="108"/>
      <c r="G37" s="108"/>
      <c r="H37" s="108"/>
      <c r="I37" s="220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4"/>
      <c r="I38" s="221"/>
      <c r="J38" s="204"/>
      <c r="K38" s="30"/>
      <c r="L38" s="204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87070</v>
      </c>
      <c r="E39" s="152"/>
      <c r="G39" s="79"/>
      <c r="H39" s="108"/>
      <c r="I39" s="222"/>
      <c r="J39" s="204"/>
      <c r="K39" s="223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37146</v>
      </c>
      <c r="C40" s="151"/>
      <c r="D40" s="120" t="n">
        <f aca="false">+D39+D37</f>
        <v>66053</v>
      </c>
      <c r="E40" s="152"/>
      <c r="G40" s="151"/>
      <c r="H40" s="202"/>
      <c r="I40" s="222"/>
      <c r="J40" s="204"/>
      <c r="K40" s="151"/>
      <c r="L40" s="202"/>
      <c r="M40" s="152"/>
      <c r="O40" s="151"/>
      <c r="P40" s="216"/>
    </row>
    <row r="41" customFormat="false" ht="12.75" hidden="false" customHeight="false" outlineLevel="0" collapsed="false">
      <c r="C41" s="16"/>
      <c r="H41" s="204"/>
      <c r="I41" s="204"/>
      <c r="J41" s="204"/>
      <c r="K41" s="204"/>
      <c r="L41" s="204"/>
    </row>
    <row r="42" customFormat="false" ht="12.75" hidden="false" customHeight="false" outlineLevel="0" collapsed="false">
      <c r="A42" s="152"/>
      <c r="C42" s="153"/>
      <c r="D42" s="120"/>
      <c r="H42" s="204"/>
      <c r="I42" s="204"/>
      <c r="J42" s="204"/>
      <c r="K42" s="204"/>
      <c r="L42" s="204"/>
    </row>
    <row r="43" customFormat="false" ht="12.75" hidden="false" customHeight="false" outlineLevel="0" collapsed="false">
      <c r="A43" s="152"/>
      <c r="C43" s="153"/>
      <c r="H43" s="204"/>
      <c r="I43" s="204"/>
      <c r="J43" s="204"/>
      <c r="K43" s="204"/>
      <c r="L43" s="204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4"/>
      <c r="I44" s="204"/>
      <c r="J44" s="204"/>
      <c r="K44" s="204"/>
      <c r="L44" s="204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156" t="n">
        <v>495759.6</v>
      </c>
    </row>
    <row r="46" customFormat="false" ht="12.75" hidden="false" customHeight="false" outlineLevel="0" collapsed="false">
      <c r="A46" s="124" t="n">
        <f aca="false">+A40</f>
        <v>37146</v>
      </c>
      <c r="B46" s="9"/>
      <c r="C46" s="9"/>
      <c r="D46" s="126" t="n">
        <f aca="false">+D37*'by type_area'!J3</f>
        <v>-40772.98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454986.62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2001-09-13T17:22:08Z</cp:lastPrinted>
  <dcterms:modified xsi:type="dcterms:W3CDTF">2001-09-13T22:26:49Z</dcterms:modified>
  <cp:revision>0</cp:revision>
  <dc:subject/>
  <dc:title/>
</cp:coreProperties>
</file>