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type'!$A$2:$M$82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<sst xmlns="http://schemas.openxmlformats.org/spreadsheetml/2006/main" count="664" uniqueCount="203">
  <si>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</si>
  <si>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</si>
  <si>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</si>
  <si>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</si>
  <si>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</si>
  <si>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</si>
  <si>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</si>
  <si>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</si>
  <si>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</si>
  <si>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</si>
  <si>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</si>
  <si>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</si>
  <si>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</si>
  <si>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</si>
  <si>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</si>
  <si>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</si>
  <si>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</si>
  <si>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</si>
  <si>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</si>
  <si>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</si>
  <si>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</si>
  <si>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</si>
  <si>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</si>
  <si>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</si>
  <si>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</si>
  <si>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</si>
  <si>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</si>
  <si>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</si>
  <si>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</si>
  <si>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</si>
  <si>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</si>
  <si>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</si>
  <si>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</si>
  <si>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</si>
  <si>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</si>
  <si>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</si>
  <si>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</si>
  <si>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</si>
  <si>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</si>
  <si>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</si>
  <si>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</si>
  <si>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</si>
  <si>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</si>
  <si>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</si>
  <si>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</si>
  <si>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</si>
  <si>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</si>
  <si>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</si>
  <si>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</si>
  <si>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</si>
  <si>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</si>
  <si>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</si>
  <si>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</si>
  <si>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</si>
  <si>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</si>
  <si>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</si>
  <si>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</si>
  <si>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</si>
  <si>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</si>
  <si>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</si>
  <si>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</si>
  <si>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</si>
  <si>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</si>
  <si>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</si>
  <si>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</si>
  <si>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</si>
  <si>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</si>
  <si>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</si>
  <si>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</si>
  <si>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</si>
  <si>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</si>
  <si>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</si>
  <si>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</si>
  <si>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</si>
  <si>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</si>
  <si>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</si>
  <si>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</si>
  <si>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</si>
  <si>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</si>
  <si>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</si>
  <si>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</si>
  <si>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</si>
  <si>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</t>
  </si>
  <si>
    <t xml:space="preserve">payback has been made for the past two months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</si>
  <si>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</si>
  <si>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</si>
  <si>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</si>
  <si>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</si>
  <si>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</si>
  <si>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</si>
  <si>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</si>
  <si>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</si>
  <si>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</si>
  <si>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</si>
  <si>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</si>
  <si>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</si>
  <si>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</si>
  <si>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</si>
  <si>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</si>
  <si>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</si>
  <si>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Blanco and Window Rock</t>
  </si>
  <si>
    <t xml:space="preserve">cashed out monthly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</si>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</sst>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sz val="8"/>
      <color rgb="FFFF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2.98</v>
          </cell>
        </row>
        <row r="39">
          <cell r="K39">
            <v>2.69</v>
          </cell>
        </row>
        <row r="39">
          <cell r="M39">
            <v>2.88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10.13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1" min="10" style="0" width="9.56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2.69</v>
      </c>
      <c r="K3" s="12" t="n">
        <f aca="true">NOW()</f>
        <v>45926.954564563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2.88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2.98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127115.96</v>
      </c>
      <c r="C12" s="29" t="n">
        <f aca="false">+B12/$J$4</f>
        <v>44137.4861111111</v>
      </c>
      <c r="D12" s="29" t="n">
        <f aca="false">+Calpine!D47</f>
        <v>145440</v>
      </c>
      <c r="E12" s="30" t="n">
        <f aca="false">+C12-D12</f>
        <v>-101302.513888889</v>
      </c>
      <c r="F12" s="31" t="n">
        <f aca="false">+Calpine!A41</f>
        <v>37123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-187183.12</v>
      </c>
      <c r="C13" s="26" t="n">
        <f aca="false">+B13/$J$4</f>
        <v>-64994.1388888889</v>
      </c>
      <c r="D13" s="29" t="n">
        <f aca="false">+'Citizens-Griffith'!D48</f>
        <v>-93347</v>
      </c>
      <c r="E13" s="30" t="n">
        <f aca="false">+C13-D13</f>
        <v>28352.8611111111</v>
      </c>
      <c r="F13" s="31" t="n">
        <f aca="false">+'Citizens-Griffith'!A41</f>
        <v>37123</v>
      </c>
      <c r="G13" s="32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8" t="n">
        <f aca="false">+'NS Steel'!D41</f>
        <v>-433979.5</v>
      </c>
      <c r="C14" s="26" t="n">
        <f aca="false">+B14/$J$4</f>
        <v>-150687.326388889</v>
      </c>
      <c r="D14" s="29" t="n">
        <f aca="false">+'NS Steel'!D50</f>
        <v>-82079</v>
      </c>
      <c r="E14" s="30" t="n">
        <f aca="false">+C14-D14</f>
        <v>-68608.3263888889</v>
      </c>
      <c r="F14" s="34" t="n">
        <f aca="false">+'NS Steel'!A41</f>
        <v>37123</v>
      </c>
      <c r="G14" s="32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7" t="s">
        <v>29</v>
      </c>
      <c r="B15" s="35" t="n">
        <f aca="false">+Citizens!D18</f>
        <v>-802219.7</v>
      </c>
      <c r="C15" s="36" t="n">
        <f aca="false">+B15/$J$4</f>
        <v>-278548.506944445</v>
      </c>
      <c r="D15" s="36" t="n">
        <f aca="false">+Citizens!D24</f>
        <v>-168961</v>
      </c>
      <c r="E15" s="37" t="n">
        <f aca="false">+C15-D15</f>
        <v>-109587.506944445</v>
      </c>
      <c r="F15" s="31" t="n">
        <f aca="false">+Citizens!A18</f>
        <v>37123</v>
      </c>
      <c r="G15" s="32"/>
      <c r="H15" s="27" t="s">
        <v>23</v>
      </c>
      <c r="I15" s="38" t="s">
        <v>30</v>
      </c>
      <c r="J15" s="9"/>
      <c r="K15" s="9"/>
      <c r="T15" s="39"/>
    </row>
    <row r="16" customFormat="false" ht="15.95" hidden="false" customHeight="true" outlineLevel="2" collapsed="false">
      <c r="A16" s="40" t="s">
        <v>31</v>
      </c>
      <c r="B16" s="41" t="n">
        <f aca="false">SUBTOTAL(9,B12:B15)</f>
        <v>-1296266.36</v>
      </c>
      <c r="C16" s="42" t="n">
        <f aca="false">SUBTOTAL(9,C12:C15)</f>
        <v>-450092.486111111</v>
      </c>
      <c r="D16" s="42" t="n">
        <f aca="false">SUBTOTAL(9,D12:D15)</f>
        <v>-198947</v>
      </c>
      <c r="E16" s="43" t="n">
        <f aca="false">SUBTOTAL(9,E12:E15)</f>
        <v>-251145.486111111</v>
      </c>
      <c r="F16" s="31"/>
      <c r="G16" s="32"/>
      <c r="H16" s="27"/>
      <c r="I16" s="33"/>
      <c r="J16" s="9"/>
      <c r="K16" s="9"/>
      <c r="T16" s="39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4" t="s">
        <v>32</v>
      </c>
      <c r="G18" s="6"/>
    </row>
    <row r="19" customFormat="false" ht="15.95" hidden="false" customHeight="true" outlineLevel="2" collapsed="false">
      <c r="A19" s="9" t="s">
        <v>33</v>
      </c>
      <c r="B19" s="45" t="n">
        <f aca="false">+transcol!$D$43</f>
        <v>19062.74</v>
      </c>
      <c r="C19" s="26" t="n">
        <f aca="false">+B19/$J$4</f>
        <v>6619.00694444445</v>
      </c>
      <c r="D19" s="29" t="n">
        <f aca="false">+transcol!D50</f>
        <v>-44357</v>
      </c>
      <c r="E19" s="30" t="n">
        <f aca="false">+C19-D19</f>
        <v>50976.0069444444</v>
      </c>
      <c r="F19" s="34" t="n">
        <f aca="false">+transcol!A43</f>
        <v>37123</v>
      </c>
      <c r="G19" s="32" t="s">
        <v>34</v>
      </c>
      <c r="H19" s="9" t="s">
        <v>35</v>
      </c>
      <c r="I19" s="9"/>
      <c r="J19" s="9"/>
      <c r="K19" s="9"/>
      <c r="T19" s="39"/>
    </row>
    <row r="20" customFormat="false" ht="15.95" hidden="false" customHeight="true" outlineLevel="2" collapsed="false">
      <c r="A20" s="27" t="s">
        <v>36</v>
      </c>
      <c r="B20" s="35" t="n">
        <f aca="false">+burlington!D42</f>
        <v>13714.8</v>
      </c>
      <c r="C20" s="46" t="n">
        <f aca="false">+B20/$J$3</f>
        <v>5098.43866171004</v>
      </c>
      <c r="D20" s="36" t="n">
        <f aca="false">+burlington!D49</f>
        <v>3762</v>
      </c>
      <c r="E20" s="37" t="n">
        <f aca="false">+C20-D20</f>
        <v>1336.43866171004</v>
      </c>
      <c r="F20" s="31" t="n">
        <f aca="false">+burlington!A42</f>
        <v>37123</v>
      </c>
      <c r="G20" s="32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0" t="s">
        <v>39</v>
      </c>
      <c r="B21" s="41" t="n">
        <f aca="false">SUBTOTAL(9,B19:B20)</f>
        <v>32777.54</v>
      </c>
      <c r="C21" s="47" t="n">
        <f aca="false">SUBTOTAL(9,C19:C20)</f>
        <v>11717.4456061545</v>
      </c>
      <c r="D21" s="42" t="n">
        <f aca="false">SUBTOTAL(9,D19:D20)</f>
        <v>-40595</v>
      </c>
      <c r="E21" s="43" t="n">
        <f aca="false">SUBTOTAL(9,E19:E20)</f>
        <v>52312.4456061545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G23" s="6"/>
    </row>
    <row r="24" customFormat="false" ht="15.95" hidden="false" customHeight="true" outlineLevel="2" collapsed="false">
      <c r="A24" s="27" t="s">
        <v>41</v>
      </c>
      <c r="B24" s="28" t="n">
        <f aca="false">+NNG!$D$24</f>
        <v>502623.65</v>
      </c>
      <c r="C24" s="26" t="n">
        <f aca="false">+B24/$J$4</f>
        <v>174522.100694444</v>
      </c>
      <c r="D24" s="29" t="n">
        <f aca="false">+NNG!D34</f>
        <v>10100</v>
      </c>
      <c r="E24" s="30" t="n">
        <f aca="false">+C24-D24</f>
        <v>164422.100694444</v>
      </c>
      <c r="F24" s="31" t="n">
        <f aca="false">+NNG!A24</f>
        <v>37123</v>
      </c>
      <c r="G24" s="48" t="s">
        <v>42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8" t="n">
        <f aca="false">+Conoco!$F$41</f>
        <v>588898.11</v>
      </c>
      <c r="C25" s="26" t="n">
        <f aca="false">+B25/$J$4</f>
        <v>204478.510416667</v>
      </c>
      <c r="D25" s="29" t="n">
        <f aca="false">+Conoco!D48</f>
        <v>86874</v>
      </c>
      <c r="E25" s="30" t="n">
        <f aca="false">+C25-D25</f>
        <v>117604.510416667</v>
      </c>
      <c r="F25" s="31" t="n">
        <f aca="false">+Conoco!A41</f>
        <v>37123</v>
      </c>
      <c r="G25" s="32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8" t="n">
        <f aca="false">+'Amoco Abo'!$F$43</f>
        <v>424337.8</v>
      </c>
      <c r="C26" s="26" t="n">
        <f aca="false">+B26/$J$4</f>
        <v>147339.513888889</v>
      </c>
      <c r="D26" s="29" t="n">
        <f aca="false">+'Amoco Abo'!D49</f>
        <v>-241972</v>
      </c>
      <c r="E26" s="30" t="n">
        <f aca="false">+C26-D26</f>
        <v>389311.513888889</v>
      </c>
      <c r="F26" s="34" t="n">
        <f aca="false">+'Amoco Abo'!A43</f>
        <v>37123</v>
      </c>
      <c r="G26" s="32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8" t="n">
        <f aca="false">+KN_Westar!F41</f>
        <v>466016.15</v>
      </c>
      <c r="C27" s="26" t="n">
        <f aca="false">+B27/$J$4</f>
        <v>161811.163194444</v>
      </c>
      <c r="D27" s="29" t="n">
        <f aca="false">+KN_Westar!D48</f>
        <v>27725</v>
      </c>
      <c r="E27" s="30" t="n">
        <f aca="false">+C27-D27</f>
        <v>134086.163194444</v>
      </c>
      <c r="F27" s="34" t="n">
        <f aca="false">+KN_Westar!A41</f>
        <v>37123</v>
      </c>
      <c r="G27" s="32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8" t="n">
        <f aca="false">+DEFS!F54</f>
        <v>511218.73</v>
      </c>
      <c r="C28" s="29" t="n">
        <f aca="false">+B28/$J$4</f>
        <v>177506.503472222</v>
      </c>
      <c r="D28" s="29" t="n">
        <f aca="false">+Duke!I53+DEFS!K44</f>
        <v>-27771</v>
      </c>
      <c r="E28" s="30" t="n">
        <f aca="false">+C28-D28</f>
        <v>205277.503472222</v>
      </c>
      <c r="F28" s="34" t="n">
        <f aca="false">+DEFS!A40</f>
        <v>37123</v>
      </c>
      <c r="G28" s="32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8" t="n">
        <f aca="false">+CIG!D43</f>
        <v>428914.36</v>
      </c>
      <c r="C29" s="26" t="n">
        <f aca="false">+B29/$J$4</f>
        <v>148928.597222222</v>
      </c>
      <c r="D29" s="29" t="n">
        <f aca="false">+CIG!D49</f>
        <v>41761</v>
      </c>
      <c r="E29" s="30" t="n">
        <f aca="false">+C29-D29</f>
        <v>107167.597222222</v>
      </c>
      <c r="F29" s="34" t="n">
        <f aca="false">+CIG!A43</f>
        <v>37122</v>
      </c>
      <c r="G29" s="32" t="s">
        <v>25</v>
      </c>
      <c r="H29" s="9" t="s">
        <v>37</v>
      </c>
      <c r="I29" s="9"/>
      <c r="J29" s="9"/>
      <c r="K29" s="9"/>
    </row>
    <row r="30" customFormat="false" ht="18" hidden="false" customHeight="true" outlineLevel="1" collapsed="false">
      <c r="A30" s="9" t="s">
        <v>51</v>
      </c>
      <c r="B30" s="28" t="n">
        <f aca="false">+mewborne!$J$43</f>
        <v>334051.16</v>
      </c>
      <c r="C30" s="26" t="n">
        <f aca="false">+B30/$J$4</f>
        <v>115989.986111111</v>
      </c>
      <c r="D30" s="29" t="n">
        <f aca="false">+mewborne!D49</f>
        <v>132936</v>
      </c>
      <c r="E30" s="30" t="n">
        <f aca="false">+C30-D30</f>
        <v>-16946.0138888889</v>
      </c>
      <c r="F30" s="34" t="n">
        <f aca="false">+mewborne!A43</f>
        <v>37123</v>
      </c>
      <c r="G30" s="32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52</v>
      </c>
      <c r="B31" s="28" t="n">
        <f aca="false">+PGETX!$H$39</f>
        <v>489762.09</v>
      </c>
      <c r="C31" s="26" t="n">
        <f aca="false">+B31/$J$4</f>
        <v>170056.28125</v>
      </c>
      <c r="D31" s="29" t="n">
        <f aca="false">+PGETX!E48</f>
        <v>121280</v>
      </c>
      <c r="E31" s="30" t="n">
        <f aca="false">+C31-D31</f>
        <v>48776.28125</v>
      </c>
      <c r="F31" s="34" t="n">
        <f aca="false">+PGETX!E39</f>
        <v>37123</v>
      </c>
      <c r="G31" s="32" t="s">
        <v>42</v>
      </c>
      <c r="H31" s="9" t="s">
        <v>53</v>
      </c>
      <c r="I31" s="9" t="s">
        <v>54</v>
      </c>
      <c r="J31" s="9"/>
      <c r="K31" s="9"/>
    </row>
    <row r="32" customFormat="false" ht="17.1" hidden="false" customHeight="true" outlineLevel="0" collapsed="false">
      <c r="A32" s="9" t="s">
        <v>55</v>
      </c>
      <c r="B32" s="28" t="n">
        <f aca="false">+PNM!$D$23</f>
        <v>163534.39</v>
      </c>
      <c r="C32" s="26" t="n">
        <f aca="false">+B32/$J$4</f>
        <v>56782.7743055556</v>
      </c>
      <c r="D32" s="29" t="n">
        <f aca="false">+PNM!D30</f>
        <v>21354</v>
      </c>
      <c r="E32" s="30" t="n">
        <f aca="false">+C32-D32</f>
        <v>35428.7743055556</v>
      </c>
      <c r="F32" s="34" t="n">
        <f aca="false">+PNM!A23</f>
        <v>37123</v>
      </c>
      <c r="G32" s="32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56</v>
      </c>
      <c r="B33" s="28" t="n">
        <f aca="false">+EOG!J41</f>
        <v>74249.32</v>
      </c>
      <c r="C33" s="26" t="n">
        <f aca="false">+B33/$J$4</f>
        <v>25781.0138888889</v>
      </c>
      <c r="D33" s="29" t="n">
        <f aca="false">+EOG!D48</f>
        <v>-86358</v>
      </c>
      <c r="E33" s="30" t="n">
        <f aca="false">+C33-D33</f>
        <v>112139.013888889</v>
      </c>
      <c r="F33" s="31" t="n">
        <f aca="false">+EOG!A41</f>
        <v>37123</v>
      </c>
      <c r="G33" s="32" t="s">
        <v>25</v>
      </c>
      <c r="H33" s="9" t="s">
        <v>53</v>
      </c>
      <c r="I33" s="9"/>
      <c r="J33" s="9"/>
      <c r="K33" s="9"/>
    </row>
    <row r="34" customFormat="false" ht="17.1" hidden="false" customHeight="true" outlineLevel="0" collapsed="false">
      <c r="A34" s="9" t="s">
        <v>57</v>
      </c>
      <c r="B34" s="28" t="n">
        <f aca="false">+SidR!D41</f>
        <v>160593.28</v>
      </c>
      <c r="C34" s="26" t="n">
        <f aca="false">+B34/$J$4</f>
        <v>55761.5555555556</v>
      </c>
      <c r="D34" s="29" t="n">
        <f aca="false">+SidR!D48</f>
        <v>68942</v>
      </c>
      <c r="E34" s="30" t="n">
        <f aca="false">+C34-D34</f>
        <v>-13180.4444444444</v>
      </c>
      <c r="F34" s="34" t="n">
        <f aca="false">+SidR!A41</f>
        <v>37123</v>
      </c>
      <c r="G34" s="32" t="s">
        <v>42</v>
      </c>
      <c r="H34" s="9" t="s">
        <v>53</v>
      </c>
      <c r="I34" s="9"/>
      <c r="J34" s="9"/>
      <c r="K34" s="9"/>
    </row>
    <row r="35" customFormat="false" ht="17.1" hidden="false" customHeight="true" outlineLevel="0" collapsed="false">
      <c r="A35" s="9" t="s">
        <v>58</v>
      </c>
      <c r="B35" s="28" t="n">
        <f aca="false">+Continental!F43</f>
        <v>-5216.57</v>
      </c>
      <c r="C35" s="29" t="n">
        <f aca="false">+B35/$J$4</f>
        <v>-1811.30902777778</v>
      </c>
      <c r="D35" s="29" t="n">
        <f aca="false">+Continental!D50</f>
        <v>-17302</v>
      </c>
      <c r="E35" s="30" t="n">
        <f aca="false">+C35-D35</f>
        <v>15490.6909722222</v>
      </c>
      <c r="F35" s="34" t="n">
        <f aca="false">+Continental!A43</f>
        <v>37123</v>
      </c>
      <c r="G35" s="32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59</v>
      </c>
      <c r="B36" s="28" t="n">
        <f aca="false">+EPFS!D41</f>
        <v>-83845.72</v>
      </c>
      <c r="C36" s="29" t="n">
        <f aca="false">+B36/$J$5</f>
        <v>-28136.1476510067</v>
      </c>
      <c r="D36" s="29" t="n">
        <f aca="false">+EPFS!D47</f>
        <v>-17448</v>
      </c>
      <c r="E36" s="30" t="n">
        <f aca="false">+C36-D36</f>
        <v>-10688.1476510067</v>
      </c>
      <c r="F36" s="31" t="n">
        <f aca="false">+EPFS!A41</f>
        <v>37123</v>
      </c>
      <c r="G36" s="32" t="s">
        <v>34</v>
      </c>
      <c r="H36" s="9" t="s">
        <v>53</v>
      </c>
      <c r="I36" s="9"/>
      <c r="J36" s="9"/>
      <c r="K36" s="9"/>
    </row>
    <row r="37" customFormat="false" ht="17.1" hidden="false" customHeight="true" outlineLevel="0" collapsed="false">
      <c r="A37" s="27" t="s">
        <v>60</v>
      </c>
      <c r="B37" s="35" t="n">
        <f aca="false">+Agave!$D$24</f>
        <v>-159048.03</v>
      </c>
      <c r="C37" s="36" t="n">
        <f aca="false">+B37/$J$4</f>
        <v>-55225.0104166667</v>
      </c>
      <c r="D37" s="36" t="n">
        <f aca="false">+Agave!D31</f>
        <v>-91212</v>
      </c>
      <c r="E37" s="37" t="n">
        <f aca="false">+C37-D37</f>
        <v>35986.9895833333</v>
      </c>
      <c r="F37" s="31" t="n">
        <f aca="false">+Agave!A24</f>
        <v>37123</v>
      </c>
      <c r="G37" s="32" t="s">
        <v>61</v>
      </c>
      <c r="H37" s="27" t="s">
        <v>53</v>
      </c>
      <c r="I37" s="9"/>
      <c r="J37" s="9"/>
      <c r="K37" s="9"/>
    </row>
    <row r="38" customFormat="false" ht="17.1" hidden="false" customHeight="true" outlineLevel="0" collapsed="false">
      <c r="A38" s="40" t="s">
        <v>62</v>
      </c>
      <c r="B38" s="41" t="n">
        <f aca="false">SUBTOTAL(9,B24:B37)</f>
        <v>3896088.72</v>
      </c>
      <c r="C38" s="42" t="n">
        <f aca="false">SUBTOTAL(9,C24:C37)</f>
        <v>1353785.53290455</v>
      </c>
      <c r="D38" s="42" t="n">
        <f aca="false">SUBTOTAL(9,D24:D37)</f>
        <v>28909</v>
      </c>
      <c r="E38" s="43" t="n">
        <f aca="false">SUBTOTAL(9,E24:E37)</f>
        <v>1324876.53290455</v>
      </c>
      <c r="F38" s="31"/>
      <c r="G38" s="49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40" t="s">
        <v>63</v>
      </c>
      <c r="B40" s="41" t="n">
        <f aca="false">SUBTOTAL(9,B12:B37)</f>
        <v>2632599.9</v>
      </c>
      <c r="C40" s="42" t="n">
        <f aca="false">SUBTOTAL(9,C12:C37)</f>
        <v>915410.492399592</v>
      </c>
      <c r="D40" s="42" t="n">
        <f aca="false">SUBTOTAL(9,D12:D37)</f>
        <v>-210633</v>
      </c>
      <c r="E40" s="43" t="n">
        <f aca="false">SUBTOTAL(9,E12:E37)</f>
        <v>1126043.49239959</v>
      </c>
      <c r="F40" s="31"/>
      <c r="G40" s="27"/>
      <c r="H40" s="9"/>
      <c r="I40" s="27"/>
      <c r="J40" s="9"/>
      <c r="K40" s="9"/>
      <c r="L40" s="9"/>
    </row>
    <row r="41" customFormat="false" ht="17.1" hidden="false" customHeight="true" outlineLevel="0" collapsed="false">
      <c r="A41" s="50"/>
      <c r="B41" s="28"/>
      <c r="C41" s="29"/>
      <c r="D41" s="29"/>
      <c r="E41" s="51"/>
      <c r="F41" s="31"/>
      <c r="G41" s="27"/>
      <c r="H41" s="9"/>
      <c r="I41" s="27"/>
      <c r="J41" s="9"/>
      <c r="K41" s="9"/>
      <c r="L41" s="9"/>
    </row>
    <row r="42" customFormat="false" ht="14.1" hidden="false" customHeight="true" outlineLevel="0" collapsed="false">
      <c r="A42" s="52"/>
      <c r="B42" s="53"/>
      <c r="D42" s="54"/>
      <c r="E42" s="54"/>
      <c r="F42" s="54"/>
    </row>
    <row r="43" customFormat="false" ht="12.95" hidden="false" customHeight="true" outlineLevel="0" collapsed="false">
      <c r="A43" s="27"/>
      <c r="B43" s="28"/>
      <c r="C43" s="26"/>
      <c r="D43" s="26"/>
      <c r="E43" s="26"/>
      <c r="F43" s="49"/>
      <c r="G43" s="9"/>
      <c r="I43" s="9"/>
      <c r="J43" s="9"/>
      <c r="K43" s="9"/>
      <c r="L43" s="9"/>
    </row>
    <row r="44" customFormat="false" ht="14.1" hidden="false" customHeight="true" outlineLevel="0" collapsed="false"/>
    <row r="45" customFormat="false" ht="12.95" hidden="false" customHeight="true" outlineLevel="0" collapsed="false"/>
    <row r="46" customFormat="false" ht="13.5" hidden="false" customHeight="true" outlineLevel="0" collapsed="false"/>
    <row r="47" customFormat="false" ht="13.5" hidden="false" customHeight="true" outlineLevel="2" collapsed="false">
      <c r="A47" s="5" t="s">
        <v>0</v>
      </c>
      <c r="D47" s="6"/>
      <c r="I47" s="7" t="s">
        <v>1</v>
      </c>
      <c r="J47" s="8"/>
      <c r="K47" s="9"/>
    </row>
    <row r="48" customFormat="false" ht="13.5" hidden="false" customHeight="true" outlineLevel="2" collapsed="false">
      <c r="D48" s="6"/>
      <c r="I48" s="10" t="s">
        <v>2</v>
      </c>
      <c r="J48" s="11" t="n">
        <f aca="false">+J3</f>
        <v>2.69</v>
      </c>
      <c r="K48" s="12" t="n">
        <f aca="true">NOW()</f>
        <v>45926.9545645727</v>
      </c>
    </row>
    <row r="49" customFormat="false" ht="13.5" hidden="false" customHeight="true" outlineLevel="2" collapsed="false">
      <c r="A49" s="5" t="s">
        <v>3</v>
      </c>
      <c r="C49" s="5" t="s">
        <v>4</v>
      </c>
      <c r="D49" s="6"/>
      <c r="I49" s="13" t="s">
        <v>5</v>
      </c>
      <c r="J49" s="11" t="n">
        <f aca="false">+J4</f>
        <v>2.88</v>
      </c>
      <c r="K49" s="9"/>
    </row>
    <row r="50" customFormat="false" ht="13.5" hidden="false" customHeight="true" outlineLevel="1" collapsed="false">
      <c r="D50" s="6"/>
      <c r="I50" s="10" t="s">
        <v>6</v>
      </c>
      <c r="J50" s="11" t="n">
        <f aca="false">+J5</f>
        <v>2.98</v>
      </c>
      <c r="K50" s="9"/>
    </row>
    <row r="51" customFormat="false" ht="13.5" hidden="false" customHeight="true" outlineLevel="2" collapsed="false"/>
    <row r="52" customFormat="false" ht="13.5" hidden="false" customHeight="true" outlineLevel="2" collapsed="false">
      <c r="A52" s="14" t="s">
        <v>64</v>
      </c>
      <c r="B52" s="15"/>
    </row>
    <row r="53" customFormat="false" ht="13.5" hidden="false" customHeight="true" outlineLevel="2" collapsed="false">
      <c r="A53" s="9"/>
      <c r="C53" s="55" t="s">
        <v>65</v>
      </c>
      <c r="D53" s="18" t="s">
        <v>66</v>
      </c>
      <c r="E53" s="18" t="s">
        <v>67</v>
      </c>
      <c r="F53" s="19" t="s">
        <v>11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customFormat="false" ht="13.5" hidden="false" customHeight="true" outlineLevel="2" collapsed="false">
      <c r="A54" s="20" t="s">
        <v>12</v>
      </c>
      <c r="B54" s="22" t="s">
        <v>15</v>
      </c>
      <c r="C54" s="56" t="s">
        <v>68</v>
      </c>
      <c r="D54" s="23" t="s">
        <v>69</v>
      </c>
      <c r="E54" s="23" t="s">
        <v>70</v>
      </c>
      <c r="F54" s="23" t="s">
        <v>17</v>
      </c>
      <c r="G54" s="24" t="s">
        <v>18</v>
      </c>
      <c r="H54" s="25" t="s">
        <v>19</v>
      </c>
      <c r="I54" s="20" t="s">
        <v>20</v>
      </c>
      <c r="J54" s="9"/>
      <c r="K54" s="9"/>
      <c r="L54" s="9"/>
      <c r="N54" s="9"/>
      <c r="O54" s="9"/>
      <c r="P54" s="9"/>
      <c r="Q54" s="9"/>
      <c r="R54" s="9"/>
      <c r="S54" s="9"/>
    </row>
    <row r="55" customFormat="false" ht="13.5" hidden="false" customHeight="true" outlineLevel="2" collapsed="false">
      <c r="B55" s="3"/>
      <c r="C55" s="2"/>
    </row>
    <row r="56" customFormat="false" ht="13.5" hidden="false" customHeight="true" outlineLevel="1" collapsed="false">
      <c r="A56" s="20" t="s">
        <v>21</v>
      </c>
      <c r="B56" s="3"/>
      <c r="C56" s="2"/>
    </row>
    <row r="57" customFormat="false" ht="13.5" hidden="false" customHeight="true" outlineLevel="2" collapsed="false">
      <c r="A57" s="9" t="s">
        <v>71</v>
      </c>
      <c r="B57" s="26" t="n">
        <f aca="false">+Mojave!D40</f>
        <v>146032</v>
      </c>
      <c r="C57" s="28" t="n">
        <f aca="false">+B57*$J$4</f>
        <v>420572.16</v>
      </c>
      <c r="D57" s="16" t="n">
        <f aca="false">+Mojave!D47</f>
        <v>111599.52</v>
      </c>
      <c r="E57" s="16" t="n">
        <f aca="false">+C57-D57</f>
        <v>308972.64</v>
      </c>
      <c r="F57" s="34" t="n">
        <f aca="false">+Mojave!A40</f>
        <v>37123</v>
      </c>
      <c r="H57" s="9" t="s">
        <v>27</v>
      </c>
      <c r="I57" s="9" t="s">
        <v>72</v>
      </c>
      <c r="J57" s="9"/>
      <c r="K57" s="9"/>
    </row>
    <row r="58" customFormat="false" ht="15" hidden="false" customHeight="true" outlineLevel="2" collapsed="false">
      <c r="A58" s="9" t="s">
        <v>73</v>
      </c>
      <c r="B58" s="29" t="n">
        <f aca="false">+SoCal!F40</f>
        <v>166814</v>
      </c>
      <c r="C58" s="28" t="n">
        <f aca="false">+B58*$J$4</f>
        <v>480424.32</v>
      </c>
      <c r="D58" s="16" t="n">
        <f aca="false">+SoCal!D47</f>
        <v>510944.46</v>
      </c>
      <c r="E58" s="16" t="n">
        <f aca="false">+C58-D58</f>
        <v>-30520.14</v>
      </c>
      <c r="F58" s="34" t="n">
        <f aca="false">+SoCal!A40</f>
        <v>37123</v>
      </c>
      <c r="H58" s="9" t="s">
        <v>53</v>
      </c>
      <c r="I58" s="9"/>
      <c r="J58" s="9"/>
      <c r="K58" s="9"/>
    </row>
    <row r="59" customFormat="false" ht="15" hidden="false" customHeight="true" outlineLevel="1" collapsed="false">
      <c r="A59" s="9" t="s">
        <v>74</v>
      </c>
      <c r="B59" s="36" t="n">
        <f aca="false">+'PG&amp;E'!D40</f>
        <v>24934</v>
      </c>
      <c r="C59" s="35" t="n">
        <f aca="false">+B59*$J$4</f>
        <v>71809.92</v>
      </c>
      <c r="D59" s="35" t="n">
        <f aca="false">+'PG&amp;E'!D47</f>
        <v>-155985.46</v>
      </c>
      <c r="E59" s="35" t="n">
        <f aca="false">+C59-D59</f>
        <v>227795.38</v>
      </c>
      <c r="F59" s="34" t="n">
        <f aca="false">+'PG&amp;E'!A40</f>
        <v>37123</v>
      </c>
      <c r="H59" s="9" t="s">
        <v>53</v>
      </c>
      <c r="I59" s="9"/>
      <c r="J59" s="9"/>
      <c r="K59" s="9"/>
    </row>
    <row r="60" customFormat="false" ht="15" hidden="false" customHeight="true" outlineLevel="0" collapsed="false">
      <c r="A60" s="19" t="s">
        <v>31</v>
      </c>
      <c r="B60" s="42" t="n">
        <f aca="false">SUBTOTAL(9,B57:B59)</f>
        <v>337780</v>
      </c>
      <c r="C60" s="41" t="n">
        <f aca="false">SUBTOTAL(9,C57:C59)</f>
        <v>972806.4</v>
      </c>
      <c r="D60" s="41" t="n">
        <f aca="false">SUBTOTAL(9,D57:D59)</f>
        <v>466558.52</v>
      </c>
      <c r="E60" s="41" t="n">
        <f aca="false">SUBTOTAL(9,E57:E59)</f>
        <v>506247.88</v>
      </c>
      <c r="F60" s="34"/>
      <c r="G60" s="32"/>
      <c r="H60" s="9"/>
      <c r="I60" s="9"/>
      <c r="J60" s="9"/>
      <c r="K60" s="9"/>
    </row>
    <row r="61" customFormat="false" ht="12.95" hidden="false" customHeight="true" outlineLevel="0" collapsed="false">
      <c r="B61" s="3"/>
      <c r="C61" s="2"/>
      <c r="G61" s="32"/>
    </row>
    <row r="62" customFormat="false" ht="15" hidden="false" customHeight="true" outlineLevel="0" collapsed="false">
      <c r="A62" s="20" t="s">
        <v>32</v>
      </c>
      <c r="B62" s="3"/>
      <c r="C62" s="2"/>
      <c r="G62" s="32"/>
    </row>
    <row r="63" customFormat="false" ht="12.75" hidden="false" customHeight="false" outlineLevel="0" collapsed="false">
      <c r="A63" s="27" t="s">
        <v>75</v>
      </c>
      <c r="B63" s="26" t="n">
        <f aca="false">+williams!J40</f>
        <v>311228</v>
      </c>
      <c r="C63" s="28" t="n">
        <f aca="false">+B63*$J$3</f>
        <v>837203.32</v>
      </c>
      <c r="D63" s="16" t="n">
        <f aca="false">+williams!D48</f>
        <v>1381851.97</v>
      </c>
      <c r="E63" s="16" t="n">
        <f aca="false">+C63-D63</f>
        <v>-544648.65</v>
      </c>
      <c r="F63" s="31" t="n">
        <f aca="false">+williams!A40</f>
        <v>37123</v>
      </c>
      <c r="G63" s="32" t="s">
        <v>34</v>
      </c>
      <c r="H63" s="27" t="s">
        <v>76</v>
      </c>
      <c r="I63" s="9" t="s">
        <v>77</v>
      </c>
      <c r="J63" s="9"/>
      <c r="K63" s="9"/>
    </row>
    <row r="64" customFormat="false" ht="12.75" hidden="false" customHeight="false" outlineLevel="0" collapsed="false">
      <c r="A64" s="9" t="s">
        <v>78</v>
      </c>
      <c r="B64" s="26" t="n">
        <f aca="false">+'Red C'!F43</f>
        <v>138002</v>
      </c>
      <c r="C64" s="45" t="n">
        <f aca="false">+B64*J3</f>
        <v>371225.38</v>
      </c>
      <c r="D64" s="57" t="n">
        <f aca="false">+'Red C'!D52</f>
        <v>665269.09</v>
      </c>
      <c r="E64" s="16" t="n">
        <f aca="false">+C64-D64</f>
        <v>-294043.71</v>
      </c>
      <c r="F64" s="31" t="n">
        <f aca="false">+'Red C'!B43</f>
        <v>37123</v>
      </c>
      <c r="G64" s="32" t="s">
        <v>34</v>
      </c>
      <c r="H64" s="9" t="s">
        <v>35</v>
      </c>
      <c r="I64" s="9" t="s">
        <v>79</v>
      </c>
      <c r="J64" s="9"/>
      <c r="K64" s="9"/>
    </row>
    <row r="65" customFormat="false" ht="12.75" hidden="false" customHeight="false" outlineLevel="0" collapsed="false">
      <c r="A65" s="9" t="s">
        <v>80</v>
      </c>
      <c r="B65" s="26" t="n">
        <f aca="false">+Amoco!D40</f>
        <v>99008</v>
      </c>
      <c r="C65" s="28" t="n">
        <f aca="false">+B65*$J$3</f>
        <v>266331.52</v>
      </c>
      <c r="D65" s="16" t="n">
        <f aca="false">+Amoco!D47</f>
        <v>530447.78</v>
      </c>
      <c r="E65" s="16" t="n">
        <f aca="false">+C65-D65</f>
        <v>-264116.26</v>
      </c>
      <c r="F65" s="34" t="n">
        <f aca="false">+Amoco!A40</f>
        <v>37123</v>
      </c>
      <c r="G65" s="32" t="s">
        <v>34</v>
      </c>
      <c r="H65" s="9" t="s">
        <v>35</v>
      </c>
      <c r="I65" s="9" t="s">
        <v>81</v>
      </c>
      <c r="J65" s="9"/>
      <c r="K65" s="9"/>
    </row>
    <row r="66" customFormat="false" ht="12.75" hidden="false" customHeight="false" outlineLevel="0" collapsed="false">
      <c r="A66" s="9" t="s">
        <v>82</v>
      </c>
      <c r="B66" s="26" t="n">
        <f aca="false">+'El Paso'!H39</f>
        <v>500</v>
      </c>
      <c r="C66" s="28" t="n">
        <f aca="false">+'El Paso'!E39*summary!H3+'El Paso'!C39*summary!H4</f>
        <v>13556.11</v>
      </c>
      <c r="D66" s="16" t="n">
        <f aca="false">+'El Paso'!F46</f>
        <v>-641996.23</v>
      </c>
      <c r="E66" s="16" t="n">
        <f aca="false">+C66-D66</f>
        <v>655552.34</v>
      </c>
      <c r="F66" s="34" t="n">
        <f aca="false">+'El Paso'!A39</f>
        <v>37123</v>
      </c>
      <c r="G66" s="58"/>
      <c r="H66" s="9" t="s">
        <v>27</v>
      </c>
      <c r="I66" s="9" t="s">
        <v>83</v>
      </c>
      <c r="J66" s="9"/>
      <c r="K66" s="9"/>
    </row>
    <row r="67" customFormat="false" ht="12.75" hidden="false" customHeight="false" outlineLevel="0" collapsed="false">
      <c r="A67" s="9" t="s">
        <v>84</v>
      </c>
      <c r="B67" s="36" t="n">
        <f aca="false">+NW!$F$41</f>
        <v>75597</v>
      </c>
      <c r="C67" s="35" t="n">
        <f aca="false">+B67*$J$3</f>
        <v>203355.93</v>
      </c>
      <c r="D67" s="35" t="n">
        <f aca="false">+NW!E49</f>
        <v>-298161.41</v>
      </c>
      <c r="E67" s="35" t="n">
        <f aca="false">+C67-D67</f>
        <v>501517.34</v>
      </c>
      <c r="F67" s="31" t="n">
        <f aca="false">+NW!B41</f>
        <v>37123</v>
      </c>
      <c r="G67" s="32" t="s">
        <v>34</v>
      </c>
      <c r="H67" s="9" t="s">
        <v>35</v>
      </c>
      <c r="I67" s="9"/>
      <c r="J67" s="9"/>
      <c r="K67" s="9"/>
    </row>
    <row r="68" customFormat="false" ht="12.75" hidden="false" customHeight="false" outlineLevel="0" collapsed="false">
      <c r="A68" s="9" t="s">
        <v>85</v>
      </c>
      <c r="B68" s="42" t="n">
        <f aca="false">SUBTOTAL(9,B63:B67)</f>
        <v>624335</v>
      </c>
      <c r="C68" s="41" t="n">
        <f aca="false">SUBTOTAL(9,C63:C67)</f>
        <v>1691672.26</v>
      </c>
      <c r="D68" s="41" t="n">
        <f aca="false">SUBTOTAL(9,D63:D67)</f>
        <v>1637411.2</v>
      </c>
      <c r="E68" s="41" t="n">
        <f aca="false">SUBTOTAL(9,E63:E67)</f>
        <v>54261.0599999999</v>
      </c>
      <c r="F68" s="31"/>
      <c r="G68" s="32"/>
      <c r="H68" s="9"/>
      <c r="I68" s="9"/>
      <c r="J68" s="9"/>
      <c r="K68" s="9"/>
    </row>
    <row r="69" customFormat="false" ht="12.75" hidden="false" customHeight="false" outlineLevel="0" collapsed="false">
      <c r="B69" s="3"/>
      <c r="C69" s="2"/>
      <c r="G69" s="32"/>
    </row>
    <row r="70" customFormat="false" ht="12.75" hidden="false" customHeight="false" outlineLevel="0" collapsed="false">
      <c r="A70" s="20" t="s">
        <v>40</v>
      </c>
      <c r="B70" s="3"/>
      <c r="C70" s="2"/>
      <c r="G70" s="32"/>
    </row>
    <row r="71" customFormat="false" ht="12.75" hidden="false" customHeight="false" outlineLevel="0" collapsed="false">
      <c r="A71" s="9" t="s">
        <v>86</v>
      </c>
      <c r="B71" s="26" t="n">
        <f aca="false">+NGPL!F38</f>
        <v>137753</v>
      </c>
      <c r="C71" s="28" t="n">
        <f aca="false">+B71*$J$4</f>
        <v>396728.64</v>
      </c>
      <c r="D71" s="16" t="n">
        <f aca="false">+NGPL!D45</f>
        <v>348919.56</v>
      </c>
      <c r="E71" s="16" t="n">
        <f aca="false">+C71-D71</f>
        <v>47809.08</v>
      </c>
      <c r="F71" s="34" t="n">
        <f aca="false">+NGPL!A38</f>
        <v>37123</v>
      </c>
      <c r="G71" s="32"/>
      <c r="H71" s="9" t="s">
        <v>35</v>
      </c>
      <c r="I71" s="9"/>
      <c r="J71" s="9"/>
      <c r="K71" s="9"/>
    </row>
    <row r="72" customFormat="false" ht="12.75" hidden="false" customHeight="false" outlineLevel="0" collapsed="false">
      <c r="A72" s="9" t="s">
        <v>87</v>
      </c>
      <c r="B72" s="26" t="n">
        <f aca="false">+PEPL!D41</f>
        <v>64490</v>
      </c>
      <c r="C72" s="45" t="n">
        <f aca="false">+B72*$J$4</f>
        <v>185731.2</v>
      </c>
      <c r="D72" s="16" t="n">
        <f aca="false">+PEPL!D47</f>
        <v>307135.5</v>
      </c>
      <c r="E72" s="16" t="n">
        <f aca="false">+C72-D72</f>
        <v>-121404.3</v>
      </c>
      <c r="F72" s="34" t="n">
        <f aca="false">+PEPL!A41</f>
        <v>37123</v>
      </c>
      <c r="H72" s="9" t="s">
        <v>27</v>
      </c>
      <c r="I72" s="9" t="s">
        <v>88</v>
      </c>
      <c r="J72" s="9"/>
      <c r="K72" s="9"/>
    </row>
    <row r="73" customFormat="false" ht="12.75" hidden="false" customHeight="false" outlineLevel="0" collapsed="false">
      <c r="A73" s="9" t="s">
        <v>89</v>
      </c>
      <c r="B73" s="29" t="n">
        <f aca="false">+Oasis!D40</f>
        <v>41952</v>
      </c>
      <c r="C73" s="28" t="n">
        <f aca="false">+B73*$J$4</f>
        <v>120821.76</v>
      </c>
      <c r="D73" s="16" t="n">
        <f aca="false">+Oasis!D47</f>
        <v>-267468.11</v>
      </c>
      <c r="E73" s="16" t="n">
        <f aca="false">+C73-D73</f>
        <v>388289.87</v>
      </c>
      <c r="F73" s="34" t="n">
        <f aca="false">+Oasis!B40</f>
        <v>37123</v>
      </c>
      <c r="H73" s="9" t="s">
        <v>53</v>
      </c>
      <c r="I73" s="9"/>
      <c r="J73" s="9"/>
      <c r="K73" s="9"/>
    </row>
    <row r="74" customFormat="false" ht="12.75" hidden="false" customHeight="false" outlineLevel="0" collapsed="false">
      <c r="A74" s="9" t="s">
        <v>90</v>
      </c>
      <c r="B74" s="46" t="n">
        <f aca="false">+Lonestar!F42</f>
        <v>62105</v>
      </c>
      <c r="C74" s="35" t="n">
        <f aca="false">+B74*$J$4</f>
        <v>178862.4</v>
      </c>
      <c r="D74" s="35" t="n">
        <f aca="false">+Lonestar!D49</f>
        <v>44237.67</v>
      </c>
      <c r="E74" s="35" t="n">
        <f aca="false">+C74-D74</f>
        <v>134624.73</v>
      </c>
      <c r="F74" s="31" t="n">
        <f aca="false">+Lonestar!B42</f>
        <v>37123</v>
      </c>
      <c r="H74" s="9" t="s">
        <v>53</v>
      </c>
      <c r="I74" s="9"/>
      <c r="J74" s="9"/>
      <c r="K74" s="9"/>
    </row>
    <row r="75" customFormat="false" ht="12.75" hidden="false" customHeight="false" outlineLevel="0" collapsed="false">
      <c r="A75" s="19" t="s">
        <v>91</v>
      </c>
      <c r="B75" s="47" t="n">
        <f aca="false">SUBTOTAL(9,B71:B74)</f>
        <v>306300</v>
      </c>
      <c r="C75" s="41" t="n">
        <f aca="false">SUBTOTAL(9,C71:C74)</f>
        <v>882144</v>
      </c>
      <c r="D75" s="41" t="n">
        <f aca="false">SUBTOTAL(9,D71:D74)</f>
        <v>432824.62</v>
      </c>
      <c r="E75" s="41" t="n">
        <f aca="false">SUBTOTAL(9,E71:E74)</f>
        <v>449319.38</v>
      </c>
      <c r="F75" s="31"/>
      <c r="H75" s="9"/>
      <c r="I75" s="9"/>
      <c r="J75" s="9"/>
      <c r="K75" s="9"/>
    </row>
    <row r="76" customFormat="false" ht="12.75" hidden="false" customHeight="false" outlineLevel="0" collapsed="false">
      <c r="B76" s="3"/>
      <c r="C76" s="2"/>
    </row>
    <row r="77" customFormat="false" ht="12.75" hidden="false" customHeight="false" outlineLevel="0" collapsed="false">
      <c r="A77" s="19" t="s">
        <v>92</v>
      </c>
      <c r="B77" s="47" t="n">
        <f aca="false">SUBTOTAL(9,B57:B74)</f>
        <v>1268415</v>
      </c>
      <c r="C77" s="41" t="n">
        <f aca="false">SUBTOTAL(9,C57:C74)</f>
        <v>3546622.66</v>
      </c>
      <c r="D77" s="41" t="n">
        <f aca="false">SUBTOTAL(9,D57:D74)</f>
        <v>2536794.34</v>
      </c>
      <c r="E77" s="41" t="n">
        <f aca="false">SUBTOTAL(9,E57:E74)</f>
        <v>1009828.32</v>
      </c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28"/>
      <c r="C78" s="29"/>
      <c r="D78" s="28"/>
      <c r="E78" s="28"/>
      <c r="F78" s="31"/>
      <c r="H78" s="9"/>
      <c r="I78" s="9"/>
      <c r="J78" s="9"/>
      <c r="K78" s="9"/>
    </row>
    <row r="79" customFormat="false" ht="12.75" hidden="false" customHeight="false" outlineLevel="0" collapsed="false">
      <c r="A79" s="9"/>
      <c r="B79" s="35"/>
      <c r="C79" s="26"/>
      <c r="D79" s="54"/>
      <c r="E79" s="54"/>
      <c r="F79" s="31"/>
      <c r="G79" s="9"/>
      <c r="I79" s="9"/>
      <c r="J79" s="9"/>
      <c r="K79" s="9"/>
      <c r="L79" s="9"/>
    </row>
    <row r="80" customFormat="false" ht="13.5" hidden="false" customHeight="false" outlineLevel="0" collapsed="false">
      <c r="A80" s="19" t="s">
        <v>93</v>
      </c>
      <c r="B80" s="59" t="n">
        <f aca="false">+C77+B40</f>
        <v>6179222.56</v>
      </c>
      <c r="C80" s="29"/>
      <c r="D80" s="28"/>
      <c r="E80" s="28"/>
      <c r="F80" s="49"/>
      <c r="H80" s="9"/>
      <c r="I80" s="9"/>
      <c r="J80" s="9"/>
      <c r="K80" s="9"/>
    </row>
    <row r="81" customFormat="false" ht="13.5" hidden="false" customHeight="false" outlineLevel="0" collapsed="false">
      <c r="A81" s="19" t="s">
        <v>94</v>
      </c>
      <c r="B81" s="29" t="n">
        <f aca="false">+B77+C40</f>
        <v>2183825.49239959</v>
      </c>
      <c r="C81" s="26"/>
      <c r="D81" s="54"/>
      <c r="E81" s="54"/>
      <c r="F81" s="49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60"/>
      <c r="D82" s="54"/>
      <c r="E82" s="54"/>
      <c r="F82" s="27"/>
      <c r="G82" s="9"/>
      <c r="H82" s="9"/>
      <c r="I82" s="9"/>
      <c r="J82" s="9"/>
    </row>
    <row r="83" customFormat="false" ht="12.75" hidden="false" customHeight="false" outlineLevel="0" collapsed="false">
      <c r="A83" s="9"/>
      <c r="B83" s="16"/>
      <c r="C83" s="26"/>
      <c r="E83" s="9"/>
      <c r="F83" s="9"/>
      <c r="G83" s="9"/>
      <c r="H83" s="9"/>
      <c r="I83" s="9"/>
    </row>
    <row r="84" customFormat="false" ht="12.75" hidden="false" customHeight="false" outlineLevel="0" collapsed="false">
      <c r="A84" s="9"/>
      <c r="B84" s="16"/>
      <c r="C84" s="26"/>
      <c r="D84" s="9"/>
      <c r="E84" s="9"/>
      <c r="F84" s="9"/>
      <c r="G84" s="9"/>
      <c r="H84" s="9"/>
    </row>
    <row r="85" customFormat="false" ht="12.75" hidden="false" customHeight="false" outlineLevel="0" collapsed="false">
      <c r="A85" s="9"/>
      <c r="B85" s="57"/>
      <c r="C85" s="60"/>
      <c r="D85" s="61"/>
      <c r="E85" s="9"/>
      <c r="F85" s="9"/>
      <c r="G85" s="9"/>
      <c r="H85" s="9"/>
    </row>
    <row r="91" customFormat="false" ht="12.75" hidden="false" customHeight="false" outlineLevel="0" collapsed="false">
      <c r="A91" s="9"/>
      <c r="B91" s="57"/>
      <c r="C91" s="26"/>
      <c r="D91" s="30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16"/>
      <c r="C93" s="29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7"/>
      <c r="C94" s="29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7"/>
      <c r="C95" s="26"/>
      <c r="D95" s="30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7"/>
      <c r="C96" s="26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57"/>
      <c r="C97" s="62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C98" s="2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16"/>
      <c r="C129" s="26"/>
      <c r="D129" s="9"/>
      <c r="E129" s="9"/>
      <c r="F129" s="9"/>
      <c r="G129" s="9"/>
      <c r="H12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8" activeCellId="3" sqref="E38 C38 B10 B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1" width="13.99"/>
    <col collapsed="false" customWidth="true" hidden="false" outlineLevel="0" max="8" min="8" style="22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1"/>
    </row>
    <row r="2" customFormat="false" ht="12.75" hidden="false" customHeight="false" outlineLevel="0" collapsed="false">
      <c r="A2" s="144" t="s">
        <v>137</v>
      </c>
      <c r="B2" s="108"/>
      <c r="C2" s="189"/>
      <c r="D2" s="189"/>
      <c r="E2" s="189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89"/>
      <c r="D3" s="189"/>
      <c r="E3" s="189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2" t="n">
        <v>500538</v>
      </c>
      <c r="C4" s="108"/>
      <c r="D4" s="222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2"/>
      <c r="W4" s="108"/>
      <c r="X4" s="19"/>
      <c r="Y4" s="123"/>
      <c r="Z4" s="222"/>
      <c r="AA4" s="108"/>
      <c r="AB4" s="19"/>
      <c r="AC4" s="123"/>
      <c r="AD4" s="222" t="n">
        <v>500538</v>
      </c>
      <c r="AE4" s="108"/>
      <c r="AF4" s="19"/>
      <c r="AG4" s="123" t="n">
        <v>36495</v>
      </c>
      <c r="AH4" s="222" t="n">
        <v>500538</v>
      </c>
      <c r="AI4" s="108"/>
      <c r="AJ4" s="19"/>
      <c r="AK4" s="123" t="n">
        <v>36526</v>
      </c>
      <c r="AL4" s="222" t="n">
        <v>500538</v>
      </c>
      <c r="AM4" s="108"/>
      <c r="AN4" s="19"/>
      <c r="AO4" s="123" t="n">
        <v>36557</v>
      </c>
      <c r="AP4" s="222" t="n">
        <v>500538</v>
      </c>
      <c r="AQ4" s="108"/>
      <c r="AR4" s="19"/>
      <c r="AS4" s="123" t="n">
        <v>36586</v>
      </c>
      <c r="AT4" s="222" t="n">
        <v>500538</v>
      </c>
      <c r="AU4" s="108"/>
      <c r="AV4" s="19"/>
    </row>
    <row r="5" customFormat="false" ht="12.75" hidden="false" customHeight="false" outlineLevel="0" collapsed="false">
      <c r="A5" s="18"/>
      <c r="B5" s="192"/>
      <c r="C5" s="192"/>
      <c r="D5" s="192"/>
      <c r="E5" s="192"/>
      <c r="F5" s="100" t="s">
        <v>114</v>
      </c>
      <c r="G5" s="100"/>
      <c r="H5" s="18"/>
      <c r="I5" s="192"/>
      <c r="J5" s="192"/>
      <c r="K5" s="18"/>
      <c r="L5" s="223"/>
      <c r="M5" s="18"/>
      <c r="N5" s="192"/>
      <c r="O5" s="192"/>
      <c r="P5" s="18"/>
      <c r="Q5" s="18"/>
      <c r="R5" s="192"/>
      <c r="S5" s="192"/>
      <c r="T5" s="18"/>
      <c r="U5" s="18"/>
      <c r="V5" s="192"/>
      <c r="W5" s="192"/>
      <c r="X5" s="18"/>
      <c r="Y5" s="18"/>
      <c r="Z5" s="192"/>
      <c r="AA5" s="192"/>
      <c r="AB5" s="18"/>
      <c r="AC5" s="18"/>
      <c r="AD5" s="192"/>
      <c r="AE5" s="192" t="s">
        <v>114</v>
      </c>
      <c r="AF5" s="18"/>
      <c r="AG5" s="18"/>
      <c r="AH5" s="192"/>
      <c r="AI5" s="192" t="s">
        <v>114</v>
      </c>
      <c r="AJ5" s="18"/>
      <c r="AK5" s="18"/>
      <c r="AL5" s="192"/>
      <c r="AM5" s="192" t="s">
        <v>114</v>
      </c>
      <c r="AN5" s="18"/>
      <c r="AO5" s="18"/>
      <c r="AP5" s="192"/>
      <c r="AQ5" s="192" t="s">
        <v>114</v>
      </c>
      <c r="AR5" s="18"/>
      <c r="AS5" s="18"/>
      <c r="AT5" s="192"/>
      <c r="AU5" s="192" t="s">
        <v>114</v>
      </c>
      <c r="AV5" s="18"/>
    </row>
    <row r="6" customFormat="false" ht="12.75" hidden="false" customHeight="false" outlineLevel="0" collapsed="false">
      <c r="B6" s="145" t="s">
        <v>111</v>
      </c>
      <c r="C6" s="145" t="s">
        <v>112</v>
      </c>
      <c r="D6" s="145" t="s">
        <v>111</v>
      </c>
      <c r="E6" s="145" t="s">
        <v>112</v>
      </c>
      <c r="F6" s="101" t="s">
        <v>138</v>
      </c>
      <c r="G6" s="23"/>
      <c r="H6" s="127"/>
      <c r="I6" s="224"/>
      <c r="J6" s="225"/>
      <c r="K6" s="101"/>
      <c r="L6" s="223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132</v>
      </c>
      <c r="AE6" s="145" t="s">
        <v>133</v>
      </c>
      <c r="AF6" s="101" t="s">
        <v>138</v>
      </c>
      <c r="AG6" s="127"/>
      <c r="AH6" s="145" t="s">
        <v>132</v>
      </c>
      <c r="AI6" s="145" t="s">
        <v>133</v>
      </c>
      <c r="AJ6" s="101" t="s">
        <v>138</v>
      </c>
      <c r="AK6" s="127"/>
      <c r="AL6" s="145" t="s">
        <v>132</v>
      </c>
      <c r="AM6" s="145" t="s">
        <v>133</v>
      </c>
      <c r="AN6" s="101" t="s">
        <v>138</v>
      </c>
      <c r="AO6" s="127"/>
      <c r="AP6" s="145" t="s">
        <v>132</v>
      </c>
      <c r="AQ6" s="145" t="s">
        <v>133</v>
      </c>
      <c r="AR6" s="101" t="s">
        <v>138</v>
      </c>
      <c r="AS6" s="127"/>
      <c r="AT6" s="145" t="s">
        <v>132</v>
      </c>
      <c r="AU6" s="145" t="s">
        <v>133</v>
      </c>
      <c r="AV6" s="101" t="s">
        <v>138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1"/>
      <c r="J7" s="159"/>
      <c r="K7" s="108"/>
      <c r="L7" s="223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135583</v>
      </c>
      <c r="C8" s="108" t="n">
        <v>136569</v>
      </c>
      <c r="D8" s="108" t="n">
        <v>13121</v>
      </c>
      <c r="E8" s="108" t="n">
        <v>13535</v>
      </c>
      <c r="F8" s="108" t="n">
        <f aca="false">+C8-B8+E8-D8</f>
        <v>1400</v>
      </c>
      <c r="G8" s="104"/>
      <c r="H8" s="127"/>
      <c r="I8" s="191"/>
      <c r="J8" s="159"/>
      <c r="K8" s="108"/>
      <c r="L8" s="223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136387</v>
      </c>
      <c r="C9" s="108" t="n">
        <v>135717</v>
      </c>
      <c r="D9" s="108" t="n">
        <v>13025</v>
      </c>
      <c r="E9" s="108" t="n">
        <v>13535</v>
      </c>
      <c r="F9" s="108" t="n">
        <f aca="false">+C9-B9+E9-D9</f>
        <v>-160</v>
      </c>
      <c r="G9" s="104"/>
      <c r="H9" s="127"/>
      <c r="I9" s="191"/>
      <c r="J9" s="159"/>
      <c r="K9" s="108"/>
      <c r="L9" s="223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136601</v>
      </c>
      <c r="C10" s="108" t="n">
        <v>134408</v>
      </c>
      <c r="D10" s="108" t="n">
        <v>12516</v>
      </c>
      <c r="E10" s="108" t="n">
        <v>13535</v>
      </c>
      <c r="F10" s="108" t="n">
        <f aca="false">+C10-B10+E10-D10</f>
        <v>-1174</v>
      </c>
      <c r="G10" s="104"/>
      <c r="H10" s="127"/>
      <c r="I10" s="191"/>
      <c r="J10" s="159"/>
      <c r="K10" s="108"/>
      <c r="L10" s="223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135865</v>
      </c>
      <c r="C11" s="108" t="n">
        <v>133237</v>
      </c>
      <c r="D11" s="108" t="n">
        <v>12626</v>
      </c>
      <c r="E11" s="108" t="n">
        <v>13033</v>
      </c>
      <c r="F11" s="108" t="n">
        <f aca="false">+C11-B11+E11-D11</f>
        <v>-2221</v>
      </c>
      <c r="G11" s="104"/>
      <c r="H11" s="127"/>
      <c r="I11" s="133"/>
      <c r="J11" s="159"/>
      <c r="K11" s="108"/>
      <c r="L11" s="223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133471</v>
      </c>
      <c r="C12" s="108" t="n">
        <v>133237</v>
      </c>
      <c r="D12" s="108" t="n">
        <v>12524</v>
      </c>
      <c r="E12" s="108" t="n">
        <v>13033</v>
      </c>
      <c r="F12" s="108" t="n">
        <f aca="false">+C12-B12+E12-D12</f>
        <v>275</v>
      </c>
      <c r="G12" s="104"/>
      <c r="H12" s="127"/>
      <c r="I12" s="159"/>
      <c r="J12" s="108"/>
      <c r="K12" s="108"/>
      <c r="L12" s="223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 t="n">
        <v>134006</v>
      </c>
      <c r="C13" s="108" t="n">
        <v>133237</v>
      </c>
      <c r="D13" s="108" t="n">
        <v>13295</v>
      </c>
      <c r="E13" s="108" t="n">
        <v>13033</v>
      </c>
      <c r="F13" s="108" t="n">
        <f aca="false">+C13-B13+E13-D13</f>
        <v>-1031</v>
      </c>
      <c r="G13" s="104"/>
      <c r="H13" s="127"/>
      <c r="I13" s="159"/>
      <c r="J13" s="159"/>
      <c r="K13" s="108"/>
      <c r="L13" s="223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 t="n">
        <v>134912</v>
      </c>
      <c r="C14" s="108" t="n">
        <v>135829</v>
      </c>
      <c r="D14" s="108" t="n">
        <v>13535</v>
      </c>
      <c r="E14" s="108" t="n">
        <v>12532</v>
      </c>
      <c r="F14" s="108" t="n">
        <f aca="false">+C14-B14+E14-D14</f>
        <v>-86</v>
      </c>
      <c r="G14" s="104"/>
      <c r="H14" s="127"/>
      <c r="I14" s="159"/>
      <c r="J14" s="108"/>
      <c r="K14" s="108"/>
      <c r="L14" s="223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 t="n">
        <v>134512</v>
      </c>
      <c r="C15" s="108" t="n">
        <v>132577</v>
      </c>
      <c r="D15" s="108" t="n">
        <v>13538</v>
      </c>
      <c r="E15" s="108" t="n">
        <v>12532</v>
      </c>
      <c r="F15" s="108" t="n">
        <f aca="false">+C15-B15+E15-D15</f>
        <v>-2941</v>
      </c>
      <c r="G15" s="104"/>
      <c r="H15" s="127"/>
      <c r="I15" s="159"/>
      <c r="J15" s="108"/>
      <c r="K15" s="108"/>
      <c r="L15" s="223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 t="n">
        <v>136608</v>
      </c>
      <c r="C16" s="108" t="n">
        <v>136963</v>
      </c>
      <c r="D16" s="108" t="n">
        <v>13485</v>
      </c>
      <c r="E16" s="108" t="n">
        <v>12532</v>
      </c>
      <c r="F16" s="108" t="n">
        <f aca="false">+C16-B16+E16-D16</f>
        <v>-598</v>
      </c>
      <c r="G16" s="104"/>
      <c r="H16" s="127"/>
      <c r="I16" s="159"/>
      <c r="J16" s="108"/>
      <c r="K16" s="108"/>
      <c r="L16" s="223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 t="n">
        <v>143113</v>
      </c>
      <c r="C17" s="108" t="n">
        <v>141646</v>
      </c>
      <c r="D17" s="108" t="n">
        <v>13377</v>
      </c>
      <c r="E17" s="108" t="n">
        <v>12532</v>
      </c>
      <c r="F17" s="108" t="n">
        <f aca="false">+C17-B17+E17-D17</f>
        <v>-2312</v>
      </c>
      <c r="G17" s="104"/>
      <c r="H17" s="127"/>
      <c r="I17" s="159"/>
      <c r="J17" s="108"/>
      <c r="K17" s="108"/>
      <c r="L17" s="223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 t="n">
        <v>141898</v>
      </c>
      <c r="C18" s="108" t="n">
        <v>141616</v>
      </c>
      <c r="D18" s="108" t="n">
        <v>13005</v>
      </c>
      <c r="E18" s="108" t="n">
        <v>12532</v>
      </c>
      <c r="F18" s="108" t="n">
        <f aca="false">+C18-B18+E18-D18</f>
        <v>-755</v>
      </c>
      <c r="G18" s="104"/>
      <c r="H18" s="127"/>
      <c r="I18" s="108"/>
      <c r="J18" s="108"/>
      <c r="K18" s="108"/>
      <c r="L18" s="223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 t="n">
        <v>146840</v>
      </c>
      <c r="C19" s="108" t="n">
        <v>146894</v>
      </c>
      <c r="D19" s="108" t="n">
        <v>12622</v>
      </c>
      <c r="E19" s="108" t="n">
        <v>12532</v>
      </c>
      <c r="F19" s="108" t="n">
        <f aca="false">+C19-B19+E19-D19</f>
        <v>-36</v>
      </c>
      <c r="G19" s="104"/>
      <c r="H19" s="127"/>
      <c r="I19" s="108"/>
      <c r="J19" s="108"/>
      <c r="K19" s="108"/>
      <c r="L19" s="223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 t="n">
        <v>138816</v>
      </c>
      <c r="C20" s="108" t="n">
        <v>137624</v>
      </c>
      <c r="D20" s="108" t="n">
        <v>11029</v>
      </c>
      <c r="E20" s="108" t="n">
        <v>12532</v>
      </c>
      <c r="F20" s="108" t="n">
        <f aca="false">+C20-B20+E20-D20</f>
        <v>311</v>
      </c>
      <c r="G20" s="226"/>
      <c r="H20" s="127"/>
      <c r="I20" s="108"/>
      <c r="J20" s="108"/>
      <c r="K20" s="108"/>
      <c r="L20" s="223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 t="n">
        <v>147189</v>
      </c>
      <c r="C21" s="108" t="n">
        <v>146894</v>
      </c>
      <c r="D21" s="108" t="n">
        <v>12935</v>
      </c>
      <c r="E21" s="108" t="n">
        <v>12532</v>
      </c>
      <c r="F21" s="108" t="n">
        <f aca="false">+C21-B21+E21-D21</f>
        <v>-698</v>
      </c>
      <c r="G21" s="223"/>
      <c r="H21" s="127"/>
      <c r="I21" s="108"/>
      <c r="J21" s="108"/>
      <c r="K21" s="108"/>
      <c r="L21" s="223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 t="n">
        <v>140386</v>
      </c>
      <c r="C22" s="108" t="n">
        <v>140915</v>
      </c>
      <c r="D22" s="108" t="n">
        <v>12623</v>
      </c>
      <c r="E22" s="108" t="n">
        <v>12532</v>
      </c>
      <c r="F22" s="108" t="n">
        <f aca="false">+C22-B22+E22-D22</f>
        <v>438</v>
      </c>
      <c r="G22" s="223"/>
      <c r="H22" s="127"/>
      <c r="I22" s="108"/>
      <c r="J22" s="108"/>
      <c r="K22" s="108"/>
      <c r="L22" s="223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27" t="n">
        <v>16</v>
      </c>
      <c r="B23" s="108" t="n">
        <v>141948</v>
      </c>
      <c r="C23" s="108" t="n">
        <v>141882</v>
      </c>
      <c r="D23" s="108" t="n">
        <v>12641</v>
      </c>
      <c r="E23" s="108" t="n">
        <v>12532</v>
      </c>
      <c r="F23" s="108" t="n">
        <f aca="false">+C23-B23+E23-D23</f>
        <v>-175</v>
      </c>
      <c r="G23" s="223"/>
      <c r="H23" s="227"/>
      <c r="I23" s="108"/>
      <c r="J23" s="108"/>
      <c r="K23" s="108"/>
      <c r="L23" s="223"/>
      <c r="M23" s="227"/>
      <c r="N23" s="108"/>
      <c r="O23" s="108"/>
      <c r="P23" s="108"/>
      <c r="Q23" s="227"/>
      <c r="R23" s="108"/>
      <c r="S23" s="108"/>
      <c r="T23" s="108"/>
      <c r="U23" s="227"/>
      <c r="V23" s="108"/>
      <c r="W23" s="108"/>
      <c r="X23" s="108"/>
      <c r="Y23" s="227"/>
      <c r="Z23" s="108"/>
      <c r="AA23" s="108"/>
      <c r="AB23" s="108"/>
      <c r="AC23" s="227"/>
      <c r="AD23" s="108" t="n">
        <v>68795</v>
      </c>
      <c r="AE23" s="108" t="n">
        <v>80010</v>
      </c>
      <c r="AF23" s="108" t="n">
        <f aca="false">+AE23-AD23</f>
        <v>11215</v>
      </c>
      <c r="AG23" s="227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27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27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27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28" t="n">
        <v>17</v>
      </c>
      <c r="B24" s="108" t="n">
        <v>140303</v>
      </c>
      <c r="C24" s="108" t="n">
        <v>139659</v>
      </c>
      <c r="D24" s="108" t="n">
        <v>12615</v>
      </c>
      <c r="E24" s="108" t="n">
        <v>12532</v>
      </c>
      <c r="F24" s="108" t="n">
        <f aca="false">+C24-B24+E24-D24</f>
        <v>-727</v>
      </c>
      <c r="G24" s="229"/>
      <c r="H24" s="228"/>
      <c r="I24" s="108"/>
      <c r="J24" s="108"/>
      <c r="K24" s="108"/>
      <c r="L24" s="223"/>
      <c r="M24" s="228"/>
      <c r="N24" s="108"/>
      <c r="O24" s="108"/>
      <c r="P24" s="108"/>
      <c r="Q24" s="228"/>
      <c r="R24" s="108"/>
      <c r="S24" s="108"/>
      <c r="T24" s="108"/>
      <c r="U24" s="228"/>
      <c r="V24" s="108"/>
      <c r="W24" s="108"/>
      <c r="X24" s="108"/>
      <c r="Y24" s="228"/>
      <c r="Z24" s="108"/>
      <c r="AA24" s="108"/>
      <c r="AB24" s="108"/>
      <c r="AC24" s="228"/>
      <c r="AD24" s="108" t="n">
        <v>90410</v>
      </c>
      <c r="AE24" s="108" t="n">
        <v>89096</v>
      </c>
      <c r="AF24" s="108" t="n">
        <f aca="false">+AE24-AD24</f>
        <v>-1314</v>
      </c>
      <c r="AG24" s="228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28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28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28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0" t="s">
        <v>139</v>
      </c>
      <c r="B25" s="108" t="n">
        <v>142945</v>
      </c>
      <c r="C25" s="108" t="n">
        <v>142830</v>
      </c>
      <c r="D25" s="108" t="n">
        <v>12628</v>
      </c>
      <c r="E25" s="108" t="n">
        <v>12532</v>
      </c>
      <c r="F25" s="108" t="n">
        <f aca="false">+C25-B25+E25-D25</f>
        <v>-211</v>
      </c>
      <c r="G25" s="231"/>
      <c r="H25" s="230"/>
      <c r="I25" s="108"/>
      <c r="J25" s="108"/>
      <c r="K25" s="108"/>
      <c r="L25" s="223"/>
      <c r="M25" s="230"/>
      <c r="N25" s="108"/>
      <c r="O25" s="108"/>
      <c r="P25" s="108"/>
      <c r="Q25" s="230"/>
      <c r="R25" s="108"/>
      <c r="S25" s="108"/>
      <c r="T25" s="108"/>
      <c r="U25" s="230"/>
      <c r="V25" s="108"/>
      <c r="W25" s="108"/>
      <c r="X25" s="108"/>
      <c r="Y25" s="230"/>
      <c r="Z25" s="108"/>
      <c r="AA25" s="108"/>
      <c r="AB25" s="108"/>
      <c r="AC25" s="230"/>
      <c r="AD25" s="108" t="n">
        <v>86855</v>
      </c>
      <c r="AE25" s="108" t="n">
        <v>87128</v>
      </c>
      <c r="AF25" s="108" t="n">
        <f aca="false">+AE25-AD25</f>
        <v>273</v>
      </c>
      <c r="AG25" s="230" t="s">
        <v>139</v>
      </c>
      <c r="AH25" s="108" t="n">
        <v>90438</v>
      </c>
      <c r="AI25" s="108" t="n">
        <v>89668</v>
      </c>
      <c r="AJ25" s="108" t="n">
        <f aca="false">+AI25-AH25</f>
        <v>-770</v>
      </c>
      <c r="AK25" s="230" t="s">
        <v>139</v>
      </c>
      <c r="AL25" s="108" t="n">
        <v>119514</v>
      </c>
      <c r="AM25" s="108" t="n">
        <v>120375</v>
      </c>
      <c r="AN25" s="108" t="n">
        <f aca="false">+AM25-AL25</f>
        <v>861</v>
      </c>
      <c r="AO25" s="230" t="s">
        <v>139</v>
      </c>
      <c r="AP25" s="108" t="n">
        <v>175778</v>
      </c>
      <c r="AQ25" s="108" t="n">
        <v>172040</v>
      </c>
      <c r="AR25" s="108" t="n">
        <f aca="false">+AQ25-AP25</f>
        <v>-3738</v>
      </c>
      <c r="AS25" s="230" t="s">
        <v>139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27" t="n">
        <v>19</v>
      </c>
      <c r="B26" s="108" t="n">
        <v>138040</v>
      </c>
      <c r="C26" s="108" t="n">
        <v>138430</v>
      </c>
      <c r="D26" s="108" t="n">
        <v>11271</v>
      </c>
      <c r="E26" s="108" t="n">
        <v>12532</v>
      </c>
      <c r="F26" s="108" t="n">
        <f aca="false">+C26-B26+E26-D26</f>
        <v>1651</v>
      </c>
      <c r="G26" s="226"/>
      <c r="H26" s="227"/>
      <c r="I26" s="108"/>
      <c r="J26" s="108"/>
      <c r="K26" s="108"/>
      <c r="L26" s="223"/>
      <c r="M26" s="227"/>
      <c r="N26" s="108"/>
      <c r="O26" s="108"/>
      <c r="P26" s="108"/>
      <c r="Q26" s="227"/>
      <c r="R26" s="108"/>
      <c r="S26" s="108"/>
      <c r="T26" s="108"/>
      <c r="U26" s="227"/>
      <c r="V26" s="108"/>
      <c r="W26" s="108"/>
      <c r="X26" s="108"/>
      <c r="Y26" s="227"/>
      <c r="Z26" s="108"/>
      <c r="AA26" s="108"/>
      <c r="AB26" s="108"/>
      <c r="AC26" s="227"/>
      <c r="AD26" s="108" t="n">
        <v>90382</v>
      </c>
      <c r="AE26" s="108" t="n">
        <v>91513</v>
      </c>
      <c r="AF26" s="108" t="n">
        <f aca="false">+AE26-AD26</f>
        <v>1131</v>
      </c>
      <c r="AG26" s="227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27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27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27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28" t="n">
        <v>20</v>
      </c>
      <c r="B27" s="108" t="n">
        <v>131479</v>
      </c>
      <c r="C27" s="108" t="n">
        <v>131398</v>
      </c>
      <c r="D27" s="108"/>
      <c r="E27" s="108"/>
      <c r="F27" s="108" t="n">
        <f aca="false">+C27-B27+E27-D27</f>
        <v>-81</v>
      </c>
      <c r="G27" s="232"/>
      <c r="H27" s="228"/>
      <c r="I27" s="108"/>
      <c r="J27" s="108"/>
      <c r="K27" s="108"/>
      <c r="L27" s="223"/>
      <c r="M27" s="228"/>
      <c r="N27" s="108"/>
      <c r="O27" s="108"/>
      <c r="P27" s="108"/>
      <c r="Q27" s="228"/>
      <c r="R27" s="108"/>
      <c r="S27" s="108"/>
      <c r="T27" s="108"/>
      <c r="U27" s="228"/>
      <c r="V27" s="108"/>
      <c r="W27" s="108"/>
      <c r="X27" s="108"/>
      <c r="Y27" s="228"/>
      <c r="Z27" s="108"/>
      <c r="AA27" s="108"/>
      <c r="AB27" s="108"/>
      <c r="AC27" s="228"/>
      <c r="AD27" s="108" t="n">
        <v>101529</v>
      </c>
      <c r="AE27" s="108" t="n">
        <v>104520</v>
      </c>
      <c r="AF27" s="108" t="n">
        <f aca="false">+AE27-AD27</f>
        <v>2991</v>
      </c>
      <c r="AG27" s="228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28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28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28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3" t="n">
        <v>21</v>
      </c>
      <c r="B28" s="108"/>
      <c r="C28" s="108"/>
      <c r="D28" s="108"/>
      <c r="E28" s="108"/>
      <c r="F28" s="108" t="n">
        <f aca="false">+C28-B28+E28-D28</f>
        <v>0</v>
      </c>
      <c r="G28" s="234"/>
      <c r="H28" s="233"/>
      <c r="I28" s="108"/>
      <c r="J28" s="108"/>
      <c r="K28" s="108"/>
      <c r="L28" s="223"/>
      <c r="M28" s="233"/>
      <c r="N28" s="108"/>
      <c r="O28" s="108"/>
      <c r="P28" s="108"/>
      <c r="Q28" s="233"/>
      <c r="R28" s="108"/>
      <c r="S28" s="108"/>
      <c r="T28" s="108"/>
      <c r="U28" s="233"/>
      <c r="V28" s="108"/>
      <c r="W28" s="108"/>
      <c r="X28" s="108"/>
      <c r="Y28" s="233"/>
      <c r="Z28" s="108"/>
      <c r="AA28" s="108"/>
      <c r="AB28" s="108"/>
      <c r="AC28" s="233"/>
      <c r="AD28" s="108" t="n">
        <v>92772</v>
      </c>
      <c r="AE28" s="108" t="n">
        <v>101229</v>
      </c>
      <c r="AF28" s="108" t="n">
        <f aca="false">+AE28-AD28</f>
        <v>8457</v>
      </c>
      <c r="AG28" s="233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3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3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3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3" t="n">
        <v>22</v>
      </c>
      <c r="B29" s="108"/>
      <c r="C29" s="108"/>
      <c r="D29" s="108"/>
      <c r="E29" s="108"/>
      <c r="F29" s="108" t="n">
        <f aca="false">+C29-B29+E29-D29</f>
        <v>0</v>
      </c>
      <c r="G29" s="234"/>
      <c r="H29" s="233"/>
      <c r="I29" s="108"/>
      <c r="J29" s="108"/>
      <c r="K29" s="108"/>
      <c r="L29" s="223"/>
      <c r="M29" s="233"/>
      <c r="N29" s="108"/>
      <c r="O29" s="108"/>
      <c r="P29" s="108"/>
      <c r="Q29" s="233"/>
      <c r="R29" s="108"/>
      <c r="S29" s="108"/>
      <c r="T29" s="108"/>
      <c r="U29" s="233"/>
      <c r="V29" s="108"/>
      <c r="W29" s="108"/>
      <c r="X29" s="108"/>
      <c r="Y29" s="233"/>
      <c r="Z29" s="108"/>
      <c r="AA29" s="108"/>
      <c r="AB29" s="108"/>
      <c r="AC29" s="233"/>
      <c r="AD29" s="108" t="n">
        <v>93405</v>
      </c>
      <c r="AE29" s="108" t="n">
        <v>100368</v>
      </c>
      <c r="AF29" s="108" t="n">
        <f aca="false">+AE29-AD29</f>
        <v>6963</v>
      </c>
      <c r="AG29" s="233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3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3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3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3" t="n">
        <v>23</v>
      </c>
      <c r="B30" s="108"/>
      <c r="C30" s="108"/>
      <c r="D30" s="108"/>
      <c r="E30" s="108"/>
      <c r="F30" s="108" t="n">
        <f aca="false">+C30-B30+E30-D30</f>
        <v>0</v>
      </c>
      <c r="G30" s="234"/>
      <c r="H30" s="233"/>
      <c r="I30" s="108"/>
      <c r="J30" s="108"/>
      <c r="K30" s="108"/>
      <c r="L30" s="223"/>
      <c r="M30" s="233"/>
      <c r="N30" s="108"/>
      <c r="O30" s="108"/>
      <c r="P30" s="108"/>
      <c r="Q30" s="233"/>
      <c r="R30" s="108"/>
      <c r="S30" s="108"/>
      <c r="T30" s="108"/>
      <c r="U30" s="233"/>
      <c r="V30" s="108"/>
      <c r="W30" s="108"/>
      <c r="X30" s="108"/>
      <c r="Y30" s="233"/>
      <c r="Z30" s="108"/>
      <c r="AA30" s="108"/>
      <c r="AB30" s="108"/>
      <c r="AC30" s="233"/>
      <c r="AD30" s="108" t="n">
        <v>87752</v>
      </c>
      <c r="AE30" s="108" t="n">
        <v>85600</v>
      </c>
      <c r="AF30" s="108" t="n">
        <f aca="false">+AE30-AD30</f>
        <v>-2152</v>
      </c>
      <c r="AG30" s="233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3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3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3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3" t="n">
        <v>24</v>
      </c>
      <c r="B31" s="108"/>
      <c r="C31" s="108"/>
      <c r="D31" s="108"/>
      <c r="E31" s="108"/>
      <c r="F31" s="108" t="n">
        <f aca="false">+C31-B31+E31-D31</f>
        <v>0</v>
      </c>
      <c r="G31" s="234"/>
      <c r="H31" s="233"/>
      <c r="I31" s="108"/>
      <c r="J31" s="108"/>
      <c r="K31" s="108"/>
      <c r="L31" s="223"/>
      <c r="M31" s="233"/>
      <c r="N31" s="108"/>
      <c r="O31" s="108"/>
      <c r="P31" s="108"/>
      <c r="Q31" s="233"/>
      <c r="R31" s="108"/>
      <c r="S31" s="108"/>
      <c r="T31" s="108"/>
      <c r="U31" s="233"/>
      <c r="V31" s="108"/>
      <c r="W31" s="108"/>
      <c r="X31" s="108"/>
      <c r="Y31" s="233"/>
      <c r="Z31" s="108"/>
      <c r="AA31" s="108"/>
      <c r="AB31" s="108"/>
      <c r="AC31" s="233"/>
      <c r="AD31" s="108" t="n">
        <v>97761</v>
      </c>
      <c r="AE31" s="108" t="n">
        <v>97012</v>
      </c>
      <c r="AF31" s="108" t="n">
        <f aca="false">+AE31-AD31</f>
        <v>-749</v>
      </c>
      <c r="AG31" s="233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3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3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3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3" t="n">
        <v>25</v>
      </c>
      <c r="B32" s="108"/>
      <c r="C32" s="108"/>
      <c r="D32" s="108"/>
      <c r="E32" s="108"/>
      <c r="F32" s="108" t="n">
        <f aca="false">+C32-B32+E32-D32</f>
        <v>0</v>
      </c>
      <c r="G32" s="234"/>
      <c r="H32" s="233"/>
      <c r="I32" s="108"/>
      <c r="J32" s="108"/>
      <c r="K32" s="108"/>
      <c r="L32" s="223"/>
      <c r="M32" s="233"/>
      <c r="N32" s="108"/>
      <c r="O32" s="108"/>
      <c r="P32" s="108"/>
      <c r="Q32" s="233"/>
      <c r="R32" s="108"/>
      <c r="S32" s="108"/>
      <c r="T32" s="108"/>
      <c r="U32" s="233"/>
      <c r="V32" s="108"/>
      <c r="W32" s="108"/>
      <c r="X32" s="108"/>
      <c r="Y32" s="233"/>
      <c r="Z32" s="108"/>
      <c r="AA32" s="108"/>
      <c r="AB32" s="108"/>
      <c r="AC32" s="233"/>
      <c r="AD32" s="108" t="n">
        <v>103695</v>
      </c>
      <c r="AE32" s="108" t="n">
        <v>93370</v>
      </c>
      <c r="AF32" s="108" t="n">
        <f aca="false">+AE32-AD32</f>
        <v>-10325</v>
      </c>
      <c r="AG32" s="233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3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3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3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3" t="n">
        <v>26</v>
      </c>
      <c r="B33" s="108"/>
      <c r="C33" s="108"/>
      <c r="D33" s="108"/>
      <c r="E33" s="108"/>
      <c r="F33" s="108" t="n">
        <f aca="false">+C33-B33+E33-D33</f>
        <v>0</v>
      </c>
      <c r="G33" s="234"/>
      <c r="H33" s="233"/>
      <c r="I33" s="108"/>
      <c r="J33" s="108"/>
      <c r="K33" s="108"/>
      <c r="L33" s="223"/>
      <c r="M33" s="233"/>
      <c r="N33" s="108"/>
      <c r="O33" s="108"/>
      <c r="P33" s="108"/>
      <c r="Q33" s="233"/>
      <c r="R33" s="108"/>
      <c r="S33" s="108"/>
      <c r="T33" s="108"/>
      <c r="U33" s="233"/>
      <c r="V33" s="108"/>
      <c r="W33" s="108"/>
      <c r="X33" s="108"/>
      <c r="Y33" s="233"/>
      <c r="Z33" s="108"/>
      <c r="AA33" s="108"/>
      <c r="AB33" s="108"/>
      <c r="AC33" s="233"/>
      <c r="AD33" s="108" t="n">
        <v>90853</v>
      </c>
      <c r="AE33" s="108" t="n">
        <v>90587</v>
      </c>
      <c r="AF33" s="108" t="n">
        <f aca="false">+AE33-AD33</f>
        <v>-266</v>
      </c>
      <c r="AG33" s="233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3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3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3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3" t="n">
        <v>27</v>
      </c>
      <c r="B34" s="108"/>
      <c r="C34" s="108"/>
      <c r="D34" s="108"/>
      <c r="E34" s="108"/>
      <c r="F34" s="108" t="n">
        <f aca="false">+C34-B34+E34-D34</f>
        <v>0</v>
      </c>
      <c r="G34" s="234"/>
      <c r="H34" s="233"/>
      <c r="I34" s="108"/>
      <c r="J34" s="108"/>
      <c r="K34" s="108"/>
      <c r="L34" s="223"/>
      <c r="M34" s="233"/>
      <c r="N34" s="108"/>
      <c r="O34" s="108"/>
      <c r="P34" s="108"/>
      <c r="Q34" s="233"/>
      <c r="R34" s="108"/>
      <c r="S34" s="108"/>
      <c r="T34" s="108"/>
      <c r="U34" s="233"/>
      <c r="V34" s="108"/>
      <c r="W34" s="108"/>
      <c r="X34" s="108"/>
      <c r="Y34" s="233"/>
      <c r="Z34" s="108"/>
      <c r="AA34" s="108"/>
      <c r="AB34" s="108"/>
      <c r="AC34" s="233"/>
      <c r="AD34" s="108" t="n">
        <v>88917</v>
      </c>
      <c r="AE34" s="108" t="n">
        <v>89704</v>
      </c>
      <c r="AF34" s="108" t="n">
        <f aca="false">+AE34-AD34</f>
        <v>787</v>
      </c>
      <c r="AG34" s="233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3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3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3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3" t="n">
        <v>28</v>
      </c>
      <c r="B35" s="108"/>
      <c r="C35" s="108"/>
      <c r="D35" s="108"/>
      <c r="E35" s="108"/>
      <c r="F35" s="108" t="n">
        <f aca="false">+C35-B35+E35-D35</f>
        <v>0</v>
      </c>
      <c r="G35" s="234"/>
      <c r="H35" s="233"/>
      <c r="I35" s="108"/>
      <c r="J35" s="108"/>
      <c r="K35" s="108"/>
      <c r="L35" s="223"/>
      <c r="M35" s="233"/>
      <c r="N35" s="108"/>
      <c r="O35" s="108"/>
      <c r="P35" s="108"/>
      <c r="Q35" s="233"/>
      <c r="R35" s="108"/>
      <c r="S35" s="108"/>
      <c r="T35" s="108"/>
      <c r="U35" s="233"/>
      <c r="V35" s="108"/>
      <c r="W35" s="108"/>
      <c r="X35" s="108"/>
      <c r="Y35" s="233"/>
      <c r="Z35" s="108"/>
      <c r="AA35" s="108"/>
      <c r="AB35" s="108"/>
      <c r="AC35" s="233"/>
      <c r="AD35" s="108" t="n">
        <v>90830</v>
      </c>
      <c r="AE35" s="108" t="n">
        <v>89704</v>
      </c>
      <c r="AF35" s="108" t="n">
        <f aca="false">+AE35-AD35</f>
        <v>-1126</v>
      </c>
      <c r="AG35" s="233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3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3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3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3" t="n">
        <v>29</v>
      </c>
      <c r="B36" s="108"/>
      <c r="C36" s="108"/>
      <c r="D36" s="108"/>
      <c r="E36" s="108"/>
      <c r="F36" s="108" t="n">
        <f aca="false">+C36-B36+E36-D36</f>
        <v>0</v>
      </c>
      <c r="G36" s="234"/>
      <c r="H36" s="233"/>
      <c r="I36" s="108"/>
      <c r="J36" s="108"/>
      <c r="K36" s="108"/>
      <c r="L36" s="223"/>
      <c r="M36" s="233"/>
      <c r="N36" s="108"/>
      <c r="O36" s="108"/>
      <c r="P36" s="108"/>
      <c r="Q36" s="233"/>
      <c r="R36" s="108"/>
      <c r="S36" s="108"/>
      <c r="T36" s="108"/>
      <c r="U36" s="233"/>
      <c r="V36" s="108"/>
      <c r="W36" s="108"/>
      <c r="X36" s="108"/>
      <c r="Y36" s="233"/>
      <c r="Z36" s="108"/>
      <c r="AA36" s="108"/>
      <c r="AB36" s="108"/>
      <c r="AC36" s="233"/>
      <c r="AD36" s="108" t="n">
        <v>98826</v>
      </c>
      <c r="AE36" s="108" t="n">
        <v>98044</v>
      </c>
      <c r="AF36" s="108" t="n">
        <f aca="false">+AE36-AD36</f>
        <v>-782</v>
      </c>
      <c r="AG36" s="233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3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3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3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3" t="n">
        <v>30</v>
      </c>
      <c r="B37" s="108"/>
      <c r="C37" s="108"/>
      <c r="D37" s="108"/>
      <c r="E37" s="108"/>
      <c r="F37" s="108" t="n">
        <f aca="false">+C37-B37+E37-D37</f>
        <v>0</v>
      </c>
      <c r="G37" s="234"/>
      <c r="H37" s="233"/>
      <c r="I37" s="108"/>
      <c r="J37" s="108"/>
      <c r="K37" s="108"/>
      <c r="L37" s="223"/>
      <c r="M37" s="233"/>
      <c r="N37" s="108"/>
      <c r="O37" s="108"/>
      <c r="P37" s="108"/>
      <c r="Q37" s="233"/>
      <c r="R37" s="108"/>
      <c r="S37" s="108"/>
      <c r="T37" s="108"/>
      <c r="U37" s="233"/>
      <c r="V37" s="108"/>
      <c r="W37" s="108"/>
      <c r="X37" s="108"/>
      <c r="Y37" s="233"/>
      <c r="Z37" s="108"/>
      <c r="AA37" s="108"/>
      <c r="AB37" s="108"/>
      <c r="AC37" s="233"/>
      <c r="AD37" s="108" t="n">
        <v>82028</v>
      </c>
      <c r="AE37" s="108" t="n">
        <v>86837</v>
      </c>
      <c r="AF37" s="108" t="n">
        <f aca="false">+AE37-AD37</f>
        <v>4809</v>
      </c>
      <c r="AG37" s="233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3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3" t="n">
        <v>30</v>
      </c>
      <c r="AP37" s="108"/>
      <c r="AQ37" s="108"/>
      <c r="AR37" s="108" t="n">
        <f aca="false">+AQ37-AP37</f>
        <v>0</v>
      </c>
      <c r="AS37" s="233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3" t="n">
        <v>31</v>
      </c>
      <c r="B38" s="108"/>
      <c r="C38" s="108"/>
      <c r="D38" s="108"/>
      <c r="E38" s="108"/>
      <c r="F38" s="108" t="n">
        <f aca="false">+C38-B38+E38-D38</f>
        <v>0</v>
      </c>
      <c r="G38" s="234"/>
      <c r="H38" s="233"/>
      <c r="I38" s="108"/>
      <c r="J38" s="108"/>
      <c r="K38" s="108"/>
      <c r="L38" s="223"/>
      <c r="M38" s="233"/>
      <c r="N38" s="108"/>
      <c r="O38" s="108"/>
      <c r="P38" s="108"/>
      <c r="Q38" s="233"/>
      <c r="R38" s="108"/>
      <c r="S38" s="108"/>
      <c r="T38" s="108"/>
      <c r="U38" s="233"/>
      <c r="V38" s="108"/>
      <c r="W38" s="108"/>
      <c r="X38" s="108"/>
      <c r="Y38" s="233"/>
      <c r="Z38" s="108"/>
      <c r="AA38" s="108"/>
      <c r="AB38" s="108"/>
      <c r="AC38" s="233"/>
      <c r="AD38" s="108"/>
      <c r="AE38" s="108"/>
      <c r="AF38" s="108" t="n">
        <f aca="false">+AE38-AD38</f>
        <v>0</v>
      </c>
      <c r="AG38" s="233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3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3" t="n">
        <v>31</v>
      </c>
      <c r="AP38" s="108"/>
      <c r="AQ38" s="108"/>
      <c r="AR38" s="108" t="n">
        <f aca="false">+AQ38-AP38</f>
        <v>0</v>
      </c>
      <c r="AS38" s="233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3"/>
      <c r="B39" s="108" t="n">
        <f aca="false">SUM(B8:B38)</f>
        <v>2770902</v>
      </c>
      <c r="C39" s="108" t="n">
        <f aca="false">SUM(C8:C38)</f>
        <v>2761562</v>
      </c>
      <c r="D39" s="108" t="n">
        <f aca="false">SUM(D8:D38)</f>
        <v>242411</v>
      </c>
      <c r="E39" s="108" t="n">
        <f aca="false">SUM(E8:E38)</f>
        <v>242620</v>
      </c>
      <c r="F39" s="108" t="n">
        <f aca="false">+C39-B39+E39-D39</f>
        <v>-9131</v>
      </c>
      <c r="G39" s="234"/>
      <c r="H39" s="233"/>
      <c r="I39" s="108"/>
      <c r="J39" s="108"/>
      <c r="K39" s="235"/>
      <c r="L39" s="223"/>
      <c r="M39" s="233"/>
      <c r="N39" s="108"/>
      <c r="O39" s="108"/>
      <c r="P39" s="235"/>
      <c r="Q39" s="233"/>
      <c r="R39" s="108"/>
      <c r="S39" s="108"/>
      <c r="T39" s="235"/>
      <c r="U39" s="233"/>
      <c r="V39" s="108"/>
      <c r="W39" s="108"/>
      <c r="X39" s="235"/>
      <c r="Y39" s="233"/>
      <c r="Z39" s="108"/>
      <c r="AA39" s="108"/>
      <c r="AB39" s="235"/>
      <c r="AC39" s="233"/>
      <c r="AD39" s="108" t="n">
        <f aca="false">SUM(AD8:AD38)</f>
        <v>2716386</v>
      </c>
      <c r="AE39" s="108" t="n">
        <f aca="false">SUM(AE8:AE38)</f>
        <v>2762202</v>
      </c>
      <c r="AF39" s="235" t="n">
        <f aca="false">SUM(AF8:AF38)</f>
        <v>45816</v>
      </c>
      <c r="AG39" s="233"/>
      <c r="AH39" s="108" t="n">
        <f aca="false">SUM(AH8:AH38)</f>
        <v>2967543</v>
      </c>
      <c r="AI39" s="108" t="n">
        <f aca="false">SUM(AI8:AI38)</f>
        <v>3032179</v>
      </c>
      <c r="AJ39" s="235" t="n">
        <f aca="false">SUM(AJ8:AJ38)</f>
        <v>64636</v>
      </c>
      <c r="AK39" s="233"/>
      <c r="AL39" s="108" t="n">
        <f aca="false">SUM(AL8:AL38)</f>
        <v>3649337</v>
      </c>
      <c r="AM39" s="108" t="n">
        <f aca="false">SUM(AM8:AM38)</f>
        <v>3723428</v>
      </c>
      <c r="AN39" s="235" t="n">
        <f aca="false">SUM(AN8:AN38)</f>
        <v>74091</v>
      </c>
      <c r="AO39" s="233"/>
      <c r="AP39" s="108" t="n">
        <f aca="false">SUM(AP8:AP38)</f>
        <v>4829953</v>
      </c>
      <c r="AQ39" s="108" t="n">
        <f aca="false">SUM(AQ8:AQ38)</f>
        <v>4834638</v>
      </c>
      <c r="AR39" s="235" t="n">
        <f aca="false">SUM(AR8:AR38)</f>
        <v>4685</v>
      </c>
      <c r="AS39" s="233"/>
      <c r="AT39" s="108" t="n">
        <f aca="false">SUM(AT8:AT38)</f>
        <v>5254669</v>
      </c>
      <c r="AU39" s="108" t="n">
        <f aca="false">SUM(AU8:AU38)</f>
        <v>5299130</v>
      </c>
      <c r="AV39" s="235" t="n">
        <f aca="false">SUM(AV8:AV38)</f>
        <v>44461</v>
      </c>
    </row>
    <row r="40" customFormat="false" ht="12.75" hidden="false" customHeight="false" outlineLevel="0" collapsed="false">
      <c r="A40" s="226"/>
      <c r="B40" s="223"/>
      <c r="C40" s="223"/>
      <c r="D40" s="223"/>
      <c r="E40" s="223"/>
      <c r="F40" s="234"/>
      <c r="G40" s="234"/>
      <c r="H40" s="226"/>
      <c r="I40" s="223"/>
      <c r="J40" s="223"/>
      <c r="K40" s="223"/>
      <c r="L40" s="223"/>
      <c r="M40" s="226"/>
      <c r="N40" s="223"/>
      <c r="O40" s="223"/>
      <c r="P40" s="223"/>
      <c r="Q40" s="226"/>
      <c r="R40" s="223"/>
      <c r="S40" s="223"/>
      <c r="T40" s="223"/>
      <c r="U40" s="226"/>
      <c r="V40" s="223"/>
      <c r="W40" s="223"/>
      <c r="X40" s="223"/>
      <c r="Y40" s="226"/>
      <c r="Z40" s="223"/>
      <c r="AA40" s="223"/>
      <c r="AB40" s="223"/>
      <c r="AC40" s="226"/>
      <c r="AD40" s="223"/>
      <c r="AE40" s="223"/>
      <c r="AF40" s="223"/>
      <c r="AG40" s="226"/>
      <c r="AH40" s="223"/>
      <c r="AI40" s="223"/>
      <c r="AJ40" s="223"/>
      <c r="AK40" s="226"/>
      <c r="AL40" s="223"/>
      <c r="AM40" s="223"/>
      <c r="AN40" s="223"/>
      <c r="AO40" s="226"/>
      <c r="AP40" s="223"/>
      <c r="AQ40" s="223"/>
      <c r="AR40" s="223"/>
      <c r="AS40" s="226"/>
      <c r="AT40" s="223"/>
      <c r="AU40" s="223"/>
      <c r="AV40" s="223"/>
    </row>
    <row r="41" customFormat="false" ht="12.75" hidden="false" customHeight="false" outlineLevel="0" collapsed="false">
      <c r="A41" s="226"/>
      <c r="B41" s="234"/>
      <c r="C41" s="40"/>
      <c r="D41" s="40"/>
      <c r="E41" s="40"/>
      <c r="F41" s="236"/>
      <c r="G41" s="234"/>
      <c r="H41" s="226"/>
      <c r="I41" s="234"/>
      <c r="J41" s="40"/>
      <c r="K41" s="223"/>
      <c r="L41" s="223"/>
      <c r="M41" s="226"/>
      <c r="N41" s="234"/>
      <c r="O41" s="40"/>
      <c r="P41" s="223"/>
      <c r="Q41" s="226"/>
      <c r="R41" s="234"/>
      <c r="S41" s="40"/>
      <c r="T41" s="223"/>
      <c r="U41" s="226"/>
      <c r="V41" s="234"/>
      <c r="W41" s="40"/>
      <c r="X41" s="223"/>
      <c r="Y41" s="226"/>
      <c r="Z41" s="234"/>
      <c r="AA41" s="40"/>
      <c r="AB41" s="223"/>
      <c r="AC41" s="226"/>
      <c r="AD41" s="234"/>
      <c r="AE41" s="40"/>
      <c r="AF41" s="223"/>
      <c r="AG41" s="226"/>
      <c r="AH41" s="234"/>
      <c r="AI41" s="40"/>
      <c r="AJ41" s="223"/>
      <c r="AK41" s="226"/>
      <c r="AL41" s="234"/>
      <c r="AM41" s="40"/>
      <c r="AN41" s="223"/>
      <c r="AO41" s="226"/>
      <c r="AP41" s="234"/>
      <c r="AQ41" s="40"/>
      <c r="AR41" s="223"/>
      <c r="AS41" s="226"/>
      <c r="AT41" s="234"/>
      <c r="AU41" s="40"/>
      <c r="AV41" s="223"/>
    </row>
    <row r="42" customFormat="false" ht="12.75" hidden="false" customHeight="false" outlineLevel="0" collapsed="false">
      <c r="A42" s="221"/>
      <c r="B42" s="237" t="n">
        <v>37103</v>
      </c>
      <c r="C42" s="40"/>
      <c r="D42" s="40"/>
      <c r="E42" s="40"/>
      <c r="F42" s="154" t="n">
        <v>147133</v>
      </c>
      <c r="G42" s="226"/>
      <c r="I42" s="234"/>
      <c r="J42" s="40"/>
      <c r="K42" s="147"/>
      <c r="L42" s="223"/>
      <c r="M42" s="221"/>
      <c r="N42" s="234"/>
      <c r="O42" s="40"/>
      <c r="P42" s="147"/>
      <c r="Q42" s="221"/>
      <c r="R42" s="234"/>
      <c r="S42" s="40"/>
      <c r="T42" s="147"/>
      <c r="U42" s="221"/>
      <c r="V42" s="234"/>
      <c r="W42" s="40"/>
      <c r="X42" s="147"/>
      <c r="Y42" s="221"/>
      <c r="Z42" s="237"/>
      <c r="AA42" s="40"/>
      <c r="AB42" s="147"/>
      <c r="AC42" s="221"/>
      <c r="AD42" s="237" t="n">
        <v>36464</v>
      </c>
      <c r="AE42" s="40"/>
      <c r="AF42" s="147" t="n">
        <v>44054</v>
      </c>
      <c r="AG42" s="221"/>
      <c r="AH42" s="237" t="n">
        <v>36494</v>
      </c>
      <c r="AI42" s="40"/>
      <c r="AJ42" s="147" t="n">
        <v>80035</v>
      </c>
      <c r="AK42" s="221"/>
      <c r="AL42" s="237" t="n">
        <v>36525</v>
      </c>
      <c r="AM42" s="40"/>
      <c r="AN42" s="147" t="n">
        <v>144671</v>
      </c>
      <c r="AO42" s="221"/>
      <c r="AP42" s="237" t="n">
        <v>36556</v>
      </c>
      <c r="AQ42" s="40"/>
      <c r="AR42" s="147" t="n">
        <v>218762</v>
      </c>
      <c r="AS42" s="221"/>
      <c r="AT42" s="237"/>
      <c r="AU42" s="40"/>
      <c r="AV42" s="108"/>
    </row>
    <row r="43" customFormat="false" ht="12.75" hidden="false" customHeight="false" outlineLevel="0" collapsed="false">
      <c r="A43" s="221"/>
      <c r="B43" s="237" t="n">
        <v>37123</v>
      </c>
      <c r="C43" s="223"/>
      <c r="D43" s="223"/>
      <c r="E43" s="223"/>
      <c r="F43" s="108" t="n">
        <f aca="false">+F42+F39</f>
        <v>138002</v>
      </c>
      <c r="G43" s="226"/>
      <c r="K43" s="223"/>
      <c r="L43" s="223"/>
      <c r="M43" s="221"/>
      <c r="P43" s="223"/>
      <c r="Q43" s="221"/>
      <c r="T43" s="223"/>
      <c r="U43" s="221"/>
      <c r="X43" s="223"/>
      <c r="Y43" s="221"/>
      <c r="AB43" s="223"/>
      <c r="AC43" s="221"/>
      <c r="AF43" s="223"/>
      <c r="AG43" s="221"/>
      <c r="AJ43" s="223"/>
      <c r="AK43" s="221"/>
      <c r="AN43" s="223"/>
      <c r="AO43" s="221"/>
      <c r="AR43" s="223"/>
      <c r="AS43" s="221"/>
      <c r="AT43" s="223"/>
      <c r="AU43" s="223"/>
      <c r="AV43" s="223"/>
    </row>
    <row r="44" customFormat="false" ht="12.75" hidden="false" customHeight="false" outlineLevel="0" collapsed="false">
      <c r="A44" s="226"/>
      <c r="B44" s="223"/>
      <c r="C44" s="223"/>
      <c r="D44" s="223"/>
      <c r="E44" s="223"/>
      <c r="F44" s="128"/>
      <c r="G44" s="226"/>
      <c r="H44" s="226"/>
      <c r="I44" s="223"/>
      <c r="J44" s="223"/>
      <c r="K44" s="223"/>
      <c r="L44" s="223"/>
      <c r="M44" s="226"/>
      <c r="N44" s="223"/>
      <c r="O44" s="223"/>
      <c r="P44" s="223"/>
      <c r="Q44" s="226"/>
      <c r="R44" s="223"/>
      <c r="S44" s="223"/>
      <c r="T44" s="223"/>
      <c r="U44" s="226"/>
      <c r="V44" s="223"/>
      <c r="W44" s="223"/>
      <c r="X44" s="223"/>
      <c r="Y44" s="226"/>
      <c r="Z44" s="223"/>
      <c r="AA44" s="223"/>
      <c r="AB44" s="223"/>
      <c r="AC44" s="226"/>
      <c r="AD44" s="223"/>
      <c r="AE44" s="223"/>
      <c r="AF44" s="223"/>
      <c r="AG44" s="226"/>
      <c r="AH44" s="223"/>
      <c r="AI44" s="223"/>
      <c r="AJ44" s="223"/>
      <c r="AK44" s="226"/>
      <c r="AL44" s="223"/>
      <c r="AM44" s="223"/>
      <c r="AN44" s="223"/>
      <c r="AO44" s="226"/>
      <c r="AP44" s="223"/>
      <c r="AQ44" s="223"/>
      <c r="AR44" s="223"/>
      <c r="AS44" s="226"/>
      <c r="AT44" s="223"/>
      <c r="AU44" s="223"/>
      <c r="AV44" s="238"/>
    </row>
    <row r="45" customFormat="false" ht="12.75" hidden="false" customHeight="false" outlineLevel="0" collapsed="false">
      <c r="A45" s="227"/>
      <c r="F45" s="128"/>
      <c r="G45" s="226"/>
      <c r="H45" s="226"/>
      <c r="I45" s="40"/>
      <c r="J45" s="223"/>
      <c r="K45" s="235"/>
      <c r="L45" s="223"/>
      <c r="M45" s="226"/>
      <c r="N45" s="40"/>
      <c r="O45" s="223"/>
      <c r="P45" s="235"/>
      <c r="Q45" s="226"/>
      <c r="R45" s="40"/>
      <c r="S45" s="223"/>
      <c r="T45" s="235"/>
      <c r="U45" s="226"/>
      <c r="V45" s="40"/>
      <c r="W45" s="223"/>
      <c r="X45" s="235"/>
      <c r="Y45" s="226"/>
      <c r="Z45" s="40"/>
      <c r="AA45" s="223"/>
      <c r="AB45" s="235"/>
      <c r="AC45" s="226"/>
      <c r="AD45" s="40" t="s">
        <v>140</v>
      </c>
      <c r="AE45" s="223"/>
      <c r="AF45" s="235" t="n">
        <f aca="false">+AF42+AF39</f>
        <v>89870</v>
      </c>
      <c r="AG45" s="226"/>
      <c r="AH45" s="40" t="s">
        <v>141</v>
      </c>
      <c r="AI45" s="223"/>
      <c r="AJ45" s="235" t="n">
        <f aca="false">+AJ42+AJ39</f>
        <v>144671</v>
      </c>
      <c r="AK45" s="226"/>
      <c r="AL45" s="40" t="s">
        <v>142</v>
      </c>
      <c r="AM45" s="223"/>
      <c r="AN45" s="239" t="n">
        <f aca="false">+AN42+AN39</f>
        <v>218762</v>
      </c>
      <c r="AO45" s="226"/>
      <c r="AP45" s="40" t="s">
        <v>143</v>
      </c>
      <c r="AQ45" s="223"/>
      <c r="AR45" s="239" t="n">
        <f aca="false">+AR42+AR39</f>
        <v>223447</v>
      </c>
      <c r="AS45" s="226"/>
      <c r="AT45" s="40"/>
      <c r="AU45" s="223"/>
      <c r="AV45" s="240"/>
      <c r="AW45" s="226"/>
      <c r="AX45" s="40"/>
      <c r="AY45" s="223"/>
      <c r="AZ45" s="240"/>
    </row>
    <row r="46" customFormat="false" ht="12.75" hidden="false" customHeight="false" outlineLevel="0" collapsed="false">
      <c r="A46" s="227"/>
      <c r="F46" s="241"/>
      <c r="G46" s="226"/>
      <c r="H46" s="226"/>
      <c r="I46" s="223"/>
      <c r="J46" s="223"/>
      <c r="K46" s="223"/>
      <c r="L46" s="223"/>
      <c r="M46" s="226"/>
      <c r="N46" s="223"/>
      <c r="O46" s="223"/>
      <c r="P46" s="223"/>
      <c r="Q46" s="226"/>
      <c r="R46" s="223"/>
      <c r="S46" s="223"/>
      <c r="T46" s="223"/>
      <c r="U46" s="223"/>
      <c r="V46" s="223"/>
      <c r="W46" s="223"/>
      <c r="AT46" s="223"/>
      <c r="AU46" s="223"/>
      <c r="AV46" s="238"/>
    </row>
    <row r="47" customFormat="false" ht="12.75" hidden="false" customHeight="false" outlineLevel="0" collapsed="false">
      <c r="H47" s="226"/>
      <c r="I47" s="223"/>
      <c r="J47" s="223"/>
      <c r="K47" s="223"/>
      <c r="L47" s="223"/>
      <c r="M47" s="226"/>
      <c r="N47" s="223"/>
      <c r="O47" s="223"/>
      <c r="P47" s="223"/>
      <c r="Q47" s="226"/>
      <c r="R47" s="223"/>
      <c r="S47" s="223"/>
      <c r="T47" s="223"/>
      <c r="U47" s="223"/>
      <c r="V47" s="223"/>
      <c r="W47" s="223"/>
      <c r="AR47" s="242" t="n">
        <v>2.21</v>
      </c>
      <c r="AT47" s="223"/>
      <c r="AU47" s="223"/>
      <c r="AV47" s="243"/>
    </row>
    <row r="48" customFormat="false" ht="13.5" hidden="false" customHeight="false" outlineLevel="0" collapsed="false">
      <c r="H48" s="226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AR48" s="244" t="n">
        <f aca="false">+AR47*AR45</f>
        <v>493817.87</v>
      </c>
      <c r="AT48" s="223"/>
      <c r="AU48" s="223"/>
      <c r="AV48" s="245"/>
    </row>
    <row r="49" customFormat="false" ht="13.5" hidden="false" customHeight="false" outlineLevel="0" collapsed="false">
      <c r="A49" s="9" t="s">
        <v>144</v>
      </c>
      <c r="B49" s="9"/>
      <c r="C49" s="9"/>
      <c r="D49" s="9"/>
      <c r="H49" s="22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AT49" s="223"/>
      <c r="AU49" s="223"/>
      <c r="AV49" s="223"/>
    </row>
    <row r="50" customFormat="false" ht="12.75" hidden="false" customHeight="false" outlineLevel="0" collapsed="false">
      <c r="A50" s="124" t="n">
        <f aca="false">+B42</f>
        <v>37103</v>
      </c>
      <c r="B50" s="9"/>
      <c r="C50" s="9"/>
      <c r="D50" s="125" t="n">
        <v>689831.48</v>
      </c>
      <c r="H50" s="22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AH50" s="5" t="n">
        <v>48.75</v>
      </c>
    </row>
    <row r="51" customFormat="false" ht="12.75" hidden="false" customHeight="false" outlineLevel="0" collapsed="false">
      <c r="A51" s="124" t="n">
        <f aca="false">+B43</f>
        <v>37123</v>
      </c>
      <c r="B51" s="9"/>
      <c r="C51" s="9"/>
      <c r="D51" s="126" t="n">
        <f aca="false">+F39*'by type'!J3</f>
        <v>-24562.39</v>
      </c>
      <c r="H51" s="226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7" t="n">
        <f aca="false">+D51+D50</f>
        <v>665269.09</v>
      </c>
      <c r="H52" s="22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AH53" s="5" t="n">
        <v>720</v>
      </c>
    </row>
    <row r="54" customFormat="false" ht="12.75" hidden="false" customHeight="false" outlineLevel="0" collapsed="false">
      <c r="D54" s="130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AH55" s="5" t="n">
        <v>0.35</v>
      </c>
    </row>
    <row r="56" customFormat="false" ht="12.75" hidden="false" customHeight="false" outlineLevel="0" collapsed="false">
      <c r="D56" s="13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AH56" s="5" t="n">
        <f aca="false">+AH55*AH54</f>
        <v>8442</v>
      </c>
    </row>
    <row r="57" customFormat="false" ht="12.75" hidden="false" customHeight="false" outlineLevel="0" collapsed="false"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AH57" s="5" t="n">
        <f aca="false">+AH54-AH56</f>
        <v>15678</v>
      </c>
    </row>
    <row r="58" customFormat="false" ht="12.75" hidden="false" customHeight="false" outlineLevel="0" collapsed="false"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customFormat="false" ht="12.75" hidden="false" customHeight="false" outlineLevel="0" collapsed="false"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customFormat="false" ht="12.75" hidden="false" customHeight="false" outlineLevel="0" collapsed="false"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customFormat="false" ht="12.75" hidden="false" customHeight="false" outlineLevel="0" collapsed="false"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customFormat="false" ht="20.1" hidden="false" customHeight="true" outlineLevel="0" collapsed="false"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customFormat="false" ht="20.1" hidden="false" customHeight="true" outlineLevel="0" collapsed="false"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customFormat="false" ht="20.1" hidden="false" customHeight="true" outlineLevel="0" collapsed="false"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customFormat="false" ht="20.1" hidden="false" customHeight="true" outlineLevel="0" collapsed="false"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customFormat="false" ht="20.1" hidden="false" customHeight="true" outlineLevel="0" collapsed="false"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customFormat="false" ht="20.1" hidden="false" customHeight="true" outlineLevel="0" collapsed="false"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customFormat="false" ht="20.1" hidden="false" customHeight="true" outlineLevel="0" collapsed="false"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customFormat="false" ht="20.1" hidden="false" customHeight="true" outlineLevel="0" collapsed="false">
      <c r="H69" s="226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customFormat="false" ht="20.1" hidden="false" customHeight="true" outlineLevel="0" collapsed="false">
      <c r="H70" s="226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customFormat="false" ht="20.1" hidden="false" customHeight="true" outlineLevel="0" collapsed="false"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customFormat="false" ht="21" hidden="false" customHeight="true" outlineLevel="0" collapsed="false"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customFormat="false" ht="12.75" hidden="false" customHeight="false" outlineLevel="0" collapsed="false">
      <c r="H73" s="226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customFormat="false" ht="12.75" hidden="false" customHeight="false" outlineLevel="0" collapsed="false">
      <c r="H74" s="226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customFormat="false" ht="12.75" hidden="false" customHeight="false" outlineLevel="0" collapsed="false">
      <c r="H75" s="226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customFormat="false" ht="12.75" hidden="false" customHeight="false" outlineLevel="0" collapsed="false">
      <c r="H76" s="226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customFormat="false" ht="12.75" hidden="false" customHeight="false" outlineLevel="0" collapsed="false">
      <c r="H77" s="226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customFormat="false" ht="12.75" hidden="false" customHeight="false" outlineLevel="0" collapsed="false">
      <c r="H78" s="226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customFormat="false" ht="12.75" hidden="false" customHeight="false" outlineLevel="0" collapsed="false">
      <c r="A79" s="246" t="s">
        <v>78</v>
      </c>
      <c r="F79" s="223"/>
      <c r="G79" s="226"/>
      <c r="H79" s="226"/>
    </row>
    <row r="80" customFormat="false" ht="12.75" hidden="false" customHeight="false" outlineLevel="0" collapsed="false">
      <c r="A80" s="246" t="s">
        <v>145</v>
      </c>
      <c r="F80" s="223"/>
      <c r="G80" s="226"/>
      <c r="H80" s="226"/>
    </row>
    <row r="81" customFormat="false" ht="12.75" hidden="false" customHeight="false" outlineLevel="0" collapsed="false">
      <c r="A81" s="246" t="s">
        <v>146</v>
      </c>
      <c r="F81" s="223"/>
      <c r="G81" s="226"/>
    </row>
    <row r="84" customFormat="false" ht="12.75" hidden="false" customHeight="false" outlineLevel="0" collapsed="false">
      <c r="A84" s="228"/>
      <c r="B84" s="230" t="s">
        <v>147</v>
      </c>
      <c r="C84" s="230" t="s">
        <v>32</v>
      </c>
      <c r="D84" s="230"/>
      <c r="E84" s="230"/>
      <c r="F84" s="228"/>
      <c r="H84" s="228"/>
      <c r="I84" s="230" t="s">
        <v>147</v>
      </c>
      <c r="J84" s="230" t="s">
        <v>32</v>
      </c>
      <c r="K84" s="228"/>
    </row>
    <row r="85" customFormat="false" ht="12.75" hidden="false" customHeight="false" outlineLevel="0" collapsed="false">
      <c r="A85" s="228"/>
      <c r="B85" s="247" t="s">
        <v>114</v>
      </c>
      <c r="C85" s="247" t="s">
        <v>115</v>
      </c>
      <c r="D85" s="247"/>
      <c r="E85" s="247"/>
      <c r="F85" s="248" t="s">
        <v>116</v>
      </c>
      <c r="H85" s="228"/>
      <c r="I85" s="247" t="s">
        <v>114</v>
      </c>
      <c r="J85" s="247" t="s">
        <v>115</v>
      </c>
      <c r="K85" s="248" t="s">
        <v>116</v>
      </c>
    </row>
    <row r="86" customFormat="false" ht="12.75" hidden="false" customHeight="false" outlineLevel="0" collapsed="false">
      <c r="A86" s="249" t="n">
        <v>36100</v>
      </c>
      <c r="B86" s="250" t="n">
        <v>11369</v>
      </c>
      <c r="C86" s="251" t="n">
        <v>2.02</v>
      </c>
      <c r="D86" s="251"/>
      <c r="E86" s="251"/>
      <c r="F86" s="226" t="n">
        <f aca="false">+C86*B86</f>
        <v>22965.38</v>
      </c>
      <c r="H86" s="249" t="n">
        <v>35735</v>
      </c>
      <c r="I86" s="250" t="n">
        <v>19437</v>
      </c>
      <c r="J86" s="251" t="n">
        <v>2.7</v>
      </c>
      <c r="K86" s="226" t="n">
        <f aca="false">+J86*I86</f>
        <v>52479.9</v>
      </c>
    </row>
    <row r="87" customFormat="false" ht="12.75" hidden="false" customHeight="false" outlineLevel="0" collapsed="false">
      <c r="A87" s="249" t="n">
        <v>36130</v>
      </c>
      <c r="B87" s="250" t="n">
        <v>88047</v>
      </c>
      <c r="C87" s="251" t="n">
        <v>1.79</v>
      </c>
      <c r="D87" s="251"/>
      <c r="E87" s="251"/>
      <c r="F87" s="226" t="n">
        <f aca="false">+C87*B87</f>
        <v>157604.13</v>
      </c>
      <c r="H87" s="249" t="n">
        <v>35765</v>
      </c>
      <c r="I87" s="250" t="n">
        <v>11409</v>
      </c>
      <c r="J87" s="251" t="n">
        <v>2.16</v>
      </c>
      <c r="K87" s="226" t="n">
        <f aca="false">+J87*I87</f>
        <v>24643.44</v>
      </c>
    </row>
    <row r="88" customFormat="false" ht="12.75" hidden="false" customHeight="false" outlineLevel="0" collapsed="false">
      <c r="A88" s="249" t="n">
        <v>36161</v>
      </c>
      <c r="B88" s="250" t="n">
        <v>22026</v>
      </c>
      <c r="C88" s="251" t="n">
        <v>1.7</v>
      </c>
      <c r="D88" s="251"/>
      <c r="E88" s="251"/>
      <c r="F88" s="226" t="n">
        <f aca="false">+C88*B88</f>
        <v>37444.2</v>
      </c>
      <c r="H88" s="249" t="n">
        <v>35796</v>
      </c>
      <c r="I88" s="250" t="n">
        <v>13417</v>
      </c>
      <c r="J88" s="251" t="n">
        <v>1.96</v>
      </c>
      <c r="K88" s="226" t="n">
        <f aca="false">+J88*I88</f>
        <v>26297.32</v>
      </c>
    </row>
    <row r="89" customFormat="false" ht="12.75" hidden="false" customHeight="false" outlineLevel="0" collapsed="false">
      <c r="A89" s="249" t="n">
        <v>36192</v>
      </c>
      <c r="B89" s="250" t="n">
        <v>12888</v>
      </c>
      <c r="C89" s="251" t="n">
        <v>1.61</v>
      </c>
      <c r="D89" s="251"/>
      <c r="E89" s="251"/>
      <c r="F89" s="226" t="n">
        <f aca="false">+C89*B89</f>
        <v>20749.68</v>
      </c>
      <c r="H89" s="249" t="n">
        <v>35827</v>
      </c>
      <c r="I89" s="250" t="n">
        <v>21244</v>
      </c>
      <c r="J89" s="251" t="n">
        <v>2.03</v>
      </c>
      <c r="K89" s="226" t="n">
        <f aca="false">+J89*I89</f>
        <v>43125.32</v>
      </c>
    </row>
    <row r="90" customFormat="false" ht="12.75" hidden="false" customHeight="false" outlineLevel="0" collapsed="false">
      <c r="A90" s="249" t="n">
        <v>36220</v>
      </c>
      <c r="B90" s="250" t="n">
        <v>29</v>
      </c>
      <c r="C90" s="251" t="n">
        <v>1.56</v>
      </c>
      <c r="D90" s="251"/>
      <c r="E90" s="251"/>
      <c r="F90" s="226" t="n">
        <f aca="false">+C90*B90</f>
        <v>45.24</v>
      </c>
      <c r="H90" s="249" t="n">
        <v>35855</v>
      </c>
      <c r="I90" s="250" t="n">
        <v>19170</v>
      </c>
      <c r="J90" s="251" t="n">
        <v>2.1</v>
      </c>
      <c r="K90" s="226" t="n">
        <f aca="false">+J90*I90</f>
        <v>40257</v>
      </c>
    </row>
    <row r="91" customFormat="false" ht="12.75" hidden="false" customHeight="false" outlineLevel="0" collapsed="false">
      <c r="A91" s="249" t="n">
        <v>36251</v>
      </c>
      <c r="B91" s="250" t="n">
        <v>31188</v>
      </c>
      <c r="C91" s="251" t="n">
        <v>1.9</v>
      </c>
      <c r="D91" s="251"/>
      <c r="E91" s="251"/>
      <c r="F91" s="226" t="n">
        <f aca="false">+C91*B91</f>
        <v>59257.2</v>
      </c>
      <c r="H91" s="249" t="n">
        <v>35886</v>
      </c>
      <c r="I91" s="250" t="n">
        <v>26776</v>
      </c>
      <c r="J91" s="251" t="n">
        <v>2.2</v>
      </c>
      <c r="K91" s="226" t="n">
        <f aca="false">+J91*I91</f>
        <v>58907.2</v>
      </c>
    </row>
    <row r="92" customFormat="false" ht="12.75" hidden="false" customHeight="false" outlineLevel="0" collapsed="false">
      <c r="A92" s="249" t="n">
        <v>36281</v>
      </c>
      <c r="B92" s="250" t="n">
        <f aca="false">3252482-3155382</f>
        <v>97100</v>
      </c>
      <c r="C92" s="251" t="n">
        <v>2.02</v>
      </c>
      <c r="D92" s="251"/>
      <c r="E92" s="251"/>
      <c r="F92" s="226" t="n">
        <f aca="false">+C92*B92</f>
        <v>196142</v>
      </c>
      <c r="H92" s="249" t="n">
        <v>35916</v>
      </c>
      <c r="I92" s="250" t="n">
        <v>30102</v>
      </c>
      <c r="J92" s="251" t="n">
        <v>1.88</v>
      </c>
      <c r="K92" s="226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0" t="n">
        <v>48333</v>
      </c>
      <c r="C93" s="251" t="n">
        <v>1.96</v>
      </c>
      <c r="D93" s="251"/>
      <c r="E93" s="251"/>
      <c r="F93" s="226" t="n">
        <f aca="false">+C93*B93</f>
        <v>94732.68</v>
      </c>
      <c r="H93" s="112" t="n">
        <v>35947</v>
      </c>
      <c r="I93" s="250" t="n">
        <v>17068</v>
      </c>
      <c r="J93" s="251" t="n">
        <v>1.64</v>
      </c>
      <c r="K93" s="226" t="n">
        <f aca="false">+J93*I93</f>
        <v>27991.52</v>
      </c>
    </row>
    <row r="94" customFormat="false" ht="12.75" hidden="false" customHeight="false" outlineLevel="0" collapsed="false">
      <c r="A94" s="249" t="n">
        <v>36342</v>
      </c>
      <c r="B94" s="250" t="n">
        <v>-72504</v>
      </c>
      <c r="C94" s="251" t="n">
        <v>2.01</v>
      </c>
      <c r="D94" s="251"/>
      <c r="E94" s="251"/>
      <c r="F94" s="226" t="n">
        <f aca="false">+C94*B94</f>
        <v>-145733.04</v>
      </c>
      <c r="H94" s="249" t="n">
        <v>35977</v>
      </c>
      <c r="I94" s="250" t="n">
        <v>24452</v>
      </c>
      <c r="J94" s="251" t="n">
        <v>1.87</v>
      </c>
      <c r="K94" s="226" t="n">
        <f aca="false">+J94*I94</f>
        <v>45725.24</v>
      </c>
    </row>
    <row r="95" customFormat="false" ht="12.75" hidden="false" customHeight="false" outlineLevel="0" collapsed="false">
      <c r="A95" s="249" t="n">
        <v>36373</v>
      </c>
      <c r="B95" s="250" t="n">
        <v>-6559</v>
      </c>
      <c r="C95" s="251" t="n">
        <v>2.35</v>
      </c>
      <c r="D95" s="251"/>
      <c r="E95" s="251"/>
      <c r="F95" s="226" t="n">
        <f aca="false">+C95*B95</f>
        <v>-15413.65</v>
      </c>
      <c r="H95" s="249" t="n">
        <v>36008</v>
      </c>
      <c r="I95" s="250" t="n">
        <v>26181</v>
      </c>
      <c r="J95" s="251" t="n">
        <v>1.71</v>
      </c>
      <c r="K95" s="226" t="n">
        <f aca="false">+J95*I95</f>
        <v>44769.51</v>
      </c>
    </row>
    <row r="96" customFormat="false" ht="12.75" hidden="false" customHeight="false" outlineLevel="0" collapsed="false">
      <c r="A96" s="249" t="n">
        <v>36404</v>
      </c>
      <c r="B96" s="250" t="n">
        <v>-73056</v>
      </c>
      <c r="C96" s="251" t="n">
        <v>2.29</v>
      </c>
      <c r="D96" s="251"/>
      <c r="E96" s="251"/>
      <c r="F96" s="226" t="n">
        <f aca="false">+C96*B96</f>
        <v>-167298.24</v>
      </c>
      <c r="H96" s="249" t="n">
        <v>36039</v>
      </c>
      <c r="I96" s="250" t="n">
        <v>14386</v>
      </c>
      <c r="J96" s="251" t="n">
        <v>1.65</v>
      </c>
      <c r="K96" s="226" t="n">
        <f aca="false">+J96*I96</f>
        <v>23736.9</v>
      </c>
    </row>
    <row r="97" customFormat="false" ht="12.75" hidden="false" customHeight="false" outlineLevel="0" collapsed="false">
      <c r="A97" s="249" t="n">
        <v>36434</v>
      </c>
      <c r="B97" s="250" t="n">
        <v>-4807</v>
      </c>
      <c r="C97" s="251" t="n">
        <v>2.59</v>
      </c>
      <c r="D97" s="251"/>
      <c r="E97" s="251"/>
      <c r="F97" s="226" t="n">
        <f aca="false">+C97*B97</f>
        <v>-12450.13</v>
      </c>
      <c r="H97" s="249" t="n">
        <v>36069</v>
      </c>
      <c r="I97" s="250" t="n">
        <v>18644</v>
      </c>
      <c r="J97" s="251" t="n">
        <v>1.73</v>
      </c>
      <c r="K97" s="226" t="n">
        <f aca="false">+J97*I97</f>
        <v>32254.12</v>
      </c>
    </row>
    <row r="98" customFormat="false" ht="12.75" hidden="false" customHeight="false" outlineLevel="0" collapsed="false">
      <c r="A98" s="249" t="n">
        <v>36465</v>
      </c>
      <c r="B98" s="250" t="n">
        <v>35981</v>
      </c>
      <c r="C98" s="251" t="n">
        <v>2.14</v>
      </c>
      <c r="D98" s="251"/>
      <c r="E98" s="251"/>
      <c r="F98" s="226" t="n">
        <f aca="false">+C98*B98</f>
        <v>76999.34</v>
      </c>
      <c r="H98" s="249" t="n">
        <v>36100</v>
      </c>
      <c r="I98" s="250" t="n">
        <v>21859</v>
      </c>
      <c r="J98" s="251" t="n">
        <v>2.02</v>
      </c>
      <c r="K98" s="226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0" t="n">
        <v>64636</v>
      </c>
      <c r="C99" s="251" t="n">
        <v>2.21</v>
      </c>
      <c r="D99" s="251"/>
      <c r="E99" s="251"/>
      <c r="F99" s="226" t="n">
        <f aca="false">+C99*B99</f>
        <v>142845.56</v>
      </c>
      <c r="H99" s="249" t="n">
        <v>36130</v>
      </c>
      <c r="I99" s="250" t="n">
        <v>20077</v>
      </c>
      <c r="J99" s="251" t="n">
        <v>1.79</v>
      </c>
      <c r="K99" s="226" t="n">
        <f aca="false">+J99*I99</f>
        <v>35937.83</v>
      </c>
    </row>
    <row r="100" customFormat="false" ht="12.75" hidden="false" customHeight="false" outlineLevel="0" collapsed="false">
      <c r="A100" s="249" t="s">
        <v>148</v>
      </c>
      <c r="B100" s="250" t="n">
        <v>-110000</v>
      </c>
      <c r="C100" s="251" t="n">
        <f aca="false">+F100/B100</f>
        <v>2.02</v>
      </c>
      <c r="D100" s="251"/>
      <c r="E100" s="251"/>
      <c r="F100" s="226" t="n">
        <v>-222200</v>
      </c>
      <c r="H100" s="249" t="n">
        <v>36161</v>
      </c>
      <c r="I100" s="250" t="n">
        <v>3591</v>
      </c>
      <c r="J100" s="251" t="n">
        <v>1.7</v>
      </c>
      <c r="K100" s="226" t="n">
        <f aca="false">+J100*I100</f>
        <v>6104.7</v>
      </c>
    </row>
    <row r="101" customFormat="false" ht="12.75" hidden="false" customHeight="false" outlineLevel="0" collapsed="false">
      <c r="A101" s="228" t="s">
        <v>149</v>
      </c>
      <c r="B101" s="252" t="n">
        <f aca="false">SUM(B86:B100)</f>
        <v>144671</v>
      </c>
      <c r="C101" s="253" t="n">
        <f aca="false">+F101/B101</f>
        <v>1.69826952188068</v>
      </c>
      <c r="D101" s="253"/>
      <c r="E101" s="253"/>
      <c r="F101" s="254" t="n">
        <f aca="false">SUM(F86:F100)</f>
        <v>245690.35</v>
      </c>
      <c r="G101" s="226"/>
      <c r="H101" s="249" t="n">
        <v>36192</v>
      </c>
      <c r="I101" s="250" t="n">
        <v>6701</v>
      </c>
      <c r="J101" s="251" t="n">
        <v>1.61</v>
      </c>
      <c r="K101" s="226" t="n">
        <f aca="false">+J101*I101</f>
        <v>10788.61</v>
      </c>
    </row>
    <row r="102" customFormat="false" ht="12.75" hidden="false" customHeight="false" outlineLevel="0" collapsed="false">
      <c r="A102" s="228" t="s">
        <v>150</v>
      </c>
      <c r="B102" s="247" t="n">
        <f aca="false">+AN39</f>
        <v>74091</v>
      </c>
      <c r="C102" s="255" t="n">
        <v>2.2</v>
      </c>
      <c r="D102" s="255"/>
      <c r="E102" s="255"/>
      <c r="F102" s="256" t="n">
        <f aca="false">+C102*B102</f>
        <v>163000.2</v>
      </c>
      <c r="G102" s="226"/>
      <c r="H102" s="249" t="n">
        <v>36220</v>
      </c>
      <c r="I102" s="250" t="n">
        <v>5383</v>
      </c>
      <c r="J102" s="251" t="n">
        <v>1.56</v>
      </c>
      <c r="K102" s="226" t="n">
        <f aca="false">+J102*I102</f>
        <v>8397.48</v>
      </c>
    </row>
    <row r="103" customFormat="false" ht="12.75" hidden="false" customHeight="false" outlineLevel="0" collapsed="false">
      <c r="A103" s="190" t="s">
        <v>151</v>
      </c>
      <c r="B103" s="250" t="n">
        <f aca="false">+B102+B101</f>
        <v>218762</v>
      </c>
      <c r="C103" s="257" t="n">
        <f aca="false">+F103/B103</f>
        <v>1.86819717318364</v>
      </c>
      <c r="D103" s="257"/>
      <c r="E103" s="257"/>
      <c r="F103" s="226" t="n">
        <f aca="false">+F102+F101</f>
        <v>408690.55</v>
      </c>
      <c r="H103" s="249" t="n">
        <v>36251</v>
      </c>
      <c r="I103" s="250" t="n">
        <v>17558</v>
      </c>
      <c r="J103" s="251" t="n">
        <v>1.9</v>
      </c>
      <c r="K103" s="226" t="n">
        <f aca="false">+J103*I103</f>
        <v>33360.2</v>
      </c>
    </row>
    <row r="104" customFormat="false" ht="12.75" hidden="false" customHeight="false" outlineLevel="0" collapsed="false">
      <c r="A104" s="112"/>
      <c r="B104" s="250"/>
      <c r="C104" s="230"/>
      <c r="D104" s="230"/>
      <c r="E104" s="230"/>
      <c r="F104" s="136"/>
      <c r="H104" s="249" t="n">
        <v>36281</v>
      </c>
      <c r="I104" s="250" t="n">
        <v>16888</v>
      </c>
      <c r="J104" s="251" t="n">
        <v>2</v>
      </c>
      <c r="K104" s="226" t="n">
        <f aca="false">+J104*I104</f>
        <v>33776</v>
      </c>
    </row>
    <row r="105" customFormat="false" ht="12.75" hidden="false" customHeight="false" outlineLevel="0" collapsed="false">
      <c r="A105" s="249" t="s">
        <v>152</v>
      </c>
      <c r="B105" s="250" t="n">
        <f aca="false">+B103</f>
        <v>218762</v>
      </c>
      <c r="C105" s="251" t="n">
        <v>2.2</v>
      </c>
      <c r="D105" s="251"/>
      <c r="E105" s="251"/>
      <c r="F105" s="226" t="n">
        <f aca="false">+C105*B105</f>
        <v>481276.4</v>
      </c>
      <c r="H105" s="112" t="n">
        <v>36312</v>
      </c>
      <c r="I105" s="250" t="n">
        <v>24801</v>
      </c>
      <c r="J105" s="251" t="n">
        <v>1.96</v>
      </c>
      <c r="K105" s="226" t="n">
        <f aca="false">+J105*I105</f>
        <v>48609.96</v>
      </c>
    </row>
    <row r="106" customFormat="false" ht="12.75" hidden="false" customHeight="false" outlineLevel="0" collapsed="false">
      <c r="A106" s="249"/>
      <c r="B106" s="250"/>
      <c r="C106" s="251"/>
      <c r="D106" s="251"/>
      <c r="E106" s="251"/>
      <c r="F106" s="226"/>
      <c r="G106" s="226"/>
      <c r="H106" s="249" t="n">
        <v>36342</v>
      </c>
      <c r="I106" s="250" t="n">
        <v>23747</v>
      </c>
      <c r="J106" s="251" t="n">
        <v>2.01</v>
      </c>
      <c r="K106" s="226" t="n">
        <f aca="false">+J106*I106</f>
        <v>47731.47</v>
      </c>
    </row>
    <row r="107" customFormat="false" ht="12.75" hidden="false" customHeight="false" outlineLevel="0" collapsed="false">
      <c r="A107" s="249"/>
      <c r="B107" s="250"/>
      <c r="C107" s="251"/>
      <c r="D107" s="251"/>
      <c r="E107" s="251"/>
      <c r="F107" s="226"/>
      <c r="G107" s="226"/>
      <c r="H107" s="249" t="n">
        <v>36373</v>
      </c>
      <c r="I107" s="250" t="n">
        <v>21597</v>
      </c>
      <c r="J107" s="251" t="n">
        <v>2.35</v>
      </c>
      <c r="K107" s="226" t="n">
        <f aca="false">+J107*I107</f>
        <v>50752.95</v>
      </c>
    </row>
    <row r="108" customFormat="false" ht="12.75" hidden="false" customHeight="false" outlineLevel="0" collapsed="false">
      <c r="A108" s="249"/>
      <c r="B108" s="250" t="n">
        <v>100000</v>
      </c>
      <c r="C108" s="251" t="n">
        <v>2</v>
      </c>
      <c r="D108" s="251"/>
      <c r="E108" s="251"/>
      <c r="F108" s="226" t="n">
        <f aca="false">+C108*B108</f>
        <v>200000</v>
      </c>
      <c r="G108" s="226"/>
      <c r="H108" s="249" t="n">
        <v>36404</v>
      </c>
      <c r="I108" s="250" t="n">
        <v>16984</v>
      </c>
      <c r="J108" s="251" t="n">
        <v>2.29</v>
      </c>
      <c r="K108" s="226" t="n">
        <f aca="false">+J108*I108</f>
        <v>38893.36</v>
      </c>
    </row>
    <row r="109" customFormat="false" ht="12.75" hidden="false" customHeight="false" outlineLevel="0" collapsed="false">
      <c r="A109" s="249"/>
      <c r="B109" s="250"/>
      <c r="C109" s="251"/>
      <c r="D109" s="251"/>
      <c r="E109" s="251"/>
      <c r="F109" s="226"/>
      <c r="G109" s="226"/>
      <c r="H109" s="249" t="n">
        <v>36434</v>
      </c>
      <c r="I109" s="250" t="n">
        <v>11019</v>
      </c>
      <c r="J109" s="251" t="n">
        <v>2.59</v>
      </c>
      <c r="K109" s="226" t="n">
        <f aca="false">+J109*I109</f>
        <v>28539.21</v>
      </c>
    </row>
    <row r="110" customFormat="false" ht="12.75" hidden="false" customHeight="false" outlineLevel="0" collapsed="false">
      <c r="A110" s="249"/>
      <c r="B110" s="250"/>
      <c r="C110" s="251"/>
      <c r="D110" s="251"/>
      <c r="E110" s="251"/>
      <c r="F110" s="226"/>
      <c r="G110" s="226"/>
      <c r="H110" s="249" t="n">
        <v>36465</v>
      </c>
      <c r="I110" s="250" t="n">
        <v>14611</v>
      </c>
      <c r="J110" s="251" t="n">
        <v>2.14</v>
      </c>
      <c r="K110" s="226" t="n">
        <f aca="false">+J110*I110</f>
        <v>31267.54</v>
      </c>
    </row>
    <row r="111" customFormat="false" ht="12.75" hidden="false" customHeight="false" outlineLevel="0" collapsed="false">
      <c r="A111" s="249"/>
      <c r="B111" s="258"/>
      <c r="C111" s="255"/>
      <c r="D111" s="255"/>
      <c r="E111" s="255"/>
      <c r="F111" s="256"/>
      <c r="G111" s="226"/>
      <c r="H111" s="112" t="n">
        <v>36495</v>
      </c>
      <c r="I111" s="250" t="n">
        <v>31761</v>
      </c>
      <c r="J111" s="251" t="n">
        <v>2.21</v>
      </c>
      <c r="K111" s="226" t="n">
        <f aca="false">+J111*I111</f>
        <v>70191.81</v>
      </c>
    </row>
    <row r="112" customFormat="false" ht="13.5" hidden="false" customHeight="false" outlineLevel="0" collapsed="false">
      <c r="A112" s="228"/>
      <c r="B112" s="259"/>
      <c r="C112" s="260"/>
      <c r="D112" s="260"/>
      <c r="E112" s="260"/>
      <c r="F112" s="261"/>
      <c r="G112" s="226"/>
      <c r="H112" s="112" t="n">
        <v>36526</v>
      </c>
      <c r="I112" s="250" t="n">
        <v>28865</v>
      </c>
      <c r="J112" s="251" t="n">
        <v>2.23</v>
      </c>
      <c r="K112" s="226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0" t="n">
        <f aca="false">11102+3</f>
        <v>11105</v>
      </c>
      <c r="J113" s="251" t="n">
        <v>2.4</v>
      </c>
      <c r="K113" s="226" t="n">
        <f aca="false">+J113*I113</f>
        <v>26652</v>
      </c>
    </row>
    <row r="114" customFormat="false" ht="12.75" hidden="false" customHeight="false" outlineLevel="0" collapsed="false">
      <c r="H114" s="250"/>
      <c r="I114" s="262" t="n">
        <f aca="false">SUM(I86:I113)</f>
        <v>518833</v>
      </c>
      <c r="K114" s="174" t="n">
        <f aca="false">SUM(K86:K113)</f>
        <v>1056306.48</v>
      </c>
    </row>
    <row r="115" customFormat="false" ht="12.75" hidden="false" customHeight="false" outlineLevel="0" collapsed="false">
      <c r="H115" s="250"/>
    </row>
    <row r="116" customFormat="false" ht="12.75" hidden="false" customHeight="false" outlineLevel="0" collapsed="false">
      <c r="H116" s="250"/>
    </row>
    <row r="117" customFormat="false" ht="12.75" hidden="false" customHeight="false" outlineLevel="0" collapsed="false">
      <c r="H117" s="250"/>
    </row>
    <row r="118" customFormat="false" ht="12.75" hidden="false" customHeight="false" outlineLevel="0" collapsed="false">
      <c r="A118" s="246" t="s">
        <v>78</v>
      </c>
      <c r="F118" s="223"/>
      <c r="G118" s="226"/>
      <c r="H118" s="250"/>
    </row>
    <row r="119" customFormat="false" ht="12.75" hidden="false" customHeight="false" outlineLevel="0" collapsed="false">
      <c r="A119" s="246" t="s">
        <v>145</v>
      </c>
      <c r="F119" s="223"/>
      <c r="G119" s="226"/>
      <c r="H119" s="250"/>
    </row>
    <row r="120" customFormat="false" ht="12.75" hidden="false" customHeight="false" outlineLevel="0" collapsed="false">
      <c r="A120" s="246" t="s">
        <v>146</v>
      </c>
      <c r="F120" s="223"/>
      <c r="G120" s="226"/>
      <c r="H120" s="250"/>
    </row>
    <row r="121" customFormat="false" ht="12.75" hidden="false" customHeight="false" outlineLevel="0" collapsed="false">
      <c r="H121" s="250"/>
    </row>
    <row r="122" customFormat="false" ht="12.75" hidden="false" customHeight="false" outlineLevel="0" collapsed="false">
      <c r="H122" s="250"/>
    </row>
    <row r="123" customFormat="false" ht="12.75" hidden="false" customHeight="false" outlineLevel="0" collapsed="false">
      <c r="H123" s="250"/>
    </row>
    <row r="124" customFormat="false" ht="12.75" hidden="false" customHeight="false" outlineLevel="0" collapsed="false">
      <c r="A124" s="227"/>
      <c r="B124" s="129" t="s">
        <v>147</v>
      </c>
      <c r="C124" s="129" t="s">
        <v>32</v>
      </c>
      <c r="F124" s="227"/>
      <c r="G124" s="226"/>
      <c r="H124" s="250"/>
    </row>
    <row r="125" customFormat="false" ht="12.75" hidden="false" customHeight="false" outlineLevel="0" collapsed="false">
      <c r="A125" s="227"/>
      <c r="B125" s="263" t="s">
        <v>114</v>
      </c>
      <c r="C125" s="263" t="s">
        <v>115</v>
      </c>
      <c r="D125" s="263"/>
      <c r="E125" s="263"/>
      <c r="F125" s="264" t="s">
        <v>116</v>
      </c>
      <c r="G125" s="226"/>
      <c r="H125" s="250"/>
    </row>
    <row r="126" customFormat="false" ht="12.75" hidden="false" customHeight="false" outlineLevel="0" collapsed="false">
      <c r="A126" s="249" t="n">
        <v>36100</v>
      </c>
      <c r="B126" s="250" t="n">
        <v>11369</v>
      </c>
      <c r="C126" s="251" t="n">
        <v>2.02</v>
      </c>
      <c r="D126" s="251"/>
      <c r="E126" s="251"/>
      <c r="F126" s="226" t="n">
        <f aca="false">+C126*B126</f>
        <v>22965.38</v>
      </c>
      <c r="H126" s="250"/>
    </row>
    <row r="127" customFormat="false" ht="12.75" hidden="false" customHeight="false" outlineLevel="0" collapsed="false">
      <c r="A127" s="249" t="n">
        <v>36130</v>
      </c>
      <c r="B127" s="250" t="n">
        <v>88047</v>
      </c>
      <c r="C127" s="251" t="n">
        <v>1.79</v>
      </c>
      <c r="D127" s="251"/>
      <c r="E127" s="251"/>
      <c r="F127" s="226" t="n">
        <f aca="false">+C127*B127</f>
        <v>157604.13</v>
      </c>
      <c r="G127" s="226"/>
      <c r="H127" s="250"/>
    </row>
    <row r="128" customFormat="false" ht="12.75" hidden="false" customHeight="false" outlineLevel="0" collapsed="false">
      <c r="A128" s="249" t="n">
        <v>36161</v>
      </c>
      <c r="B128" s="250" t="n">
        <v>22026</v>
      </c>
      <c r="C128" s="251" t="n">
        <v>1.7</v>
      </c>
      <c r="D128" s="251"/>
      <c r="E128" s="251"/>
      <c r="F128" s="226" t="n">
        <f aca="false">+C128*B128</f>
        <v>37444.2</v>
      </c>
      <c r="G128" s="226"/>
      <c r="H128" s="250"/>
    </row>
    <row r="129" customFormat="false" ht="12.75" hidden="false" customHeight="false" outlineLevel="0" collapsed="false">
      <c r="A129" s="249" t="n">
        <v>36192</v>
      </c>
      <c r="B129" s="250" t="n">
        <v>12888</v>
      </c>
      <c r="C129" s="251" t="n">
        <v>1.61</v>
      </c>
      <c r="D129" s="251"/>
      <c r="E129" s="251"/>
      <c r="F129" s="226" t="n">
        <f aca="false">+C129*B129</f>
        <v>20749.68</v>
      </c>
      <c r="G129" s="226"/>
      <c r="H129" s="250"/>
    </row>
    <row r="130" customFormat="false" ht="12.75" hidden="false" customHeight="false" outlineLevel="0" collapsed="false">
      <c r="A130" s="249" t="n">
        <v>36220</v>
      </c>
      <c r="B130" s="250" t="n">
        <v>29</v>
      </c>
      <c r="C130" s="251" t="n">
        <v>1.56</v>
      </c>
      <c r="D130" s="251"/>
      <c r="E130" s="251"/>
      <c r="F130" s="226" t="n">
        <f aca="false">+C130*B130</f>
        <v>45.24</v>
      </c>
      <c r="G130" s="226"/>
      <c r="H130" s="250"/>
    </row>
    <row r="131" customFormat="false" ht="12.75" hidden="false" customHeight="false" outlineLevel="0" collapsed="false">
      <c r="A131" s="249" t="n">
        <v>36251</v>
      </c>
      <c r="B131" s="250" t="n">
        <v>31188</v>
      </c>
      <c r="C131" s="251" t="n">
        <v>1.9</v>
      </c>
      <c r="D131" s="251"/>
      <c r="E131" s="251"/>
      <c r="F131" s="226" t="n">
        <f aca="false">+C131*B131</f>
        <v>59257.2</v>
      </c>
      <c r="G131" s="226"/>
      <c r="H131" s="250"/>
    </row>
    <row r="132" customFormat="false" ht="12.75" hidden="false" customHeight="false" outlineLevel="0" collapsed="false">
      <c r="A132" s="249" t="n">
        <v>36281</v>
      </c>
      <c r="B132" s="258" t="n">
        <f aca="false">3252482-3155382</f>
        <v>97100</v>
      </c>
      <c r="C132" s="255" t="n">
        <v>2.02</v>
      </c>
      <c r="D132" s="255"/>
      <c r="E132" s="255"/>
      <c r="F132" s="256" t="n">
        <f aca="false">+C132*B132</f>
        <v>196142</v>
      </c>
      <c r="G132" s="226"/>
      <c r="H132" s="250"/>
    </row>
    <row r="133" customFormat="false" ht="13.5" hidden="false" customHeight="false" outlineLevel="0" collapsed="false">
      <c r="A133" s="228"/>
      <c r="B133" s="259" t="n">
        <f aca="false">SUM(B126:B132)</f>
        <v>262647</v>
      </c>
      <c r="C133" s="260" t="n">
        <f aca="false">+F133/B133</f>
        <v>1.88164277528394</v>
      </c>
      <c r="D133" s="260"/>
      <c r="E133" s="260"/>
      <c r="F133" s="261" t="n">
        <f aca="false">SUM(F126:F132)</f>
        <v>494207.83</v>
      </c>
      <c r="G133" s="226"/>
    </row>
    <row r="134" customFormat="false" ht="13.5" hidden="false" customHeight="false" outlineLevel="0" collapsed="false">
      <c r="A134" s="227"/>
      <c r="F134" s="223"/>
      <c r="G134" s="226"/>
    </row>
    <row r="135" customFormat="false" ht="12.75" hidden="false" customHeight="false" outlineLevel="0" collapsed="false">
      <c r="A135" s="227"/>
      <c r="B135" s="128" t="n">
        <v>110000</v>
      </c>
      <c r="F135" s="223"/>
      <c r="G135" s="226"/>
    </row>
    <row r="136" customFormat="false" ht="12.75" hidden="false" customHeight="false" outlineLevel="0" collapsed="false">
      <c r="A136" s="227"/>
      <c r="B136" s="128" t="n">
        <f aca="false">+B133-B135</f>
        <v>152647</v>
      </c>
      <c r="F136" s="265"/>
      <c r="G136" s="226"/>
      <c r="I136" s="266"/>
    </row>
    <row r="137" customFormat="false" ht="12.75" hidden="false" customHeight="false" outlineLevel="0" collapsed="false">
      <c r="A137" s="227"/>
      <c r="F137" s="265"/>
      <c r="G137" s="226"/>
    </row>
    <row r="138" customFormat="false" ht="12.75" hidden="false" customHeight="false" outlineLevel="0" collapsed="false">
      <c r="A138" s="267" t="n">
        <v>35309</v>
      </c>
      <c r="B138" s="128" t="n">
        <v>49118</v>
      </c>
      <c r="C138" s="129" t="n">
        <v>77606.44</v>
      </c>
      <c r="F138" s="268" t="n">
        <f aca="false">+C138/B138</f>
        <v>1.58</v>
      </c>
      <c r="G138" s="226"/>
    </row>
    <row r="139" customFormat="false" ht="12.75" hidden="false" customHeight="false" outlineLevel="0" collapsed="false">
      <c r="A139" s="267" t="n">
        <v>35339</v>
      </c>
      <c r="B139" s="128" t="n">
        <v>214553</v>
      </c>
      <c r="C139" s="129" t="n">
        <v>454852.36</v>
      </c>
      <c r="F139" s="268" t="n">
        <f aca="false">+C139/B139</f>
        <v>2.12</v>
      </c>
      <c r="G139" s="226"/>
    </row>
    <row r="140" customFormat="false" ht="12.75" hidden="false" customHeight="false" outlineLevel="0" collapsed="false">
      <c r="A140" s="173" t="n">
        <v>35370</v>
      </c>
      <c r="B140" s="128" t="n">
        <v>43514</v>
      </c>
      <c r="C140" s="129" t="n">
        <v>119663.5</v>
      </c>
      <c r="F140" s="268" t="n">
        <f aca="false">+C140/B140</f>
        <v>2.75</v>
      </c>
    </row>
    <row r="141" customFormat="false" ht="12.75" hidden="false" customHeight="false" outlineLevel="0" collapsed="false">
      <c r="A141" s="173" t="n">
        <v>35400</v>
      </c>
      <c r="B141" s="128" t="n">
        <v>-216419</v>
      </c>
      <c r="C141" s="129" t="n">
        <v>-555955.78</v>
      </c>
      <c r="F141" s="268" t="n">
        <f aca="false">+C141/B141</f>
        <v>2.56888618836609</v>
      </c>
    </row>
    <row r="142" customFormat="false" ht="12.75" hidden="false" customHeight="false" outlineLevel="0" collapsed="false">
      <c r="A142" s="173" t="n">
        <v>35400</v>
      </c>
      <c r="B142" s="128" t="n">
        <v>28947</v>
      </c>
      <c r="C142" s="129" t="n">
        <v>45736.26</v>
      </c>
      <c r="F142" s="268" t="n">
        <f aca="false">+C142/B142</f>
        <v>1.58</v>
      </c>
    </row>
    <row r="143" customFormat="false" ht="12.75" hidden="false" customHeight="false" outlineLevel="0" collapsed="false">
      <c r="A143" s="173" t="n">
        <v>35431</v>
      </c>
      <c r="B143" s="128" t="n">
        <v>1433</v>
      </c>
      <c r="C143" s="129" t="n">
        <v>4585.6</v>
      </c>
      <c r="F143" s="268" t="n">
        <f aca="false">+C143/B143</f>
        <v>3.2</v>
      </c>
    </row>
    <row r="144" customFormat="false" ht="12.75" hidden="false" customHeight="false" outlineLevel="0" collapsed="false">
      <c r="A144" s="173" t="n">
        <v>35462</v>
      </c>
      <c r="B144" s="128" t="n">
        <v>-39680</v>
      </c>
      <c r="C144" s="129" t="n">
        <v>-80550.4</v>
      </c>
      <c r="F144" s="268" t="n">
        <f aca="false">+C144/B144</f>
        <v>2.03</v>
      </c>
    </row>
    <row r="145" customFormat="false" ht="12.75" hidden="false" customHeight="false" outlineLevel="0" collapsed="false">
      <c r="A145" s="173" t="n">
        <v>35490</v>
      </c>
      <c r="B145" s="128" t="n">
        <v>11061</v>
      </c>
      <c r="C145" s="129" t="n">
        <v>18914.31</v>
      </c>
      <c r="F145" s="268" t="n">
        <f aca="false">+C145/B145</f>
        <v>1.71</v>
      </c>
    </row>
    <row r="146" customFormat="false" ht="12.75" hidden="false" customHeight="false" outlineLevel="0" collapsed="false">
      <c r="A146" s="173" t="n">
        <v>35521</v>
      </c>
      <c r="B146" s="128" t="n">
        <v>5079</v>
      </c>
      <c r="C146" s="129" t="n">
        <v>9294.57</v>
      </c>
      <c r="F146" s="268" t="n">
        <f aca="false">+C146/B146</f>
        <v>1.83</v>
      </c>
    </row>
    <row r="147" customFormat="false" ht="12.75" hidden="false" customHeight="false" outlineLevel="0" collapsed="false">
      <c r="A147" s="173" t="n">
        <v>35551</v>
      </c>
      <c r="B147" s="128" t="n">
        <v>-27163</v>
      </c>
      <c r="C147" s="129" t="n">
        <v>-53239.48</v>
      </c>
      <c r="F147" s="268" t="n">
        <f aca="false">+C147/B147</f>
        <v>1.96</v>
      </c>
    </row>
    <row r="148" customFormat="false" ht="12.75" hidden="false" customHeight="false" outlineLevel="0" collapsed="false">
      <c r="A148" s="173" t="n">
        <v>35582</v>
      </c>
      <c r="B148" s="128" t="n">
        <v>696</v>
      </c>
      <c r="C148" s="129" t="n">
        <v>1392</v>
      </c>
      <c r="F148" s="268" t="n">
        <f aca="false">+C148/B148</f>
        <v>2</v>
      </c>
    </row>
    <row r="149" customFormat="false" ht="12.75" hidden="false" customHeight="false" outlineLevel="0" collapsed="false">
      <c r="A149" s="173" t="n">
        <v>35612</v>
      </c>
      <c r="B149" s="128" t="n">
        <v>54951</v>
      </c>
      <c r="C149" s="129" t="n">
        <v>111550.53</v>
      </c>
      <c r="F149" s="268" t="n">
        <f aca="false">+C149/B149</f>
        <v>2.03</v>
      </c>
    </row>
    <row r="150" customFormat="false" ht="12.75" hidden="false" customHeight="false" outlineLevel="0" collapsed="false">
      <c r="A150" s="173" t="n">
        <v>35643</v>
      </c>
      <c r="B150" s="128" t="n">
        <v>80810</v>
      </c>
      <c r="C150" s="129" t="n">
        <v>180206.3</v>
      </c>
      <c r="F150" s="268" t="n">
        <f aca="false">+C150/B150</f>
        <v>2.23</v>
      </c>
    </row>
    <row r="151" customFormat="false" ht="12.75" hidden="false" customHeight="false" outlineLevel="0" collapsed="false">
      <c r="A151" s="173" t="n">
        <v>35674</v>
      </c>
      <c r="B151" s="128" t="n">
        <v>79912</v>
      </c>
      <c r="C151" s="129" t="n">
        <v>215762.4</v>
      </c>
      <c r="F151" s="268" t="n">
        <f aca="false">+C151/B151</f>
        <v>2.7</v>
      </c>
    </row>
    <row r="152" customFormat="false" ht="12.75" hidden="false" customHeight="false" outlineLevel="0" collapsed="false">
      <c r="A152" s="173" t="n">
        <v>35704</v>
      </c>
      <c r="B152" s="128" t="n">
        <v>-197519</v>
      </c>
      <c r="C152" s="129" t="n">
        <v>-557003.58</v>
      </c>
      <c r="F152" s="268" t="n">
        <f aca="false">+C152/B152</f>
        <v>2.82</v>
      </c>
    </row>
    <row r="153" customFormat="false" ht="12.75" hidden="false" customHeight="false" outlineLevel="0" collapsed="false">
      <c r="A153" s="173" t="n">
        <v>35735</v>
      </c>
      <c r="B153" s="128" t="n">
        <v>-60757</v>
      </c>
      <c r="C153" s="129" t="n">
        <v>-163436.33</v>
      </c>
      <c r="F153" s="268" t="n">
        <f aca="false">+C153/B153</f>
        <v>2.69</v>
      </c>
    </row>
    <row r="154" customFormat="false" ht="12.75" hidden="false" customHeight="false" outlineLevel="0" collapsed="false">
      <c r="A154" s="173" t="n">
        <v>35765</v>
      </c>
      <c r="B154" s="128" t="n">
        <v>91837</v>
      </c>
      <c r="C154" s="129" t="n">
        <v>198367.92</v>
      </c>
      <c r="F154" s="268" t="n">
        <f aca="false">+C154/B154</f>
        <v>2.16</v>
      </c>
    </row>
    <row r="155" customFormat="false" ht="12.75" hidden="false" customHeight="false" outlineLevel="0" collapsed="false">
      <c r="A155" s="173" t="n">
        <v>35796</v>
      </c>
      <c r="B155" s="128" t="n">
        <v>12478</v>
      </c>
      <c r="C155" s="129" t="n">
        <v>24831.22</v>
      </c>
      <c r="F155" s="268" t="n">
        <f aca="false">+C155/B155</f>
        <v>1.99</v>
      </c>
    </row>
    <row r="156" customFormat="false" ht="12.75" hidden="false" customHeight="false" outlineLevel="0" collapsed="false">
      <c r="A156" s="173" t="n">
        <v>35827</v>
      </c>
      <c r="B156" s="128" t="n">
        <v>41686</v>
      </c>
      <c r="C156" s="129" t="n">
        <v>85456.3</v>
      </c>
      <c r="F156" s="268" t="n">
        <f aca="false">+C156/B156</f>
        <v>2.05</v>
      </c>
    </row>
    <row r="157" customFormat="false" ht="12.75" hidden="false" customHeight="false" outlineLevel="0" collapsed="false">
      <c r="A157" s="173" t="n">
        <v>35855</v>
      </c>
      <c r="B157" s="128" t="n">
        <v>10912</v>
      </c>
      <c r="C157" s="129" t="n">
        <v>23242.56</v>
      </c>
      <c r="F157" s="268" t="n">
        <f aca="false">+C157/B157</f>
        <v>2.13</v>
      </c>
    </row>
    <row r="158" customFormat="false" ht="12.75" hidden="false" customHeight="false" outlineLevel="0" collapsed="false">
      <c r="A158" s="173" t="n">
        <v>35886</v>
      </c>
      <c r="B158" s="128" t="n">
        <v>-14809</v>
      </c>
      <c r="C158" s="129" t="n">
        <v>-33468.34</v>
      </c>
      <c r="F158" s="268" t="n">
        <f aca="false">+C158/B158</f>
        <v>2.26</v>
      </c>
    </row>
    <row r="159" customFormat="false" ht="12.75" hidden="false" customHeight="false" outlineLevel="0" collapsed="false">
      <c r="A159" s="173" t="n">
        <v>35916</v>
      </c>
      <c r="B159" s="128" t="n">
        <v>-68266</v>
      </c>
      <c r="C159" s="129" t="n">
        <v>-131753.38</v>
      </c>
      <c r="F159" s="268" t="n">
        <f aca="false">+C159/B159</f>
        <v>1.93</v>
      </c>
    </row>
    <row r="160" customFormat="false" ht="12.75" hidden="false" customHeight="false" outlineLevel="0" collapsed="false">
      <c r="A160" s="173" t="n">
        <v>35947</v>
      </c>
      <c r="B160" s="128" t="n">
        <v>-120267</v>
      </c>
      <c r="C160" s="129" t="n">
        <v>-221291.28</v>
      </c>
      <c r="F160" s="268" t="n">
        <f aca="false">+C160/B160</f>
        <v>1.84</v>
      </c>
    </row>
    <row r="161" customFormat="false" ht="12.75" hidden="false" customHeight="false" outlineLevel="0" collapsed="false">
      <c r="A161" s="173" t="n">
        <v>35977</v>
      </c>
      <c r="B161" s="128" t="n">
        <v>67572</v>
      </c>
      <c r="C161" s="129" t="n">
        <v>136495.44</v>
      </c>
      <c r="F161" s="268" t="n">
        <f aca="false">+C161/B161</f>
        <v>2.02</v>
      </c>
      <c r="G161" s="269"/>
    </row>
    <row r="162" customFormat="false" ht="12.75" hidden="false" customHeight="false" outlineLevel="0" collapsed="false">
      <c r="A162" s="173" t="n">
        <v>36008</v>
      </c>
      <c r="B162" s="128" t="n">
        <v>76339</v>
      </c>
      <c r="C162" s="129" t="n">
        <v>133593.25</v>
      </c>
      <c r="F162" s="268" t="n">
        <f aca="false">+C162/B162</f>
        <v>1.75</v>
      </c>
    </row>
    <row r="163" customFormat="false" ht="12.75" hidden="false" customHeight="false" outlineLevel="0" collapsed="false">
      <c r="A163" s="173" t="n">
        <v>36039</v>
      </c>
      <c r="B163" s="128" t="n">
        <v>4528</v>
      </c>
      <c r="C163" s="129" t="n">
        <v>7969.28</v>
      </c>
      <c r="F163" s="268" t="n">
        <f aca="false">+C163/B163</f>
        <v>1.76</v>
      </c>
    </row>
    <row r="164" customFormat="false" ht="12.75" hidden="false" customHeight="false" outlineLevel="0" collapsed="false">
      <c r="A164" s="173" t="n">
        <v>36069</v>
      </c>
      <c r="B164" s="128" t="n">
        <v>26871</v>
      </c>
      <c r="C164" s="129" t="n">
        <v>47561.67</v>
      </c>
      <c r="F164" s="268" t="n">
        <f aca="false">+C164/B164</f>
        <v>1.77</v>
      </c>
    </row>
    <row r="165" customFormat="false" ht="12.75" hidden="false" customHeight="false" outlineLevel="0" collapsed="false">
      <c r="A165" s="173" t="n">
        <v>36100</v>
      </c>
      <c r="B165" s="270" t="n">
        <v>153952</v>
      </c>
      <c r="C165" s="263" t="n">
        <v>288096.78</v>
      </c>
      <c r="F165" s="266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153</v>
      </c>
    </row>
    <row r="167" customFormat="false" ht="12.75" hidden="false" customHeight="false" outlineLevel="0" collapsed="false">
      <c r="B167" s="270" t="n">
        <v>-300000</v>
      </c>
      <c r="C167" s="263" t="n">
        <v>-450000</v>
      </c>
      <c r="F167" s="5" t="s">
        <v>154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155</v>
      </c>
    </row>
    <row r="169" customFormat="false" ht="12.75" hidden="false" customHeight="false" outlineLevel="0" collapsed="false">
      <c r="A169" s="173" t="n">
        <v>36130</v>
      </c>
      <c r="B169" s="128" t="n">
        <v>88047</v>
      </c>
      <c r="C169" s="129" t="n">
        <v>153201.78</v>
      </c>
      <c r="F169" s="266" t="n">
        <f aca="false">+C169/B169</f>
        <v>1.74</v>
      </c>
    </row>
    <row r="170" customFormat="false" ht="12.75" hidden="false" customHeight="false" outlineLevel="0" collapsed="false">
      <c r="A170" s="173" t="n">
        <v>36161</v>
      </c>
      <c r="B170" s="128" t="n">
        <v>22026</v>
      </c>
      <c r="C170" s="129" t="n">
        <v>38104.98</v>
      </c>
      <c r="F170" s="266" t="n">
        <f aca="false">+C170/B170</f>
        <v>1.73</v>
      </c>
    </row>
    <row r="171" customFormat="false" ht="12.75" hidden="false" customHeight="false" outlineLevel="0" collapsed="false">
      <c r="A171" s="173" t="n">
        <v>36192</v>
      </c>
      <c r="B171" s="128" t="n">
        <v>12888</v>
      </c>
      <c r="C171" s="129" t="n">
        <v>21007.44</v>
      </c>
      <c r="F171" s="266" t="n">
        <f aca="false">+C171/B171</f>
        <v>1.63</v>
      </c>
    </row>
    <row r="172" customFormat="false" ht="12.75" hidden="false" customHeight="false" outlineLevel="0" collapsed="false">
      <c r="A172" s="173" t="n">
        <v>36220</v>
      </c>
      <c r="B172" s="128" t="n">
        <v>29</v>
      </c>
      <c r="C172" s="129" t="n">
        <v>46.11</v>
      </c>
      <c r="F172" s="174" t="n">
        <f aca="false">+C172/B172</f>
        <v>1.59</v>
      </c>
    </row>
    <row r="173" customFormat="false" ht="12.75" hidden="false" customHeight="false" outlineLevel="0" collapsed="false">
      <c r="A173" s="173" t="n">
        <v>36251</v>
      </c>
      <c r="B173" s="270" t="n">
        <v>31188</v>
      </c>
      <c r="C173" s="263" t="n">
        <v>60504.72</v>
      </c>
      <c r="F173" s="266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156</v>
      </c>
      <c r="B175" s="270" t="n">
        <v>98603</v>
      </c>
      <c r="C175" s="263" t="n">
        <f aca="false">+B175*2.02</f>
        <v>199178.06</v>
      </c>
      <c r="F175" s="271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6" t="n">
        <f aca="false">+C176/B176</f>
        <v>1.55412913117547</v>
      </c>
    </row>
    <row r="178" customFormat="false" ht="12.75" hidden="false" customHeight="false" outlineLevel="0" collapsed="false">
      <c r="A178" s="127" t="s">
        <v>157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158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9" activeCellId="3" sqref="C34 C13 B41 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2" t="s">
        <v>159</v>
      </c>
      <c r="C2" s="273"/>
      <c r="F2" s="272"/>
      <c r="G2" s="155"/>
      <c r="H2" s="274"/>
      <c r="I2" s="155"/>
      <c r="J2" s="272"/>
      <c r="K2" s="155"/>
      <c r="L2" s="274"/>
      <c r="M2" s="155"/>
      <c r="N2" s="272"/>
      <c r="O2" s="155"/>
      <c r="P2" s="274"/>
      <c r="Q2" s="155"/>
      <c r="R2" s="272"/>
      <c r="S2" s="155"/>
      <c r="T2" s="273"/>
      <c r="U2" s="155"/>
      <c r="Z2" s="272"/>
      <c r="AA2" s="155"/>
      <c r="AB2" s="273"/>
      <c r="AC2" s="155"/>
    </row>
    <row r="3" customFormat="false" ht="12.75" hidden="false" customHeight="false" outlineLevel="0" collapsed="false">
      <c r="A3" s="127"/>
      <c r="D3" s="250"/>
      <c r="F3" s="127"/>
      <c r="G3" s="155"/>
      <c r="H3" s="155"/>
      <c r="I3" s="250"/>
      <c r="J3" s="127"/>
      <c r="K3" s="155"/>
      <c r="L3" s="155"/>
      <c r="M3" s="250"/>
      <c r="N3" s="127"/>
      <c r="O3" s="155"/>
      <c r="P3" s="155"/>
      <c r="Q3" s="250"/>
      <c r="R3" s="127"/>
      <c r="S3" s="155"/>
      <c r="T3" s="155"/>
      <c r="U3" s="250"/>
      <c r="Z3" s="127"/>
      <c r="AA3" s="155"/>
      <c r="AB3" s="155"/>
      <c r="AC3" s="250"/>
    </row>
    <row r="4" customFormat="false" ht="12.75" hidden="false" customHeight="false" outlineLevel="0" collapsed="false">
      <c r="A4" s="127"/>
      <c r="B4" s="192" t="s">
        <v>111</v>
      </c>
      <c r="C4" s="192" t="s">
        <v>112</v>
      </c>
      <c r="D4" s="274" t="s">
        <v>130</v>
      </c>
      <c r="F4" s="127"/>
      <c r="G4" s="192"/>
      <c r="H4" s="192"/>
      <c r="I4" s="274"/>
      <c r="J4" s="127"/>
      <c r="K4" s="192"/>
      <c r="L4" s="192"/>
      <c r="M4" s="274"/>
      <c r="N4" s="127"/>
      <c r="O4" s="192"/>
      <c r="P4" s="192"/>
      <c r="Q4" s="274"/>
      <c r="R4" s="127"/>
      <c r="S4" s="192"/>
      <c r="T4" s="192"/>
      <c r="U4" s="274"/>
      <c r="Z4" s="127"/>
      <c r="AA4" s="192"/>
      <c r="AB4" s="192"/>
      <c r="AC4" s="274"/>
    </row>
    <row r="5" customFormat="false" ht="14.1" hidden="false" customHeight="true" outlineLevel="0" collapsed="false">
      <c r="A5" s="18" t="n">
        <v>1</v>
      </c>
      <c r="B5" s="108" t="n">
        <v>-55850</v>
      </c>
      <c r="C5" s="108" t="n">
        <v>-55438</v>
      </c>
      <c r="D5" s="108" t="n">
        <f aca="false">+C5-B5</f>
        <v>412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-43999</v>
      </c>
      <c r="C6" s="108" t="n">
        <v>-43938</v>
      </c>
      <c r="D6" s="108" t="n">
        <f aca="false">+C6-B6</f>
        <v>61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-29392</v>
      </c>
      <c r="C7" s="108" t="n">
        <v>-29570</v>
      </c>
      <c r="D7" s="108" t="n">
        <f aca="false">+C7-B7</f>
        <v>-178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-59280</v>
      </c>
      <c r="C8" s="108" t="n">
        <v>-59683</v>
      </c>
      <c r="D8" s="108" t="n">
        <f aca="false">+C8-B8</f>
        <v>-403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-59827</v>
      </c>
      <c r="C9" s="108" t="n">
        <v>-59683</v>
      </c>
      <c r="D9" s="108" t="n">
        <f aca="false">+C9-B9</f>
        <v>144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 t="n">
        <v>-58120</v>
      </c>
      <c r="C10" s="108" t="n">
        <v>-57497</v>
      </c>
      <c r="D10" s="108" t="n">
        <f aca="false">+C10-B10</f>
        <v>623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 t="n">
        <v>-52462</v>
      </c>
      <c r="C11" s="108" t="n">
        <v>-52789</v>
      </c>
      <c r="D11" s="108" t="n">
        <f aca="false">+C11-B11</f>
        <v>-327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 t="n">
        <v>-94542</v>
      </c>
      <c r="C12" s="108" t="n">
        <v>-93200</v>
      </c>
      <c r="D12" s="108" t="n">
        <f aca="false">+C12-B12</f>
        <v>1342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 t="n">
        <v>-59632</v>
      </c>
      <c r="C13" s="108" t="n">
        <v>-58938</v>
      </c>
      <c r="D13" s="108" t="n">
        <f aca="false">+C13-B13</f>
        <v>694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 t="n">
        <v>-88592</v>
      </c>
      <c r="C14" s="108" t="n">
        <v>-88150</v>
      </c>
      <c r="D14" s="108" t="n">
        <f aca="false">+C14-B14</f>
        <v>442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 t="n">
        <v>-53451</v>
      </c>
      <c r="C15" s="108" t="n">
        <v>-52903</v>
      </c>
      <c r="D15" s="108" t="n">
        <f aca="false">+C15-B15</f>
        <v>548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 t="n">
        <v>-52850</v>
      </c>
      <c r="C16" s="108" t="n">
        <v>-52903</v>
      </c>
      <c r="D16" s="108" t="n">
        <f aca="false">+C16-B16</f>
        <v>-53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 t="n">
        <v>-52893</v>
      </c>
      <c r="C17" s="108" t="n">
        <v>-52903</v>
      </c>
      <c r="D17" s="108" t="n">
        <f aca="false">+C17-B17</f>
        <v>-10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 t="n">
        <v>-59252</v>
      </c>
      <c r="C18" s="108" t="n">
        <v>-59157</v>
      </c>
      <c r="D18" s="108" t="n">
        <f aca="false">+C18-B18</f>
        <v>95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 t="n">
        <v>-47665</v>
      </c>
      <c r="C19" s="108" t="n">
        <v>-47738</v>
      </c>
      <c r="D19" s="108" t="n">
        <f aca="false">+C19-B19</f>
        <v>-73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 t="n">
        <v>-43304</v>
      </c>
      <c r="C20" s="108" t="n">
        <v>-43210</v>
      </c>
      <c r="D20" s="108" t="n">
        <f aca="false">+C20-B20</f>
        <v>94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 t="n">
        <v>-81707</v>
      </c>
      <c r="C21" s="108" t="n">
        <v>-81915</v>
      </c>
      <c r="D21" s="108" t="n">
        <f aca="false">+C21-B21</f>
        <v>-208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 t="n">
        <v>-42631</v>
      </c>
      <c r="C22" s="108" t="n">
        <v>-42144</v>
      </c>
      <c r="D22" s="108" t="n">
        <f aca="false">+C22-B22</f>
        <v>487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 t="n">
        <v>-43653</v>
      </c>
      <c r="C23" s="108" t="n">
        <v>-41943</v>
      </c>
      <c r="D23" s="108" t="n">
        <f aca="false">+C23-B23</f>
        <v>1710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 t="n">
        <v>-43713</v>
      </c>
      <c r="C24" s="108" t="n">
        <v>-42140</v>
      </c>
      <c r="D24" s="108" t="n">
        <f aca="false">+C24-B24</f>
        <v>1573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/>
      <c r="C25" s="108"/>
      <c r="D25" s="108" t="n">
        <f aca="false">+C25-B25</f>
        <v>0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/>
      <c r="C26" s="108"/>
      <c r="D26" s="108" t="n">
        <f aca="false">+C26-B26</f>
        <v>0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/>
      <c r="C27" s="108"/>
      <c r="D27" s="108" t="n">
        <f aca="false">+C27-B27</f>
        <v>0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/>
      <c r="C28" s="108"/>
      <c r="D28" s="108" t="n">
        <f aca="false">+C28-B28</f>
        <v>0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/>
      <c r="C29" s="108"/>
      <c r="D29" s="108" t="n">
        <f aca="false">+C29-B29</f>
        <v>0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/>
      <c r="C30" s="108"/>
      <c r="D30" s="108" t="n">
        <f aca="false">+C30-B30</f>
        <v>0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/>
      <c r="C31" s="108"/>
      <c r="D31" s="108" t="n">
        <f aca="false">+C31-B31</f>
        <v>0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08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3"/>
      <c r="K34" s="108"/>
      <c r="L34" s="108"/>
      <c r="M34" s="108"/>
      <c r="N34" s="233"/>
      <c r="O34" s="108"/>
      <c r="P34" s="108"/>
      <c r="Q34" s="108"/>
      <c r="R34" s="233"/>
      <c r="S34" s="108"/>
      <c r="T34" s="108"/>
      <c r="U34" s="108"/>
      <c r="V34" s="54"/>
      <c r="W34" s="54"/>
      <c r="X34" s="54"/>
      <c r="Y34" s="54"/>
      <c r="Z34" s="233"/>
      <c r="AA34" s="108"/>
      <c r="AB34" s="108"/>
      <c r="AC34" s="108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3"/>
      <c r="K35" s="108"/>
      <c r="L35" s="108"/>
      <c r="M35" s="108"/>
      <c r="N35" s="233"/>
      <c r="O35" s="108"/>
      <c r="P35" s="108"/>
      <c r="Q35" s="108"/>
      <c r="R35" s="233"/>
      <c r="S35" s="108"/>
      <c r="T35" s="108"/>
      <c r="U35" s="108"/>
      <c r="V35" s="54"/>
      <c r="W35" s="54"/>
      <c r="X35" s="54"/>
      <c r="Y35" s="54"/>
      <c r="Z35" s="233"/>
      <c r="AA35" s="108"/>
      <c r="AB35" s="108"/>
      <c r="AC35" s="108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</row>
    <row r="36" customFormat="false" ht="14.1" hidden="false" customHeight="true" outlineLevel="0" collapsed="false">
      <c r="A36" s="18"/>
      <c r="B36" s="108" t="n">
        <f aca="false">SUM(B5:B35)</f>
        <v>-1122815</v>
      </c>
      <c r="C36" s="108" t="n">
        <f aca="false">SUM(C5:C35)</f>
        <v>-1115842</v>
      </c>
      <c r="D36" s="108" t="n">
        <f aca="false">+C36-B36</f>
        <v>6973</v>
      </c>
      <c r="F36" s="18"/>
      <c r="G36" s="108"/>
      <c r="H36" s="108"/>
      <c r="I36" s="108"/>
      <c r="J36" s="233"/>
      <c r="K36" s="108"/>
      <c r="L36" s="108"/>
      <c r="M36" s="108"/>
      <c r="N36" s="233"/>
      <c r="O36" s="108"/>
      <c r="P36" s="108"/>
      <c r="Q36" s="108"/>
      <c r="R36" s="233"/>
      <c r="S36" s="108"/>
      <c r="T36" s="108"/>
      <c r="U36" s="108"/>
      <c r="V36" s="54"/>
      <c r="W36" s="54"/>
      <c r="X36" s="54"/>
      <c r="Y36" s="54"/>
      <c r="Z36" s="233"/>
      <c r="AA36" s="108"/>
      <c r="AB36" s="108"/>
      <c r="AC36" s="108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4"/>
      <c r="W37" s="54"/>
      <c r="X37" s="54"/>
      <c r="Y37" s="54"/>
      <c r="Z37" s="27"/>
      <c r="AA37" s="29"/>
      <c r="AB37" s="29"/>
      <c r="AC37" s="29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</row>
    <row r="38" customFormat="false" ht="12.75" hidden="false" customHeight="false" outlineLevel="0" collapsed="false">
      <c r="B38" s="275" t="n">
        <v>37103</v>
      </c>
      <c r="C38" s="108"/>
      <c r="D38" s="121" t="n">
        <v>34979</v>
      </c>
      <c r="E38" s="19"/>
      <c r="G38" s="108"/>
      <c r="H38" s="108"/>
      <c r="I38" s="108"/>
      <c r="J38" s="54"/>
      <c r="K38" s="108"/>
      <c r="L38" s="108"/>
      <c r="M38" s="108"/>
      <c r="N38" s="54"/>
      <c r="O38" s="108"/>
      <c r="P38" s="108"/>
      <c r="Q38" s="108"/>
      <c r="R38" s="54"/>
      <c r="S38" s="108"/>
      <c r="T38" s="108"/>
      <c r="U38" s="108"/>
      <c r="V38" s="54"/>
      <c r="W38" s="54"/>
      <c r="X38" s="54"/>
      <c r="Y38" s="54"/>
      <c r="Z38" s="54"/>
      <c r="AA38" s="108"/>
      <c r="AB38" s="108"/>
      <c r="AC38" s="108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</row>
    <row r="39" customFormat="false" ht="12.75" hidden="false" customHeight="false" outlineLevel="0" collapsed="false">
      <c r="B39" s="275"/>
      <c r="C39" s="108"/>
      <c r="D39" s="108"/>
      <c r="E39" s="19"/>
      <c r="G39" s="108"/>
      <c r="H39" s="108"/>
      <c r="I39" s="108"/>
      <c r="J39" s="54"/>
      <c r="K39" s="108"/>
      <c r="L39" s="108"/>
      <c r="M39" s="108"/>
      <c r="N39" s="54"/>
      <c r="O39" s="108"/>
      <c r="P39" s="108"/>
      <c r="Q39" s="108"/>
      <c r="R39" s="54"/>
      <c r="S39" s="108"/>
      <c r="T39" s="108"/>
      <c r="U39" s="108"/>
      <c r="V39" s="54"/>
      <c r="W39" s="54"/>
      <c r="X39" s="54"/>
      <c r="Y39" s="54"/>
      <c r="Z39" s="54"/>
      <c r="AA39" s="108"/>
      <c r="AB39" s="108"/>
      <c r="AC39" s="108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</row>
    <row r="40" customFormat="false" ht="13.5" hidden="false" customHeight="false" outlineLevel="0" collapsed="false">
      <c r="B40" s="275" t="n">
        <v>37123</v>
      </c>
      <c r="C40" s="108"/>
      <c r="D40" s="276" t="n">
        <f aca="false">+D36+D38</f>
        <v>41952</v>
      </c>
      <c r="E40" s="277"/>
      <c r="G40" s="108"/>
      <c r="H40" s="108"/>
      <c r="I40" s="108"/>
      <c r="J40" s="54"/>
      <c r="K40" s="108"/>
      <c r="L40" s="108"/>
      <c r="M40" s="108"/>
      <c r="N40" s="54"/>
      <c r="O40" s="108"/>
      <c r="P40" s="108"/>
      <c r="Q40" s="250"/>
      <c r="R40" s="54"/>
      <c r="S40" s="108"/>
      <c r="T40" s="108"/>
      <c r="U40" s="250"/>
      <c r="V40" s="54"/>
      <c r="W40" s="54"/>
      <c r="X40" s="54"/>
      <c r="Y40" s="54"/>
      <c r="Z40" s="54"/>
      <c r="AA40" s="108"/>
      <c r="AB40" s="108"/>
      <c r="AC40" s="250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</row>
    <row r="41" customFormat="false" ht="13.5" hidden="false" customHeight="false" outlineLevel="0" collapsed="false">
      <c r="B41" s="278"/>
      <c r="C41" s="0"/>
      <c r="D41" s="0"/>
      <c r="E41" s="19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</row>
    <row r="42" customFormat="false" ht="12.75" hidden="false" customHeight="false" outlineLevel="0" collapsed="false">
      <c r="B42" s="19"/>
      <c r="C42" s="0"/>
      <c r="D42" s="0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</row>
    <row r="43" customFormat="false" ht="12.75" hidden="false" customHeight="false" outlineLevel="0" collapsed="false">
      <c r="B43" s="0"/>
      <c r="C43" s="0"/>
      <c r="D43" s="0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</row>
    <row r="45" customFormat="false" ht="12.75" hidden="false" customHeight="false" outlineLevel="0" collapsed="false">
      <c r="A45" s="124" t="n">
        <f aca="false">+B38</f>
        <v>37103</v>
      </c>
      <c r="B45" s="9"/>
      <c r="C45" s="9"/>
      <c r="D45" s="125" t="n">
        <v>-287550.35</v>
      </c>
    </row>
    <row r="46" customFormat="false" ht="12.75" hidden="false" customHeight="false" outlineLevel="0" collapsed="false">
      <c r="A46" s="124" t="n">
        <f aca="false">+B40</f>
        <v>37123</v>
      </c>
      <c r="B46" s="9"/>
      <c r="C46" s="9"/>
      <c r="D46" s="126" t="n">
        <f aca="false">+D36*'by type'!J4</f>
        <v>20082.24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-267468.11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16" activeCellId="3" sqref="A24 D22 C12 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160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111</v>
      </c>
      <c r="C4" s="283" t="s">
        <v>112</v>
      </c>
      <c r="D4" s="284" t="s">
        <v>114</v>
      </c>
    </row>
    <row r="5" customFormat="false" ht="12.75" hidden="false" customHeight="false" outlineLevel="0" collapsed="false">
      <c r="A5" s="282" t="n">
        <v>56339</v>
      </c>
      <c r="B5" s="280" t="n">
        <v>668837</v>
      </c>
      <c r="C5" s="280" t="n">
        <v>693216</v>
      </c>
      <c r="D5" s="280" t="n">
        <f aca="false">+C5-B5</f>
        <v>24379</v>
      </c>
      <c r="E5" s="26"/>
      <c r="F5" s="51"/>
    </row>
    <row r="6" customFormat="false" ht="12.75" hidden="false" customHeight="false" outlineLevel="0" collapsed="false">
      <c r="A6" s="282" t="n">
        <v>500232</v>
      </c>
      <c r="B6" s="280"/>
      <c r="C6" s="280"/>
      <c r="D6" s="280" t="n">
        <f aca="false">+C6-B6</f>
        <v>0</v>
      </c>
      <c r="E6" s="26"/>
      <c r="F6" s="51"/>
      <c r="K6" s="285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2" t="n">
        <v>500238</v>
      </c>
      <c r="B7" s="280" t="n">
        <v>638438</v>
      </c>
      <c r="C7" s="280" t="n">
        <v>624149</v>
      </c>
      <c r="D7" s="280" t="n">
        <f aca="false">+C7-B7</f>
        <v>-14289</v>
      </c>
      <c r="E7" s="26"/>
      <c r="F7" s="51"/>
      <c r="L7" s="0" t="s">
        <v>162</v>
      </c>
      <c r="M7" s="0" t="n">
        <v>7.6</v>
      </c>
    </row>
    <row r="8" customFormat="false" ht="12.75" hidden="false" customHeight="false" outlineLevel="0" collapsed="false">
      <c r="A8" s="282" t="n">
        <v>500239</v>
      </c>
      <c r="B8" s="286" t="n">
        <v>865941</v>
      </c>
      <c r="C8" s="280" t="n">
        <v>907355</v>
      </c>
      <c r="D8" s="280" t="n">
        <f aca="false">+C8-B8</f>
        <v>41414</v>
      </c>
      <c r="E8" s="26"/>
      <c r="F8" s="51"/>
    </row>
    <row r="9" customFormat="false" ht="12.75" hidden="false" customHeight="false" outlineLevel="0" collapsed="false">
      <c r="A9" s="282" t="n">
        <v>500293</v>
      </c>
      <c r="B9" s="280" t="n">
        <v>291642</v>
      </c>
      <c r="C9" s="280" t="n">
        <v>403802</v>
      </c>
      <c r="D9" s="280" t="n">
        <f aca="false">+C9-B9</f>
        <v>112160</v>
      </c>
      <c r="E9" s="26"/>
      <c r="F9" s="51"/>
    </row>
    <row r="10" customFormat="false" ht="12.75" hidden="false" customHeight="false" outlineLevel="0" collapsed="false">
      <c r="A10" s="282" t="n">
        <v>500302</v>
      </c>
      <c r="B10" s="286"/>
      <c r="C10" s="286" t="n">
        <v>7520</v>
      </c>
      <c r="D10" s="280" t="n">
        <f aca="false">+C10-B10</f>
        <v>7520</v>
      </c>
      <c r="E10" s="26"/>
      <c r="F10" s="51"/>
    </row>
    <row r="11" customFormat="false" ht="12.75" hidden="false" customHeight="false" outlineLevel="0" collapsed="false">
      <c r="A11" s="282" t="n">
        <v>500303</v>
      </c>
      <c r="B11" s="286" t="n">
        <v>178952</v>
      </c>
      <c r="C11" s="280" t="n">
        <v>223036</v>
      </c>
      <c r="D11" s="280" t="n">
        <f aca="false">+C11-B11</f>
        <v>44084</v>
      </c>
      <c r="E11" s="26"/>
      <c r="F11" s="51"/>
    </row>
    <row r="12" customFormat="false" ht="12.75" hidden="false" customHeight="false" outlineLevel="0" collapsed="false">
      <c r="A12" s="287" t="n">
        <v>500305</v>
      </c>
      <c r="B12" s="286" t="n">
        <v>678495</v>
      </c>
      <c r="C12" s="280" t="n">
        <v>887358</v>
      </c>
      <c r="D12" s="280" t="n">
        <f aca="false">+C12-B12</f>
        <v>208863</v>
      </c>
      <c r="E12" s="288"/>
      <c r="F12" s="51"/>
    </row>
    <row r="13" customFormat="false" ht="12.75" hidden="false" customHeight="false" outlineLevel="0" collapsed="false">
      <c r="A13" s="282" t="n">
        <v>500307</v>
      </c>
      <c r="B13" s="286" t="n">
        <v>81127</v>
      </c>
      <c r="C13" s="280" t="n">
        <v>89314</v>
      </c>
      <c r="D13" s="280" t="n">
        <f aca="false">+C13-B13</f>
        <v>8187</v>
      </c>
      <c r="E13" s="26"/>
      <c r="F13" s="51"/>
    </row>
    <row r="14" customFormat="false" ht="12.75" hidden="false" customHeight="false" outlineLevel="0" collapsed="false">
      <c r="A14" s="282" t="n">
        <v>500313</v>
      </c>
      <c r="B14" s="280"/>
      <c r="C14" s="286" t="n">
        <v>1991</v>
      </c>
      <c r="D14" s="280" t="n">
        <f aca="false">+C14-B14</f>
        <v>1991</v>
      </c>
      <c r="E14" s="26"/>
      <c r="F14" s="51"/>
    </row>
    <row r="15" customFormat="false" ht="12.75" hidden="false" customHeight="false" outlineLevel="0" collapsed="false">
      <c r="A15" s="282" t="n">
        <v>500314</v>
      </c>
      <c r="B15" s="280"/>
      <c r="C15" s="280"/>
      <c r="D15" s="280" t="n">
        <f aca="false">+C15-B15</f>
        <v>0</v>
      </c>
      <c r="E15" s="26"/>
      <c r="F15" s="51"/>
    </row>
    <row r="16" customFormat="false" ht="12.75" hidden="false" customHeight="false" outlineLevel="0" collapsed="false">
      <c r="A16" s="282" t="n">
        <v>500655</v>
      </c>
      <c r="B16" s="289" t="n">
        <v>454450</v>
      </c>
      <c r="C16" s="280"/>
      <c r="D16" s="280" t="n">
        <f aca="false">+C16-B16</f>
        <v>-454450</v>
      </c>
      <c r="E16" s="26"/>
      <c r="F16" s="51"/>
    </row>
    <row r="17" customFormat="false" ht="12.75" hidden="false" customHeight="false" outlineLevel="0" collapsed="false">
      <c r="A17" s="282" t="n">
        <v>500657</v>
      </c>
      <c r="B17" s="286" t="n">
        <v>99274</v>
      </c>
      <c r="C17" s="280" t="n">
        <v>109949</v>
      </c>
      <c r="D17" s="290" t="n">
        <f aca="false">+C17-B17</f>
        <v>10675</v>
      </c>
      <c r="E17" s="26"/>
      <c r="F17" s="51"/>
    </row>
    <row r="18" customFormat="false" ht="12.75" hidden="false" customHeight="false" outlineLevel="0" collapsed="false">
      <c r="A18" s="282"/>
      <c r="B18" s="280"/>
      <c r="C18" s="280"/>
      <c r="D18" s="280" t="n">
        <f aca="false">SUM(D5:D17)</f>
        <v>-9466</v>
      </c>
      <c r="E18" s="26"/>
      <c r="F18" s="51"/>
    </row>
    <row r="19" customFormat="false" ht="12.75" hidden="false" customHeight="false" outlineLevel="0" collapsed="false">
      <c r="A19" s="282" t="s">
        <v>163</v>
      </c>
      <c r="B19" s="280"/>
      <c r="C19" s="280"/>
      <c r="D19" s="291" t="n">
        <f aca="false">+summary!H4</f>
        <v>2.88</v>
      </c>
      <c r="E19" s="292"/>
      <c r="F19" s="51"/>
    </row>
    <row r="20" customFormat="false" ht="12.75" hidden="false" customHeight="false" outlineLevel="0" collapsed="false">
      <c r="A20" s="282"/>
      <c r="B20" s="280"/>
      <c r="C20" s="280"/>
      <c r="D20" s="293" t="n">
        <f aca="false">+D19*D18</f>
        <v>-27262.08</v>
      </c>
      <c r="E20" s="111"/>
      <c r="F20" s="294"/>
    </row>
    <row r="21" customFormat="false" ht="12.75" hidden="false" customHeight="false" outlineLevel="0" collapsed="false">
      <c r="A21" s="282"/>
      <c r="B21" s="280"/>
      <c r="C21" s="280"/>
      <c r="D21" s="293"/>
      <c r="E21" s="111"/>
      <c r="F21" s="294"/>
    </row>
    <row r="22" customFormat="false" ht="12.75" hidden="false" customHeight="false" outlineLevel="0" collapsed="false">
      <c r="A22" s="295" t="n">
        <v>37103</v>
      </c>
      <c r="B22" s="280"/>
      <c r="C22" s="280"/>
      <c r="D22" s="296" t="n">
        <v>-131785.95</v>
      </c>
      <c r="E22" s="111"/>
      <c r="F22" s="297"/>
    </row>
    <row r="23" customFormat="false" ht="12.75" hidden="false" customHeight="false" outlineLevel="0" collapsed="false">
      <c r="A23" s="282"/>
      <c r="B23" s="280"/>
      <c r="C23" s="280"/>
      <c r="D23" s="293"/>
      <c r="E23" s="111"/>
      <c r="F23" s="297"/>
    </row>
    <row r="24" customFormat="false" ht="13.5" hidden="false" customHeight="false" outlineLevel="0" collapsed="false">
      <c r="A24" s="295" t="n">
        <v>37123</v>
      </c>
      <c r="B24" s="280"/>
      <c r="C24" s="280"/>
      <c r="D24" s="298" t="n">
        <f aca="false">+D22+D20</f>
        <v>-159048.03</v>
      </c>
      <c r="E24" s="111"/>
      <c r="F24" s="297"/>
    </row>
    <row r="25" customFormat="false" ht="13.5" hidden="false" customHeight="false" outlineLevel="0" collapsed="false">
      <c r="E25" s="299"/>
    </row>
    <row r="28" customFormat="false" ht="12.75" hidden="false" customHeight="false" outlineLevel="0" collapsed="false">
      <c r="A28" s="9" t="s">
        <v>122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37103</v>
      </c>
      <c r="B29" s="9"/>
      <c r="C29" s="9"/>
      <c r="D29" s="300" t="n">
        <v>-81746</v>
      </c>
    </row>
    <row r="30" customFormat="false" ht="12.75" hidden="false" customHeight="false" outlineLevel="0" collapsed="false">
      <c r="A30" s="124" t="n">
        <f aca="false">+A24</f>
        <v>37123</v>
      </c>
      <c r="B30" s="9"/>
      <c r="C30" s="9"/>
      <c r="D30" s="36" t="n">
        <f aca="false">+D18</f>
        <v>-9466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-91212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6"/>
      <c r="E46" s="46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301"/>
      <c r="E48" s="301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94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94"/>
      <c r="G50" s="9"/>
    </row>
    <row r="51" customFormat="false" ht="12.75" hidden="false" customHeight="false" outlineLevel="0" collapsed="false">
      <c r="E51" s="3"/>
      <c r="F51" s="297"/>
    </row>
    <row r="52" customFormat="false" ht="12.75" hidden="false" customHeight="false" outlineLevel="0" collapsed="false">
      <c r="A52" s="9"/>
      <c r="D52" s="302"/>
      <c r="E52" s="302"/>
      <c r="F52" s="297"/>
    </row>
    <row r="53" customFormat="false" ht="12.75" hidden="false" customHeight="false" outlineLevel="0" collapsed="false">
      <c r="A53" s="9"/>
      <c r="E53" s="3"/>
      <c r="F53" s="297"/>
    </row>
    <row r="54" customFormat="false" ht="12.75" hidden="false" customHeight="false" outlineLevel="0" collapsed="false">
      <c r="A54" s="9"/>
      <c r="E54" s="3"/>
      <c r="F54" s="297"/>
    </row>
    <row r="55" customFormat="false" ht="13.5" hidden="false" customHeight="false" outlineLevel="0" collapsed="false">
      <c r="A55" s="9"/>
      <c r="D55" s="303"/>
      <c r="E55" s="303"/>
      <c r="F55" s="297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6"/>
      <c r="E96" s="46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301"/>
      <c r="E98" s="301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94"/>
    </row>
    <row r="100" customFormat="false" ht="12.75" hidden="false" customHeight="false" outlineLevel="0" collapsed="false">
      <c r="B100" s="26"/>
      <c r="C100" s="26"/>
      <c r="D100" s="26"/>
      <c r="E100" s="26"/>
      <c r="F100" s="294"/>
    </row>
    <row r="101" customFormat="false" ht="12.75" hidden="false" customHeight="false" outlineLevel="0" collapsed="false">
      <c r="A101" s="9"/>
      <c r="D101" s="302"/>
      <c r="E101" s="302"/>
      <c r="F101" s="297"/>
    </row>
    <row r="102" customFormat="false" ht="12.75" hidden="false" customHeight="false" outlineLevel="0" collapsed="false">
      <c r="A102" s="9"/>
      <c r="E102" s="3"/>
      <c r="F102" s="297"/>
    </row>
    <row r="103" customFormat="false" ht="13.5" hidden="false" customHeight="false" outlineLevel="0" collapsed="false">
      <c r="A103" s="9"/>
      <c r="D103" s="303"/>
      <c r="E103" s="303"/>
      <c r="F103" s="297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6"/>
      <c r="E122" s="46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301"/>
      <c r="E124" s="301"/>
      <c r="F124" s="30"/>
    </row>
    <row r="125" customFormat="false" ht="12.75" hidden="false" customHeight="false" outlineLevel="0" collapsed="false">
      <c r="B125" s="26"/>
      <c r="C125" s="26"/>
      <c r="D125" s="111"/>
      <c r="E125" s="111"/>
      <c r="F125" s="294"/>
    </row>
    <row r="126" customFormat="false" ht="12.75" hidden="false" customHeight="false" outlineLevel="0" collapsed="false">
      <c r="B126" s="26"/>
      <c r="C126" s="26"/>
      <c r="D126" s="111"/>
      <c r="E126" s="111"/>
      <c r="F126" s="294"/>
    </row>
    <row r="127" customFormat="false" ht="12.75" hidden="false" customHeight="false" outlineLevel="0" collapsed="false">
      <c r="A127" s="9"/>
      <c r="D127" s="304"/>
      <c r="E127" s="304"/>
      <c r="F127" s="297"/>
    </row>
    <row r="128" customFormat="false" ht="12.75" hidden="false" customHeight="false" outlineLevel="0" collapsed="false">
      <c r="A128" s="9"/>
      <c r="D128" s="111"/>
      <c r="E128" s="111"/>
      <c r="F128" s="297"/>
    </row>
    <row r="129" customFormat="false" ht="13.5" hidden="false" customHeight="false" outlineLevel="0" collapsed="false">
      <c r="A129" s="9"/>
      <c r="D129" s="305"/>
      <c r="E129" s="305"/>
      <c r="F129" s="29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6"/>
      <c r="E147" s="46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301"/>
      <c r="E149" s="301"/>
      <c r="F149" s="30"/>
    </row>
    <row r="150" customFormat="false" ht="12.75" hidden="false" customHeight="false" outlineLevel="0" collapsed="false">
      <c r="B150" s="26"/>
      <c r="C150" s="26"/>
      <c r="D150" s="111"/>
      <c r="E150" s="111"/>
      <c r="F150" s="294"/>
    </row>
    <row r="151" customFormat="false" ht="12.75" hidden="false" customHeight="false" outlineLevel="0" collapsed="false">
      <c r="B151" s="26"/>
      <c r="C151" s="26"/>
      <c r="D151" s="111"/>
      <c r="E151" s="111"/>
      <c r="F151" s="294"/>
    </row>
    <row r="152" customFormat="false" ht="12.75" hidden="false" customHeight="false" outlineLevel="0" collapsed="false">
      <c r="A152" s="9"/>
      <c r="D152" s="304"/>
      <c r="E152" s="304"/>
      <c r="F152" s="297"/>
    </row>
    <row r="153" customFormat="false" ht="12.75" hidden="false" customHeight="false" outlineLevel="0" collapsed="false">
      <c r="A153" s="9"/>
      <c r="D153" s="111"/>
      <c r="E153" s="111"/>
      <c r="F153" s="297"/>
    </row>
    <row r="154" customFormat="false" ht="13.5" hidden="false" customHeight="false" outlineLevel="0" collapsed="false">
      <c r="A154" s="9"/>
      <c r="D154" s="305"/>
      <c r="E154" s="305"/>
      <c r="F154" s="29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30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30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30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306"/>
      <c r="C170" s="26"/>
      <c r="D170" s="26"/>
      <c r="E170" s="26"/>
      <c r="F170" s="30"/>
    </row>
    <row r="171" customFormat="false" ht="12.75" hidden="false" customHeight="false" outlineLevel="0" collapsed="false">
      <c r="B171" s="306"/>
      <c r="C171" s="26"/>
      <c r="D171" s="26"/>
      <c r="E171" s="26"/>
      <c r="F171" s="30"/>
    </row>
    <row r="172" customFormat="false" ht="12.75" hidden="false" customHeight="false" outlineLevel="0" collapsed="false">
      <c r="B172" s="306"/>
      <c r="C172" s="26"/>
      <c r="D172" s="46"/>
      <c r="E172" s="46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301"/>
      <c r="E174" s="301"/>
      <c r="F174" s="30"/>
    </row>
    <row r="175" customFormat="false" ht="12.75" hidden="false" customHeight="false" outlineLevel="0" collapsed="false">
      <c r="B175" s="26"/>
      <c r="C175" s="26"/>
      <c r="D175" s="111"/>
      <c r="E175" s="111"/>
      <c r="F175" s="294"/>
    </row>
    <row r="176" customFormat="false" ht="12.75" hidden="false" customHeight="false" outlineLevel="0" collapsed="false">
      <c r="B176" s="26"/>
      <c r="C176" s="26"/>
      <c r="D176" s="111"/>
      <c r="E176" s="111"/>
      <c r="F176" s="294"/>
    </row>
    <row r="177" customFormat="false" ht="12.75" hidden="false" customHeight="false" outlineLevel="0" collapsed="false">
      <c r="A177" s="9"/>
      <c r="D177" s="304"/>
      <c r="E177" s="304"/>
      <c r="F177" s="297"/>
    </row>
    <row r="178" customFormat="false" ht="12.75" hidden="false" customHeight="false" outlineLevel="0" collapsed="false">
      <c r="A178" s="9"/>
      <c r="D178" s="111"/>
      <c r="E178" s="111"/>
      <c r="F178" s="297"/>
    </row>
    <row r="179" customFormat="false" ht="13.5" hidden="false" customHeight="false" outlineLevel="0" collapsed="false">
      <c r="A179" s="9"/>
      <c r="D179" s="305"/>
      <c r="E179" s="305"/>
      <c r="F179" s="29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306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30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306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307"/>
      <c r="B191" s="308"/>
      <c r="C191" s="308"/>
      <c r="D191" s="308"/>
      <c r="E191" s="308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306"/>
      <c r="C194" s="26"/>
      <c r="D194" s="26"/>
      <c r="E194" s="26"/>
      <c r="F194" s="30"/>
    </row>
    <row r="195" customFormat="false" ht="12.75" hidden="false" customHeight="false" outlineLevel="0" collapsed="false">
      <c r="B195" s="306"/>
      <c r="C195" s="26"/>
      <c r="D195" s="26"/>
      <c r="E195" s="26"/>
      <c r="F195" s="30"/>
    </row>
    <row r="196" customFormat="false" ht="12.75" hidden="false" customHeight="false" outlineLevel="0" collapsed="false">
      <c r="B196" s="306"/>
      <c r="C196" s="26"/>
      <c r="D196" s="46"/>
      <c r="E196" s="46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301"/>
      <c r="E198" s="301"/>
      <c r="F198" s="30"/>
    </row>
    <row r="199" customFormat="false" ht="12.75" hidden="false" customHeight="false" outlineLevel="0" collapsed="false">
      <c r="B199" s="26"/>
      <c r="C199" s="26"/>
      <c r="D199" s="111"/>
      <c r="E199" s="111"/>
      <c r="F199" s="294"/>
    </row>
    <row r="200" customFormat="false" ht="12.75" hidden="false" customHeight="false" outlineLevel="0" collapsed="false">
      <c r="B200" s="26"/>
      <c r="C200" s="26"/>
      <c r="D200" s="111"/>
      <c r="E200" s="111"/>
      <c r="F200" s="294"/>
    </row>
    <row r="201" customFormat="false" ht="12.75" hidden="false" customHeight="false" outlineLevel="0" collapsed="false">
      <c r="A201" s="9"/>
      <c r="D201" s="304"/>
      <c r="E201" s="304"/>
      <c r="F201" s="297"/>
    </row>
    <row r="202" customFormat="false" ht="12.75" hidden="false" customHeight="false" outlineLevel="0" collapsed="false">
      <c r="A202" s="9"/>
      <c r="D202" s="111"/>
      <c r="E202" s="111"/>
      <c r="F202" s="297"/>
    </row>
    <row r="203" customFormat="false" ht="13.5" hidden="false" customHeight="false" outlineLevel="0" collapsed="false">
      <c r="A203" s="9"/>
      <c r="D203" s="309"/>
      <c r="E203" s="305"/>
      <c r="F203" s="297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6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30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306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307"/>
      <c r="B217" s="308"/>
      <c r="C217" s="308"/>
      <c r="D217" s="308"/>
      <c r="E217" s="308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306"/>
      <c r="C220" s="26"/>
      <c r="D220" s="26"/>
      <c r="E220" s="26"/>
      <c r="F220" s="30"/>
    </row>
    <row r="221" customFormat="false" ht="12.75" hidden="false" customHeight="false" outlineLevel="0" collapsed="false">
      <c r="B221" s="306"/>
      <c r="C221" s="26"/>
      <c r="D221" s="26"/>
      <c r="E221" s="26"/>
      <c r="F221" s="30"/>
    </row>
    <row r="222" customFormat="false" ht="12.75" hidden="false" customHeight="false" outlineLevel="0" collapsed="false">
      <c r="B222" s="306"/>
      <c r="C222" s="26"/>
      <c r="D222" s="46"/>
      <c r="E222" s="46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301"/>
      <c r="E224" s="301"/>
      <c r="F224" s="30"/>
    </row>
    <row r="225" customFormat="false" ht="12.75" hidden="false" customHeight="false" outlineLevel="0" collapsed="false">
      <c r="B225" s="26"/>
      <c r="C225" s="26"/>
      <c r="D225" s="111"/>
      <c r="E225" s="111"/>
      <c r="F225" s="294"/>
    </row>
    <row r="226" customFormat="false" ht="12.75" hidden="false" customHeight="false" outlineLevel="0" collapsed="false">
      <c r="B226" s="26"/>
      <c r="C226" s="26"/>
      <c r="D226" s="111"/>
      <c r="E226" s="111"/>
      <c r="F226" s="294"/>
    </row>
    <row r="227" customFormat="false" ht="12.75" hidden="false" customHeight="false" outlineLevel="0" collapsed="false">
      <c r="A227" s="9"/>
      <c r="D227" s="304"/>
      <c r="E227" s="304"/>
      <c r="F227" s="297"/>
    </row>
    <row r="228" customFormat="false" ht="12.75" hidden="false" customHeight="false" outlineLevel="0" collapsed="false">
      <c r="A228" s="9"/>
      <c r="D228" s="111"/>
      <c r="E228" s="111"/>
      <c r="F228" s="297"/>
    </row>
    <row r="229" customFormat="false" ht="13.5" hidden="false" customHeight="false" outlineLevel="0" collapsed="false">
      <c r="A229" s="9"/>
      <c r="D229" s="309"/>
      <c r="E229" s="305"/>
      <c r="F229" s="297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6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30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306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310"/>
      <c r="B241" s="288"/>
      <c r="C241" s="288"/>
      <c r="D241" s="288"/>
      <c r="E241" s="288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306"/>
      <c r="C244" s="26"/>
      <c r="D244" s="26"/>
      <c r="E244" s="26"/>
      <c r="F244" s="30"/>
    </row>
    <row r="245" customFormat="false" ht="12.75" hidden="false" customHeight="false" outlineLevel="0" collapsed="false">
      <c r="B245" s="306"/>
      <c r="C245" s="26"/>
      <c r="D245" s="26"/>
      <c r="E245" s="26"/>
      <c r="F245" s="30"/>
    </row>
    <row r="246" customFormat="false" ht="12.75" hidden="false" customHeight="false" outlineLevel="0" collapsed="false">
      <c r="B246" s="306"/>
      <c r="C246" s="26"/>
      <c r="D246" s="46"/>
      <c r="E246" s="46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301"/>
      <c r="E248" s="301"/>
      <c r="F248" s="30"/>
    </row>
    <row r="249" customFormat="false" ht="12.75" hidden="false" customHeight="false" outlineLevel="0" collapsed="false">
      <c r="B249" s="26"/>
      <c r="C249" s="26"/>
      <c r="D249" s="111"/>
      <c r="E249" s="111"/>
      <c r="F249" s="294"/>
    </row>
    <row r="250" customFormat="false" ht="12.75" hidden="false" customHeight="false" outlineLevel="0" collapsed="false">
      <c r="B250" s="26"/>
      <c r="C250" s="26"/>
      <c r="D250" s="111"/>
      <c r="E250" s="111"/>
      <c r="F250" s="294"/>
    </row>
    <row r="251" customFormat="false" ht="12.75" hidden="false" customHeight="false" outlineLevel="0" collapsed="false">
      <c r="A251" s="9"/>
      <c r="D251" s="304"/>
      <c r="E251" s="304"/>
      <c r="F251" s="297"/>
    </row>
    <row r="252" customFormat="false" ht="12.75" hidden="false" customHeight="false" outlineLevel="0" collapsed="false">
      <c r="A252" s="9"/>
      <c r="D252" s="111"/>
      <c r="E252" s="111"/>
      <c r="F252" s="297"/>
    </row>
    <row r="253" customFormat="false" ht="13.5" hidden="false" customHeight="false" outlineLevel="0" collapsed="false">
      <c r="A253" s="9"/>
      <c r="D253" s="311"/>
      <c r="E253" s="305"/>
      <c r="F253" s="297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280"/>
      <c r="C257" s="280"/>
      <c r="D257" s="280"/>
    </row>
    <row r="258" customFormat="false" ht="12.75" hidden="false" customHeight="false" outlineLevel="0" collapsed="false">
      <c r="A258" s="282"/>
      <c r="B258" s="312"/>
      <c r="C258" s="280"/>
      <c r="D258" s="280"/>
      <c r="E258" s="26"/>
      <c r="F258" s="30"/>
    </row>
    <row r="259" customFormat="false" ht="12.75" hidden="false" customHeight="false" outlineLevel="0" collapsed="false">
      <c r="A259" s="282"/>
      <c r="B259" s="280"/>
      <c r="C259" s="280"/>
      <c r="D259" s="280"/>
      <c r="E259" s="26"/>
      <c r="F259" s="30"/>
    </row>
    <row r="260" customFormat="false" ht="12.75" hidden="false" customHeight="false" outlineLevel="0" collapsed="false">
      <c r="A260" s="282"/>
      <c r="B260" s="312"/>
      <c r="C260" s="280"/>
      <c r="D260" s="280"/>
      <c r="E260" s="26"/>
      <c r="F260" s="30"/>
    </row>
    <row r="261" customFormat="false" ht="12.75" hidden="false" customHeight="false" outlineLevel="0" collapsed="false">
      <c r="A261" s="282"/>
      <c r="B261" s="280"/>
      <c r="C261" s="280"/>
      <c r="D261" s="280"/>
      <c r="E261" s="26"/>
      <c r="F261" s="30"/>
    </row>
    <row r="262" customFormat="false" ht="12.75" hidden="false" customHeight="false" outlineLevel="0" collapsed="false">
      <c r="A262" s="282"/>
      <c r="B262" s="280"/>
      <c r="C262" s="280"/>
      <c r="D262" s="280"/>
      <c r="E262" s="26"/>
      <c r="F262" s="30"/>
    </row>
    <row r="263" customFormat="false" ht="12.75" hidden="false" customHeight="false" outlineLevel="0" collapsed="false">
      <c r="A263" s="282"/>
      <c r="B263" s="312"/>
      <c r="C263" s="280"/>
      <c r="D263" s="280"/>
      <c r="E263" s="26"/>
      <c r="F263" s="30"/>
    </row>
    <row r="264" customFormat="false" ht="12.75" hidden="false" customHeight="false" outlineLevel="0" collapsed="false">
      <c r="A264" s="282"/>
      <c r="B264" s="280"/>
      <c r="C264" s="280"/>
      <c r="D264" s="280"/>
      <c r="E264" s="26"/>
      <c r="F264" s="30"/>
    </row>
    <row r="265" customFormat="false" ht="12.75" hidden="false" customHeight="false" outlineLevel="0" collapsed="false">
      <c r="A265" s="287"/>
      <c r="B265" s="313"/>
      <c r="C265" s="313"/>
      <c r="D265" s="313"/>
      <c r="E265" s="288"/>
      <c r="F265" s="30"/>
    </row>
    <row r="266" customFormat="false" ht="12.75" hidden="false" customHeight="false" outlineLevel="0" collapsed="false">
      <c r="A266" s="282"/>
      <c r="B266" s="280"/>
      <c r="C266" s="280"/>
      <c r="D266" s="280"/>
      <c r="E266" s="26"/>
      <c r="F266" s="30"/>
    </row>
    <row r="267" customFormat="false" ht="12.75" hidden="false" customHeight="false" outlineLevel="0" collapsed="false">
      <c r="A267" s="282"/>
      <c r="B267" s="280"/>
      <c r="C267" s="280"/>
      <c r="D267" s="280"/>
      <c r="E267" s="26"/>
      <c r="F267" s="30"/>
    </row>
    <row r="268" customFormat="false" ht="12.75" hidden="false" customHeight="false" outlineLevel="0" collapsed="false">
      <c r="A268" s="282"/>
      <c r="B268" s="312"/>
      <c r="C268" s="280"/>
      <c r="D268" s="280"/>
      <c r="E268" s="26"/>
      <c r="F268" s="30"/>
    </row>
    <row r="269" customFormat="false" ht="12.75" hidden="false" customHeight="false" outlineLevel="0" collapsed="false">
      <c r="A269" s="282"/>
      <c r="B269" s="312"/>
      <c r="C269" s="280"/>
      <c r="D269" s="280"/>
      <c r="E269" s="26"/>
      <c r="F269" s="30"/>
    </row>
    <row r="270" customFormat="false" ht="12.75" hidden="false" customHeight="false" outlineLevel="0" collapsed="false">
      <c r="A270" s="282"/>
      <c r="B270" s="312"/>
      <c r="C270" s="280"/>
      <c r="D270" s="290"/>
      <c r="E270" s="46"/>
      <c r="F270" s="37"/>
    </row>
    <row r="271" customFormat="false" ht="12.75" hidden="false" customHeight="false" outlineLevel="0" collapsed="false">
      <c r="A271" s="282"/>
      <c r="B271" s="280"/>
      <c r="C271" s="280"/>
      <c r="D271" s="280"/>
      <c r="E271" s="26"/>
      <c r="F271" s="30"/>
    </row>
    <row r="272" customFormat="false" ht="12.75" hidden="false" customHeight="false" outlineLevel="0" collapsed="false">
      <c r="A272" s="282"/>
      <c r="B272" s="280"/>
      <c r="C272" s="280"/>
      <c r="D272" s="291"/>
      <c r="E272" s="301"/>
      <c r="F272" s="30"/>
    </row>
    <row r="273" customFormat="false" ht="12.75" hidden="false" customHeight="false" outlineLevel="0" collapsed="false">
      <c r="A273" s="282"/>
      <c r="B273" s="280"/>
      <c r="C273" s="280"/>
      <c r="D273" s="293"/>
      <c r="E273" s="111"/>
      <c r="F273" s="294"/>
    </row>
    <row r="274" customFormat="false" ht="12.75" hidden="false" customHeight="false" outlineLevel="0" collapsed="false">
      <c r="A274" s="282"/>
      <c r="B274" s="280"/>
      <c r="C274" s="280"/>
      <c r="D274" s="293"/>
      <c r="E274" s="111"/>
      <c r="F274" s="294"/>
    </row>
    <row r="275" customFormat="false" ht="12.75" hidden="false" customHeight="false" outlineLevel="0" collapsed="false">
      <c r="A275" s="282"/>
      <c r="B275" s="280"/>
      <c r="C275" s="280"/>
      <c r="D275" s="314"/>
      <c r="E275" s="304"/>
      <c r="F275" s="297"/>
    </row>
    <row r="276" customFormat="false" ht="12.75" hidden="false" customHeight="false" outlineLevel="0" collapsed="false">
      <c r="A276" s="282"/>
      <c r="B276" s="280"/>
      <c r="C276" s="280"/>
      <c r="D276" s="293"/>
      <c r="E276" s="111"/>
      <c r="F276" s="297"/>
    </row>
    <row r="277" customFormat="false" ht="13.5" hidden="false" customHeight="false" outlineLevel="0" collapsed="false">
      <c r="A277" s="282"/>
      <c r="B277" s="280"/>
      <c r="C277" s="280"/>
      <c r="D277" s="315"/>
      <c r="E277" s="305"/>
      <c r="F277" s="297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280"/>
      <c r="C282" s="280"/>
      <c r="D282" s="280"/>
    </row>
    <row r="283" customFormat="false" ht="12.75" hidden="false" customHeight="false" outlineLevel="0" collapsed="false">
      <c r="A283" s="282"/>
      <c r="B283" s="312"/>
      <c r="C283" s="280"/>
      <c r="D283" s="280"/>
      <c r="E283" s="26"/>
      <c r="F283" s="30"/>
    </row>
    <row r="284" customFormat="false" ht="12.75" hidden="false" customHeight="false" outlineLevel="0" collapsed="false">
      <c r="A284" s="282"/>
      <c r="B284" s="280"/>
      <c r="C284" s="280"/>
      <c r="D284" s="280"/>
      <c r="E284" s="26"/>
      <c r="F284" s="30"/>
    </row>
    <row r="285" customFormat="false" ht="12.75" hidden="false" customHeight="false" outlineLevel="0" collapsed="false">
      <c r="A285" s="282"/>
      <c r="B285" s="312"/>
      <c r="C285" s="280"/>
      <c r="D285" s="280"/>
      <c r="E285" s="26"/>
      <c r="F285" s="30"/>
    </row>
    <row r="286" customFormat="false" ht="12.75" hidden="false" customHeight="false" outlineLevel="0" collapsed="false">
      <c r="A286" s="282"/>
      <c r="B286" s="280"/>
      <c r="C286" s="280"/>
      <c r="D286" s="280"/>
      <c r="E286" s="26"/>
      <c r="F286" s="30"/>
    </row>
    <row r="287" customFormat="false" ht="12.75" hidden="false" customHeight="false" outlineLevel="0" collapsed="false">
      <c r="A287" s="282"/>
      <c r="B287" s="280"/>
      <c r="C287" s="280"/>
      <c r="D287" s="280"/>
      <c r="E287" s="26"/>
      <c r="F287" s="30"/>
    </row>
    <row r="288" customFormat="false" ht="12.75" hidden="false" customHeight="false" outlineLevel="0" collapsed="false">
      <c r="A288" s="282"/>
      <c r="B288" s="312"/>
      <c r="C288" s="280"/>
      <c r="D288" s="280"/>
      <c r="E288" s="26"/>
      <c r="F288" s="30"/>
    </row>
    <row r="289" customFormat="false" ht="12.75" hidden="false" customHeight="false" outlineLevel="0" collapsed="false">
      <c r="A289" s="282"/>
      <c r="B289" s="280"/>
      <c r="C289" s="280"/>
      <c r="D289" s="280"/>
      <c r="E289" s="26"/>
      <c r="F289" s="30"/>
    </row>
    <row r="290" customFormat="false" ht="12.75" hidden="false" customHeight="false" outlineLevel="0" collapsed="false">
      <c r="A290" s="287"/>
      <c r="B290" s="313"/>
      <c r="C290" s="313"/>
      <c r="D290" s="313"/>
      <c r="E290" s="288"/>
      <c r="F290" s="30"/>
    </row>
    <row r="291" customFormat="false" ht="12.75" hidden="false" customHeight="false" outlineLevel="0" collapsed="false">
      <c r="A291" s="282"/>
      <c r="B291" s="280"/>
      <c r="C291" s="280"/>
      <c r="D291" s="280"/>
      <c r="E291" s="26"/>
      <c r="F291" s="30"/>
    </row>
    <row r="292" customFormat="false" ht="12.75" hidden="false" customHeight="false" outlineLevel="0" collapsed="false">
      <c r="A292" s="282"/>
      <c r="B292" s="280"/>
      <c r="C292" s="280"/>
      <c r="D292" s="280"/>
      <c r="E292" s="26"/>
      <c r="F292" s="30"/>
    </row>
    <row r="293" customFormat="false" ht="12.75" hidden="false" customHeight="false" outlineLevel="0" collapsed="false">
      <c r="A293" s="282"/>
      <c r="B293" s="312"/>
      <c r="C293" s="280"/>
      <c r="D293" s="280"/>
      <c r="E293" s="26"/>
      <c r="F293" s="30"/>
    </row>
    <row r="294" customFormat="false" ht="12.75" hidden="false" customHeight="false" outlineLevel="0" collapsed="false">
      <c r="A294" s="282"/>
      <c r="B294" s="312"/>
      <c r="C294" s="280"/>
      <c r="D294" s="280"/>
      <c r="E294" s="26"/>
      <c r="F294" s="30"/>
    </row>
    <row r="295" customFormat="false" ht="12.75" hidden="false" customHeight="false" outlineLevel="0" collapsed="false">
      <c r="A295" s="282"/>
      <c r="B295" s="312"/>
      <c r="C295" s="280"/>
      <c r="D295" s="290"/>
      <c r="E295" s="46"/>
      <c r="F295" s="37"/>
    </row>
    <row r="296" customFormat="false" ht="12.75" hidden="false" customHeight="false" outlineLevel="0" collapsed="false">
      <c r="A296" s="282"/>
      <c r="B296" s="280"/>
      <c r="C296" s="280"/>
      <c r="D296" s="280"/>
      <c r="E296" s="26"/>
      <c r="F296" s="30"/>
    </row>
    <row r="297" customFormat="false" ht="12.75" hidden="false" customHeight="false" outlineLevel="0" collapsed="false">
      <c r="A297" s="282"/>
      <c r="B297" s="280"/>
      <c r="C297" s="280"/>
      <c r="D297" s="291"/>
      <c r="E297" s="301"/>
      <c r="F297" s="30"/>
    </row>
    <row r="298" customFormat="false" ht="12.75" hidden="false" customHeight="false" outlineLevel="0" collapsed="false">
      <c r="A298" s="282"/>
      <c r="B298" s="280"/>
      <c r="C298" s="280"/>
      <c r="D298" s="293"/>
      <c r="E298" s="111"/>
      <c r="F298" s="294"/>
    </row>
    <row r="299" customFormat="false" ht="12.75" hidden="false" customHeight="false" outlineLevel="0" collapsed="false">
      <c r="A299" s="282"/>
      <c r="B299" s="280"/>
      <c r="C299" s="280"/>
      <c r="D299" s="293"/>
      <c r="E299" s="111"/>
      <c r="F299" s="294"/>
    </row>
    <row r="300" customFormat="false" ht="12.75" hidden="false" customHeight="false" outlineLevel="0" collapsed="false">
      <c r="A300" s="295"/>
      <c r="B300" s="280"/>
      <c r="C300" s="280"/>
      <c r="D300" s="314"/>
      <c r="E300" s="304"/>
      <c r="F300" s="297"/>
    </row>
    <row r="301" customFormat="false" ht="12.75" hidden="false" customHeight="false" outlineLevel="0" collapsed="false">
      <c r="A301" s="282"/>
      <c r="B301" s="280"/>
      <c r="C301" s="280"/>
      <c r="D301" s="293"/>
      <c r="E301" s="111"/>
      <c r="F301" s="297"/>
    </row>
    <row r="302" customFormat="false" ht="13.5" hidden="false" customHeight="false" outlineLevel="0" collapsed="false">
      <c r="A302" s="282"/>
      <c r="B302" s="280"/>
      <c r="C302" s="280"/>
      <c r="D302" s="315"/>
      <c r="E302" s="305"/>
      <c r="F302" s="297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280"/>
      <c r="C309" s="280"/>
      <c r="D309" s="280"/>
    </row>
    <row r="310" customFormat="false" ht="12.75" hidden="false" customHeight="false" outlineLevel="0" collapsed="false">
      <c r="A310" s="282"/>
      <c r="B310" s="312"/>
      <c r="C310" s="280"/>
      <c r="D310" s="280"/>
      <c r="E310" s="26"/>
      <c r="F310" s="30"/>
    </row>
    <row r="311" customFormat="false" ht="12.75" hidden="false" customHeight="false" outlineLevel="0" collapsed="false">
      <c r="A311" s="282"/>
      <c r="B311" s="280"/>
      <c r="C311" s="280"/>
      <c r="D311" s="280"/>
      <c r="E311" s="26"/>
      <c r="F311" s="30"/>
    </row>
    <row r="312" customFormat="false" ht="12.75" hidden="false" customHeight="false" outlineLevel="0" collapsed="false">
      <c r="A312" s="282"/>
      <c r="B312" s="312"/>
      <c r="C312" s="280"/>
      <c r="D312" s="280"/>
      <c r="E312" s="26"/>
      <c r="F312" s="30"/>
    </row>
    <row r="313" customFormat="false" ht="12.75" hidden="false" customHeight="false" outlineLevel="0" collapsed="false">
      <c r="A313" s="282"/>
      <c r="B313" s="280"/>
      <c r="C313" s="280"/>
      <c r="D313" s="280"/>
      <c r="E313" s="26"/>
      <c r="F313" s="30"/>
    </row>
    <row r="314" customFormat="false" ht="12.75" hidden="false" customHeight="false" outlineLevel="0" collapsed="false">
      <c r="A314" s="282"/>
      <c r="B314" s="280"/>
      <c r="C314" s="280"/>
      <c r="D314" s="280"/>
      <c r="E314" s="26"/>
      <c r="F314" s="30"/>
    </row>
    <row r="315" customFormat="false" ht="12.75" hidden="false" customHeight="false" outlineLevel="0" collapsed="false">
      <c r="A315" s="282"/>
      <c r="B315" s="312"/>
      <c r="C315" s="280"/>
      <c r="D315" s="280"/>
      <c r="E315" s="26"/>
      <c r="F315" s="30"/>
    </row>
    <row r="316" customFormat="false" ht="12.75" hidden="false" customHeight="false" outlineLevel="0" collapsed="false">
      <c r="A316" s="282"/>
      <c r="B316" s="280"/>
      <c r="C316" s="280"/>
      <c r="D316" s="280"/>
      <c r="E316" s="26"/>
      <c r="F316" s="30"/>
    </row>
    <row r="317" customFormat="false" ht="12.75" hidden="false" customHeight="false" outlineLevel="0" collapsed="false">
      <c r="A317" s="287"/>
      <c r="B317" s="313"/>
      <c r="C317" s="313"/>
      <c r="D317" s="313"/>
      <c r="E317" s="288"/>
      <c r="F317" s="30"/>
    </row>
    <row r="318" customFormat="false" ht="12.75" hidden="false" customHeight="false" outlineLevel="0" collapsed="false">
      <c r="A318" s="282"/>
      <c r="B318" s="280"/>
      <c r="C318" s="280"/>
      <c r="D318" s="280"/>
      <c r="E318" s="26"/>
      <c r="F318" s="30"/>
    </row>
    <row r="319" customFormat="false" ht="12.75" hidden="false" customHeight="false" outlineLevel="0" collapsed="false">
      <c r="A319" s="282"/>
      <c r="B319" s="280"/>
      <c r="C319" s="280"/>
      <c r="D319" s="280"/>
      <c r="E319" s="26"/>
      <c r="F319" s="30"/>
    </row>
    <row r="320" customFormat="false" ht="12.75" hidden="false" customHeight="false" outlineLevel="0" collapsed="false">
      <c r="A320" s="282"/>
      <c r="B320" s="312"/>
      <c r="C320" s="280"/>
      <c r="D320" s="280"/>
      <c r="E320" s="26"/>
      <c r="F320" s="30"/>
    </row>
    <row r="321" customFormat="false" ht="12.75" hidden="false" customHeight="false" outlineLevel="0" collapsed="false">
      <c r="A321" s="282"/>
      <c r="B321" s="312"/>
      <c r="C321" s="280"/>
      <c r="D321" s="280"/>
      <c r="E321" s="26"/>
      <c r="F321" s="30"/>
    </row>
    <row r="322" customFormat="false" ht="12.75" hidden="false" customHeight="false" outlineLevel="0" collapsed="false">
      <c r="A322" s="282"/>
      <c r="B322" s="312"/>
      <c r="C322" s="280"/>
      <c r="D322" s="290"/>
      <c r="E322" s="46"/>
      <c r="F322" s="37"/>
    </row>
    <row r="323" customFormat="false" ht="12.75" hidden="false" customHeight="false" outlineLevel="0" collapsed="false">
      <c r="A323" s="282"/>
      <c r="B323" s="280"/>
      <c r="C323" s="280"/>
      <c r="D323" s="280"/>
      <c r="E323" s="26"/>
      <c r="F323" s="30"/>
    </row>
    <row r="324" customFormat="false" ht="12.75" hidden="false" customHeight="false" outlineLevel="0" collapsed="false">
      <c r="A324" s="282"/>
      <c r="B324" s="280"/>
      <c r="C324" s="280"/>
      <c r="D324" s="291"/>
      <c r="E324" s="301"/>
      <c r="F324" s="30"/>
    </row>
    <row r="325" customFormat="false" ht="12.75" hidden="false" customHeight="false" outlineLevel="0" collapsed="false">
      <c r="A325" s="282"/>
      <c r="B325" s="280"/>
      <c r="C325" s="280"/>
      <c r="D325" s="293"/>
      <c r="E325" s="111"/>
      <c r="F325" s="294"/>
    </row>
    <row r="326" customFormat="false" ht="12.75" hidden="false" customHeight="false" outlineLevel="0" collapsed="false">
      <c r="A326" s="282"/>
      <c r="B326" s="280"/>
      <c r="C326" s="280"/>
      <c r="D326" s="293"/>
      <c r="E326" s="111"/>
      <c r="F326" s="294"/>
    </row>
    <row r="327" customFormat="false" ht="12.75" hidden="false" customHeight="false" outlineLevel="0" collapsed="false">
      <c r="A327" s="295"/>
      <c r="B327" s="280"/>
      <c r="C327" s="280"/>
      <c r="D327" s="314"/>
      <c r="E327" s="304"/>
      <c r="F327" s="297"/>
    </row>
    <row r="328" customFormat="false" ht="12.75" hidden="false" customHeight="false" outlineLevel="0" collapsed="false">
      <c r="A328" s="282"/>
      <c r="B328" s="280"/>
      <c r="C328" s="280"/>
      <c r="D328" s="293"/>
      <c r="E328" s="111"/>
      <c r="F328" s="297"/>
    </row>
    <row r="329" customFormat="false" ht="13.5" hidden="false" customHeight="false" outlineLevel="0" collapsed="false">
      <c r="A329" s="282"/>
      <c r="B329" s="280"/>
      <c r="C329" s="280"/>
      <c r="D329" s="315"/>
      <c r="E329" s="305"/>
      <c r="F329" s="29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4" activeCellId="3" sqref="D34 E41 D45 C2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164</v>
      </c>
      <c r="C2" s="32"/>
      <c r="D2" s="18" t="s">
        <v>165</v>
      </c>
      <c r="E2" s="18"/>
      <c r="F2" s="100"/>
      <c r="I2" s="102"/>
      <c r="J2" s="19"/>
      <c r="K2" s="19"/>
      <c r="L2" s="103"/>
      <c r="M2" s="104" t="s">
        <v>121</v>
      </c>
      <c r="N2" s="103"/>
    </row>
    <row r="3" customFormat="false" ht="11.25" hidden="false" customHeight="false" outlineLevel="0" collapsed="false">
      <c r="A3" s="23" t="s">
        <v>110</v>
      </c>
      <c r="B3" s="23" t="s">
        <v>111</v>
      </c>
      <c r="C3" s="23" t="s">
        <v>112</v>
      </c>
      <c r="D3" s="23" t="s">
        <v>111</v>
      </c>
      <c r="E3" s="23" t="s">
        <v>112</v>
      </c>
      <c r="F3" s="101"/>
      <c r="G3" s="120"/>
      <c r="H3" s="102" t="s">
        <v>113</v>
      </c>
      <c r="I3" s="100" t="s">
        <v>111</v>
      </c>
      <c r="J3" s="100" t="s">
        <v>112</v>
      </c>
      <c r="K3" s="109" t="s">
        <v>114</v>
      </c>
      <c r="L3" s="104" t="s">
        <v>115</v>
      </c>
      <c r="M3" s="103" t="s">
        <v>116</v>
      </c>
    </row>
    <row r="4" customFormat="false" ht="11.25" hidden="false" customHeight="false" outlineLevel="0" collapsed="false">
      <c r="A4" s="146" t="n">
        <v>1</v>
      </c>
      <c r="B4" s="108" t="n">
        <v>36395</v>
      </c>
      <c r="C4" s="108" t="n">
        <v>35310</v>
      </c>
      <c r="D4" s="108" t="n">
        <v>30665</v>
      </c>
      <c r="E4" s="108" t="n">
        <v>30355</v>
      </c>
      <c r="F4" s="120" t="n">
        <f aca="false">+E4+C4-D4-B4</f>
        <v>-1395</v>
      </c>
      <c r="G4" s="120"/>
      <c r="H4" s="102"/>
      <c r="I4" s="29"/>
      <c r="J4" s="29"/>
      <c r="K4" s="29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36109</v>
      </c>
      <c r="C5" s="108" t="n">
        <v>35970</v>
      </c>
      <c r="D5" s="108" t="n">
        <v>30760</v>
      </c>
      <c r="E5" s="108" t="n">
        <v>30926</v>
      </c>
      <c r="F5" s="120" t="n">
        <f aca="false">+E5+C5-D5-B5</f>
        <v>27</v>
      </c>
      <c r="G5" s="120"/>
      <c r="H5" s="102" t="n">
        <v>36951</v>
      </c>
      <c r="I5" s="108" t="n">
        <f aca="false">852047+812382</f>
        <v>1664429</v>
      </c>
      <c r="J5" s="29" t="n">
        <f aca="false">812593+855427</f>
        <v>1668020</v>
      </c>
      <c r="K5" s="29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34935</v>
      </c>
      <c r="C6" s="108" t="n">
        <v>35968</v>
      </c>
      <c r="D6" s="108" t="n">
        <v>31613</v>
      </c>
      <c r="E6" s="108" t="n">
        <v>30922</v>
      </c>
      <c r="F6" s="120" t="n">
        <f aca="false">+E6+C6-D6-B6</f>
        <v>342</v>
      </c>
      <c r="G6" s="120"/>
      <c r="H6" s="102" t="n">
        <v>36982</v>
      </c>
      <c r="I6" s="108" t="n">
        <f aca="false">866737+903077</f>
        <v>1769814</v>
      </c>
      <c r="J6" s="29" t="n">
        <f aca="false">779668+1020165</f>
        <v>1799833</v>
      </c>
      <c r="K6" s="29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35129</v>
      </c>
      <c r="C7" s="108" t="n">
        <v>38500</v>
      </c>
      <c r="D7" s="108" t="n">
        <v>32705</v>
      </c>
      <c r="E7" s="108" t="n">
        <v>33450</v>
      </c>
      <c r="F7" s="120" t="n">
        <f aca="false">+E7+C7-D7-B7</f>
        <v>4116</v>
      </c>
      <c r="G7" s="120"/>
      <c r="H7" s="102" t="n">
        <v>37012</v>
      </c>
      <c r="I7" s="108" t="n">
        <f aca="false">1207715+865481</f>
        <v>2073196</v>
      </c>
      <c r="J7" s="29" t="n">
        <f aca="false">1288311+806829</f>
        <v>2095140</v>
      </c>
      <c r="K7" s="29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36992</v>
      </c>
      <c r="C8" s="108" t="n">
        <v>38491</v>
      </c>
      <c r="D8" s="108" t="n">
        <v>29785</v>
      </c>
      <c r="E8" s="108" t="n">
        <v>33441</v>
      </c>
      <c r="F8" s="120" t="n">
        <f aca="false">+E8+C8-D8-B8</f>
        <v>5155</v>
      </c>
      <c r="G8" s="120"/>
      <c r="H8" s="102" t="n">
        <v>37043</v>
      </c>
      <c r="I8" s="108" t="n">
        <f aca="false">1282986+970627</f>
        <v>2253613</v>
      </c>
      <c r="J8" s="29" t="n">
        <f aca="false">1274746+1021795</f>
        <v>2296541</v>
      </c>
      <c r="K8" s="29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 t="n">
        <v>37536</v>
      </c>
      <c r="C9" s="108" t="n">
        <v>31999</v>
      </c>
      <c r="D9" s="108" t="n">
        <v>30106</v>
      </c>
      <c r="E9" s="108" t="n">
        <v>29000</v>
      </c>
      <c r="F9" s="120" t="n">
        <f aca="false">+E9+C9-D9-B9</f>
        <v>-6643</v>
      </c>
      <c r="G9" s="120"/>
      <c r="H9" s="102" t="n">
        <v>37073</v>
      </c>
      <c r="I9" s="108" t="n">
        <f aca="false">1387865+940912</f>
        <v>2328777</v>
      </c>
      <c r="J9" s="29" t="n">
        <f aca="false">956573+1409652</f>
        <v>2366225</v>
      </c>
      <c r="K9" s="29" t="n">
        <f aca="false">+J9-I9</f>
        <v>37448</v>
      </c>
      <c r="L9" s="92" t="n">
        <v>2.77</v>
      </c>
      <c r="M9" s="111" t="n">
        <f aca="false">+L9*K9</f>
        <v>103730.96</v>
      </c>
      <c r="N9" s="77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 t="n">
        <v>30804</v>
      </c>
      <c r="C10" s="108" t="n">
        <v>36000</v>
      </c>
      <c r="D10" s="108" t="n">
        <v>34261</v>
      </c>
      <c r="E10" s="108" t="n">
        <v>30950</v>
      </c>
      <c r="F10" s="120" t="n">
        <f aca="false">+E10+C10-D10-B10</f>
        <v>1885</v>
      </c>
      <c r="G10" s="120"/>
      <c r="H10" s="102"/>
      <c r="I10" s="29"/>
      <c r="J10" s="29"/>
      <c r="K10" s="29"/>
      <c r="L10" s="92"/>
      <c r="M10" s="77"/>
      <c r="N10" s="77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 t="n">
        <v>28957</v>
      </c>
      <c r="C11" s="108" t="n">
        <v>36000</v>
      </c>
      <c r="D11" s="108" t="n">
        <v>32502</v>
      </c>
      <c r="E11" s="108" t="n">
        <v>30950</v>
      </c>
      <c r="F11" s="120" t="n">
        <f aca="false">+E11+C11-D11-B11</f>
        <v>5491</v>
      </c>
      <c r="G11" s="120"/>
      <c r="H11" s="102"/>
      <c r="I11" s="29"/>
      <c r="J11" s="29"/>
      <c r="K11" s="77"/>
      <c r="L11" s="92"/>
      <c r="M11" s="77"/>
      <c r="N11" s="77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 t="n">
        <v>33886</v>
      </c>
      <c r="C12" s="108" t="n">
        <v>35956</v>
      </c>
      <c r="D12" s="108" t="n">
        <v>29962</v>
      </c>
      <c r="E12" s="108" t="n">
        <v>30912</v>
      </c>
      <c r="F12" s="120" t="n">
        <f aca="false">+E12+C12-D12-B12</f>
        <v>3020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 t="n">
        <v>33528</v>
      </c>
      <c r="C13" s="108" t="n">
        <v>32935</v>
      </c>
      <c r="D13" s="108" t="n">
        <v>31738</v>
      </c>
      <c r="E13" s="108" t="n">
        <v>33878</v>
      </c>
      <c r="F13" s="120" t="n">
        <f aca="false">+E13+C13-D13-B13</f>
        <v>1547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 t="n">
        <v>33647</v>
      </c>
      <c r="C14" s="108" t="n">
        <v>35767</v>
      </c>
      <c r="D14" s="108" t="n">
        <v>29418</v>
      </c>
      <c r="E14" s="108" t="n">
        <v>30749</v>
      </c>
      <c r="F14" s="120" t="n">
        <f aca="false">+E14+C14-D14-B14</f>
        <v>3451</v>
      </c>
      <c r="G14" s="120"/>
    </row>
    <row r="15" customFormat="false" ht="11.25" hidden="false" customHeight="false" outlineLevel="0" collapsed="false">
      <c r="A15" s="146" t="n">
        <v>12</v>
      </c>
      <c r="B15" s="108" t="n">
        <v>33412</v>
      </c>
      <c r="C15" s="108" t="n">
        <v>30764</v>
      </c>
      <c r="D15" s="108" t="n">
        <v>30321</v>
      </c>
      <c r="E15" s="108" t="n">
        <v>30269</v>
      </c>
      <c r="F15" s="120" t="n">
        <f aca="false">+E15+C15-D15-B15</f>
        <v>-2700</v>
      </c>
      <c r="G15" s="120"/>
    </row>
    <row r="16" customFormat="false" ht="11.25" hidden="false" customHeight="false" outlineLevel="0" collapsed="false">
      <c r="A16" s="146" t="n">
        <v>13</v>
      </c>
      <c r="B16" s="108" t="n">
        <v>33711</v>
      </c>
      <c r="C16" s="108" t="n">
        <v>30302</v>
      </c>
      <c r="D16" s="108" t="n">
        <v>29868</v>
      </c>
      <c r="E16" s="108" t="n">
        <v>30731</v>
      </c>
      <c r="F16" s="120" t="n">
        <f aca="false">+E16+C16-D16-B16</f>
        <v>-2546</v>
      </c>
      <c r="G16" s="120"/>
    </row>
    <row r="17" customFormat="false" ht="11.25" hidden="false" customHeight="false" outlineLevel="0" collapsed="false">
      <c r="A17" s="146" t="n">
        <v>14</v>
      </c>
      <c r="B17" s="108" t="n">
        <v>34265</v>
      </c>
      <c r="C17" s="108" t="n">
        <v>30374</v>
      </c>
      <c r="D17" s="108" t="n">
        <v>30207</v>
      </c>
      <c r="E17" s="108" t="n">
        <v>30804</v>
      </c>
      <c r="F17" s="120" t="n">
        <f aca="false">+E17+C17-D17-B17</f>
        <v>-3294</v>
      </c>
      <c r="G17" s="120"/>
    </row>
    <row r="18" customFormat="false" ht="11.25" hidden="false" customHeight="false" outlineLevel="0" collapsed="false">
      <c r="A18" s="146" t="n">
        <v>15</v>
      </c>
      <c r="B18" s="108" t="n">
        <v>34973</v>
      </c>
      <c r="C18" s="108" t="n">
        <v>30417</v>
      </c>
      <c r="D18" s="108" t="n">
        <v>27096</v>
      </c>
      <c r="E18" s="108" t="n">
        <v>30847</v>
      </c>
      <c r="F18" s="120" t="n">
        <f aca="false">+E18+C18-D18-B18</f>
        <v>-805</v>
      </c>
      <c r="G18" s="120"/>
    </row>
    <row r="19" customFormat="false" ht="11.25" hidden="false" customHeight="false" outlineLevel="0" collapsed="false">
      <c r="A19" s="146" t="n">
        <v>16</v>
      </c>
      <c r="B19" s="108" t="n">
        <v>33442</v>
      </c>
      <c r="C19" s="108" t="n">
        <v>30517</v>
      </c>
      <c r="D19" s="108" t="n">
        <v>31103</v>
      </c>
      <c r="E19" s="108" t="n">
        <v>30950</v>
      </c>
      <c r="F19" s="120" t="n">
        <f aca="false">+E19+C19-D19-B19</f>
        <v>-3078</v>
      </c>
      <c r="G19" s="120"/>
    </row>
    <row r="20" customFormat="false" ht="11.25" hidden="false" customHeight="false" outlineLevel="0" collapsed="false">
      <c r="A20" s="146" t="n">
        <v>17</v>
      </c>
      <c r="B20" s="108" t="n">
        <v>33295</v>
      </c>
      <c r="C20" s="108" t="n">
        <v>30517</v>
      </c>
      <c r="D20" s="108" t="n">
        <v>28744</v>
      </c>
      <c r="E20" s="108" t="n">
        <v>30950</v>
      </c>
      <c r="F20" s="120" t="n">
        <f aca="false">+E20+C20-D20-B20</f>
        <v>-572</v>
      </c>
      <c r="G20" s="120"/>
    </row>
    <row r="21" customFormat="false" ht="11.25" hidden="false" customHeight="false" outlineLevel="0" collapsed="false">
      <c r="A21" s="146" t="n">
        <v>18</v>
      </c>
      <c r="B21" s="108" t="n">
        <v>37922</v>
      </c>
      <c r="C21" s="108" t="n">
        <v>30402</v>
      </c>
      <c r="D21" s="108" t="n">
        <v>29031</v>
      </c>
      <c r="E21" s="108" t="n">
        <v>30834</v>
      </c>
      <c r="F21" s="120" t="n">
        <f aca="false">+E21+C21-D21-B21</f>
        <v>-5717</v>
      </c>
      <c r="G21" s="120"/>
    </row>
    <row r="22" customFormat="false" ht="11.25" hidden="false" customHeight="false" outlineLevel="0" collapsed="false">
      <c r="A22" s="146" t="n">
        <v>19</v>
      </c>
      <c r="B22" s="108" t="n">
        <v>37429</v>
      </c>
      <c r="C22" s="108" t="n">
        <v>30402</v>
      </c>
      <c r="D22" s="108" t="n">
        <v>29422</v>
      </c>
      <c r="E22" s="108" t="n">
        <v>30834</v>
      </c>
      <c r="F22" s="120" t="n">
        <f aca="false">+E22+C22-D22-B22</f>
        <v>-5615</v>
      </c>
      <c r="G22" s="120"/>
    </row>
    <row r="23" customFormat="false" ht="11.25" hidden="false" customHeight="false" outlineLevel="0" collapsed="false">
      <c r="A23" s="146" t="n">
        <v>20</v>
      </c>
      <c r="B23" s="108" t="n">
        <v>35688</v>
      </c>
      <c r="C23" s="108" t="n">
        <v>32402</v>
      </c>
      <c r="D23" s="108" t="n">
        <v>28474</v>
      </c>
      <c r="E23" s="108" t="n">
        <v>30834</v>
      </c>
      <c r="F23" s="120" t="n">
        <f aca="false">+E23+C23-D23-B23</f>
        <v>-926</v>
      </c>
      <c r="G23" s="120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20" t="n">
        <f aca="false">+E24+C24-D24-B24</f>
        <v>0</v>
      </c>
      <c r="G24" s="120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20" t="n">
        <f aca="false">+E25+C25-D25-B25</f>
        <v>0</v>
      </c>
      <c r="G25" s="120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692055</v>
      </c>
      <c r="C35" s="108" t="n">
        <f aca="false">SUM(C4:C34)</f>
        <v>668993</v>
      </c>
      <c r="D35" s="108" t="n">
        <f aca="false">SUM(D4:D34)</f>
        <v>607781</v>
      </c>
      <c r="E35" s="108" t="n">
        <f aca="false">SUM(E4:E34)</f>
        <v>622586</v>
      </c>
      <c r="F35" s="108" t="n">
        <f aca="false">+E35-D35+C35-B35</f>
        <v>-8257</v>
      </c>
    </row>
    <row r="36" customFormat="false" ht="11.25" hidden="false" customHeight="false" outlineLevel="0" collapsed="false">
      <c r="A36" s="149"/>
      <c r="C36" s="29" t="n">
        <f aca="false">+C35-B35</f>
        <v>-23062</v>
      </c>
      <c r="D36" s="29"/>
      <c r="E36" s="29" t="n">
        <f aca="false">+E35-D35</f>
        <v>14805</v>
      </c>
      <c r="F36" s="16"/>
    </row>
    <row r="37" customFormat="false" ht="11.25" hidden="false" customHeight="false" outlineLevel="0" collapsed="false">
      <c r="C37" s="77" t="n">
        <f aca="false">+summary!H4</f>
        <v>2.88</v>
      </c>
      <c r="D37" s="77"/>
      <c r="E37" s="77" t="n">
        <f aca="false">+C37</f>
        <v>2.88</v>
      </c>
      <c r="F37" s="108"/>
    </row>
    <row r="38" customFormat="false" ht="11.25" hidden="false" customHeight="false" outlineLevel="0" collapsed="false">
      <c r="C38" s="151" t="n">
        <f aca="false">+C37*C36</f>
        <v>-66418.56</v>
      </c>
      <c r="D38" s="16"/>
      <c r="E38" s="151" t="n">
        <f aca="false">+E37*E36</f>
        <v>42638.4</v>
      </c>
      <c r="F38" s="150" t="n">
        <f aca="false">+E38+C38</f>
        <v>-23780.16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37103</v>
      </c>
      <c r="C40" s="316" t="n">
        <v>612678.27</v>
      </c>
      <c r="D40" s="184"/>
      <c r="E40" s="316" t="n">
        <v>0</v>
      </c>
      <c r="F40" s="316" t="n">
        <f aca="false">+E40+C40</f>
        <v>612678.27</v>
      </c>
      <c r="G40" s="120"/>
    </row>
    <row r="41" customFormat="false" ht="11.25" hidden="false" customHeight="false" outlineLevel="0" collapsed="false">
      <c r="A41" s="152" t="n">
        <v>37123</v>
      </c>
      <c r="C41" s="184" t="n">
        <f aca="false">+C40+C38</f>
        <v>546259.71</v>
      </c>
      <c r="D41" s="184"/>
      <c r="E41" s="184" t="n">
        <f aca="false">+E40+E38</f>
        <v>42638.4</v>
      </c>
      <c r="F41" s="184" t="n">
        <f aca="false">+E41+C41</f>
        <v>588898.11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17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122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37103</v>
      </c>
      <c r="D46" s="300" t="n">
        <v>95131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37123</v>
      </c>
      <c r="D47" s="36" t="n">
        <f aca="false">+F35</f>
        <v>-8257</v>
      </c>
      <c r="E47" s="108"/>
      <c r="F47" s="108"/>
      <c r="G47" s="120"/>
    </row>
    <row r="48" customFormat="false" ht="11.25" hidden="false" customHeight="false" outlineLevel="0" collapsed="false">
      <c r="D48" s="29" t="n">
        <f aca="false">+D47+D46</f>
        <v>86874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1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7"/>
      <c r="E75" s="77"/>
    </row>
    <row r="76" customFormat="false" ht="11.25" hidden="false" customHeight="false" outlineLevel="0" collapsed="false">
      <c r="C76" s="77"/>
    </row>
    <row r="80" customFormat="false" ht="11.25" hidden="false" customHeight="false" outlineLevel="0" collapsed="false">
      <c r="A80" s="318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3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29"/>
      <c r="D115" s="29"/>
      <c r="E115" s="29"/>
      <c r="F115" s="16"/>
    </row>
    <row r="116" customFormat="false" ht="11.25" hidden="false" customHeight="false" outlineLevel="0" collapsed="false">
      <c r="C116" s="77"/>
      <c r="D116" s="77"/>
      <c r="E116" s="77"/>
      <c r="F116" s="108"/>
    </row>
    <row r="117" customFormat="false" ht="11.25" hidden="false" customHeight="false" outlineLevel="0" collapsed="false">
      <c r="C117" s="120"/>
      <c r="E117" s="168"/>
      <c r="F117" s="108"/>
    </row>
    <row r="118" customFormat="false" ht="11.25" hidden="false" customHeight="false" outlineLevel="0" collapsed="false">
      <c r="C118" s="77"/>
      <c r="E118" s="77"/>
      <c r="F118" s="108"/>
    </row>
    <row r="119" customFormat="false" ht="11.25" hidden="false" customHeight="false" outlineLevel="0" collapsed="false">
      <c r="C119" s="77"/>
      <c r="E119" s="77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18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3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29"/>
      <c r="D157" s="29"/>
      <c r="E157" s="29"/>
      <c r="F157" s="16"/>
    </row>
    <row r="158" customFormat="false" ht="11.25" hidden="false" customHeight="false" outlineLevel="0" collapsed="false">
      <c r="C158" s="77"/>
      <c r="D158" s="77"/>
      <c r="E158" s="77"/>
      <c r="F158" s="108"/>
    </row>
    <row r="159" customFormat="false" ht="11.25" hidden="false" customHeight="false" outlineLevel="0" collapsed="false">
      <c r="C159" s="184"/>
      <c r="E159" s="184"/>
      <c r="F159" s="150"/>
    </row>
    <row r="160" customFormat="false" ht="11.25" hidden="false" customHeight="false" outlineLevel="0" collapsed="false">
      <c r="C160" s="77"/>
      <c r="E160" s="77"/>
      <c r="F160" s="108"/>
    </row>
    <row r="161" customFormat="false" ht="11.25" hidden="false" customHeight="false" outlineLevel="0" collapsed="false">
      <c r="C161" s="77"/>
      <c r="E161" s="77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18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3"/>
      <c r="B169" s="101"/>
      <c r="C169" s="101"/>
      <c r="D169" s="101"/>
      <c r="E169" s="101"/>
      <c r="F169" s="101"/>
      <c r="G169" s="23"/>
      <c r="H169" s="101"/>
      <c r="I169" s="101"/>
      <c r="J169" s="101"/>
      <c r="K169" s="101"/>
      <c r="L169" s="101"/>
      <c r="M169" s="23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29"/>
      <c r="D202" s="29"/>
      <c r="E202" s="29"/>
      <c r="F202" s="16"/>
      <c r="G202" s="149"/>
      <c r="I202" s="29"/>
      <c r="J202" s="29"/>
      <c r="K202" s="29"/>
      <c r="L202" s="16"/>
      <c r="M202" s="149"/>
      <c r="O202" s="29"/>
      <c r="P202" s="29"/>
      <c r="Q202" s="29"/>
      <c r="R202" s="16"/>
    </row>
    <row r="203" customFormat="false" ht="11.25" hidden="false" customHeight="false" outlineLevel="0" collapsed="false">
      <c r="C203" s="77"/>
      <c r="D203" s="77"/>
      <c r="E203" s="77"/>
      <c r="F203" s="108"/>
      <c r="G203" s="9"/>
      <c r="I203" s="77"/>
      <c r="J203" s="77"/>
      <c r="K203" s="77"/>
      <c r="L203" s="108"/>
      <c r="O203" s="77"/>
      <c r="P203" s="77"/>
      <c r="Q203" s="77"/>
      <c r="R203" s="108"/>
    </row>
    <row r="204" customFormat="false" ht="11.25" hidden="false" customHeight="false" outlineLevel="0" collapsed="false">
      <c r="C204" s="184"/>
      <c r="E204" s="184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7"/>
      <c r="E205" s="77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7"/>
      <c r="E206" s="77"/>
      <c r="F206" s="108"/>
      <c r="G206" s="152"/>
      <c r="I206" s="153"/>
      <c r="J206" s="153"/>
      <c r="K206" s="153"/>
      <c r="L206" s="184"/>
      <c r="M206" s="152"/>
      <c r="O206" s="153"/>
      <c r="P206" s="153"/>
      <c r="Q206" s="153"/>
      <c r="R206" s="184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4"/>
      <c r="M207" s="152"/>
      <c r="O207" s="153"/>
      <c r="P207" s="153"/>
      <c r="Q207" s="153"/>
      <c r="R207" s="184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3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29"/>
      <c r="P246" s="29"/>
      <c r="Q246" s="29"/>
      <c r="R246" s="16"/>
    </row>
    <row r="247" customFormat="false" ht="11.25" hidden="false" customHeight="false" outlineLevel="0" collapsed="false">
      <c r="L247" s="108"/>
      <c r="O247" s="77"/>
      <c r="P247" s="77"/>
      <c r="Q247" s="77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4"/>
      <c r="M250" s="152"/>
      <c r="O250" s="153"/>
      <c r="P250" s="153"/>
      <c r="Q250" s="153"/>
      <c r="R250" s="184"/>
    </row>
    <row r="251" customFormat="false" ht="11.25" hidden="false" customHeight="false" outlineLevel="0" collapsed="false">
      <c r="L251" s="184"/>
      <c r="M251" s="152"/>
      <c r="O251" s="153"/>
      <c r="P251" s="153"/>
      <c r="Q251" s="153"/>
      <c r="R251" s="184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3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1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1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1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1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1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1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1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1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1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1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1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1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1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1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1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1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1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1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1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1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1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1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1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1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1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29"/>
      <c r="P288" s="29"/>
      <c r="Q288" s="29"/>
      <c r="R288" s="16"/>
    </row>
    <row r="289" customFormat="false" ht="14.45" hidden="false" customHeight="true" outlineLevel="0" collapsed="false">
      <c r="O289" s="77"/>
      <c r="P289" s="77"/>
      <c r="Q289" s="77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4"/>
    </row>
    <row r="293" customFormat="false" ht="11.25" hidden="false" customHeight="false" outlineLevel="0" collapsed="false">
      <c r="M293" s="152"/>
      <c r="O293" s="153"/>
      <c r="P293" s="153"/>
      <c r="Q293" s="153"/>
      <c r="R293" s="184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3"/>
      <c r="N297" s="101"/>
      <c r="O297" s="101"/>
      <c r="P297" s="101"/>
      <c r="Q297" s="101"/>
      <c r="R297" s="101"/>
      <c r="S297" s="23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29"/>
      <c r="P330" s="29"/>
      <c r="Q330" s="29"/>
      <c r="R330" s="16"/>
      <c r="S330" s="149"/>
      <c r="U330" s="29"/>
      <c r="V330" s="29"/>
      <c r="W330" s="29"/>
      <c r="X330" s="16"/>
    </row>
    <row r="331" customFormat="false" ht="11.25" hidden="false" customHeight="false" outlineLevel="0" collapsed="false">
      <c r="O331" s="77"/>
      <c r="P331" s="77"/>
      <c r="Q331" s="77"/>
      <c r="R331" s="108"/>
      <c r="U331" s="77"/>
      <c r="V331" s="77"/>
      <c r="W331" s="77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4"/>
      <c r="S334" s="152"/>
      <c r="U334" s="153"/>
      <c r="V334" s="153"/>
      <c r="W334" s="153"/>
      <c r="X334" s="184"/>
    </row>
    <row r="335" customFormat="false" ht="11.25" hidden="false" customHeight="false" outlineLevel="0" collapsed="false">
      <c r="M335" s="152"/>
      <c r="O335" s="153"/>
      <c r="P335" s="153"/>
      <c r="Q335" s="153"/>
      <c r="R335" s="184"/>
      <c r="S335" s="152"/>
      <c r="U335" s="153"/>
      <c r="V335" s="153"/>
      <c r="W335" s="153"/>
      <c r="X335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E56" activeCellId="3" sqref="C18 B41 G32 E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0"/>
      <c r="B1" s="157"/>
      <c r="I1" s="98"/>
      <c r="K1" s="98"/>
    </row>
    <row r="2" customFormat="false" ht="12.75" hidden="false" customHeight="false" outlineLevel="0" collapsed="false">
      <c r="B2" s="98" t="s">
        <v>166</v>
      </c>
      <c r="D2" s="98" t="s">
        <v>167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2"/>
      <c r="F3" s="100"/>
      <c r="G3" s="101"/>
      <c r="H3" s="74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147</v>
      </c>
      <c r="AF3" s="106" t="s">
        <v>147</v>
      </c>
    </row>
    <row r="4" customFormat="false" ht="12.75" hidden="false" customHeight="false" outlineLevel="0" collapsed="false">
      <c r="A4" s="74" t="s">
        <v>110</v>
      </c>
      <c r="B4" s="101" t="s">
        <v>111</v>
      </c>
      <c r="C4" s="101" t="s">
        <v>112</v>
      </c>
      <c r="D4" s="23" t="s">
        <v>111</v>
      </c>
      <c r="E4" s="23" t="s">
        <v>112</v>
      </c>
      <c r="F4" s="101"/>
      <c r="G4" s="108"/>
      <c r="H4" s="107"/>
      <c r="I4" s="108"/>
      <c r="J4" s="108"/>
      <c r="K4" s="108"/>
      <c r="L4" s="108"/>
      <c r="M4" s="108"/>
      <c r="N4" s="105"/>
      <c r="O4" s="188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138</v>
      </c>
      <c r="AE4" s="18" t="s">
        <v>115</v>
      </c>
      <c r="AF4" s="106" t="s">
        <v>95</v>
      </c>
      <c r="AI4" s="110"/>
    </row>
    <row r="5" customFormat="false" ht="12.75" hidden="false" customHeight="false" outlineLevel="0" collapsed="false">
      <c r="A5" s="107" t="n">
        <v>1</v>
      </c>
      <c r="B5" s="108" t="n">
        <v>199740</v>
      </c>
      <c r="C5" s="108" t="n">
        <v>206461</v>
      </c>
      <c r="D5" s="108"/>
      <c r="E5" s="108" t="n">
        <v>-6136</v>
      </c>
      <c r="F5" s="108" t="n">
        <f aca="false">+C5+E5-B5-D5</f>
        <v>585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29"/>
      <c r="T5" s="77"/>
      <c r="U5" s="61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1" t="n">
        <f aca="false">+AD5</f>
        <v>30952</v>
      </c>
      <c r="AH5" s="77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124221</v>
      </c>
      <c r="C6" s="108" t="n">
        <v>140424</v>
      </c>
      <c r="D6" s="108"/>
      <c r="E6" s="108" t="n">
        <v>-16997</v>
      </c>
      <c r="F6" s="108" t="n">
        <f aca="false">+C6+E6-B6-D6</f>
        <v>-794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1"/>
      <c r="V6" s="77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1" t="n">
        <f aca="false">+AG5+AD6</f>
        <v>133113</v>
      </c>
      <c r="AH6" s="77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208560</v>
      </c>
      <c r="C7" s="108" t="n">
        <v>226875</v>
      </c>
      <c r="D7" s="108"/>
      <c r="E7" s="108" t="n">
        <v>-13759</v>
      </c>
      <c r="F7" s="108" t="n">
        <f aca="false">+C7+E7-B7-D7</f>
        <v>4556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1"/>
      <c r="V7" s="77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1" t="n">
        <f aca="false">+AG6+AD7</f>
        <v>427575</v>
      </c>
      <c r="AH7" s="77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174497</v>
      </c>
      <c r="C8" s="108" t="n">
        <v>201790</v>
      </c>
      <c r="D8" s="108"/>
      <c r="E8" s="108" t="n">
        <v>-27623</v>
      </c>
      <c r="F8" s="108" t="n">
        <f aca="false">+C8+E8-B8-D8</f>
        <v>-330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1"/>
      <c r="V8" s="77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1" t="n">
        <f aca="false">+AG7+AD8</f>
        <v>585216</v>
      </c>
      <c r="AH8" s="77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170484</v>
      </c>
      <c r="C9" s="108" t="n">
        <v>195304</v>
      </c>
      <c r="D9" s="108"/>
      <c r="E9" s="108" t="n">
        <v>-25217</v>
      </c>
      <c r="F9" s="108" t="n">
        <f aca="false">+C9+E9-B9-D9</f>
        <v>-397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1"/>
      <c r="V9" s="77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1" t="n">
        <f aca="false">+AG8+AD9</f>
        <v>851302</v>
      </c>
      <c r="AH9" s="77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 t="n">
        <v>171739</v>
      </c>
      <c r="C10" s="108" t="n">
        <v>196507</v>
      </c>
      <c r="D10" s="108"/>
      <c r="E10" s="108" t="n">
        <v>-26132</v>
      </c>
      <c r="F10" s="108" t="n">
        <f aca="false">+C10+E10-B10-D10</f>
        <v>-1364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1"/>
      <c r="V10" s="77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1" t="n">
        <f aca="false">+AG9+AD10</f>
        <v>1432759</v>
      </c>
      <c r="AH10" s="77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 t="n">
        <v>181261</v>
      </c>
      <c r="C11" s="108" t="n">
        <v>192920</v>
      </c>
      <c r="D11" s="108"/>
      <c r="E11" s="108" t="n">
        <v>-9874</v>
      </c>
      <c r="F11" s="108" t="n">
        <f aca="false">+C11+E11-B11-D11</f>
        <v>1785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1"/>
      <c r="V11" s="77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1" t="n">
        <f aca="false">+AG10+AD11</f>
        <v>1157082</v>
      </c>
      <c r="AH11" s="77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 t="n">
        <v>197070</v>
      </c>
      <c r="C12" s="108" t="n">
        <v>204844</v>
      </c>
      <c r="D12" s="108"/>
      <c r="E12" s="108" t="n">
        <v>-4417</v>
      </c>
      <c r="F12" s="108" t="n">
        <f aca="false">+C12+E12-B12-D12</f>
        <v>3357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1"/>
      <c r="V12" s="77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1" t="n">
        <f aca="false">+AG11+AD12</f>
        <v>480638</v>
      </c>
      <c r="AH12" s="77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 t="n">
        <v>193826</v>
      </c>
      <c r="C13" s="108" t="n">
        <v>201331</v>
      </c>
      <c r="D13" s="108"/>
      <c r="E13" s="108" t="n">
        <v>-8466</v>
      </c>
      <c r="F13" s="108" t="n">
        <f aca="false">+C13+E13-B13-D13</f>
        <v>-961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1"/>
      <c r="V13" s="77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1" t="n">
        <f aca="false">+AG12+AD13</f>
        <v>-74380</v>
      </c>
      <c r="AH13" s="77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 t="n">
        <v>183951</v>
      </c>
      <c r="C14" s="108" t="n">
        <v>200529</v>
      </c>
      <c r="D14" s="108"/>
      <c r="E14" s="108" t="n">
        <v>-19807</v>
      </c>
      <c r="F14" s="108" t="n">
        <f aca="false">+C14+E14-B14-D14</f>
        <v>-3229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1"/>
      <c r="V14" s="77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1" t="n">
        <f aca="false">+AG13+AD14</f>
        <v>434122</v>
      </c>
      <c r="AH14" s="77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 t="n">
        <v>205187</v>
      </c>
      <c r="C15" s="108" t="n">
        <v>209202</v>
      </c>
      <c r="D15" s="108"/>
      <c r="E15" s="108" t="n">
        <v>-3450</v>
      </c>
      <c r="F15" s="108" t="n">
        <f aca="false">+C15+E15-B15-D15</f>
        <v>565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1"/>
      <c r="V15" s="77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1" t="n">
        <f aca="false">+AG14+AD15</f>
        <v>773792</v>
      </c>
      <c r="AH15" s="77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 t="n">
        <v>196282</v>
      </c>
      <c r="C16" s="108" t="n">
        <v>206942</v>
      </c>
      <c r="D16" s="108"/>
      <c r="E16" s="108" t="n">
        <v>-11937</v>
      </c>
      <c r="F16" s="108" t="n">
        <f aca="false">+C16+E16-B16-D16</f>
        <v>-1277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1"/>
      <c r="V16" s="77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1" t="n">
        <f aca="false">+AG15+AD16</f>
        <v>789599</v>
      </c>
      <c r="AH16" s="77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 t="n">
        <v>208969</v>
      </c>
      <c r="C17" s="108" t="n">
        <v>209066</v>
      </c>
      <c r="D17" s="108"/>
      <c r="E17" s="108" t="n">
        <v>-807</v>
      </c>
      <c r="F17" s="108" t="n">
        <f aca="false">+C17+E17-B17-D17</f>
        <v>-710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1"/>
      <c r="V17" s="77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1" t="n">
        <f aca="false">+AG16+AD17</f>
        <v>338175</v>
      </c>
      <c r="AH17" s="77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 t="n">
        <v>200915</v>
      </c>
      <c r="C18" s="108" t="n">
        <v>207816</v>
      </c>
      <c r="D18" s="108"/>
      <c r="E18" s="108" t="n">
        <v>-8506</v>
      </c>
      <c r="F18" s="108" t="n">
        <f aca="false">+C18+E18-B18-D18</f>
        <v>-1605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1"/>
      <c r="V18" s="77"/>
      <c r="W18" s="110"/>
      <c r="Y18" s="112"/>
      <c r="Z18" s="113"/>
      <c r="AD18" s="113"/>
      <c r="AE18" s="116"/>
      <c r="AF18" s="115"/>
      <c r="AG18" s="61"/>
      <c r="AH18" s="77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 t="n">
        <v>185028</v>
      </c>
      <c r="C19" s="108" t="n">
        <v>192042</v>
      </c>
      <c r="D19" s="108"/>
      <c r="E19" s="108" t="n">
        <v>-7418</v>
      </c>
      <c r="F19" s="108" t="n">
        <f aca="false">+C19+E19-B19-D19</f>
        <v>-404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1" t="n">
        <f aca="false">+AG18+AD19</f>
        <v>-67658</v>
      </c>
      <c r="AH19" s="77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 t="n">
        <v>205829</v>
      </c>
      <c r="C20" s="108" t="n">
        <v>210433</v>
      </c>
      <c r="D20" s="108"/>
      <c r="E20" s="108" t="n">
        <v>-5000</v>
      </c>
      <c r="F20" s="108" t="n">
        <f aca="false">+C20+E20-B20-D20</f>
        <v>-396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1" t="n">
        <f aca="false">+AG19+AD20</f>
        <v>-34099</v>
      </c>
      <c r="AH20" s="77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 t="n">
        <v>203994</v>
      </c>
      <c r="C21" s="108" t="n">
        <v>209294</v>
      </c>
      <c r="D21" s="108"/>
      <c r="E21" s="108" t="n">
        <v>-5929</v>
      </c>
      <c r="F21" s="108" t="n">
        <f aca="false">+C21+E21-B21-D21</f>
        <v>-629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1"/>
      <c r="V21" s="77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1" t="n">
        <f aca="false">+AG20+AD21</f>
        <v>-114483</v>
      </c>
      <c r="AH21" s="77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 t="n">
        <v>230790</v>
      </c>
      <c r="C22" s="108" t="n">
        <v>250585</v>
      </c>
      <c r="D22" s="108"/>
      <c r="E22" s="108" t="n">
        <v>-6265</v>
      </c>
      <c r="F22" s="108" t="n">
        <f aca="false">+C22+E22-B22-D22</f>
        <v>13530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1"/>
      <c r="V22" s="77"/>
      <c r="W22" s="110"/>
    </row>
    <row r="23" customFormat="false" ht="12.75" hidden="false" customHeight="false" outlineLevel="0" collapsed="false">
      <c r="A23" s="107" t="n">
        <v>19</v>
      </c>
      <c r="B23" s="108" t="n">
        <v>180146</v>
      </c>
      <c r="C23" s="108" t="n">
        <v>245466</v>
      </c>
      <c r="D23" s="108"/>
      <c r="E23" s="108" t="n">
        <v>-6387</v>
      </c>
      <c r="F23" s="108" t="n">
        <f aca="false">+C23+E23-B23-D23</f>
        <v>58933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1"/>
      <c r="V23" s="77"/>
      <c r="W23" s="110"/>
    </row>
    <row r="24" customFormat="false" ht="12.75" hidden="false" customHeight="false" outlineLevel="0" collapsed="false">
      <c r="A24" s="107" t="n">
        <v>20</v>
      </c>
      <c r="B24" s="108" t="n">
        <v>216439</v>
      </c>
      <c r="C24" s="108" t="n">
        <v>221942</v>
      </c>
      <c r="D24" s="108"/>
      <c r="E24" s="108" t="n">
        <v>-6231</v>
      </c>
      <c r="F24" s="108" t="n">
        <f aca="false">+C24+E24-B24-D24</f>
        <v>-728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1"/>
      <c r="V24" s="77"/>
      <c r="W24" s="110"/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 t="n">
        <f aca="false">+C25+E25-B25-D25</f>
        <v>0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1"/>
      <c r="V25" s="77"/>
      <c r="W25" s="110"/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 t="n">
        <f aca="false">+C26+E26-B26-D26</f>
        <v>0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1"/>
      <c r="V26" s="77"/>
      <c r="W26" s="110"/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 t="n">
        <f aca="false">+C27+E27-B27-D27</f>
        <v>0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1"/>
      <c r="V27" s="77"/>
      <c r="W27" s="110"/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 t="n">
        <f aca="false">+C28+E28-B28-D28</f>
        <v>0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1"/>
      <c r="V28" s="77"/>
      <c r="W28" s="110"/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 t="n">
        <f aca="false">+C29+E29-B29-D29</f>
        <v>0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1"/>
      <c r="V29" s="77"/>
      <c r="W29" s="110"/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 t="n">
        <f aca="false">+C30+E30-B30-D30</f>
        <v>0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1"/>
      <c r="V30" s="77"/>
      <c r="W30" s="110"/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 t="n">
        <f aca="false">+C31+E31-B31-D31</f>
        <v>0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1"/>
      <c r="V31" s="77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1"/>
      <c r="V32" s="77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1"/>
      <c r="V33" s="77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1"/>
      <c r="V34" s="77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1"/>
      <c r="V35" s="77"/>
      <c r="W35" s="110"/>
    </row>
    <row r="36" customFormat="false" ht="12.75" hidden="false" customHeight="false" outlineLevel="0" collapsed="false">
      <c r="A36" s="107"/>
      <c r="B36" s="108" t="n">
        <f aca="false">SUM(B5:B35)</f>
        <v>3838928</v>
      </c>
      <c r="C36" s="108" t="n">
        <f aca="false">SUM(C5:C35)</f>
        <v>4129773</v>
      </c>
      <c r="D36" s="108" t="n">
        <f aca="false">SUM(D5:D35)</f>
        <v>0</v>
      </c>
      <c r="E36" s="108" t="n">
        <f aca="false">SUM(E5:E35)</f>
        <v>-220358</v>
      </c>
      <c r="F36" s="108" t="n">
        <f aca="false">SUM(F5:F35)</f>
        <v>70487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1"/>
      <c r="V36" s="77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1"/>
      <c r="V37" s="77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1"/>
      <c r="V38" s="77"/>
      <c r="W38" s="110"/>
    </row>
    <row r="39" customFormat="false" ht="12.75" hidden="false" customHeight="false" outlineLevel="0" collapsed="false">
      <c r="A39" s="134"/>
      <c r="B39" s="152" t="n">
        <v>37103</v>
      </c>
      <c r="F39" s="319" t="n">
        <v>5110</v>
      </c>
      <c r="H39" s="134"/>
      <c r="N39" s="113"/>
      <c r="Q39" s="108"/>
      <c r="R39" s="113"/>
      <c r="S39" s="114"/>
      <c r="T39" s="115"/>
      <c r="U39" s="61"/>
      <c r="V39" s="77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1"/>
      <c r="V40" s="77"/>
      <c r="W40" s="110"/>
    </row>
    <row r="41" customFormat="false" ht="13.5" hidden="false" customHeight="false" outlineLevel="0" collapsed="false">
      <c r="A41" s="134"/>
      <c r="B41" s="152" t="n">
        <v>37123</v>
      </c>
      <c r="F41" s="320" t="n">
        <f aca="false">+F39+F36</f>
        <v>75597</v>
      </c>
      <c r="M41" s="112"/>
      <c r="N41" s="113"/>
      <c r="Q41" s="108"/>
      <c r="R41" s="113"/>
      <c r="S41" s="114"/>
      <c r="T41" s="115"/>
      <c r="U41" s="61"/>
      <c r="V41" s="77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1"/>
      <c r="V42" s="77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1"/>
      <c r="V43" s="77"/>
      <c r="W43" s="110"/>
    </row>
    <row r="44" customFormat="false" ht="12.75" hidden="false" customHeight="false" outlineLevel="0" collapsed="false">
      <c r="A44" s="74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1"/>
      <c r="V44" s="77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1"/>
      <c r="V45" s="77"/>
      <c r="W45" s="110"/>
    </row>
    <row r="46" customFormat="false" ht="12.75" hidden="false" customHeight="false" outlineLevel="0" collapsed="false">
      <c r="A46" s="107"/>
      <c r="B46" s="9" t="s">
        <v>117</v>
      </c>
      <c r="C46" s="9"/>
      <c r="D46" s="9"/>
      <c r="E46" s="16"/>
      <c r="F46" s="108"/>
      <c r="M46" s="112"/>
      <c r="R46" s="113"/>
      <c r="S46" s="114"/>
      <c r="T46" s="115"/>
      <c r="U46" s="61"/>
      <c r="V46" s="77"/>
      <c r="W46" s="110"/>
    </row>
    <row r="47" customFormat="false" ht="12.75" hidden="false" customHeight="false" outlineLevel="0" collapsed="false">
      <c r="A47" s="107"/>
      <c r="B47" s="124" t="n">
        <f aca="false">+B39</f>
        <v>37103</v>
      </c>
      <c r="C47" s="9"/>
      <c r="D47" s="9"/>
      <c r="E47" s="125" t="n">
        <v>-487771.44</v>
      </c>
      <c r="F47" s="108"/>
      <c r="M47" s="112"/>
      <c r="R47" s="113"/>
      <c r="S47" s="114"/>
      <c r="T47" s="115"/>
      <c r="U47" s="61"/>
      <c r="V47" s="77"/>
      <c r="W47" s="110"/>
    </row>
    <row r="48" customFormat="false" ht="12.75" hidden="false" customHeight="false" outlineLevel="0" collapsed="false">
      <c r="A48" s="107"/>
      <c r="B48" s="124" t="n">
        <f aca="false">+B41</f>
        <v>37123</v>
      </c>
      <c r="C48" s="9"/>
      <c r="D48" s="9"/>
      <c r="E48" s="126" t="n">
        <f aca="false">+F36*'by type'!J3</f>
        <v>189610.03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7" t="n">
        <f aca="false">+E48+E47</f>
        <v>-298161.41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60"/>
      <c r="B84" s="160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6"/>
      <c r="B86" s="100"/>
      <c r="C86" s="100"/>
      <c r="D86" s="100"/>
      <c r="E86" s="192"/>
      <c r="F86" s="100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74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0"/>
      <c r="B128" s="160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2"/>
      <c r="F130" s="100"/>
    </row>
    <row r="131" customFormat="false" ht="12.75" hidden="false" customHeight="false" outlineLevel="0" collapsed="false">
      <c r="A131" s="74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0"/>
      <c r="B170" s="160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2"/>
      <c r="F172" s="100"/>
    </row>
    <row r="173" customFormat="false" ht="12.75" hidden="false" customHeight="false" outlineLevel="0" collapsed="false">
      <c r="A173" s="74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0"/>
      <c r="B214" s="160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2"/>
      <c r="F216" s="100"/>
    </row>
    <row r="217" customFormat="false" ht="12.75" hidden="false" customHeight="false" outlineLevel="0" collapsed="false">
      <c r="A217" s="74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1"/>
    </row>
    <row r="258" customFormat="false" ht="12.75" hidden="false" customHeight="false" outlineLevel="0" collapsed="false">
      <c r="A258" s="160"/>
      <c r="B258" s="157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2"/>
      <c r="F260" s="100"/>
    </row>
    <row r="261" customFormat="false" ht="12.75" hidden="false" customHeight="false" outlineLevel="0" collapsed="false">
      <c r="A261" s="74"/>
      <c r="B261" s="101"/>
      <c r="C261" s="101"/>
      <c r="D261" s="23"/>
      <c r="E261" s="23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6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2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0"/>
      <c r="B301" s="157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2"/>
      <c r="F303" s="100"/>
    </row>
    <row r="304" customFormat="false" ht="12.75" hidden="false" customHeight="false" outlineLevel="0" collapsed="false">
      <c r="A304" s="74"/>
      <c r="B304" s="101"/>
      <c r="C304" s="101"/>
      <c r="D304" s="23"/>
      <c r="E304" s="23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3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2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0"/>
      <c r="B345" s="157"/>
      <c r="G345" s="160"/>
      <c r="H345" s="157"/>
      <c r="K345" s="155"/>
      <c r="M345" s="160"/>
      <c r="N345" s="157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2"/>
      <c r="F347" s="100"/>
      <c r="G347" s="136"/>
      <c r="H347" s="100"/>
      <c r="I347" s="100"/>
      <c r="J347" s="100"/>
      <c r="K347" s="192"/>
      <c r="L347" s="100"/>
      <c r="M347" s="136"/>
      <c r="N347" s="100"/>
      <c r="O347" s="100"/>
      <c r="P347" s="100"/>
      <c r="Q347" s="192"/>
      <c r="R347" s="100"/>
    </row>
    <row r="348" customFormat="false" ht="12.75" hidden="false" customHeight="false" outlineLevel="0" collapsed="false">
      <c r="A348" s="74"/>
      <c r="B348" s="101"/>
      <c r="C348" s="101"/>
      <c r="D348" s="23"/>
      <c r="E348" s="23"/>
      <c r="F348" s="101"/>
      <c r="G348" s="74"/>
      <c r="H348" s="101"/>
      <c r="I348" s="101"/>
      <c r="J348" s="23"/>
      <c r="K348" s="23"/>
      <c r="L348" s="101"/>
      <c r="M348" s="74"/>
      <c r="N348" s="101"/>
      <c r="O348" s="101"/>
      <c r="P348" s="23"/>
      <c r="Q348" s="23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3"/>
      <c r="G383" s="134"/>
      <c r="H383" s="119"/>
      <c r="K383" s="155"/>
      <c r="L383" s="323"/>
      <c r="M383" s="134"/>
      <c r="N383" s="119"/>
      <c r="Q383" s="155"/>
      <c r="R383" s="323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2"/>
      <c r="G385" s="134"/>
      <c r="H385" s="5"/>
      <c r="K385" s="155"/>
      <c r="L385" s="322"/>
      <c r="M385" s="134"/>
      <c r="N385" s="5"/>
      <c r="Q385" s="155"/>
      <c r="R385" s="322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28" activeCellId="3" sqref="A44 D42 D42 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6"/>
      <c r="B5" s="0" t="s">
        <v>33</v>
      </c>
      <c r="E5" s="216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/>
      <c r="E7" s="74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87555</v>
      </c>
      <c r="C8" s="108" t="n">
        <v>87075</v>
      </c>
      <c r="D8" s="108" t="n">
        <f aca="false">+C8-B8</f>
        <v>-480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98252</v>
      </c>
      <c r="C9" s="108" t="n">
        <v>97649</v>
      </c>
      <c r="D9" s="108" t="n">
        <f aca="false">+C9-B9</f>
        <v>-603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78608</v>
      </c>
      <c r="C10" s="108" t="n">
        <v>77218</v>
      </c>
      <c r="D10" s="108" t="n">
        <f aca="false">+C10-B10</f>
        <v>-1390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101009</v>
      </c>
      <c r="C11" s="108" t="n">
        <v>100503</v>
      </c>
      <c r="D11" s="108" t="n">
        <f aca="false">+C11-B11</f>
        <v>-506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90729</v>
      </c>
      <c r="C12" s="108" t="n">
        <v>89600</v>
      </c>
      <c r="D12" s="108" t="n">
        <f aca="false">+C12-B12</f>
        <v>-1129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 t="n">
        <v>91681</v>
      </c>
      <c r="C13" s="108" t="n">
        <v>90563</v>
      </c>
      <c r="D13" s="108" t="n">
        <f aca="false">+C13-B13</f>
        <v>-1118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 t="n">
        <v>105225</v>
      </c>
      <c r="C14" s="108" t="n">
        <v>103990</v>
      </c>
      <c r="D14" s="108" t="n">
        <f aca="false">+C14-B14</f>
        <v>-1235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 t="n">
        <v>109389</v>
      </c>
      <c r="C15" s="108" t="n">
        <v>107112</v>
      </c>
      <c r="D15" s="108" t="n">
        <f aca="false">+C15-B15</f>
        <v>-2277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 t="n">
        <v>96923</v>
      </c>
      <c r="C16" s="108" t="n">
        <v>96695</v>
      </c>
      <c r="D16" s="108" t="n">
        <f aca="false">+C16-B16</f>
        <v>-228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 t="n">
        <v>62710</v>
      </c>
      <c r="C17" s="108" t="n">
        <v>62247</v>
      </c>
      <c r="D17" s="108" t="n">
        <f aca="false">+C17-B17</f>
        <v>-463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 t="n">
        <v>98145</v>
      </c>
      <c r="C18" s="108" t="n">
        <v>100814</v>
      </c>
      <c r="D18" s="108" t="n">
        <f aca="false">+C18-B18</f>
        <v>2669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 t="n">
        <v>93439</v>
      </c>
      <c r="C19" s="108" t="n">
        <v>93039</v>
      </c>
      <c r="D19" s="108" t="n">
        <f aca="false">+C19-B19</f>
        <v>-400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 t="n">
        <v>102036</v>
      </c>
      <c r="C20" s="108" t="n">
        <v>101331</v>
      </c>
      <c r="D20" s="108" t="n">
        <f aca="false">+C20-B20</f>
        <v>-705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 t="n">
        <v>104231</v>
      </c>
      <c r="C21" s="108" t="n">
        <v>108641</v>
      </c>
      <c r="D21" s="108" t="n">
        <f aca="false">+C21-B21</f>
        <v>4410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 t="n">
        <v>108131</v>
      </c>
      <c r="C22" s="108" t="n">
        <v>109178</v>
      </c>
      <c r="D22" s="108" t="n">
        <f aca="false">+C22-B22</f>
        <v>1047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 t="n">
        <v>94371</v>
      </c>
      <c r="C23" s="108" t="n">
        <v>94262</v>
      </c>
      <c r="D23" s="108" t="n">
        <f aca="false">+C23-B23</f>
        <v>-109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 t="n">
        <v>91954</v>
      </c>
      <c r="C24" s="108" t="n">
        <v>91776</v>
      </c>
      <c r="D24" s="108" t="n">
        <f aca="false">+C24-B24</f>
        <v>-178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 t="n">
        <v>87470</v>
      </c>
      <c r="C25" s="108" t="n">
        <v>86776</v>
      </c>
      <c r="D25" s="108" t="n">
        <f aca="false">+C25-B25</f>
        <v>-694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 t="n">
        <v>83953</v>
      </c>
      <c r="C26" s="108" t="n">
        <v>86780</v>
      </c>
      <c r="D26" s="108" t="n">
        <f aca="false">+C26-B26</f>
        <v>2827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 t="n">
        <v>87096</v>
      </c>
      <c r="C27" s="108" t="n">
        <v>86776</v>
      </c>
      <c r="D27" s="108" t="n">
        <f aca="false">+C27-B27</f>
        <v>-320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/>
      <c r="C28" s="108"/>
      <c r="D28" s="108" t="n">
        <f aca="false">+C28-B28</f>
        <v>0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/>
      <c r="C29" s="108"/>
      <c r="D29" s="108" t="n">
        <f aca="false">+C29-B29</f>
        <v>0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/>
      <c r="C30" s="108"/>
      <c r="D30" s="108" t="n">
        <f aca="false">+C30-B30</f>
        <v>0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/>
      <c r="C31" s="108"/>
      <c r="D31" s="108" t="n">
        <f aca="false">+C31-B31</f>
        <v>0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/>
      <c r="C32" s="108"/>
      <c r="D32" s="108" t="n">
        <f aca="false">+C32-B32</f>
        <v>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/>
      <c r="C33" s="108"/>
      <c r="D33" s="108" t="n">
        <f aca="false">+C33-B33</f>
        <v>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/>
      <c r="C34" s="108"/>
      <c r="D34" s="108" t="n">
        <f aca="false">+C34-B34</f>
        <v>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08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1872907</v>
      </c>
      <c r="C39" s="108" t="n">
        <f aca="false">SUM(C8:C38)</f>
        <v>1872025</v>
      </c>
      <c r="D39" s="108" t="n">
        <f aca="false">SUM(D8:D38)</f>
        <v>-882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2.88</v>
      </c>
      <c r="E40" s="134"/>
      <c r="H40" s="111"/>
    </row>
    <row r="41" customFormat="false" ht="12.75" hidden="false" customHeight="false" outlineLevel="0" collapsed="false">
      <c r="D41" s="324" t="n">
        <f aca="false">+D40*D39</f>
        <v>-2540.16</v>
      </c>
      <c r="F41" s="2"/>
      <c r="H41" s="324"/>
    </row>
    <row r="42" customFormat="false" ht="12.75" hidden="false" customHeight="false" outlineLevel="0" collapsed="false">
      <c r="A42" s="152" t="n">
        <v>37103</v>
      </c>
      <c r="D42" s="325" t="n">
        <v>21602.9</v>
      </c>
      <c r="E42" s="152"/>
      <c r="H42" s="324"/>
    </row>
    <row r="43" customFormat="false" ht="12.75" hidden="false" customHeight="false" outlineLevel="0" collapsed="false">
      <c r="A43" s="152" t="n">
        <v>37123</v>
      </c>
      <c r="D43" s="326" t="n">
        <f aca="false">+D42+D41</f>
        <v>19062.74</v>
      </c>
      <c r="E43" s="152"/>
      <c r="H43" s="326"/>
    </row>
    <row r="44" customFormat="false" ht="12.75" hidden="false" customHeight="false" outlineLevel="0" collapsed="false">
      <c r="D44" s="327"/>
      <c r="E44" s="77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0" t="n">
        <v>-43475</v>
      </c>
    </row>
    <row r="49" customFormat="false" ht="12.75" hidden="false" customHeight="false" outlineLevel="0" collapsed="false">
      <c r="A49" s="124" t="n">
        <f aca="false">+A43</f>
        <v>37123</v>
      </c>
      <c r="B49" s="9"/>
      <c r="C49" s="9"/>
      <c r="D49" s="36" t="n">
        <f aca="false">+D39</f>
        <v>-882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-44357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3" sqref="B13 B13 C5 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7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0.28"/>
  </cols>
  <sheetData>
    <row r="2" customFormat="false" ht="12.75" hidden="false" customHeight="false" outlineLevel="0" collapsed="false">
      <c r="A2" s="19" t="s">
        <v>168</v>
      </c>
      <c r="G2" s="9"/>
      <c r="H2" s="77"/>
      <c r="I2" s="9"/>
      <c r="J2" s="9"/>
    </row>
    <row r="3" customFormat="false" ht="12.75" hidden="false" customHeight="false" outlineLevel="0" collapsed="false">
      <c r="A3" s="19" t="s">
        <v>169</v>
      </c>
      <c r="G3" s="9"/>
      <c r="H3" s="77"/>
      <c r="I3" s="9"/>
      <c r="J3" s="9"/>
    </row>
    <row r="4" customFormat="false" ht="12.75" hidden="false" customHeight="false" outlineLevel="0" collapsed="false">
      <c r="G4" s="9"/>
      <c r="H4" s="77"/>
      <c r="I4" s="9"/>
      <c r="J4" s="9"/>
    </row>
    <row r="5" customFormat="false" ht="12.75" hidden="false" customHeight="false" outlineLevel="0" collapsed="false">
      <c r="A5" s="328" t="n">
        <v>37103</v>
      </c>
      <c r="C5" s="329" t="n">
        <v>1162786.04</v>
      </c>
      <c r="E5" s="77"/>
      <c r="G5" s="9"/>
      <c r="H5" s="77"/>
      <c r="I5" s="9"/>
      <c r="J5" s="9"/>
    </row>
    <row r="6" customFormat="false" ht="12.75" hidden="false" customHeight="false" outlineLevel="0" collapsed="false">
      <c r="G6" s="9"/>
      <c r="H6" s="77"/>
      <c r="I6" s="9"/>
      <c r="J6" s="9"/>
    </row>
    <row r="7" customFormat="false" ht="12.75" hidden="false" customHeight="false" outlineLevel="0" collapsed="false">
      <c r="A7" s="152" t="n">
        <v>37123</v>
      </c>
      <c r="J7" s="9"/>
    </row>
    <row r="8" customFormat="false" ht="12.75" hidden="false" customHeight="false" outlineLevel="0" collapsed="false">
      <c r="A8" s="76" t="n">
        <v>60874</v>
      </c>
      <c r="B8" s="330" t="n">
        <v>3348</v>
      </c>
      <c r="J8" s="9"/>
    </row>
    <row r="9" customFormat="false" ht="12.75" hidden="false" customHeight="false" outlineLevel="0" collapsed="false">
      <c r="A9" s="76" t="n">
        <v>78169</v>
      </c>
      <c r="B9" s="330" t="n">
        <f aca="false">100806-90448-3784</f>
        <v>6574</v>
      </c>
      <c r="J9" s="9"/>
    </row>
    <row r="10" customFormat="false" ht="12.75" hidden="false" customHeight="false" outlineLevel="0" collapsed="false">
      <c r="A10" s="9" t="n">
        <v>500235</v>
      </c>
      <c r="B10" s="29"/>
      <c r="J10" s="9"/>
    </row>
    <row r="11" customFormat="false" ht="12.75" hidden="false" customHeight="false" outlineLevel="0" collapsed="false">
      <c r="A11" s="76" t="n">
        <v>500248</v>
      </c>
      <c r="B11" s="330" t="n">
        <f aca="false">3861-5448</f>
        <v>-1587</v>
      </c>
      <c r="J11" s="9"/>
    </row>
    <row r="12" customFormat="false" ht="12.75" hidden="false" customHeight="false" outlineLevel="0" collapsed="false">
      <c r="A12" s="76" t="n">
        <v>500251</v>
      </c>
      <c r="B12" s="331" t="n">
        <f aca="false">12000-10708</f>
        <v>1292</v>
      </c>
      <c r="J12" s="9"/>
    </row>
    <row r="13" customFormat="false" ht="12.75" hidden="false" customHeight="false" outlineLevel="0" collapsed="false">
      <c r="A13" s="76" t="n">
        <v>500254</v>
      </c>
      <c r="B13" s="331" t="n">
        <f aca="false">1800-2302</f>
        <v>-502</v>
      </c>
      <c r="J13" s="9"/>
    </row>
    <row r="14" customFormat="false" ht="12.75" hidden="false" customHeight="false" outlineLevel="0" collapsed="false">
      <c r="A14" s="9" t="n">
        <v>500255</v>
      </c>
      <c r="B14" s="331" t="n">
        <f aca="false">11000-11874</f>
        <v>-874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31" t="n">
        <f aca="false">8000-5411</f>
        <v>2589</v>
      </c>
      <c r="E15" s="9" t="n">
        <v>67.24</v>
      </c>
      <c r="J15" s="9"/>
    </row>
    <row r="16" customFormat="false" ht="12.75" hidden="false" customHeight="false" outlineLevel="0" collapsed="false">
      <c r="A16" s="332" t="n">
        <v>500267</v>
      </c>
      <c r="B16" s="333" t="n">
        <f aca="false">1194556-1165483</f>
        <v>29073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29" t="n">
        <f aca="false">SUM(B8:B16)</f>
        <v>39913</v>
      </c>
      <c r="J17" s="9"/>
    </row>
    <row r="18" customFormat="false" ht="12.75" hidden="false" customHeight="false" outlineLevel="0" collapsed="false">
      <c r="B18" s="77" t="n">
        <f aca="false">+B31</f>
        <v>2.88</v>
      </c>
      <c r="C18" s="334" t="n">
        <f aca="false">+B18*B17</f>
        <v>114949.44</v>
      </c>
      <c r="G18" s="9"/>
      <c r="H18" s="335"/>
      <c r="I18" s="29"/>
      <c r="J18" s="9"/>
    </row>
    <row r="19" customFormat="false" ht="12.75" hidden="false" customHeight="false" outlineLevel="0" collapsed="false">
      <c r="C19" s="336" t="n">
        <f aca="false">+C18+C5</f>
        <v>1277735.48</v>
      </c>
      <c r="E19" s="77"/>
      <c r="G19" s="9"/>
      <c r="H19" s="335"/>
      <c r="I19" s="29"/>
      <c r="J19" s="9"/>
    </row>
    <row r="20" customFormat="false" ht="12.75" hidden="false" customHeight="false" outlineLevel="0" collapsed="false">
      <c r="E20" s="77"/>
      <c r="G20" s="9"/>
      <c r="H20" s="335"/>
      <c r="I20" s="29"/>
      <c r="J20" s="9"/>
    </row>
    <row r="21" customFormat="false" ht="12.75" hidden="false" customHeight="false" outlineLevel="0" collapsed="false">
      <c r="A21" s="9" t="s">
        <v>170</v>
      </c>
      <c r="G21" s="9"/>
      <c r="H21" s="335"/>
      <c r="I21" s="29"/>
      <c r="J21" s="9"/>
    </row>
    <row r="22" customFormat="false" ht="12.75" hidden="false" customHeight="false" outlineLevel="0" collapsed="false">
      <c r="A22" s="19" t="s">
        <v>171</v>
      </c>
      <c r="G22" s="9"/>
      <c r="H22" s="335"/>
      <c r="I22" s="29"/>
      <c r="J22" s="9"/>
    </row>
    <row r="23" customFormat="false" ht="12.75" hidden="false" customHeight="false" outlineLevel="0" collapsed="false">
      <c r="G23" s="9"/>
      <c r="H23" s="335"/>
      <c r="I23" s="29"/>
      <c r="J23" s="9"/>
    </row>
    <row r="24" customFormat="false" ht="12.75" hidden="false" customHeight="false" outlineLevel="0" collapsed="false">
      <c r="G24" s="9"/>
      <c r="H24" s="335"/>
      <c r="I24" s="29"/>
      <c r="J24" s="9"/>
    </row>
    <row r="25" customFormat="false" ht="12.75" hidden="false" customHeight="false" outlineLevel="0" collapsed="false">
      <c r="A25" s="337" t="n">
        <v>37103</v>
      </c>
      <c r="C25" s="329" t="n">
        <v>275313.72</v>
      </c>
      <c r="G25" s="9"/>
      <c r="H25" s="77"/>
      <c r="I25" s="29"/>
      <c r="J25" s="9"/>
    </row>
    <row r="26" customFormat="false" ht="12.75" hidden="false" customHeight="false" outlineLevel="0" collapsed="false">
      <c r="F26" s="39"/>
      <c r="G26" s="9"/>
      <c r="H26" s="77"/>
      <c r="I26" s="9"/>
      <c r="J26" s="9"/>
    </row>
    <row r="27" customFormat="false" ht="12.75" hidden="false" customHeight="false" outlineLevel="0" collapsed="false">
      <c r="A27" s="152" t="n">
        <v>37123</v>
      </c>
      <c r="G27" s="9"/>
      <c r="H27" s="77"/>
      <c r="I27" s="9"/>
      <c r="J27" s="9"/>
    </row>
    <row r="28" customFormat="false" ht="12.75" hidden="false" customHeight="false" outlineLevel="0" collapsed="false">
      <c r="A28" s="9" t="n">
        <v>9164</v>
      </c>
      <c r="B28" s="300"/>
      <c r="G28" s="9"/>
      <c r="H28" s="77"/>
      <c r="I28" s="9"/>
      <c r="J28" s="9"/>
    </row>
    <row r="29" customFormat="false" ht="12.75" hidden="false" customHeight="false" outlineLevel="0" collapsed="false">
      <c r="A29" s="9" t="n">
        <v>9167</v>
      </c>
      <c r="B29" s="300"/>
    </row>
    <row r="30" customFormat="false" ht="12.75" hidden="false" customHeight="false" outlineLevel="0" collapsed="false">
      <c r="B30" s="29" t="n">
        <f aca="false">+B29+B28</f>
        <v>0</v>
      </c>
    </row>
    <row r="31" customFormat="false" ht="12.75" hidden="false" customHeight="false" outlineLevel="0" collapsed="false">
      <c r="B31" s="77" t="n">
        <f aca="false">+summary!H4</f>
        <v>2.88</v>
      </c>
      <c r="C31" s="334" t="n">
        <f aca="false">+B31*B30</f>
        <v>0</v>
      </c>
    </row>
    <row r="32" customFormat="false" ht="12.75" hidden="false" customHeight="false" outlineLevel="0" collapsed="false">
      <c r="C32" s="336" t="n">
        <f aca="false">+C31+C25</f>
        <v>275313.72</v>
      </c>
      <c r="E32" s="77"/>
    </row>
    <row r="34" customFormat="false" ht="12.75" hidden="false" customHeight="false" outlineLevel="0" collapsed="false">
      <c r="E34" s="220"/>
    </row>
    <row r="35" customFormat="false" ht="12.75" hidden="false" customHeight="false" outlineLevel="0" collapsed="false">
      <c r="A35" s="9" t="s">
        <v>170</v>
      </c>
      <c r="E35" s="77"/>
    </row>
    <row r="36" customFormat="false" ht="12.75" hidden="false" customHeight="false" outlineLevel="0" collapsed="false">
      <c r="A36" s="9" t="s">
        <v>172</v>
      </c>
      <c r="E36" s="9" t="s">
        <v>122</v>
      </c>
      <c r="F36" s="33" t="n">
        <v>24268</v>
      </c>
      <c r="G36" s="33" t="n">
        <v>24693</v>
      </c>
      <c r="H36" s="33" t="n">
        <v>24361</v>
      </c>
    </row>
    <row r="37" customFormat="false" ht="12.75" hidden="false" customHeight="false" outlineLevel="0" collapsed="false">
      <c r="E37" s="124" t="n">
        <f aca="false">+A5</f>
        <v>37103</v>
      </c>
      <c r="F37" s="300" t="n">
        <v>223026</v>
      </c>
      <c r="G37" s="29" t="n">
        <v>117857</v>
      </c>
      <c r="H37" s="300" t="n">
        <v>138810</v>
      </c>
      <c r="I37" s="29"/>
    </row>
    <row r="38" customFormat="false" ht="12.75" hidden="false" customHeight="false" outlineLevel="0" collapsed="false">
      <c r="E38" s="124" t="n">
        <f aca="false">+A7</f>
        <v>37123</v>
      </c>
      <c r="F38" s="36" t="n">
        <f aca="false">+B17</f>
        <v>39913</v>
      </c>
      <c r="G38" s="36" t="n">
        <f aca="false">+B30</f>
        <v>0</v>
      </c>
      <c r="H38" s="36" t="n">
        <f aca="false">+B45</f>
        <v>6266</v>
      </c>
      <c r="I38" s="29"/>
    </row>
    <row r="39" customFormat="false" ht="12.75" hidden="false" customHeight="false" outlineLevel="0" collapsed="false">
      <c r="A39" s="124" t="n">
        <v>37103</v>
      </c>
      <c r="C39" s="329" t="n">
        <v>732710.21</v>
      </c>
      <c r="F39" s="29" t="n">
        <f aca="false">+F38+F37</f>
        <v>262939</v>
      </c>
      <c r="G39" s="29" t="n">
        <f aca="false">+G38+G37</f>
        <v>117857</v>
      </c>
      <c r="H39" s="29" t="n">
        <f aca="false">+H38+H37</f>
        <v>145076</v>
      </c>
      <c r="I39" s="29" t="n">
        <f aca="false">+H39+G39+F39</f>
        <v>525872</v>
      </c>
    </row>
    <row r="40" customFormat="false" ht="12.75" hidden="false" customHeight="false" outlineLevel="0" collapsed="false">
      <c r="G40" s="9"/>
      <c r="H40" s="77"/>
      <c r="I40" s="9"/>
    </row>
    <row r="41" customFormat="false" ht="12.75" hidden="false" customHeight="false" outlineLevel="0" collapsed="false">
      <c r="A41" s="158" t="n">
        <v>37123</v>
      </c>
      <c r="G41" s="9"/>
      <c r="H41" s="338" t="n">
        <v>21665</v>
      </c>
      <c r="I41" s="29" t="n">
        <v>36403</v>
      </c>
    </row>
    <row r="42" customFormat="false" ht="12.75" hidden="false" customHeight="false" outlineLevel="0" collapsed="false">
      <c r="A42" s="76" t="n">
        <v>500241</v>
      </c>
      <c r="B42" s="29"/>
      <c r="G42" s="9"/>
      <c r="H42" s="338" t="n">
        <v>22664</v>
      </c>
      <c r="I42" s="29" t="n">
        <v>18932</v>
      </c>
    </row>
    <row r="43" customFormat="false" ht="12.75" hidden="false" customHeight="false" outlineLevel="0" collapsed="false">
      <c r="A43" s="9" t="n">
        <v>500391</v>
      </c>
      <c r="B43" s="300" t="n">
        <v>5161</v>
      </c>
      <c r="G43" s="9"/>
      <c r="H43" s="338" t="n">
        <v>20248</v>
      </c>
      <c r="I43" s="29" t="n">
        <v>43064</v>
      </c>
    </row>
    <row r="44" customFormat="false" ht="12.75" hidden="false" customHeight="false" outlineLevel="0" collapsed="false">
      <c r="A44" s="9" t="n">
        <v>500392</v>
      </c>
      <c r="B44" s="339" t="n">
        <v>1105</v>
      </c>
      <c r="G44" s="9"/>
      <c r="H44" s="338" t="n">
        <v>25873</v>
      </c>
      <c r="I44" s="29" t="n">
        <v>-17</v>
      </c>
    </row>
    <row r="45" customFormat="false" ht="12.75" hidden="false" customHeight="false" outlineLevel="0" collapsed="false">
      <c r="B45" s="29" t="n">
        <f aca="false">SUM(B42:B44)</f>
        <v>6266</v>
      </c>
      <c r="G45" s="9"/>
      <c r="H45" s="338" t="n">
        <v>26758</v>
      </c>
      <c r="I45" s="29" t="n">
        <v>-149</v>
      </c>
    </row>
    <row r="46" customFormat="false" ht="12.75" hidden="false" customHeight="false" outlineLevel="0" collapsed="false">
      <c r="B46" s="334" t="n">
        <f aca="false">+B31</f>
        <v>2.88</v>
      </c>
      <c r="C46" s="334" t="n">
        <f aca="false">+B46*B45</f>
        <v>18046.08</v>
      </c>
      <c r="H46" s="338" t="n">
        <v>26372</v>
      </c>
      <c r="I46" s="29" t="n">
        <v>1467</v>
      </c>
    </row>
    <row r="47" customFormat="false" ht="12.75" hidden="false" customHeight="false" outlineLevel="0" collapsed="false">
      <c r="C47" s="336" t="n">
        <f aca="false">+C46+C39</f>
        <v>750756.29</v>
      </c>
      <c r="E47" s="27"/>
      <c r="H47" s="338" t="n">
        <v>26700</v>
      </c>
      <c r="I47" s="29" t="n">
        <v>1970</v>
      </c>
    </row>
    <row r="48" customFormat="false" ht="12.75" hidden="false" customHeight="false" outlineLevel="0" collapsed="false">
      <c r="E48" s="340"/>
      <c r="H48" s="338" t="n">
        <v>26422</v>
      </c>
      <c r="I48" s="29" t="n">
        <v>3940</v>
      </c>
    </row>
    <row r="49" customFormat="false" ht="12.75" hidden="false" customHeight="false" outlineLevel="0" collapsed="false">
      <c r="E49" s="27"/>
      <c r="H49" s="338" t="n">
        <v>26661</v>
      </c>
      <c r="I49" s="29" t="n">
        <v>28550</v>
      </c>
    </row>
    <row r="50" customFormat="false" ht="12.75" hidden="false" customHeight="false" outlineLevel="0" collapsed="false">
      <c r="C50" s="341"/>
      <c r="E50" s="340"/>
      <c r="H50" s="338" t="n">
        <v>27291</v>
      </c>
      <c r="I50" s="29" t="n">
        <v>-3361</v>
      </c>
    </row>
    <row r="51" customFormat="false" ht="12.75" hidden="false" customHeight="false" outlineLevel="0" collapsed="false">
      <c r="A51" s="9" t="s">
        <v>170</v>
      </c>
      <c r="C51" s="202"/>
      <c r="H51" s="338" t="n">
        <v>27137</v>
      </c>
      <c r="I51" s="29" t="n">
        <v>-8</v>
      </c>
    </row>
    <row r="52" customFormat="false" ht="12.75" hidden="false" customHeight="false" outlineLevel="0" collapsed="false">
      <c r="A52" s="9" t="n">
        <v>21665</v>
      </c>
      <c r="B52" s="77" t="s">
        <v>173</v>
      </c>
      <c r="C52" s="342" t="n">
        <v>73449.16</v>
      </c>
      <c r="D52" s="9" t="s">
        <v>174</v>
      </c>
      <c r="E52" s="153"/>
      <c r="H52" s="343" t="n">
        <v>27123</v>
      </c>
      <c r="I52" s="29" t="n">
        <v>-1347</v>
      </c>
    </row>
    <row r="53" customFormat="false" ht="12.75" hidden="false" customHeight="false" outlineLevel="0" collapsed="false">
      <c r="A53" s="9" t="n">
        <v>22664</v>
      </c>
      <c r="B53" s="77" t="s">
        <v>173</v>
      </c>
      <c r="C53" s="344" t="n">
        <v>23612.35</v>
      </c>
      <c r="D53" s="9" t="s">
        <v>175</v>
      </c>
      <c r="H53" s="345"/>
      <c r="I53" s="61" t="n">
        <f aca="false">SUM(I41:I52)</f>
        <v>129444</v>
      </c>
    </row>
    <row r="54" customFormat="false" ht="12.75" hidden="false" customHeight="false" outlineLevel="0" collapsed="false">
      <c r="A54" s="9" t="n">
        <v>20248</v>
      </c>
      <c r="B54" s="77" t="s">
        <v>176</v>
      </c>
      <c r="C54" s="346" t="n">
        <v>141061.91</v>
      </c>
      <c r="D54" s="77"/>
      <c r="E54" s="77"/>
      <c r="H54" s="347"/>
      <c r="I54" s="282"/>
    </row>
    <row r="55" customFormat="false" ht="12.75" hidden="false" customHeight="false" outlineLevel="0" collapsed="false">
      <c r="A55" s="9" t="n">
        <v>25873</v>
      </c>
      <c r="C55" s="346" t="n">
        <v>-259</v>
      </c>
      <c r="D55" s="77"/>
      <c r="H55" s="77"/>
    </row>
    <row r="56" customFormat="false" ht="12.75" hidden="false" customHeight="false" outlineLevel="0" collapsed="false">
      <c r="A56" s="9" t="n">
        <v>26758</v>
      </c>
      <c r="C56" s="346" t="n">
        <v>-596</v>
      </c>
      <c r="D56" s="77"/>
      <c r="H56" s="77"/>
    </row>
    <row r="57" customFormat="false" ht="12.75" hidden="false" customHeight="false" outlineLevel="0" collapsed="false">
      <c r="A57" s="9" t="n">
        <v>26372</v>
      </c>
      <c r="C57" s="346" t="n">
        <v>2997.09</v>
      </c>
      <c r="D57" s="77"/>
      <c r="H57" s="77"/>
    </row>
    <row r="58" customFormat="false" ht="12.75" hidden="false" customHeight="false" outlineLevel="0" collapsed="false">
      <c r="A58" s="9" t="n">
        <v>26700</v>
      </c>
      <c r="C58" s="346" t="n">
        <v>4077.9</v>
      </c>
      <c r="D58" s="77"/>
      <c r="H58" s="347"/>
    </row>
    <row r="59" customFormat="false" ht="12.75" hidden="false" customHeight="false" outlineLevel="0" collapsed="false">
      <c r="A59" s="9" t="n">
        <v>26422</v>
      </c>
      <c r="C59" s="346" t="n">
        <v>8155.8</v>
      </c>
      <c r="D59" s="77"/>
      <c r="H59" s="16"/>
    </row>
    <row r="60" customFormat="false" ht="12.75" hidden="false" customHeight="false" outlineLevel="0" collapsed="false">
      <c r="A60" s="9" t="n">
        <v>26661</v>
      </c>
      <c r="C60" s="346" t="n">
        <v>146862.35</v>
      </c>
      <c r="D60" s="77"/>
      <c r="H60" s="348"/>
      <c r="I60" s="9"/>
    </row>
    <row r="61" customFormat="false" ht="12.75" hidden="false" customHeight="false" outlineLevel="0" collapsed="false">
      <c r="A61" s="9" t="n">
        <v>27291</v>
      </c>
      <c r="C61" s="346" t="n">
        <v>-17965</v>
      </c>
      <c r="D61" s="77"/>
    </row>
    <row r="62" customFormat="false" ht="12.75" hidden="false" customHeight="false" outlineLevel="0" collapsed="false">
      <c r="A62" s="9" t="n">
        <v>27137</v>
      </c>
      <c r="C62" s="346" t="n">
        <v>-67.28</v>
      </c>
      <c r="D62" s="77"/>
    </row>
    <row r="63" customFormat="false" ht="12.75" hidden="false" customHeight="false" outlineLevel="0" collapsed="false">
      <c r="A63" s="9" t="n">
        <v>27123</v>
      </c>
      <c r="C63" s="349" t="n">
        <v>-6425.19</v>
      </c>
      <c r="D63" s="77"/>
    </row>
    <row r="64" customFormat="false" ht="12.75" hidden="false" customHeight="false" outlineLevel="0" collapsed="false">
      <c r="C64" s="347" t="n">
        <f aca="false">+C19+C32+C47+C52+C53+C54+C55+C56+C57+C58+C59+C60+C61+C62+C63</f>
        <v>2678709.58</v>
      </c>
    </row>
    <row r="65" customFormat="false" ht="12.75" hidden="false" customHeight="false" outlineLevel="0" collapsed="false">
      <c r="C65" s="3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4" activeCellId="3" sqref="A1 D58 E36 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0"/>
      <c r="B1" s="350" t="n">
        <v>23995</v>
      </c>
      <c r="C1" s="351"/>
      <c r="D1" s="352" t="n">
        <v>22051</v>
      </c>
      <c r="F1" s="19"/>
      <c r="H1" s="173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F3" s="101" t="s">
        <v>177</v>
      </c>
      <c r="G3" s="101"/>
      <c r="H3" s="190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17879</v>
      </c>
      <c r="E4" s="108" t="n">
        <v>24612</v>
      </c>
      <c r="F4" s="108" t="n">
        <f aca="false">+E4+C4-D4-B4</f>
        <v>6733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15280</v>
      </c>
      <c r="E5" s="108" t="n">
        <v>24612</v>
      </c>
      <c r="F5" s="108" t="n">
        <f aca="false">+E5+C5-D5-B5</f>
        <v>9332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22363</v>
      </c>
      <c r="E6" s="108" t="n">
        <v>24612</v>
      </c>
      <c r="F6" s="108" t="n">
        <f aca="false">+E6+C6-D6-B6</f>
        <v>2249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22522</v>
      </c>
      <c r="E7" s="108" t="n">
        <v>24612</v>
      </c>
      <c r="F7" s="108" t="n">
        <f aca="false">+E7+C7-D7-B7</f>
        <v>2090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25194</v>
      </c>
      <c r="E8" s="108" t="n">
        <v>24612</v>
      </c>
      <c r="F8" s="108" t="n">
        <f aca="false">+E8+C8-D8-B8</f>
        <v>-582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/>
      <c r="C9" s="108"/>
      <c r="D9" s="108" t="n">
        <v>25342</v>
      </c>
      <c r="E9" s="108" t="n">
        <v>24612</v>
      </c>
      <c r="F9" s="108" t="n">
        <f aca="false">+E9+C9-D9-B9</f>
        <v>-730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 t="n">
        <v>26046</v>
      </c>
      <c r="E10" s="108" t="n">
        <v>24612</v>
      </c>
      <c r="F10" s="108" t="n">
        <f aca="false">+E10+C10-D10-B10</f>
        <v>-1434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 t="n">
        <v>11</v>
      </c>
      <c r="C11" s="108"/>
      <c r="D11" s="108" t="n">
        <v>24733</v>
      </c>
      <c r="E11" s="108" t="n">
        <v>24612</v>
      </c>
      <c r="F11" s="108" t="n">
        <f aca="false">+E11+C11-D11-B11</f>
        <v>-132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 t="n">
        <v>22</v>
      </c>
      <c r="C12" s="108"/>
      <c r="D12" s="108" t="n">
        <v>26013</v>
      </c>
      <c r="E12" s="108" t="n">
        <v>24612</v>
      </c>
      <c r="F12" s="108" t="n">
        <f aca="false">+E12+C12-D12-B12</f>
        <v>-1423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 t="n">
        <v>1</v>
      </c>
      <c r="C13" s="108"/>
      <c r="D13" s="108" t="n">
        <v>25516</v>
      </c>
      <c r="E13" s="108" t="n">
        <v>24612</v>
      </c>
      <c r="F13" s="108" t="n">
        <f aca="false">+E13+C13-D13-B13</f>
        <v>-905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 t="n">
        <v>25869</v>
      </c>
      <c r="E14" s="108" t="n">
        <v>24612</v>
      </c>
      <c r="F14" s="108" t="n">
        <f aca="false">+E14+C14-D14-B14</f>
        <v>-1257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 t="n">
        <v>25308</v>
      </c>
      <c r="E15" s="108" t="n">
        <v>24612</v>
      </c>
      <c r="F15" s="108" t="n">
        <f aca="false">+E15+C15-D15-B15</f>
        <v>-696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 t="n">
        <v>25349</v>
      </c>
      <c r="E16" s="108" t="n">
        <v>24612</v>
      </c>
      <c r="F16" s="108" t="n">
        <f aca="false">+E16+C16-D16-B16</f>
        <v>-737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 t="n">
        <v>26042</v>
      </c>
      <c r="E17" s="108" t="n">
        <v>24612</v>
      </c>
      <c r="F17" s="108" t="n">
        <f aca="false">+E17+C17-D17-B17</f>
        <v>-1430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 t="n">
        <v>25954</v>
      </c>
      <c r="E18" s="108" t="n">
        <v>24612</v>
      </c>
      <c r="F18" s="108" t="n">
        <f aca="false">+E18+C18-D18-B18</f>
        <v>-1342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 t="n">
        <v>26036</v>
      </c>
      <c r="E19" s="108" t="n">
        <v>24612</v>
      </c>
      <c r="F19" s="108" t="n">
        <f aca="false">+E19+C19-D19-B19</f>
        <v>-1424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 t="n">
        <v>13182</v>
      </c>
      <c r="E20" s="108" t="n">
        <v>24612</v>
      </c>
      <c r="F20" s="108" t="n">
        <f aca="false">+E20+C20-D20-B20</f>
        <v>11430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 t="n">
        <v>21303</v>
      </c>
      <c r="E21" s="108" t="n">
        <v>24612</v>
      </c>
      <c r="F21" s="108" t="n">
        <f aca="false">+E21+C21-D21-B21</f>
        <v>3309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 t="n">
        <v>20687</v>
      </c>
      <c r="E22" s="108" t="n">
        <v>24612</v>
      </c>
      <c r="F22" s="108" t="n">
        <f aca="false">+E22+C22-D22-B22</f>
        <v>3925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 t="n">
        <v>15373</v>
      </c>
      <c r="E23" s="108" t="n">
        <v>24612</v>
      </c>
      <c r="F23" s="108" t="n">
        <f aca="false">+E23+C23-D23-B23</f>
        <v>9239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 t="n">
        <f aca="false">+E24+C24-D24-B24</f>
        <v>0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 t="n">
        <f aca="false">+E25+C25-D25-B25</f>
        <v>0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 t="n">
        <f aca="false">+E26+C26-D26-B26</f>
        <v>0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 t="n">
        <f aca="false">+E27+C27-D27-B27</f>
        <v>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 t="n">
        <f aca="false">+E28+C28-D28-B28</f>
        <v>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 t="n">
        <f aca="false">+E29+C29-D29-B29</f>
        <v>0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 t="n">
        <f aca="false">+E30+C30-D30-B30</f>
        <v>0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122</v>
      </c>
      <c r="I33" s="33" t="n">
        <v>23995</v>
      </c>
      <c r="J33" s="33" t="n">
        <v>22051</v>
      </c>
      <c r="K33" s="33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37103</v>
      </c>
      <c r="I34" s="300" t="n">
        <v>-178485</v>
      </c>
      <c r="J34" s="300" t="n">
        <v>-80532</v>
      </c>
      <c r="K34" s="29"/>
      <c r="L34" s="29"/>
    </row>
    <row r="35" customFormat="false" ht="12.75" hidden="false" customHeight="false" outlineLevel="0" collapsed="false">
      <c r="A35" s="107"/>
      <c r="B35" s="108" t="n">
        <f aca="false">SUM(B4:B34)</f>
        <v>34</v>
      </c>
      <c r="C35" s="108" t="n">
        <f aca="false">SUM(C4:C34)</f>
        <v>0</v>
      </c>
      <c r="D35" s="108" t="n">
        <f aca="false">SUM(D4:D34)</f>
        <v>455991</v>
      </c>
      <c r="E35" s="108" t="n">
        <f aca="false">SUM(E4:E34)</f>
        <v>492240</v>
      </c>
      <c r="F35" s="108" t="n">
        <f aca="false">SUM(F4:F34)</f>
        <v>36215</v>
      </c>
      <c r="G35" s="108"/>
      <c r="H35" s="124" t="n">
        <f aca="false">+A40</f>
        <v>37123</v>
      </c>
      <c r="I35" s="36" t="n">
        <f aca="false">+C36</f>
        <v>-34</v>
      </c>
      <c r="J35" s="36" t="n">
        <f aca="false">+E36</f>
        <v>36249</v>
      </c>
      <c r="K35" s="29"/>
      <c r="L35" s="29"/>
    </row>
    <row r="36" customFormat="false" ht="12.75" hidden="false" customHeight="false" outlineLevel="0" collapsed="false">
      <c r="C36" s="120" t="n">
        <f aca="false">+C35-B35</f>
        <v>-34</v>
      </c>
      <c r="E36" s="120" t="n">
        <f aca="false">+E35-D35</f>
        <v>36249</v>
      </c>
      <c r="F36" s="120" t="n">
        <f aca="false">+E36+C36</f>
        <v>36215</v>
      </c>
      <c r="H36" s="9"/>
      <c r="I36" s="29" t="n">
        <f aca="false">+I35+I34</f>
        <v>-178519</v>
      </c>
      <c r="J36" s="29" t="n">
        <f aca="false">+J35+J34</f>
        <v>-44283</v>
      </c>
      <c r="K36" s="29" t="n">
        <f aca="false">+J36+I36</f>
        <v>-222802</v>
      </c>
      <c r="L36" s="29"/>
    </row>
    <row r="37" customFormat="false" ht="12.75" hidden="false" customHeight="false" outlineLevel="0" collapsed="false">
      <c r="C37" s="353" t="n">
        <f aca="false">+summary!H5</f>
        <v>2.98</v>
      </c>
      <c r="E37" s="103" t="n">
        <f aca="false">+C37</f>
        <v>2.98</v>
      </c>
      <c r="F37" s="132" t="n">
        <f aca="false">+F36*E37</f>
        <v>107920.7</v>
      </c>
    </row>
    <row r="38" customFormat="false" ht="12.75" hidden="false" customHeight="false" outlineLevel="0" collapsed="false">
      <c r="C38" s="132" t="n">
        <f aca="false">+C37*C36</f>
        <v>-101.32</v>
      </c>
      <c r="E38" s="86" t="n">
        <f aca="false">+E37*E36</f>
        <v>108022.02</v>
      </c>
      <c r="F38" s="132" t="n">
        <f aca="false">+E38+C38</f>
        <v>107920.7</v>
      </c>
      <c r="J38" s="18" t="n">
        <v>22864</v>
      </c>
      <c r="K38" s="29" t="n">
        <v>-24566</v>
      </c>
    </row>
    <row r="39" customFormat="false" ht="12.75" hidden="false" customHeight="false" outlineLevel="0" collapsed="false">
      <c r="A39" s="152" t="n">
        <v>37103</v>
      </c>
      <c r="B39" s="19" t="s">
        <v>135</v>
      </c>
      <c r="C39" s="354" t="n">
        <v>-1023166</v>
      </c>
      <c r="D39" s="198"/>
      <c r="E39" s="207" t="n">
        <v>-496043.34</v>
      </c>
      <c r="F39" s="131" t="n">
        <f aca="false">+E39+C39</f>
        <v>-1519209.34</v>
      </c>
      <c r="J39" s="18" t="n">
        <v>20379</v>
      </c>
      <c r="K39" s="29" t="n">
        <v>2979</v>
      </c>
    </row>
    <row r="40" customFormat="false" ht="12.75" hidden="false" customHeight="false" outlineLevel="0" collapsed="false">
      <c r="A40" s="152" t="n">
        <v>37123</v>
      </c>
      <c r="B40" s="19" t="s">
        <v>135</v>
      </c>
      <c r="C40" s="346" t="n">
        <f aca="false">+C39+C38</f>
        <v>-1023267.32</v>
      </c>
      <c r="D40" s="200"/>
      <c r="E40" s="346" t="n">
        <f aca="false">+E39+E38</f>
        <v>-388021.32</v>
      </c>
      <c r="F40" s="346" t="n">
        <f aca="false">+E40+C40</f>
        <v>-1411288.64</v>
      </c>
      <c r="H40" s="199"/>
      <c r="J40" s="18" t="n">
        <v>21459</v>
      </c>
      <c r="K40" s="29" t="n">
        <v>6776</v>
      </c>
    </row>
    <row r="41" customFormat="false" ht="12.75" hidden="false" customHeight="false" outlineLevel="0" collapsed="false">
      <c r="C41" s="355"/>
      <c r="D41" s="201"/>
      <c r="E41" s="201"/>
      <c r="H41" s="137"/>
      <c r="J41" s="18" t="n">
        <v>26357</v>
      </c>
      <c r="K41" s="29" t="n">
        <v>26521</v>
      </c>
    </row>
    <row r="42" customFormat="false" ht="12.75" hidden="false" customHeight="false" outlineLevel="0" collapsed="false">
      <c r="C42" s="201"/>
      <c r="D42" s="201"/>
      <c r="E42" s="201"/>
      <c r="J42" s="18" t="n">
        <v>21544</v>
      </c>
      <c r="K42" s="29" t="n">
        <v>36108</v>
      </c>
    </row>
    <row r="43" customFormat="false" ht="12.75" hidden="false" customHeight="false" outlineLevel="0" collapsed="false">
      <c r="C43" s="201"/>
      <c r="D43" s="201"/>
      <c r="E43" s="18" t="s">
        <v>178</v>
      </c>
      <c r="J43" s="18" t="n">
        <v>24532</v>
      </c>
      <c r="K43" s="300" t="n">
        <v>17769</v>
      </c>
    </row>
    <row r="44" customFormat="false" ht="12.75" hidden="false" customHeight="false" outlineLevel="0" collapsed="false">
      <c r="C44" s="201"/>
      <c r="D44" s="201"/>
      <c r="E44" s="18" t="n">
        <v>22864</v>
      </c>
      <c r="F44" s="329" t="n">
        <v>-58339.66</v>
      </c>
      <c r="G44" s="202" t="s">
        <v>165</v>
      </c>
      <c r="K44" s="29" t="n">
        <f aca="false">SUM(K36:K43)</f>
        <v>-157215</v>
      </c>
    </row>
    <row r="45" customFormat="false" ht="12.75" hidden="false" customHeight="false" outlineLevel="0" collapsed="false">
      <c r="C45" s="201"/>
      <c r="D45" s="201"/>
      <c r="E45" s="18" t="n">
        <v>20379</v>
      </c>
      <c r="F45" s="329" t="n">
        <v>-51695.87</v>
      </c>
      <c r="G45" s="202" t="s">
        <v>179</v>
      </c>
      <c r="M45" s="29"/>
    </row>
    <row r="46" customFormat="false" ht="12.75" hidden="false" customHeight="false" outlineLevel="0" collapsed="false">
      <c r="C46" s="201"/>
      <c r="D46" s="201"/>
      <c r="E46" s="18" t="n">
        <v>21459</v>
      </c>
      <c r="F46" s="356" t="n">
        <v>10570.56</v>
      </c>
      <c r="G46" s="201"/>
      <c r="M46" s="29"/>
    </row>
    <row r="47" customFormat="false" ht="12.75" hidden="false" customHeight="false" outlineLevel="0" collapsed="false">
      <c r="C47" s="201"/>
      <c r="D47" s="201"/>
      <c r="E47" s="18" t="n">
        <v>26357</v>
      </c>
      <c r="F47" s="356" t="n">
        <v>44144.84</v>
      </c>
      <c r="G47" s="202" t="s">
        <v>180</v>
      </c>
    </row>
    <row r="48" customFormat="false" ht="12.75" hidden="false" customHeight="false" outlineLevel="0" collapsed="false">
      <c r="C48" s="201"/>
      <c r="D48" s="201"/>
      <c r="E48" s="18" t="n">
        <v>21544</v>
      </c>
      <c r="F48" s="329" t="n">
        <v>61340.16</v>
      </c>
      <c r="G48" s="202" t="s">
        <v>181</v>
      </c>
    </row>
    <row r="49" customFormat="false" ht="12.75" hidden="false" customHeight="false" outlineLevel="0" collapsed="false">
      <c r="C49" s="201"/>
      <c r="D49" s="201"/>
      <c r="E49" s="18" t="n">
        <v>24532</v>
      </c>
      <c r="F49" s="344" t="n">
        <v>-762222.24</v>
      </c>
      <c r="G49" s="202" t="s">
        <v>182</v>
      </c>
    </row>
    <row r="50" customFormat="false" ht="12.75" hidden="false" customHeight="false" outlineLevel="0" collapsed="false">
      <c r="C50" s="201"/>
      <c r="D50" s="201"/>
      <c r="F50" s="357" t="n">
        <f aca="false">SUM(F40:F49)</f>
        <v>-2167490.85</v>
      </c>
      <c r="G50" s="201"/>
    </row>
    <row r="51" customFormat="false" ht="12.75" hidden="false" customHeight="false" outlineLevel="0" collapsed="false">
      <c r="C51" s="201"/>
      <c r="D51" s="201"/>
      <c r="F51" s="201"/>
      <c r="G51" s="201"/>
    </row>
    <row r="52" customFormat="false" ht="12.75" hidden="false" customHeight="false" outlineLevel="0" collapsed="false">
      <c r="E52" s="19" t="s">
        <v>183</v>
      </c>
      <c r="F52" s="132" t="n">
        <f aca="false">+Duke!C64</f>
        <v>2678709.58</v>
      </c>
      <c r="M52" s="29" t="n">
        <f aca="false">+Duke!I53</f>
        <v>129444</v>
      </c>
    </row>
    <row r="54" customFormat="false" ht="12.75" hidden="false" customHeight="false" outlineLevel="0" collapsed="false">
      <c r="F54" s="103" t="n">
        <f aca="false">+F52+F50</f>
        <v>511218.73</v>
      </c>
      <c r="M54" s="61" t="n">
        <f aca="false">+M52+K44</f>
        <v>-27771</v>
      </c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155"/>
    </row>
    <row r="63" customFormat="false" ht="12.75" hidden="false" customHeight="false" outlineLevel="0" collapsed="false">
      <c r="H63" s="70"/>
    </row>
    <row r="64" customFormat="false" ht="12.75" hidden="false" customHeight="false" outlineLevel="0" collapsed="false">
      <c r="F64" s="70"/>
    </row>
    <row r="65" customFormat="false" ht="12.75" hidden="false" customHeight="false" outlineLevel="0" collapsed="false">
      <c r="F65" s="70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28" activeCellId="3" sqref="C31 B24 I41 G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8"/>
    </row>
    <row r="2" customFormat="false" ht="12.75" hidden="false" customHeight="false" outlineLevel="0" collapsed="false">
      <c r="L2" s="358"/>
    </row>
    <row r="3" customFormat="false" ht="12.75" hidden="false" customHeight="false" outlineLevel="0" collapsed="false">
      <c r="L3" s="358"/>
    </row>
    <row r="4" customFormat="false" ht="12.75" hidden="false" customHeight="false" outlineLevel="0" collapsed="false">
      <c r="L4" s="358"/>
    </row>
    <row r="5" customFormat="false" ht="15" hidden="false" customHeight="false" outlineLevel="0" collapsed="false">
      <c r="A5" s="216"/>
      <c r="B5" s="5" t="s">
        <v>184</v>
      </c>
      <c r="G5" s="216"/>
      <c r="L5" s="358"/>
      <c r="M5" s="216"/>
      <c r="S5" s="216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58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 t="s">
        <v>111</v>
      </c>
      <c r="E7" s="101" t="s">
        <v>112</v>
      </c>
      <c r="F7" s="101" t="s">
        <v>111</v>
      </c>
      <c r="G7" s="101" t="s">
        <v>112</v>
      </c>
      <c r="H7" s="101" t="s">
        <v>111</v>
      </c>
      <c r="I7" s="101" t="s">
        <v>112</v>
      </c>
      <c r="K7" s="74"/>
      <c r="L7" s="101"/>
      <c r="M7" s="101"/>
      <c r="N7" s="101"/>
      <c r="O7" s="101"/>
      <c r="P7" s="101"/>
      <c r="Q7" s="101"/>
      <c r="S7" s="74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7793</v>
      </c>
      <c r="C8" s="108" t="n">
        <v>6031</v>
      </c>
      <c r="D8" s="108"/>
      <c r="E8" s="108"/>
      <c r="F8" s="108" t="n">
        <v>1235</v>
      </c>
      <c r="G8" s="108" t="n">
        <v>1150</v>
      </c>
      <c r="H8" s="108" t="n">
        <v>1454</v>
      </c>
      <c r="I8" s="108" t="n">
        <v>1283</v>
      </c>
      <c r="J8" s="120" t="n">
        <f aca="false">+C8-B8+E8-D8+G8-F8+I8-H8</f>
        <v>-2018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7791</v>
      </c>
      <c r="C9" s="108" t="n">
        <v>6031</v>
      </c>
      <c r="D9" s="108"/>
      <c r="E9" s="108"/>
      <c r="F9" s="108" t="n">
        <v>1177</v>
      </c>
      <c r="G9" s="108" t="n">
        <v>1150</v>
      </c>
      <c r="H9" s="108" t="n">
        <v>1476</v>
      </c>
      <c r="I9" s="108" t="n">
        <v>1283</v>
      </c>
      <c r="J9" s="120" t="n">
        <f aca="false">+C9-B9+E9-D9+G9-F9+I9-H9</f>
        <v>-1980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5994</v>
      </c>
      <c r="C10" s="108" t="n">
        <v>6031</v>
      </c>
      <c r="D10" s="108"/>
      <c r="E10" s="108"/>
      <c r="F10" s="108" t="n">
        <v>1174</v>
      </c>
      <c r="G10" s="108" t="n">
        <v>1150</v>
      </c>
      <c r="H10" s="108" t="n">
        <v>1523</v>
      </c>
      <c r="I10" s="108" t="n">
        <v>1283</v>
      </c>
      <c r="J10" s="120" t="n">
        <f aca="false">+C10-B10+E10-D10+G10-F10+I10-H10</f>
        <v>-227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7564</v>
      </c>
      <c r="C11" s="108" t="n">
        <v>6031</v>
      </c>
      <c r="D11" s="108"/>
      <c r="E11" s="108"/>
      <c r="F11" s="108" t="n">
        <v>1155</v>
      </c>
      <c r="G11" s="108" t="n">
        <v>1150</v>
      </c>
      <c r="H11" s="108" t="n">
        <v>1485</v>
      </c>
      <c r="I11" s="108" t="n">
        <v>1283</v>
      </c>
      <c r="J11" s="120" t="n">
        <f aca="false">+C11-B11+E11-D11+G11-F11+I11-H11</f>
        <v>-1740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7266</v>
      </c>
      <c r="C12" s="108" t="n">
        <v>6031</v>
      </c>
      <c r="D12" s="108"/>
      <c r="E12" s="108"/>
      <c r="F12" s="108" t="n">
        <v>1111</v>
      </c>
      <c r="G12" s="108" t="n">
        <v>1150</v>
      </c>
      <c r="H12" s="108" t="n">
        <v>1460</v>
      </c>
      <c r="I12" s="108" t="n">
        <v>1283</v>
      </c>
      <c r="J12" s="120" t="n">
        <f aca="false">+C12-B12+E12-D12+G12-F12+I12-H12</f>
        <v>-1373</v>
      </c>
      <c r="K12" s="107"/>
      <c r="L12" s="108"/>
      <c r="M12" s="108"/>
      <c r="N12" s="108"/>
      <c r="O12" s="108"/>
      <c r="P12" s="108"/>
      <c r="Q12" s="108"/>
      <c r="R12" s="191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 t="n">
        <v>7106</v>
      </c>
      <c r="C13" s="108" t="n">
        <v>6031</v>
      </c>
      <c r="D13" s="108"/>
      <c r="E13" s="108"/>
      <c r="F13" s="108" t="n">
        <v>1102</v>
      </c>
      <c r="G13" s="108" t="n">
        <v>1150</v>
      </c>
      <c r="H13" s="108" t="n">
        <v>1390</v>
      </c>
      <c r="I13" s="108" t="n">
        <v>1283</v>
      </c>
      <c r="J13" s="120" t="n">
        <f aca="false">+C13-B13+E13-D13+G13-F13+I13-H13</f>
        <v>-1134</v>
      </c>
      <c r="K13" s="107"/>
      <c r="L13" s="108"/>
      <c r="M13" s="108"/>
      <c r="N13" s="108"/>
      <c r="O13" s="108"/>
      <c r="P13" s="108"/>
      <c r="Q13" s="108"/>
      <c r="R13" s="191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 t="n">
        <v>6926</v>
      </c>
      <c r="C14" s="108" t="n">
        <v>6031</v>
      </c>
      <c r="D14" s="108"/>
      <c r="E14" s="108"/>
      <c r="F14" s="108" t="n">
        <v>1149</v>
      </c>
      <c r="G14" s="108" t="n">
        <v>1150</v>
      </c>
      <c r="H14" s="108" t="n">
        <v>1444</v>
      </c>
      <c r="I14" s="108" t="n">
        <v>1283</v>
      </c>
      <c r="J14" s="120" t="n">
        <f aca="false">+C14-B14+E14-D14+G14-F14+I14-H14</f>
        <v>-1055</v>
      </c>
      <c r="K14" s="107"/>
      <c r="L14" s="108"/>
      <c r="M14" s="108"/>
      <c r="N14" s="108"/>
      <c r="O14" s="108"/>
      <c r="P14" s="108"/>
      <c r="Q14" s="108"/>
      <c r="R14" s="191"/>
      <c r="S14" s="359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 t="n">
        <v>6932</v>
      </c>
      <c r="C15" s="108" t="n">
        <v>6031</v>
      </c>
      <c r="D15" s="108"/>
      <c r="E15" s="108"/>
      <c r="F15" s="108" t="n">
        <v>1096</v>
      </c>
      <c r="G15" s="108" t="n">
        <v>1150</v>
      </c>
      <c r="H15" s="108" t="n">
        <v>1417</v>
      </c>
      <c r="I15" s="108" t="n">
        <v>1283</v>
      </c>
      <c r="J15" s="120" t="n">
        <f aca="false">+C15-B15+E15-D15+G15-F15+I15-H15</f>
        <v>-981</v>
      </c>
      <c r="K15" s="107"/>
      <c r="L15" s="108"/>
      <c r="M15" s="108"/>
      <c r="N15" s="108"/>
      <c r="O15" s="108"/>
      <c r="P15" s="108"/>
      <c r="Q15" s="108"/>
      <c r="R15" s="191"/>
      <c r="S15" s="359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 t="n">
        <v>6825</v>
      </c>
      <c r="C16" s="108" t="n">
        <v>6031</v>
      </c>
      <c r="D16" s="108"/>
      <c r="E16" s="108"/>
      <c r="F16" s="108" t="n">
        <v>1073</v>
      </c>
      <c r="G16" s="108" t="n">
        <v>1150</v>
      </c>
      <c r="H16" s="108" t="n">
        <v>1479</v>
      </c>
      <c r="I16" s="108" t="n">
        <v>1283</v>
      </c>
      <c r="J16" s="120" t="n">
        <f aca="false">+C16-B16+E16-D16+G16-F16+I16-H16</f>
        <v>-913</v>
      </c>
      <c r="K16" s="107"/>
      <c r="L16" s="108"/>
      <c r="M16" s="108"/>
      <c r="N16" s="108"/>
      <c r="O16" s="108"/>
      <c r="P16" s="108"/>
      <c r="Q16" s="108"/>
      <c r="R16" s="191"/>
      <c r="S16" s="359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 t="n">
        <v>7236</v>
      </c>
      <c r="C17" s="108" t="n">
        <v>6031</v>
      </c>
      <c r="D17" s="108"/>
      <c r="E17" s="108"/>
      <c r="F17" s="108" t="n">
        <v>1025</v>
      </c>
      <c r="G17" s="108" t="n">
        <v>1150</v>
      </c>
      <c r="H17" s="108" t="n">
        <v>1307</v>
      </c>
      <c r="I17" s="108" t="n">
        <v>1283</v>
      </c>
      <c r="J17" s="120" t="n">
        <f aca="false">+C17-B17+E17-D17+G17-F17+I17-H17</f>
        <v>-1104</v>
      </c>
      <c r="K17" s="107"/>
      <c r="L17" s="108"/>
      <c r="M17" s="108"/>
      <c r="N17" s="108"/>
      <c r="O17" s="108"/>
      <c r="P17" s="108"/>
      <c r="Q17" s="108"/>
      <c r="R17" s="191"/>
      <c r="S17" s="359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 t="n">
        <v>7145</v>
      </c>
      <c r="C18" s="108" t="n">
        <v>6031</v>
      </c>
      <c r="D18" s="108"/>
      <c r="E18" s="108"/>
      <c r="F18" s="108" t="n">
        <v>1044</v>
      </c>
      <c r="G18" s="108" t="n">
        <v>1150</v>
      </c>
      <c r="H18" s="108" t="n">
        <v>1444</v>
      </c>
      <c r="I18" s="108" t="n">
        <v>1283</v>
      </c>
      <c r="J18" s="120" t="n">
        <f aca="false">+C18-B18+E18-D18+G18-F18+I18-H18</f>
        <v>-1169</v>
      </c>
      <c r="K18" s="107"/>
      <c r="L18" s="108"/>
      <c r="M18" s="108"/>
      <c r="N18" s="108"/>
      <c r="O18" s="108"/>
      <c r="P18" s="108"/>
      <c r="Q18" s="108"/>
      <c r="R18" s="191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 t="n">
        <v>7121</v>
      </c>
      <c r="C19" s="108" t="n">
        <v>6031</v>
      </c>
      <c r="D19" s="108"/>
      <c r="E19" s="108"/>
      <c r="F19" s="108" t="n">
        <v>1011</v>
      </c>
      <c r="G19" s="108" t="n">
        <v>1150</v>
      </c>
      <c r="H19" s="108" t="n">
        <v>1426</v>
      </c>
      <c r="I19" s="108" t="n">
        <v>1283</v>
      </c>
      <c r="J19" s="120" t="n">
        <f aca="false">+C19-B19+E19-D19+G19-F19+I19-H19</f>
        <v>-1094</v>
      </c>
      <c r="K19" s="107"/>
      <c r="L19" s="108"/>
      <c r="M19" s="108"/>
      <c r="N19" s="108"/>
      <c r="O19" s="108"/>
      <c r="P19" s="108"/>
      <c r="Q19" s="108"/>
      <c r="R19" s="191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 t="n">
        <v>7497</v>
      </c>
      <c r="C20" s="108" t="n">
        <v>6031</v>
      </c>
      <c r="D20" s="108"/>
      <c r="E20" s="108"/>
      <c r="F20" s="108" t="n">
        <v>1008</v>
      </c>
      <c r="G20" s="108" t="n">
        <v>1150</v>
      </c>
      <c r="H20" s="108" t="n">
        <v>1419</v>
      </c>
      <c r="I20" s="108" t="n">
        <v>1283</v>
      </c>
      <c r="J20" s="120" t="n">
        <f aca="false">+C20-B20+E20-D20+G20-F20+I20-H20</f>
        <v>-1460</v>
      </c>
      <c r="K20" s="107"/>
      <c r="L20" s="108"/>
      <c r="M20" s="108"/>
      <c r="N20" s="108"/>
      <c r="O20" s="108"/>
      <c r="P20" s="108"/>
      <c r="Q20" s="108"/>
      <c r="R20" s="191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 t="n">
        <v>5169</v>
      </c>
      <c r="C21" s="108" t="n">
        <v>6031</v>
      </c>
      <c r="D21" s="108"/>
      <c r="E21" s="108"/>
      <c r="F21" s="108" t="n">
        <v>956</v>
      </c>
      <c r="G21" s="108" t="n">
        <v>1150</v>
      </c>
      <c r="H21" s="108" t="n">
        <v>1409</v>
      </c>
      <c r="I21" s="108" t="n">
        <v>1283</v>
      </c>
      <c r="J21" s="120" t="n">
        <f aca="false">+C21-B21+E21-D21+G21-F21+I21-H21</f>
        <v>930</v>
      </c>
      <c r="K21" s="107"/>
      <c r="L21" s="108"/>
      <c r="M21" s="108"/>
      <c r="N21" s="108"/>
      <c r="O21" s="108"/>
      <c r="P21" s="108"/>
      <c r="Q21" s="108"/>
      <c r="R21" s="191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 t="n">
        <v>7298</v>
      </c>
      <c r="C22" s="108" t="n">
        <v>6531</v>
      </c>
      <c r="D22" s="108"/>
      <c r="E22" s="108"/>
      <c r="F22" s="108" t="n">
        <v>1098</v>
      </c>
      <c r="G22" s="108" t="n">
        <v>1150</v>
      </c>
      <c r="H22" s="108" t="n">
        <v>1394</v>
      </c>
      <c r="I22" s="108" t="n">
        <v>1283</v>
      </c>
      <c r="J22" s="120" t="n">
        <f aca="false">+C22-B22+E22-D22+G22-F22+I22-H22</f>
        <v>-826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 t="n">
        <v>4507</v>
      </c>
      <c r="C23" s="108" t="n">
        <v>6531</v>
      </c>
      <c r="D23" s="108"/>
      <c r="E23" s="108"/>
      <c r="F23" s="108" t="n">
        <v>1042</v>
      </c>
      <c r="G23" s="108" t="n">
        <v>1150</v>
      </c>
      <c r="H23" s="108" t="n">
        <v>1404</v>
      </c>
      <c r="I23" s="108" t="n">
        <v>1283</v>
      </c>
      <c r="J23" s="120" t="n">
        <f aca="false">+C23-B23+E23-D23+G23-F23+I23-H23</f>
        <v>2011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 t="n">
        <v>5627</v>
      </c>
      <c r="C24" s="108" t="n">
        <v>6513</v>
      </c>
      <c r="D24" s="108"/>
      <c r="E24" s="108"/>
      <c r="F24" s="108" t="n">
        <v>1034</v>
      </c>
      <c r="G24" s="108" t="n">
        <v>1150</v>
      </c>
      <c r="H24" s="108" t="n">
        <v>1409</v>
      </c>
      <c r="I24" s="108" t="n">
        <v>1283</v>
      </c>
      <c r="J24" s="120" t="n">
        <f aca="false">+C24-B24+E24-D24+G24-F24+I24-H24</f>
        <v>876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 t="n">
        <v>6389</v>
      </c>
      <c r="C25" s="108" t="n">
        <v>6531</v>
      </c>
      <c r="D25" s="108"/>
      <c r="E25" s="108"/>
      <c r="F25" s="108" t="n">
        <v>1004</v>
      </c>
      <c r="G25" s="108" t="n">
        <v>1150</v>
      </c>
      <c r="H25" s="108" t="n">
        <v>1399</v>
      </c>
      <c r="I25" s="108" t="n">
        <v>1283</v>
      </c>
      <c r="J25" s="120" t="n">
        <f aca="false">+C25-B25+E25-D25+G25-F25+I25-H25</f>
        <v>172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 t="n">
        <v>6016</v>
      </c>
      <c r="C26" s="108" t="n">
        <v>6531</v>
      </c>
      <c r="D26" s="108"/>
      <c r="E26" s="108"/>
      <c r="F26" s="108" t="n">
        <v>877</v>
      </c>
      <c r="G26" s="108" t="n">
        <v>1150</v>
      </c>
      <c r="H26" s="108" t="n">
        <v>1388</v>
      </c>
      <c r="I26" s="108" t="n">
        <v>1283</v>
      </c>
      <c r="J26" s="120" t="n">
        <f aca="false">+C26-B26+E26-D26+G26-F26+I26-H26</f>
        <v>683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 t="n">
        <v>7602</v>
      </c>
      <c r="C27" s="108" t="n">
        <v>6531</v>
      </c>
      <c r="D27" s="108"/>
      <c r="E27" s="108"/>
      <c r="F27" s="108" t="n">
        <v>1064</v>
      </c>
      <c r="G27" s="108" t="n">
        <v>1150</v>
      </c>
      <c r="H27" s="108" t="n">
        <v>1365</v>
      </c>
      <c r="I27" s="108" t="n">
        <v>1283</v>
      </c>
      <c r="J27" s="120" t="n">
        <f aca="false">+C27-B27+E27-D27+G27-F27+I27-H27</f>
        <v>-1067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08"/>
      <c r="G28" s="108"/>
      <c r="H28" s="108"/>
      <c r="I28" s="108"/>
      <c r="J28" s="120" t="n">
        <f aca="false">+C28-B28+E28-D28+G28-F28+I28-H28</f>
        <v>0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08"/>
      <c r="G29" s="108"/>
      <c r="H29" s="108"/>
      <c r="I29" s="108"/>
      <c r="J29" s="120" t="n">
        <f aca="false">+C29-B29+E29-D29+G29-F29+I29-H29</f>
        <v>0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08"/>
      <c r="G30" s="108"/>
      <c r="H30" s="108"/>
      <c r="I30" s="108"/>
      <c r="J30" s="120" t="n">
        <f aca="false">+C30-B30+E30-D30+G30-F30+I30-H30</f>
        <v>0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08"/>
      <c r="G31" s="108"/>
      <c r="H31" s="108"/>
      <c r="I31" s="108"/>
      <c r="J31" s="120" t="n">
        <f aca="false">+C31-B31+E31-D31+G31-F31+I31-H31</f>
        <v>0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08"/>
      <c r="G32" s="108"/>
      <c r="H32" s="108"/>
      <c r="I32" s="108"/>
      <c r="J32" s="120" t="n">
        <f aca="false">+C32-B32+E32-D32+G32-F32+I32-H32</f>
        <v>0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08"/>
      <c r="G33" s="108"/>
      <c r="H33" s="108"/>
      <c r="I33" s="108"/>
      <c r="J33" s="120" t="n">
        <f aca="false">+C33-B33+E33-D33+G33-F33+I33-H33</f>
        <v>0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08"/>
      <c r="G34" s="108"/>
      <c r="H34" s="108"/>
      <c r="I34" s="108"/>
      <c r="J34" s="120" t="n">
        <f aca="false">+C34-B34+E34-D34+G34-F34+I34-H34</f>
        <v>0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135804</v>
      </c>
      <c r="C39" s="108" t="n">
        <f aca="false">SUM(C8:C38)</f>
        <v>123602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21435</v>
      </c>
      <c r="G39" s="108" t="n">
        <f aca="false">SUM(G8:G38)</f>
        <v>23000</v>
      </c>
      <c r="H39" s="108" t="n">
        <f aca="false">SUM(H8:H38)</f>
        <v>28492</v>
      </c>
      <c r="I39" s="108" t="n">
        <f aca="false">SUM(I8:I38)</f>
        <v>25660</v>
      </c>
      <c r="J39" s="120" t="n">
        <f aca="false">SUM(J8:J38)</f>
        <v>-13469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29"/>
      <c r="J40" s="360" t="n">
        <f aca="false">+summary!H4</f>
        <v>2.88</v>
      </c>
      <c r="K40" s="134"/>
      <c r="L40" s="0"/>
      <c r="M40" s="29"/>
      <c r="R40" s="184"/>
      <c r="S40" s="134"/>
      <c r="U40" s="29"/>
      <c r="X40" s="184"/>
    </row>
    <row r="41" customFormat="false" ht="12.75" hidden="false" customHeight="false" outlineLevel="0" collapsed="false">
      <c r="J41" s="132" t="n">
        <f aca="false">+J40*J39</f>
        <v>-38790.72</v>
      </c>
      <c r="L41" s="0"/>
      <c r="R41" s="132"/>
      <c r="X41" s="132"/>
    </row>
    <row r="42" customFormat="false" ht="12.75" hidden="false" customHeight="false" outlineLevel="0" collapsed="false">
      <c r="A42" s="152" t="n">
        <v>37103</v>
      </c>
      <c r="C42" s="77"/>
      <c r="J42" s="183" t="n">
        <v>372841.88</v>
      </c>
      <c r="K42" s="152"/>
      <c r="L42" s="0"/>
      <c r="M42" s="77"/>
      <c r="O42" s="77"/>
      <c r="R42" s="132"/>
      <c r="S42" s="152"/>
      <c r="U42" s="77"/>
      <c r="X42" s="132"/>
    </row>
    <row r="43" customFormat="false" ht="12.75" hidden="false" customHeight="false" outlineLevel="0" collapsed="false">
      <c r="A43" s="152" t="n">
        <v>37123</v>
      </c>
      <c r="C43" s="151"/>
      <c r="J43" s="132" t="n">
        <f aca="false">+J42+J41</f>
        <v>334051.16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122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0" t="n">
        <v>146405</v>
      </c>
      <c r="L47" s="0"/>
    </row>
    <row r="48" customFormat="false" ht="12.75" hidden="false" customHeight="false" outlineLevel="0" collapsed="false">
      <c r="A48" s="124" t="n">
        <f aca="false">+A43</f>
        <v>37123</v>
      </c>
      <c r="B48" s="9"/>
      <c r="C48" s="9"/>
      <c r="D48" s="36" t="n">
        <f aca="false">+J39</f>
        <v>-13469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132936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E50" activeCellId="3" sqref="C35 C38 D43 E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6"/>
      <c r="G5" s="216"/>
      <c r="K5" s="216"/>
      <c r="O5" s="216"/>
      <c r="S5" s="216"/>
      <c r="W5" s="216"/>
    </row>
    <row r="6" customFormat="false" ht="12.75" hidden="false" customHeight="false" outlineLevel="0" collapsed="false">
      <c r="A6" s="136"/>
      <c r="B6" s="98" t="s">
        <v>185</v>
      </c>
      <c r="D6" s="98" t="s">
        <v>186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 t="s">
        <v>111</v>
      </c>
      <c r="E7" s="101" t="s">
        <v>112</v>
      </c>
      <c r="F7" s="101" t="s">
        <v>130</v>
      </c>
      <c r="G7" s="74"/>
      <c r="H7" s="101"/>
      <c r="I7" s="101"/>
      <c r="J7" s="101"/>
      <c r="K7" s="74"/>
      <c r="L7" s="101"/>
      <c r="M7" s="101"/>
      <c r="N7" s="101"/>
      <c r="O7" s="74"/>
      <c r="P7" s="101"/>
      <c r="Q7" s="101"/>
      <c r="R7" s="101"/>
      <c r="S7" s="74"/>
      <c r="T7" s="101"/>
      <c r="U7" s="101"/>
      <c r="V7" s="101"/>
      <c r="W7" s="74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12222</v>
      </c>
      <c r="C8" s="108" t="n">
        <v>11345</v>
      </c>
      <c r="D8" s="108"/>
      <c r="E8" s="108"/>
      <c r="F8" s="120" t="n">
        <f aca="false">+C8-B8+E8-D8</f>
        <v>-877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12888</v>
      </c>
      <c r="C9" s="108" t="n">
        <v>11487</v>
      </c>
      <c r="D9" s="108"/>
      <c r="E9" s="108"/>
      <c r="F9" s="120" t="n">
        <f aca="false">+C9-B9+E9-D9</f>
        <v>-1401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11891</v>
      </c>
      <c r="C10" s="108" t="n">
        <v>11488</v>
      </c>
      <c r="D10" s="108"/>
      <c r="E10" s="108"/>
      <c r="F10" s="120" t="n">
        <f aca="false">+C10-B10+E10-D10</f>
        <v>-403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11899</v>
      </c>
      <c r="C11" s="108" t="n">
        <v>11090</v>
      </c>
      <c r="D11" s="108"/>
      <c r="E11" s="108"/>
      <c r="F11" s="120" t="n">
        <f aca="false">+C11-B11+E11-D11</f>
        <v>-809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11842</v>
      </c>
      <c r="C12" s="108" t="n">
        <v>11492</v>
      </c>
      <c r="D12" s="108"/>
      <c r="E12" s="108"/>
      <c r="F12" s="120" t="n">
        <f aca="false">+C12-B12+E12-D12</f>
        <v>-350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 t="n">
        <v>11356</v>
      </c>
      <c r="C13" s="108" t="n">
        <v>11494</v>
      </c>
      <c r="D13" s="108"/>
      <c r="E13" s="108"/>
      <c r="F13" s="120" t="n">
        <f aca="false">+C13-B13+E13-D13</f>
        <v>138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 t="n">
        <v>11348</v>
      </c>
      <c r="C14" s="108" t="n">
        <v>11494</v>
      </c>
      <c r="D14" s="108"/>
      <c r="E14" s="108"/>
      <c r="F14" s="120" t="n">
        <f aca="false">+C14-B14+E14-D14</f>
        <v>146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 t="n">
        <v>10845</v>
      </c>
      <c r="C15" s="108" t="n">
        <v>11494</v>
      </c>
      <c r="D15" s="108"/>
      <c r="E15" s="108"/>
      <c r="F15" s="120" t="n">
        <f aca="false">+C15-B15+E15-D15</f>
        <v>649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 t="n">
        <v>10042</v>
      </c>
      <c r="C16" s="108" t="n">
        <v>11484</v>
      </c>
      <c r="D16" s="108"/>
      <c r="E16" s="108"/>
      <c r="F16" s="120" t="n">
        <f aca="false">+C16-B16+E16-D16</f>
        <v>1442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 t="n">
        <v>11541</v>
      </c>
      <c r="C17" s="108" t="n">
        <v>11494</v>
      </c>
      <c r="D17" s="108"/>
      <c r="E17" s="108"/>
      <c r="F17" s="120" t="n">
        <f aca="false">+C17-B17+E17-D17</f>
        <v>-47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 t="n">
        <v>12142</v>
      </c>
      <c r="C18" s="108" t="n">
        <v>11444</v>
      </c>
      <c r="D18" s="108" t="n">
        <v>-1</v>
      </c>
      <c r="E18" s="108"/>
      <c r="F18" s="120" t="n">
        <f aca="false">+C18-B18+E18-D18</f>
        <v>-697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 t="n">
        <v>12792</v>
      </c>
      <c r="C19" s="108" t="n">
        <v>11444</v>
      </c>
      <c r="D19" s="108"/>
      <c r="E19" s="108"/>
      <c r="F19" s="120" t="n">
        <f aca="false">+C19-B19+E19-D19</f>
        <v>-1348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 t="n">
        <v>12272</v>
      </c>
      <c r="C20" s="108" t="n">
        <v>11444</v>
      </c>
      <c r="D20" s="108"/>
      <c r="E20" s="108"/>
      <c r="F20" s="120" t="n">
        <f aca="false">+C20-B20+E20-D20</f>
        <v>-828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 t="n">
        <v>11797</v>
      </c>
      <c r="C21" s="108" t="n">
        <v>11830</v>
      </c>
      <c r="D21" s="108"/>
      <c r="E21" s="108"/>
      <c r="F21" s="120" t="n">
        <f aca="false">+C21-B21+E21-D21</f>
        <v>33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 t="n">
        <v>11785</v>
      </c>
      <c r="C22" s="108" t="n">
        <v>11837</v>
      </c>
      <c r="D22" s="108"/>
      <c r="E22" s="108"/>
      <c r="F22" s="120" t="n">
        <f aca="false">+C22-B22+E22-D22</f>
        <v>52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 t="n">
        <v>11842</v>
      </c>
      <c r="C23" s="108" t="n">
        <v>11772</v>
      </c>
      <c r="D23" s="108" t="n">
        <v>-183</v>
      </c>
      <c r="E23" s="108"/>
      <c r="F23" s="120" t="n">
        <f aca="false">+C23-B23+E23-D23</f>
        <v>113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 t="n">
        <v>12746</v>
      </c>
      <c r="C24" s="108" t="n">
        <v>11494</v>
      </c>
      <c r="D24" s="108" t="n">
        <v>-7</v>
      </c>
      <c r="E24" s="108"/>
      <c r="F24" s="120" t="n">
        <f aca="false">+C24-B24+E24-D24</f>
        <v>-1245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 t="n">
        <v>11034</v>
      </c>
      <c r="C25" s="108" t="n">
        <v>11467</v>
      </c>
      <c r="D25" s="108" t="n">
        <v>-66</v>
      </c>
      <c r="E25" s="108"/>
      <c r="F25" s="120" t="n">
        <f aca="false">+C25-B25+E25-D25</f>
        <v>499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 t="n">
        <v>11828</v>
      </c>
      <c r="C26" s="108" t="n">
        <v>11467</v>
      </c>
      <c r="D26" s="108" t="n">
        <v>-113</v>
      </c>
      <c r="E26" s="108"/>
      <c r="F26" s="120" t="n">
        <f aca="false">+C26-B26+E26-D26</f>
        <v>-248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 t="n">
        <v>12542</v>
      </c>
      <c r="C27" s="108" t="n">
        <v>11467</v>
      </c>
      <c r="D27" s="108" t="n">
        <v>-62</v>
      </c>
      <c r="E27" s="108"/>
      <c r="F27" s="120" t="n">
        <f aca="false">+C27-B27+E27-D27</f>
        <v>-1013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+C28-B28+E28-D28</f>
        <v>0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+C29-B29+E29-D29</f>
        <v>0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+C30-B30+E30-D30</f>
        <v>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+C31-B31+E31-D31</f>
        <v>0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+C32-B32+E32-D32</f>
        <v>0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+C33-B33+E33-D33</f>
        <v>0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+C34-B34+E34-D34</f>
        <v>0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236654</v>
      </c>
      <c r="C39" s="108" t="n">
        <f aca="false">SUM(C8:C38)</f>
        <v>230028</v>
      </c>
      <c r="D39" s="108" t="n">
        <f aca="false">SUM(D8:D38)</f>
        <v>-432</v>
      </c>
      <c r="E39" s="108" t="n">
        <f aca="false">SUM(E8:E38)</f>
        <v>0</v>
      </c>
      <c r="F39" s="108" t="n">
        <f aca="false">SUM(F8:F38)</f>
        <v>-6194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29"/>
      <c r="D40" s="29"/>
      <c r="E40" s="29"/>
      <c r="F40" s="184" t="n">
        <f aca="false">+summary!H4</f>
        <v>2.88</v>
      </c>
      <c r="G40" s="134"/>
      <c r="I40" s="29"/>
      <c r="J40" s="184"/>
      <c r="K40" s="134"/>
      <c r="M40" s="29"/>
      <c r="N40" s="184"/>
      <c r="O40" s="134"/>
      <c r="Q40" s="29"/>
      <c r="R40" s="184"/>
      <c r="S40" s="134"/>
      <c r="U40" s="29"/>
      <c r="V40" s="184"/>
      <c r="W40" s="134"/>
      <c r="Y40" s="29"/>
      <c r="Z40" s="184"/>
    </row>
    <row r="41" customFormat="false" ht="12.75" hidden="false" customHeight="false" outlineLevel="0" collapsed="false">
      <c r="F41" s="132" t="n">
        <f aca="false">+F40*F39</f>
        <v>-17838.72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37103</v>
      </c>
      <c r="C42" s="77"/>
      <c r="D42" s="77"/>
      <c r="E42" s="77"/>
      <c r="F42" s="361" t="n">
        <v>442176.52</v>
      </c>
      <c r="G42" s="152"/>
      <c r="I42" s="77"/>
      <c r="J42" s="132"/>
      <c r="K42" s="152"/>
      <c r="M42" s="77"/>
      <c r="N42" s="132"/>
      <c r="O42" s="152"/>
      <c r="Q42" s="77"/>
      <c r="R42" s="132"/>
      <c r="S42" s="152"/>
      <c r="U42" s="77"/>
      <c r="V42" s="132"/>
      <c r="W42" s="152"/>
      <c r="Y42" s="77"/>
      <c r="Z42" s="132"/>
    </row>
    <row r="43" customFormat="false" ht="12.75" hidden="false" customHeight="false" outlineLevel="0" collapsed="false">
      <c r="A43" s="152" t="n">
        <v>37123</v>
      </c>
      <c r="C43" s="151"/>
      <c r="D43" s="151"/>
      <c r="E43" s="151"/>
      <c r="F43" s="117" t="n">
        <f aca="false">+F42+F41</f>
        <v>424337.8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122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0" t="n">
        <v>-235778</v>
      </c>
      <c r="E47" s="108"/>
    </row>
    <row r="48" customFormat="false" ht="12.75" hidden="false" customHeight="false" outlineLevel="0" collapsed="false">
      <c r="A48" s="124" t="n">
        <f aca="false">+A43</f>
        <v>37123</v>
      </c>
      <c r="B48" s="9"/>
      <c r="C48" s="9"/>
      <c r="D48" s="36" t="n">
        <f aca="false">+F39</f>
        <v>-6194</v>
      </c>
      <c r="E48" s="108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-241972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3" sqref="B15 B16 B10 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3" t="s">
        <v>1</v>
      </c>
      <c r="H2" s="64"/>
    </row>
    <row r="3" customFormat="false" ht="15" hidden="false" customHeight="true" outlineLevel="0" collapsed="false">
      <c r="G3" s="65" t="s">
        <v>2</v>
      </c>
      <c r="H3" s="66" t="n">
        <f aca="false">+'[1]0701'!$K$39</f>
        <v>2.69</v>
      </c>
      <c r="I3" s="67" t="n">
        <f aca="true">NOW()</f>
        <v>45926.9545645981</v>
      </c>
    </row>
    <row r="4" customFormat="false" ht="15" hidden="false" customHeight="true" outlineLevel="0" collapsed="false">
      <c r="A4" s="5" t="s">
        <v>3</v>
      </c>
      <c r="C4" s="5" t="s">
        <v>4</v>
      </c>
      <c r="G4" s="68" t="s">
        <v>5</v>
      </c>
      <c r="H4" s="69" t="n">
        <f aca="false">+'[1]0701'!$M$39</f>
        <v>2.88</v>
      </c>
    </row>
    <row r="5" customFormat="false" ht="15" hidden="false" customHeight="true" outlineLevel="0" collapsed="false">
      <c r="B5" s="70"/>
      <c r="G5" s="65" t="s">
        <v>6</v>
      </c>
      <c r="H5" s="66" t="n">
        <f aca="false">+'[1]0701'!$H$39</f>
        <v>2.98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1" t="s">
        <v>12</v>
      </c>
      <c r="B7" s="72" t="s">
        <v>95</v>
      </c>
      <c r="C7" s="73" t="s">
        <v>15</v>
      </c>
      <c r="D7" s="74" t="s">
        <v>17</v>
      </c>
      <c r="E7" s="71" t="s">
        <v>96</v>
      </c>
      <c r="F7" s="75" t="s">
        <v>19</v>
      </c>
      <c r="G7" s="71" t="s">
        <v>20</v>
      </c>
    </row>
    <row r="8" customFormat="false" ht="15" hidden="false" customHeight="true" outlineLevel="0" collapsed="false">
      <c r="A8" s="50" t="s">
        <v>75</v>
      </c>
      <c r="B8" s="28" t="n">
        <f aca="false">+C8*$H$3</f>
        <v>837203.32</v>
      </c>
      <c r="C8" s="26" t="n">
        <f aca="false">+williams!J40</f>
        <v>311228</v>
      </c>
      <c r="D8" s="31" t="n">
        <f aca="false">+williams!A40</f>
        <v>37123</v>
      </c>
      <c r="E8" s="27" t="s">
        <v>97</v>
      </c>
      <c r="F8" s="27" t="s">
        <v>76</v>
      </c>
      <c r="G8" s="9"/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50" t="s">
        <v>41</v>
      </c>
      <c r="B9" s="28" t="n">
        <f aca="false">+NNG!$D$24</f>
        <v>502623.65</v>
      </c>
      <c r="C9" s="26" t="n">
        <f aca="false">+B9/$H$4</f>
        <v>174522.100694444</v>
      </c>
      <c r="D9" s="31" t="n">
        <f aca="false">+NNG!A24</f>
        <v>37123</v>
      </c>
      <c r="E9" s="27" t="s">
        <v>98</v>
      </c>
      <c r="F9" s="27" t="s">
        <v>27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6" t="s">
        <v>43</v>
      </c>
      <c r="B10" s="28" t="n">
        <f aca="false">+Conoco!$F$41</f>
        <v>588898.11</v>
      </c>
      <c r="C10" s="26" t="n">
        <f aca="false">+B10/$H$4</f>
        <v>204478.510416667</v>
      </c>
      <c r="D10" s="31" t="n">
        <f aca="false">+Conoco!A41</f>
        <v>37123</v>
      </c>
      <c r="E10" s="9" t="s">
        <v>98</v>
      </c>
      <c r="F10" s="9" t="s">
        <v>37</v>
      </c>
      <c r="G10" s="9" t="s">
        <v>99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6" t="s">
        <v>52</v>
      </c>
      <c r="B11" s="28" t="n">
        <f aca="false">+PGETX!$H$39</f>
        <v>489762.09</v>
      </c>
      <c r="C11" s="26" t="n">
        <f aca="false">+B11/$H$4</f>
        <v>170056.28125</v>
      </c>
      <c r="D11" s="34" t="n">
        <f aca="false">+PGETX!E39</f>
        <v>37123</v>
      </c>
      <c r="E11" s="9" t="s">
        <v>98</v>
      </c>
      <c r="F11" s="9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7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6" t="s">
        <v>47</v>
      </c>
      <c r="B12" s="28" t="n">
        <f aca="false">+KN_Westar!F41</f>
        <v>466016.15</v>
      </c>
      <c r="C12" s="26" t="n">
        <f aca="false">+B12/$H$4</f>
        <v>161811.163194444</v>
      </c>
      <c r="D12" s="34" t="n">
        <f aca="false">+KN_Westar!A41</f>
        <v>37123</v>
      </c>
      <c r="E12" s="9" t="s">
        <v>98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7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6" t="s">
        <v>50</v>
      </c>
      <c r="B13" s="28" t="n">
        <f aca="false">+CIG!$D$43</f>
        <v>428914.36</v>
      </c>
      <c r="C13" s="26" t="n">
        <f aca="false">+B13/$H$4</f>
        <v>148928.597222222</v>
      </c>
      <c r="D13" s="34" t="n">
        <f aca="false">+CIG!A43</f>
        <v>37122</v>
      </c>
      <c r="E13" s="9" t="s">
        <v>98</v>
      </c>
      <c r="F13" s="9" t="s">
        <v>37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6" t="s">
        <v>45</v>
      </c>
      <c r="B14" s="28" t="n">
        <f aca="false">+'Amoco Abo'!$F$43</f>
        <v>424337.8</v>
      </c>
      <c r="C14" s="26" t="n">
        <f aca="false">+B14/$H$4</f>
        <v>147339.513888889</v>
      </c>
      <c r="D14" s="34" t="n">
        <f aca="false">+'Amoco Abo'!A43</f>
        <v>37123</v>
      </c>
      <c r="E14" s="9" t="s">
        <v>98</v>
      </c>
      <c r="F14" s="9" t="s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6" t="s">
        <v>86</v>
      </c>
      <c r="B15" s="28" t="n">
        <f aca="false">+C15*$H$4</f>
        <v>396728.64</v>
      </c>
      <c r="C15" s="26" t="n">
        <f aca="false">+NGPL!F38</f>
        <v>137753</v>
      </c>
      <c r="D15" s="34" t="n">
        <f aca="false">+NGPL!A38</f>
        <v>37123</v>
      </c>
      <c r="E15" s="9" t="s">
        <v>97</v>
      </c>
      <c r="F15" s="9" t="s">
        <v>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6" t="s">
        <v>48</v>
      </c>
      <c r="B16" s="28" t="n">
        <f aca="false">+DEFS!F54</f>
        <v>511218.73</v>
      </c>
      <c r="C16" s="29" t="n">
        <f aca="false">+B16/$H$4</f>
        <v>177506.503472222</v>
      </c>
      <c r="D16" s="34" t="n">
        <f aca="false">+DEFS!A40</f>
        <v>37123</v>
      </c>
      <c r="E16" s="9" t="s">
        <v>98</v>
      </c>
      <c r="F16" s="9" t="s">
        <v>27</v>
      </c>
      <c r="G16" s="9" t="s">
        <v>49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6" t="s">
        <v>71</v>
      </c>
      <c r="B17" s="28" t="n">
        <f aca="false">+C17*$H$4</f>
        <v>420572.16</v>
      </c>
      <c r="C17" s="26" t="n">
        <f aca="false">+Mojave!D40</f>
        <v>146032</v>
      </c>
      <c r="D17" s="34" t="n">
        <f aca="false">+Mojave!A40</f>
        <v>37123</v>
      </c>
      <c r="E17" s="9" t="s">
        <v>97</v>
      </c>
      <c r="F17" s="9" t="s">
        <v>27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50" t="s">
        <v>73</v>
      </c>
      <c r="B18" s="28" t="n">
        <f aca="false">+C18*$H$4</f>
        <v>480424.32</v>
      </c>
      <c r="C18" s="29" t="n">
        <f aca="false">+SoCal!F40</f>
        <v>166814</v>
      </c>
      <c r="D18" s="31" t="n">
        <f aca="false">+SoCal!A40</f>
        <v>37123</v>
      </c>
      <c r="E18" s="27" t="s">
        <v>97</v>
      </c>
      <c r="F18" s="27" t="s">
        <v>53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6" t="s">
        <v>78</v>
      </c>
      <c r="B19" s="78" t="n">
        <f aca="false">+C19*H3</f>
        <v>371225.38</v>
      </c>
      <c r="C19" s="79" t="n">
        <f aca="false">+'Red C'!F43</f>
        <v>138002</v>
      </c>
      <c r="D19" s="31" t="n">
        <f aca="false">+'Red C'!B43</f>
        <v>37123</v>
      </c>
      <c r="E19" s="27" t="s">
        <v>97</v>
      </c>
      <c r="F19" s="9" t="s">
        <v>35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6" t="s">
        <v>51</v>
      </c>
      <c r="B20" s="28" t="n">
        <f aca="false">+mewborne!$J$43</f>
        <v>334051.16</v>
      </c>
      <c r="C20" s="26" t="n">
        <f aca="false">+B20/$H$4</f>
        <v>115989.986111111</v>
      </c>
      <c r="D20" s="34" t="n">
        <f aca="false">+mewborne!A43</f>
        <v>37123</v>
      </c>
      <c r="E20" s="9" t="s">
        <v>98</v>
      </c>
      <c r="F20" s="9" t="s">
        <v>23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6" t="s">
        <v>80</v>
      </c>
      <c r="B21" s="28" t="n">
        <f aca="false">+C21*$H$3</f>
        <v>266331.52</v>
      </c>
      <c r="C21" s="26" t="n">
        <f aca="false">+Amoco!D40</f>
        <v>99008</v>
      </c>
      <c r="D21" s="34" t="n">
        <f aca="false">+Amoco!A40</f>
        <v>37123</v>
      </c>
      <c r="E21" s="9" t="s">
        <v>97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6" t="s">
        <v>87</v>
      </c>
      <c r="B22" s="45" t="n">
        <f aca="false">+C22*$H$4</f>
        <v>185731.2</v>
      </c>
      <c r="C22" s="79" t="n">
        <f aca="false">+PEPL!D41</f>
        <v>64490</v>
      </c>
      <c r="D22" s="34" t="n">
        <f aca="false">+PEPL!A41</f>
        <v>37123</v>
      </c>
      <c r="E22" s="9" t="s">
        <v>97</v>
      </c>
      <c r="F22" s="9" t="s">
        <v>27</v>
      </c>
      <c r="G22" s="9" t="s">
        <v>88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6" t="s">
        <v>55</v>
      </c>
      <c r="B23" s="28" t="n">
        <f aca="false">+PNM!$D$23</f>
        <v>163534.39</v>
      </c>
      <c r="C23" s="26" t="n">
        <f aca="false">+B23/$H$4</f>
        <v>56782.7743055556</v>
      </c>
      <c r="D23" s="34" t="n">
        <f aca="false">+PNM!A23</f>
        <v>37123</v>
      </c>
      <c r="E23" s="9" t="s">
        <v>98</v>
      </c>
      <c r="F23" s="9" t="s">
        <v>35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6" t="s">
        <v>90</v>
      </c>
      <c r="B24" s="28" t="n">
        <f aca="false">+C24*$H$4</f>
        <v>178862.4</v>
      </c>
      <c r="C24" s="26" t="n">
        <f aca="false">+Lonestar!F42</f>
        <v>62105</v>
      </c>
      <c r="D24" s="31" t="n">
        <f aca="false">+Lonestar!B42</f>
        <v>37123</v>
      </c>
      <c r="E24" s="9" t="s">
        <v>97</v>
      </c>
      <c r="F24" s="9" t="s">
        <v>53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6" t="s">
        <v>56</v>
      </c>
      <c r="B25" s="28" t="n">
        <f aca="false">+EOG!J41</f>
        <v>74249.32</v>
      </c>
      <c r="C25" s="26" t="n">
        <f aca="false">+B25/$H$4</f>
        <v>25781.0138888889</v>
      </c>
      <c r="D25" s="31" t="n">
        <f aca="false">+EOG!A41</f>
        <v>37123</v>
      </c>
      <c r="E25" s="9" t="s">
        <v>98</v>
      </c>
      <c r="F25" s="9" t="s">
        <v>53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6" t="s">
        <v>82</v>
      </c>
      <c r="B26" s="28" t="n">
        <f aca="false">+'El Paso'!C39*summary!H4+'El Paso'!E39*summary!H3</f>
        <v>13556.11</v>
      </c>
      <c r="C26" s="26" t="n">
        <f aca="false">+'El Paso'!H39</f>
        <v>500</v>
      </c>
      <c r="D26" s="34" t="n">
        <f aca="false">+'El Paso'!A39</f>
        <v>37123</v>
      </c>
      <c r="E26" s="9" t="s">
        <v>97</v>
      </c>
      <c r="F26" s="9" t="s">
        <v>27</v>
      </c>
      <c r="G26" s="9" t="s">
        <v>100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6" t="s">
        <v>57</v>
      </c>
      <c r="B27" s="28" t="n">
        <f aca="false">+SidR!D41</f>
        <v>160593.28</v>
      </c>
      <c r="C27" s="26" t="n">
        <f aca="false">+B27/$H$4</f>
        <v>55761.5555555556</v>
      </c>
      <c r="D27" s="34" t="n">
        <f aca="false">+SidR!A41</f>
        <v>37123</v>
      </c>
      <c r="E27" s="9" t="s">
        <v>98</v>
      </c>
      <c r="F27" s="9" t="s">
        <v>53</v>
      </c>
      <c r="G27" s="9" t="s">
        <v>101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6" t="s">
        <v>89</v>
      </c>
      <c r="B28" s="28" t="n">
        <f aca="false">+C28*$H$4</f>
        <v>120821.76</v>
      </c>
      <c r="C28" s="29" t="n">
        <f aca="false">+Oasis!D40</f>
        <v>41952</v>
      </c>
      <c r="D28" s="34" t="n">
        <f aca="false">+Oasis!B40</f>
        <v>37123</v>
      </c>
      <c r="E28" s="9" t="s">
        <v>97</v>
      </c>
      <c r="F28" s="9" t="s">
        <v>53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6" t="s">
        <v>74</v>
      </c>
      <c r="B29" s="28" t="n">
        <f aca="false">+C29*$H$4</f>
        <v>71809.92</v>
      </c>
      <c r="C29" s="29" t="n">
        <f aca="false">+'PG&amp;E'!D40</f>
        <v>24934</v>
      </c>
      <c r="D29" s="34" t="n">
        <f aca="false">+'PG&amp;E'!A40</f>
        <v>37123</v>
      </c>
      <c r="E29" s="9" t="s">
        <v>97</v>
      </c>
      <c r="F29" s="9" t="s">
        <v>53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50" t="s">
        <v>22</v>
      </c>
      <c r="B30" s="28" t="n">
        <f aca="false">+Calpine!D41</f>
        <v>127115.96</v>
      </c>
      <c r="C30" s="29" t="n">
        <f aca="false">+B30/$H$4</f>
        <v>44137.4861111111</v>
      </c>
      <c r="D30" s="31" t="n">
        <f aca="false">+Calpine!A41</f>
        <v>37123</v>
      </c>
      <c r="E30" s="27" t="s">
        <v>98</v>
      </c>
      <c r="F30" s="27" t="s">
        <v>23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76" t="s">
        <v>84</v>
      </c>
      <c r="B31" s="28" t="n">
        <f aca="false">+C31*$H$3</f>
        <v>203355.93</v>
      </c>
      <c r="C31" s="29" t="n">
        <f aca="false">+NW!$F$41</f>
        <v>75597</v>
      </c>
      <c r="D31" s="31" t="n">
        <f aca="false">+NW!B41</f>
        <v>37123</v>
      </c>
      <c r="E31" s="9" t="s">
        <v>97</v>
      </c>
      <c r="F31" s="9" t="s">
        <v>35</v>
      </c>
      <c r="G31" s="33"/>
      <c r="H31" s="2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50" t="s">
        <v>36</v>
      </c>
      <c r="B32" s="28" t="n">
        <f aca="false">+burlington!D42</f>
        <v>13714.8</v>
      </c>
      <c r="C32" s="26" t="n">
        <f aca="false">+B32/$H$3</f>
        <v>5098.43866171004</v>
      </c>
      <c r="D32" s="31" t="n">
        <f aca="false">+burlington!A42</f>
        <v>37123</v>
      </c>
      <c r="E32" s="27" t="s">
        <v>98</v>
      </c>
      <c r="F32" s="9" t="s">
        <v>37</v>
      </c>
      <c r="G32" s="9" t="s">
        <v>38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50" t="s">
        <v>33</v>
      </c>
      <c r="B33" s="80" t="n">
        <f aca="false">+transcol!$D$43</f>
        <v>19062.74</v>
      </c>
      <c r="C33" s="81" t="n">
        <f aca="false">+B33/$H$4</f>
        <v>6619.00694444445</v>
      </c>
      <c r="D33" s="31" t="n">
        <f aca="false">+transcol!A43</f>
        <v>37123</v>
      </c>
      <c r="E33" s="27" t="s">
        <v>98</v>
      </c>
      <c r="F33" s="27" t="s">
        <v>35</v>
      </c>
      <c r="G33" s="5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102</v>
      </c>
      <c r="B34" s="16" t="n">
        <f aca="false">SUM(B8:B33)</f>
        <v>7850715.2</v>
      </c>
      <c r="C34" s="26" t="n">
        <f aca="false">SUM(C8:C33)</f>
        <v>2763227.93171727</v>
      </c>
      <c r="D34" s="3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6"/>
      <c r="D35" s="32"/>
      <c r="E35" s="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1" t="s">
        <v>12</v>
      </c>
      <c r="B36" s="72" t="s">
        <v>95</v>
      </c>
      <c r="C36" s="73" t="s">
        <v>15</v>
      </c>
      <c r="D36" s="83" t="s">
        <v>17</v>
      </c>
      <c r="E36" s="71" t="s">
        <v>96</v>
      </c>
      <c r="F36" s="75" t="s">
        <v>19</v>
      </c>
      <c r="G36" s="71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50" t="s">
        <v>29</v>
      </c>
      <c r="B37" s="28" t="n">
        <f aca="false">+Citizens!D18</f>
        <v>-802219.7</v>
      </c>
      <c r="C37" s="29" t="n">
        <f aca="false">+B37/$H$4</f>
        <v>-278548.506944445</v>
      </c>
      <c r="D37" s="31" t="n">
        <f aca="false">+Citizens!A18</f>
        <v>37123</v>
      </c>
      <c r="E37" s="27" t="s">
        <v>98</v>
      </c>
      <c r="F37" s="27" t="s">
        <v>23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6" t="s">
        <v>26</v>
      </c>
      <c r="B38" s="28" t="n">
        <f aca="false">+'NS Steel'!D41</f>
        <v>-433979.5</v>
      </c>
      <c r="C38" s="29" t="n">
        <f aca="false">+B38/$H$4</f>
        <v>-150687.326388889</v>
      </c>
      <c r="D38" s="34" t="n">
        <f aca="false">+'NS Steel'!A41</f>
        <v>37123</v>
      </c>
      <c r="E38" s="9" t="s">
        <v>98</v>
      </c>
      <c r="F38" s="9" t="s">
        <v>27</v>
      </c>
      <c r="G38" s="3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6" t="s">
        <v>24</v>
      </c>
      <c r="B39" s="28" t="n">
        <f aca="false">+'Citizens-Griffith'!D41</f>
        <v>-187183.12</v>
      </c>
      <c r="C39" s="26" t="n">
        <f aca="false">+B39/$H$4</f>
        <v>-64994.1388888889</v>
      </c>
      <c r="D39" s="31" t="n">
        <f aca="false">+'Citizens-Griffith'!A41</f>
        <v>37123</v>
      </c>
      <c r="E39" s="9" t="s">
        <v>98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50" t="s">
        <v>60</v>
      </c>
      <c r="B40" s="28" t="n">
        <f aca="false">+Agave!$D$24</f>
        <v>-159048.03</v>
      </c>
      <c r="C40" s="29" t="n">
        <f aca="false">+B40/$H$4</f>
        <v>-55225.0104166667</v>
      </c>
      <c r="D40" s="31" t="n">
        <f aca="false">+Agave!A24</f>
        <v>37123</v>
      </c>
      <c r="E40" s="27" t="s">
        <v>98</v>
      </c>
      <c r="F40" s="27" t="s">
        <v>53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6" t="s">
        <v>59</v>
      </c>
      <c r="B41" s="28" t="n">
        <f aca="false">+EPFS!D41</f>
        <v>-83845.72</v>
      </c>
      <c r="C41" s="29" t="n">
        <f aca="false">+B41/$H$5</f>
        <v>-28136.1476510067</v>
      </c>
      <c r="D41" s="31" t="n">
        <f aca="false">+EPFS!A41</f>
        <v>37123</v>
      </c>
      <c r="E41" s="9" t="s">
        <v>98</v>
      </c>
      <c r="F41" s="9" t="s">
        <v>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6" t="s">
        <v>58</v>
      </c>
      <c r="B42" s="35" t="n">
        <f aca="false">+Continental!F43</f>
        <v>-5216.57</v>
      </c>
      <c r="C42" s="36" t="n">
        <f aca="false">+B42/$H$4</f>
        <v>-1811.30902777778</v>
      </c>
      <c r="D42" s="34" t="n">
        <f aca="false">+Continental!A43</f>
        <v>37123</v>
      </c>
      <c r="E42" s="9" t="s">
        <v>98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103</v>
      </c>
      <c r="B43" s="28" t="n">
        <f aca="false">SUM(B37:B42)</f>
        <v>-1671492.64</v>
      </c>
      <c r="C43" s="29" t="n">
        <f aca="false">SUM(C37:C42)</f>
        <v>-579402.439317673</v>
      </c>
      <c r="D43" s="4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5"/>
      <c r="C44" s="46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104</v>
      </c>
      <c r="B45" s="84" t="n">
        <f aca="false">+B43+B34</f>
        <v>6179222.56</v>
      </c>
      <c r="C45" s="85" t="n">
        <f aca="false">+C43+C34</f>
        <v>2183825.49239959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105</v>
      </c>
      <c r="B47" s="16"/>
      <c r="C47" s="60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60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60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60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60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60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60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6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29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6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2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7 C10 A23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6"/>
      <c r="C4" s="362"/>
      <c r="D4" s="26"/>
    </row>
    <row r="5" customFormat="false" ht="11.25" hidden="false" customHeight="false" outlineLevel="0" collapsed="false">
      <c r="B5" s="363" t="s">
        <v>111</v>
      </c>
      <c r="C5" s="363" t="s">
        <v>112</v>
      </c>
      <c r="D5" s="81" t="s">
        <v>114</v>
      </c>
    </row>
    <row r="6" customFormat="false" ht="11.25" hidden="false" customHeight="false" outlineLevel="0" collapsed="false">
      <c r="A6" s="9" t="n">
        <v>1635</v>
      </c>
      <c r="B6" s="364" t="n">
        <v>-1797</v>
      </c>
      <c r="C6" s="26"/>
      <c r="D6" s="26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5" t="n">
        <v>-547006</v>
      </c>
      <c r="C7" s="26" t="n">
        <v>-268386</v>
      </c>
      <c r="D7" s="26" t="n">
        <f aca="false">+C7-B7</f>
        <v>278620</v>
      </c>
    </row>
    <row r="8" customFormat="false" ht="11.25" hidden="false" customHeight="false" outlineLevel="0" collapsed="false">
      <c r="A8" s="9" t="n">
        <v>60667</v>
      </c>
      <c r="B8" s="365" t="n">
        <v>-404726</v>
      </c>
      <c r="C8" s="26"/>
      <c r="D8" s="26" t="n">
        <f aca="false">+C8-B8</f>
        <v>404726</v>
      </c>
      <c r="H8" s="202"/>
    </row>
    <row r="9" customFormat="false" ht="11.25" hidden="false" customHeight="false" outlineLevel="0" collapsed="false">
      <c r="A9" s="9" t="n">
        <v>60749</v>
      </c>
      <c r="B9" s="365" t="n">
        <v>851926</v>
      </c>
      <c r="C9" s="26" t="n">
        <v>71704</v>
      </c>
      <c r="D9" s="26" t="n">
        <f aca="false">+C9-B9</f>
        <v>-780222</v>
      </c>
      <c r="H9" s="202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202"/>
    </row>
    <row r="11" customFormat="false" ht="11.25" hidden="false" customHeight="false" outlineLevel="0" collapsed="false">
      <c r="A11" s="9" t="n">
        <v>61334</v>
      </c>
      <c r="B11" s="365" t="n">
        <v>-25143</v>
      </c>
      <c r="C11" s="26"/>
      <c r="D11" s="26" t="n">
        <f aca="false">+C11-B11</f>
        <v>25143</v>
      </c>
      <c r="H11" s="202"/>
    </row>
    <row r="12" customFormat="false" ht="11.25" hidden="false" customHeight="false" outlineLevel="0" collapsed="false">
      <c r="A12" s="9" t="n">
        <v>62960</v>
      </c>
      <c r="B12" s="365"/>
      <c r="C12" s="26"/>
      <c r="D12" s="26" t="n">
        <f aca="false">+C12-B12</f>
        <v>0</v>
      </c>
      <c r="H12" s="202"/>
    </row>
    <row r="13" customFormat="false" ht="11.25" hidden="false" customHeight="false" outlineLevel="0" collapsed="false">
      <c r="A13" s="366"/>
      <c r="B13" s="26"/>
      <c r="C13" s="26"/>
      <c r="D13" s="26" t="n">
        <f aca="false">+C13-B13</f>
        <v>0</v>
      </c>
      <c r="H13" s="202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202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6"/>
    </row>
    <row r="18" customFormat="false" ht="11.25" hidden="false" customHeight="false" outlineLevel="0" collapsed="false">
      <c r="B18" s="26"/>
      <c r="C18" s="26"/>
      <c r="D18" s="26" t="n">
        <f aca="false">SUM(D6:D17)</f>
        <v>-69936</v>
      </c>
    </row>
    <row r="19" customFormat="false" ht="11.25" hidden="false" customHeight="false" outlineLevel="0" collapsed="false">
      <c r="A19" s="9" t="s">
        <v>163</v>
      </c>
      <c r="B19" s="26"/>
      <c r="C19" s="26"/>
      <c r="D19" s="301" t="n">
        <f aca="false">+summary!H4</f>
        <v>2.88</v>
      </c>
    </row>
    <row r="20" customFormat="false" ht="11.25" hidden="false" customHeight="false" outlineLevel="0" collapsed="false">
      <c r="B20" s="26"/>
      <c r="C20" s="26"/>
      <c r="D20" s="111" t="n">
        <f aca="false">+D19*D18</f>
        <v>-201415.68</v>
      </c>
    </row>
    <row r="21" customFormat="false" ht="11.25" hidden="false" customHeight="false" outlineLevel="0" collapsed="false">
      <c r="B21" s="26"/>
      <c r="C21" s="26"/>
      <c r="D21" s="111"/>
      <c r="E21" s="202"/>
    </row>
    <row r="22" customFormat="false" ht="11.25" hidden="false" customHeight="false" outlineLevel="0" collapsed="false">
      <c r="A22" s="124" t="n">
        <v>37103</v>
      </c>
      <c r="B22" s="26"/>
      <c r="C22" s="26"/>
      <c r="D22" s="367" t="n">
        <v>704039.33</v>
      </c>
      <c r="E22" s="202"/>
    </row>
    <row r="23" customFormat="false" ht="11.25" hidden="false" customHeight="false" outlineLevel="0" collapsed="false">
      <c r="B23" s="26"/>
      <c r="C23" s="26"/>
      <c r="D23" s="111"/>
      <c r="E23" s="202"/>
    </row>
    <row r="24" customFormat="false" ht="12" hidden="false" customHeight="false" outlineLevel="0" collapsed="false">
      <c r="A24" s="124" t="n">
        <v>37123</v>
      </c>
      <c r="B24" s="26"/>
      <c r="C24" s="26"/>
      <c r="D24" s="368" t="n">
        <f aca="false">+D22+D20</f>
        <v>502623.65</v>
      </c>
      <c r="E24" s="202"/>
    </row>
    <row r="25" customFormat="false" ht="12" hidden="false" customHeight="false" outlineLevel="0" collapsed="false">
      <c r="B25" s="26"/>
      <c r="C25" s="26"/>
      <c r="D25" s="26"/>
      <c r="E25" s="202"/>
    </row>
    <row r="31" customFormat="false" ht="11.25" hidden="false" customHeight="false" outlineLevel="0" collapsed="false">
      <c r="A31" s="9" t="s">
        <v>122</v>
      </c>
    </row>
    <row r="32" customFormat="false" ht="11.25" hidden="false" customHeight="false" outlineLevel="0" collapsed="false">
      <c r="A32" s="124" t="n">
        <f aca="false">+A22</f>
        <v>37103</v>
      </c>
      <c r="D32" s="300" t="n">
        <v>80036</v>
      </c>
    </row>
    <row r="33" customFormat="false" ht="11.25" hidden="false" customHeight="false" outlineLevel="0" collapsed="false">
      <c r="A33" s="124" t="n">
        <f aca="false">+A24</f>
        <v>37123</v>
      </c>
      <c r="D33" s="36" t="n">
        <f aca="false">+D18</f>
        <v>-69936</v>
      </c>
    </row>
    <row r="34" customFormat="false" ht="11.25" hidden="false" customHeight="false" outlineLevel="0" collapsed="false">
      <c r="D34" s="29" t="n">
        <f aca="false">+D33+D32</f>
        <v>10100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7" activeCellId="3" sqref="B13 B13 B5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187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111</v>
      </c>
      <c r="C4" s="283" t="s">
        <v>112</v>
      </c>
      <c r="D4" s="284" t="s">
        <v>114</v>
      </c>
    </row>
    <row r="5" customFormat="false" ht="12.75" hidden="false" customHeight="false" outlineLevel="0" collapsed="false">
      <c r="A5" s="282" t="n">
        <v>9236</v>
      </c>
      <c r="B5" s="369" t="n">
        <v>-42230</v>
      </c>
      <c r="C5" s="280" t="n">
        <v>-24184</v>
      </c>
      <c r="D5" s="280" t="n">
        <f aca="false">+C5-B5</f>
        <v>18046</v>
      </c>
      <c r="E5" s="26"/>
      <c r="F5" s="30"/>
    </row>
    <row r="6" customFormat="false" ht="12.75" hidden="false" customHeight="false" outlineLevel="0" collapsed="false">
      <c r="A6" s="282" t="n">
        <v>9238</v>
      </c>
      <c r="B6" s="286"/>
      <c r="C6" s="280"/>
      <c r="D6" s="280" t="n">
        <f aca="false">+C6-B6</f>
        <v>0</v>
      </c>
      <c r="E6" s="26"/>
      <c r="F6" s="30"/>
      <c r="K6" s="285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2" t="n">
        <v>56422</v>
      </c>
      <c r="B7" s="369" t="n">
        <v>-2225733</v>
      </c>
      <c r="C7" s="280" t="n">
        <v>-2341738</v>
      </c>
      <c r="D7" s="280" t="n">
        <f aca="false">+C7-B7</f>
        <v>-116005</v>
      </c>
      <c r="E7" s="26"/>
      <c r="F7" s="30"/>
    </row>
    <row r="8" customFormat="false" ht="12.75" hidden="false" customHeight="false" outlineLevel="0" collapsed="false">
      <c r="A8" s="282" t="n">
        <v>58710</v>
      </c>
      <c r="B8" s="369" t="n">
        <v>-21848</v>
      </c>
      <c r="C8" s="280" t="n">
        <v>-880</v>
      </c>
      <c r="D8" s="280" t="n">
        <f aca="false">+C8-B8</f>
        <v>20968</v>
      </c>
      <c r="E8" s="26"/>
      <c r="F8" s="30"/>
    </row>
    <row r="9" customFormat="false" ht="12.75" hidden="false" customHeight="false" outlineLevel="0" collapsed="false">
      <c r="A9" s="282" t="n">
        <v>60921</v>
      </c>
      <c r="B9" s="286" t="n">
        <v>1940904</v>
      </c>
      <c r="C9" s="280" t="n">
        <v>1927353</v>
      </c>
      <c r="D9" s="280" t="n">
        <f aca="false">+C9-B9</f>
        <v>-13551</v>
      </c>
      <c r="E9" s="26"/>
      <c r="F9" s="30"/>
    </row>
    <row r="10" customFormat="false" ht="12.75" hidden="false" customHeight="false" outlineLevel="0" collapsed="false">
      <c r="A10" s="282" t="n">
        <v>78026</v>
      </c>
      <c r="B10" s="369"/>
      <c r="C10" s="280" t="n">
        <v>48100</v>
      </c>
      <c r="D10" s="280" t="n">
        <f aca="false">+C10-B10</f>
        <v>48100</v>
      </c>
      <c r="E10" s="26"/>
      <c r="F10" s="51"/>
    </row>
    <row r="11" customFormat="false" ht="12.75" hidden="false" customHeight="false" outlineLevel="0" collapsed="false">
      <c r="A11" s="282" t="n">
        <v>500084</v>
      </c>
      <c r="B11" s="369" t="n">
        <v>-16165</v>
      </c>
      <c r="C11" s="280" t="n">
        <v>-20000</v>
      </c>
      <c r="D11" s="280" t="n">
        <f aca="false">+C11-B11</f>
        <v>-3835</v>
      </c>
      <c r="E11" s="288"/>
      <c r="F11" s="51"/>
    </row>
    <row r="12" customFormat="false" ht="12.75" hidden="false" customHeight="false" outlineLevel="0" collapsed="false">
      <c r="A12" s="370" t="n">
        <v>500085</v>
      </c>
      <c r="B12" s="369"/>
      <c r="C12" s="280"/>
      <c r="D12" s="280" t="n">
        <f aca="false">+C12-B12</f>
        <v>0</v>
      </c>
      <c r="E12" s="26"/>
      <c r="F12" s="51"/>
    </row>
    <row r="13" customFormat="false" ht="12.75" hidden="false" customHeight="false" outlineLevel="0" collapsed="false">
      <c r="A13" s="282" t="n">
        <v>500097</v>
      </c>
      <c r="B13" s="371" t="n">
        <v>-11</v>
      </c>
      <c r="C13" s="280"/>
      <c r="D13" s="280" t="n">
        <f aca="false">+C13-B13</f>
        <v>11</v>
      </c>
      <c r="E13" s="26"/>
      <c r="F13" s="51"/>
    </row>
    <row r="14" customFormat="false" ht="12.75" hidden="false" customHeight="false" outlineLevel="0" collapsed="false">
      <c r="A14" s="282"/>
      <c r="B14" s="280"/>
      <c r="C14" s="280"/>
      <c r="D14" s="280"/>
      <c r="E14" s="26"/>
      <c r="F14" s="51"/>
    </row>
    <row r="15" customFormat="false" ht="12.75" hidden="false" customHeight="false" outlineLevel="0" collapsed="false">
      <c r="A15" s="282"/>
      <c r="B15" s="280"/>
      <c r="C15" s="280"/>
      <c r="D15" s="280"/>
      <c r="E15" s="26"/>
      <c r="F15" s="51"/>
    </row>
    <row r="16" customFormat="false" ht="12.75" hidden="false" customHeight="false" outlineLevel="0" collapsed="false">
      <c r="A16" s="282"/>
      <c r="B16" s="280"/>
      <c r="C16" s="280"/>
      <c r="D16" s="290"/>
      <c r="E16" s="26"/>
      <c r="F16" s="51"/>
    </row>
    <row r="17" customFormat="false" ht="12.75" hidden="false" customHeight="false" outlineLevel="0" collapsed="false">
      <c r="A17" s="282"/>
      <c r="B17" s="280"/>
      <c r="C17" s="280"/>
      <c r="D17" s="280" t="n">
        <f aca="false">SUM(D5:D16)</f>
        <v>-46266</v>
      </c>
      <c r="E17" s="26"/>
      <c r="F17" s="51"/>
    </row>
    <row r="18" customFormat="false" ht="12.75" hidden="false" customHeight="false" outlineLevel="0" collapsed="false">
      <c r="A18" s="282" t="s">
        <v>163</v>
      </c>
      <c r="B18" s="280"/>
      <c r="C18" s="280"/>
      <c r="D18" s="291" t="n">
        <f aca="false">+summary!H4</f>
        <v>2.88</v>
      </c>
      <c r="E18" s="292"/>
      <c r="F18" s="51"/>
    </row>
    <row r="19" customFormat="false" ht="12.75" hidden="false" customHeight="false" outlineLevel="0" collapsed="false">
      <c r="A19" s="282"/>
      <c r="B19" s="280"/>
      <c r="C19" s="280"/>
      <c r="D19" s="293" t="n">
        <f aca="false">+D18*D17</f>
        <v>-133246.08</v>
      </c>
      <c r="E19" s="111"/>
      <c r="F19" s="294"/>
    </row>
    <row r="20" customFormat="false" ht="12.75" hidden="false" customHeight="false" outlineLevel="0" collapsed="false">
      <c r="A20" s="282"/>
      <c r="B20" s="280"/>
      <c r="C20" s="280"/>
      <c r="D20" s="293"/>
      <c r="E20" s="111"/>
      <c r="F20" s="294"/>
    </row>
    <row r="21" customFormat="false" ht="12.75" hidden="false" customHeight="false" outlineLevel="0" collapsed="false">
      <c r="A21" s="295" t="n">
        <v>37103</v>
      </c>
      <c r="B21" s="280"/>
      <c r="C21" s="280"/>
      <c r="D21" s="296" t="n">
        <v>296780.47</v>
      </c>
      <c r="E21" s="111"/>
      <c r="F21" s="297"/>
    </row>
    <row r="22" customFormat="false" ht="12.75" hidden="false" customHeight="false" outlineLevel="0" collapsed="false">
      <c r="A22" s="282"/>
      <c r="B22" s="280"/>
      <c r="C22" s="280"/>
      <c r="D22" s="293"/>
      <c r="E22" s="111"/>
      <c r="F22" s="297"/>
    </row>
    <row r="23" customFormat="false" ht="13.5" hidden="false" customHeight="false" outlineLevel="0" collapsed="false">
      <c r="A23" s="295" t="n">
        <v>37123</v>
      </c>
      <c r="B23" s="280"/>
      <c r="C23" s="280"/>
      <c r="D23" s="298" t="n">
        <f aca="false">+D21+D19</f>
        <v>163534.39</v>
      </c>
      <c r="E23" s="111"/>
      <c r="F23" s="297"/>
    </row>
    <row r="24" customFormat="false" ht="13.5" hidden="false" customHeight="false" outlineLevel="0" collapsed="false">
      <c r="E24" s="299"/>
    </row>
    <row r="25" customFormat="false" ht="12.75" hidden="false" customHeight="false" outlineLevel="0" collapsed="false">
      <c r="E25" s="299"/>
    </row>
    <row r="27" customFormat="false" ht="12.75" hidden="false" customHeight="false" outlineLevel="0" collapsed="false">
      <c r="A27" s="9" t="s">
        <v>122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37103</v>
      </c>
      <c r="B28" s="9"/>
      <c r="C28" s="9"/>
      <c r="D28" s="300" t="n">
        <v>67620</v>
      </c>
    </row>
    <row r="29" customFormat="false" ht="12.75" hidden="false" customHeight="false" outlineLevel="0" collapsed="false">
      <c r="A29" s="124" t="n">
        <v>37114</v>
      </c>
      <c r="B29" s="9"/>
      <c r="C29" s="9"/>
      <c r="D29" s="36" t="n">
        <f aca="false">+D17</f>
        <v>-46266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21354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60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60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60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60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60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60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60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60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60"/>
      <c r="E44" s="26"/>
      <c r="F44" s="51"/>
      <c r="G44" s="27"/>
    </row>
    <row r="45" customFormat="false" ht="12.75" hidden="false" customHeight="false" outlineLevel="0" collapsed="false">
      <c r="B45" s="26"/>
      <c r="C45" s="26"/>
      <c r="D45" s="60"/>
      <c r="E45" s="26"/>
      <c r="F45" s="51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51"/>
      <c r="G46" s="27"/>
    </row>
    <row r="47" customFormat="false" ht="12.75" hidden="false" customHeight="false" outlineLevel="0" collapsed="false">
      <c r="A47" s="9"/>
      <c r="B47" s="26"/>
      <c r="C47" s="26"/>
      <c r="D47" s="292"/>
      <c r="E47" s="292"/>
      <c r="F47" s="51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94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94"/>
      <c r="G49" s="27"/>
    </row>
    <row r="50" customFormat="false" ht="12.75" hidden="false" customHeight="false" outlineLevel="0" collapsed="false">
      <c r="E50" s="3"/>
      <c r="F50" s="297"/>
      <c r="G50" s="54"/>
    </row>
    <row r="51" customFormat="false" ht="12.75" hidden="false" customHeight="false" outlineLevel="0" collapsed="false">
      <c r="A51" s="9"/>
      <c r="E51" s="3"/>
      <c r="F51" s="297"/>
    </row>
    <row r="52" customFormat="false" ht="12.75" hidden="false" customHeight="false" outlineLevel="0" collapsed="false">
      <c r="A52" s="9"/>
      <c r="E52" s="3"/>
      <c r="F52" s="297"/>
    </row>
    <row r="53" customFormat="false" ht="12.75" hidden="false" customHeight="false" outlineLevel="0" collapsed="false">
      <c r="A53" s="9"/>
      <c r="E53" s="3"/>
      <c r="F53" s="297"/>
    </row>
    <row r="54" customFormat="false" ht="12.75" hidden="false" customHeight="false" outlineLevel="0" collapsed="false">
      <c r="A54" s="9"/>
      <c r="E54" s="3"/>
      <c r="F54" s="297"/>
    </row>
    <row r="55" customFormat="false" ht="12.75" hidden="false" customHeight="false" outlineLevel="0" collapsed="false">
      <c r="A55" s="9"/>
      <c r="E55" s="299"/>
      <c r="F55" s="299"/>
    </row>
    <row r="56" customFormat="false" ht="12.75" hidden="false" customHeight="false" outlineLevel="0" collapsed="false">
      <c r="E56" s="299"/>
      <c r="F56" s="299"/>
    </row>
    <row r="57" customFormat="false" ht="12.75" hidden="false" customHeight="false" outlineLevel="0" collapsed="false">
      <c r="E57" s="299"/>
      <c r="F57" s="299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6"/>
      <c r="E95" s="46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301"/>
      <c r="E97" s="301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94"/>
    </row>
    <row r="99" customFormat="false" ht="12.75" hidden="false" customHeight="false" outlineLevel="0" collapsed="false">
      <c r="B99" s="26"/>
      <c r="C99" s="26"/>
      <c r="D99" s="26"/>
      <c r="E99" s="26"/>
      <c r="F99" s="294"/>
    </row>
    <row r="100" customFormat="false" ht="12.75" hidden="false" customHeight="false" outlineLevel="0" collapsed="false">
      <c r="A100" s="9"/>
      <c r="D100" s="302"/>
      <c r="E100" s="302"/>
      <c r="F100" s="297"/>
    </row>
    <row r="101" customFormat="false" ht="12.75" hidden="false" customHeight="false" outlineLevel="0" collapsed="false">
      <c r="A101" s="9"/>
      <c r="E101" s="3"/>
      <c r="F101" s="297"/>
    </row>
    <row r="102" customFormat="false" ht="13.5" hidden="false" customHeight="false" outlineLevel="0" collapsed="false">
      <c r="A102" s="9"/>
      <c r="D102" s="303"/>
      <c r="E102" s="303"/>
      <c r="F102" s="297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6"/>
      <c r="E121" s="46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301"/>
      <c r="E123" s="301"/>
      <c r="F123" s="30"/>
    </row>
    <row r="124" customFormat="false" ht="12.75" hidden="false" customHeight="false" outlineLevel="0" collapsed="false">
      <c r="B124" s="26"/>
      <c r="C124" s="26"/>
      <c r="D124" s="111"/>
      <c r="E124" s="111"/>
      <c r="F124" s="294"/>
    </row>
    <row r="125" customFormat="false" ht="12.75" hidden="false" customHeight="false" outlineLevel="0" collapsed="false">
      <c r="B125" s="26"/>
      <c r="C125" s="26"/>
      <c r="D125" s="111"/>
      <c r="E125" s="111"/>
      <c r="F125" s="294"/>
    </row>
    <row r="126" customFormat="false" ht="12.75" hidden="false" customHeight="false" outlineLevel="0" collapsed="false">
      <c r="A126" s="9"/>
      <c r="D126" s="304"/>
      <c r="E126" s="304"/>
      <c r="F126" s="297"/>
    </row>
    <row r="127" customFormat="false" ht="12.75" hidden="false" customHeight="false" outlineLevel="0" collapsed="false">
      <c r="A127" s="9"/>
      <c r="D127" s="111"/>
      <c r="E127" s="111"/>
      <c r="F127" s="297"/>
    </row>
    <row r="128" customFormat="false" ht="13.5" hidden="false" customHeight="false" outlineLevel="0" collapsed="false">
      <c r="A128" s="9"/>
      <c r="D128" s="305"/>
      <c r="E128" s="305"/>
      <c r="F128" s="297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6"/>
      <c r="E146" s="46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301"/>
      <c r="E148" s="301"/>
      <c r="F148" s="30"/>
    </row>
    <row r="149" customFormat="false" ht="12.75" hidden="false" customHeight="false" outlineLevel="0" collapsed="false">
      <c r="B149" s="26"/>
      <c r="C149" s="26"/>
      <c r="D149" s="111"/>
      <c r="E149" s="111"/>
      <c r="F149" s="294"/>
    </row>
    <row r="150" customFormat="false" ht="12.75" hidden="false" customHeight="false" outlineLevel="0" collapsed="false">
      <c r="B150" s="26"/>
      <c r="C150" s="26"/>
      <c r="D150" s="111"/>
      <c r="E150" s="111"/>
      <c r="F150" s="294"/>
    </row>
    <row r="151" customFormat="false" ht="12.75" hidden="false" customHeight="false" outlineLevel="0" collapsed="false">
      <c r="A151" s="9"/>
      <c r="D151" s="304"/>
      <c r="E151" s="304"/>
      <c r="F151" s="297"/>
    </row>
    <row r="152" customFormat="false" ht="12.75" hidden="false" customHeight="false" outlineLevel="0" collapsed="false">
      <c r="A152" s="9"/>
      <c r="D152" s="111"/>
      <c r="E152" s="111"/>
      <c r="F152" s="297"/>
    </row>
    <row r="153" customFormat="false" ht="13.5" hidden="false" customHeight="false" outlineLevel="0" collapsed="false">
      <c r="A153" s="9"/>
      <c r="D153" s="305"/>
      <c r="E153" s="305"/>
      <c r="F153" s="297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30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30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6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306"/>
      <c r="C169" s="26"/>
      <c r="D169" s="26"/>
      <c r="E169" s="26"/>
      <c r="F169" s="30"/>
    </row>
    <row r="170" customFormat="false" ht="12.75" hidden="false" customHeight="false" outlineLevel="0" collapsed="false">
      <c r="B170" s="306"/>
      <c r="C170" s="26"/>
      <c r="D170" s="26"/>
      <c r="E170" s="26"/>
      <c r="F170" s="30"/>
    </row>
    <row r="171" customFormat="false" ht="12.75" hidden="false" customHeight="false" outlineLevel="0" collapsed="false">
      <c r="B171" s="306"/>
      <c r="C171" s="26"/>
      <c r="D171" s="46"/>
      <c r="E171" s="46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301"/>
      <c r="E173" s="301"/>
      <c r="F173" s="30"/>
    </row>
    <row r="174" customFormat="false" ht="12.75" hidden="false" customHeight="false" outlineLevel="0" collapsed="false">
      <c r="B174" s="26"/>
      <c r="C174" s="26"/>
      <c r="D174" s="111"/>
      <c r="E174" s="111"/>
      <c r="F174" s="294"/>
    </row>
    <row r="175" customFormat="false" ht="12.75" hidden="false" customHeight="false" outlineLevel="0" collapsed="false">
      <c r="B175" s="26"/>
      <c r="C175" s="26"/>
      <c r="D175" s="111"/>
      <c r="E175" s="111"/>
      <c r="F175" s="294"/>
    </row>
    <row r="176" customFormat="false" ht="12.75" hidden="false" customHeight="false" outlineLevel="0" collapsed="false">
      <c r="A176" s="9"/>
      <c r="D176" s="304"/>
      <c r="E176" s="304"/>
      <c r="F176" s="297"/>
    </row>
    <row r="177" customFormat="false" ht="12.75" hidden="false" customHeight="false" outlineLevel="0" collapsed="false">
      <c r="A177" s="9"/>
      <c r="D177" s="111"/>
      <c r="E177" s="111"/>
      <c r="F177" s="297"/>
    </row>
    <row r="178" customFormat="false" ht="13.5" hidden="false" customHeight="false" outlineLevel="0" collapsed="false">
      <c r="A178" s="9"/>
      <c r="D178" s="305"/>
      <c r="E178" s="305"/>
      <c r="F178" s="297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30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306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6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307"/>
      <c r="B190" s="308"/>
      <c r="C190" s="308"/>
      <c r="D190" s="308"/>
      <c r="E190" s="308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306"/>
      <c r="C193" s="26"/>
      <c r="D193" s="26"/>
      <c r="E193" s="26"/>
      <c r="F193" s="30"/>
    </row>
    <row r="194" customFormat="false" ht="12.75" hidden="false" customHeight="false" outlineLevel="0" collapsed="false">
      <c r="B194" s="306"/>
      <c r="C194" s="26"/>
      <c r="D194" s="26"/>
      <c r="E194" s="26"/>
      <c r="F194" s="30"/>
    </row>
    <row r="195" customFormat="false" ht="12.75" hidden="false" customHeight="false" outlineLevel="0" collapsed="false">
      <c r="B195" s="306"/>
      <c r="C195" s="26"/>
      <c r="D195" s="46"/>
      <c r="E195" s="46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301"/>
      <c r="E197" s="301"/>
      <c r="F197" s="30"/>
    </row>
    <row r="198" customFormat="false" ht="12.75" hidden="false" customHeight="false" outlineLevel="0" collapsed="false">
      <c r="B198" s="26"/>
      <c r="C198" s="26"/>
      <c r="D198" s="111"/>
      <c r="E198" s="111"/>
      <c r="F198" s="294"/>
    </row>
    <row r="199" customFormat="false" ht="12.75" hidden="false" customHeight="false" outlineLevel="0" collapsed="false">
      <c r="B199" s="26"/>
      <c r="C199" s="26"/>
      <c r="D199" s="111"/>
      <c r="E199" s="111"/>
      <c r="F199" s="294"/>
    </row>
    <row r="200" customFormat="false" ht="12.75" hidden="false" customHeight="false" outlineLevel="0" collapsed="false">
      <c r="A200" s="9"/>
      <c r="D200" s="304"/>
      <c r="E200" s="304"/>
      <c r="F200" s="297"/>
    </row>
    <row r="201" customFormat="false" ht="12.75" hidden="false" customHeight="false" outlineLevel="0" collapsed="false">
      <c r="A201" s="9"/>
      <c r="D201" s="111"/>
      <c r="E201" s="111"/>
      <c r="F201" s="297"/>
    </row>
    <row r="202" customFormat="false" ht="13.5" hidden="false" customHeight="false" outlineLevel="0" collapsed="false">
      <c r="A202" s="9"/>
      <c r="D202" s="309"/>
      <c r="E202" s="305"/>
      <c r="F202" s="297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306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6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307"/>
      <c r="B216" s="308"/>
      <c r="C216" s="308"/>
      <c r="D216" s="308"/>
      <c r="E216" s="308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306"/>
      <c r="C219" s="26"/>
      <c r="D219" s="26"/>
      <c r="E219" s="26"/>
      <c r="F219" s="30"/>
    </row>
    <row r="220" customFormat="false" ht="12.75" hidden="false" customHeight="false" outlineLevel="0" collapsed="false">
      <c r="B220" s="306"/>
      <c r="C220" s="26"/>
      <c r="D220" s="26"/>
      <c r="E220" s="26"/>
      <c r="F220" s="30"/>
    </row>
    <row r="221" customFormat="false" ht="12.75" hidden="false" customHeight="false" outlineLevel="0" collapsed="false">
      <c r="B221" s="306"/>
      <c r="C221" s="26"/>
      <c r="D221" s="46"/>
      <c r="E221" s="46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301"/>
      <c r="E223" s="301"/>
      <c r="F223" s="30"/>
    </row>
    <row r="224" customFormat="false" ht="12.75" hidden="false" customHeight="false" outlineLevel="0" collapsed="false">
      <c r="B224" s="26"/>
      <c r="C224" s="26"/>
      <c r="D224" s="111"/>
      <c r="E224" s="111"/>
      <c r="F224" s="294"/>
    </row>
    <row r="225" customFormat="false" ht="12.75" hidden="false" customHeight="false" outlineLevel="0" collapsed="false">
      <c r="B225" s="26"/>
      <c r="C225" s="26"/>
      <c r="D225" s="111"/>
      <c r="E225" s="111"/>
      <c r="F225" s="294"/>
    </row>
    <row r="226" customFormat="false" ht="12.75" hidden="false" customHeight="false" outlineLevel="0" collapsed="false">
      <c r="A226" s="9"/>
      <c r="D226" s="304"/>
      <c r="E226" s="304"/>
      <c r="F226" s="297"/>
    </row>
    <row r="227" customFormat="false" ht="12.75" hidden="false" customHeight="false" outlineLevel="0" collapsed="false">
      <c r="A227" s="9"/>
      <c r="D227" s="111"/>
      <c r="E227" s="111"/>
      <c r="F227" s="297"/>
    </row>
    <row r="228" customFormat="false" ht="13.5" hidden="false" customHeight="false" outlineLevel="0" collapsed="false">
      <c r="A228" s="9"/>
      <c r="D228" s="309"/>
      <c r="E228" s="305"/>
      <c r="F228" s="297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306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6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310"/>
      <c r="B240" s="288"/>
      <c r="C240" s="288"/>
      <c r="D240" s="288"/>
      <c r="E240" s="288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306"/>
      <c r="C243" s="26"/>
      <c r="D243" s="26"/>
      <c r="E243" s="26"/>
      <c r="F243" s="30"/>
    </row>
    <row r="244" customFormat="false" ht="12.75" hidden="false" customHeight="false" outlineLevel="0" collapsed="false">
      <c r="B244" s="306"/>
      <c r="C244" s="26"/>
      <c r="D244" s="26"/>
      <c r="E244" s="26"/>
      <c r="F244" s="30"/>
    </row>
    <row r="245" customFormat="false" ht="12.75" hidden="false" customHeight="false" outlineLevel="0" collapsed="false">
      <c r="B245" s="306"/>
      <c r="C245" s="26"/>
      <c r="D245" s="46"/>
      <c r="E245" s="46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301"/>
      <c r="E247" s="301"/>
      <c r="F247" s="30"/>
    </row>
    <row r="248" customFormat="false" ht="12.75" hidden="false" customHeight="false" outlineLevel="0" collapsed="false">
      <c r="B248" s="26"/>
      <c r="C248" s="26"/>
      <c r="D248" s="111"/>
      <c r="E248" s="111"/>
      <c r="F248" s="294"/>
    </row>
    <row r="249" customFormat="false" ht="12.75" hidden="false" customHeight="false" outlineLevel="0" collapsed="false">
      <c r="B249" s="26"/>
      <c r="C249" s="26"/>
      <c r="D249" s="111"/>
      <c r="E249" s="111"/>
      <c r="F249" s="294"/>
    </row>
    <row r="250" customFormat="false" ht="12.75" hidden="false" customHeight="false" outlineLevel="0" collapsed="false">
      <c r="A250" s="9"/>
      <c r="D250" s="304"/>
      <c r="E250" s="304"/>
      <c r="F250" s="297"/>
    </row>
    <row r="251" customFormat="false" ht="12.75" hidden="false" customHeight="false" outlineLevel="0" collapsed="false">
      <c r="A251" s="9"/>
      <c r="D251" s="111"/>
      <c r="E251" s="111"/>
      <c r="F251" s="297"/>
    </row>
    <row r="252" customFormat="false" ht="13.5" hidden="false" customHeight="false" outlineLevel="0" collapsed="false">
      <c r="A252" s="9"/>
      <c r="D252" s="311"/>
      <c r="E252" s="305"/>
      <c r="F252" s="297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2"/>
      <c r="B255" s="280"/>
      <c r="C255" s="280"/>
      <c r="D255" s="280"/>
    </row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312"/>
      <c r="C257" s="280"/>
      <c r="D257" s="280"/>
      <c r="E257" s="26"/>
      <c r="F257" s="30"/>
    </row>
    <row r="258" customFormat="false" ht="12.75" hidden="false" customHeight="false" outlineLevel="0" collapsed="false">
      <c r="A258" s="282"/>
      <c r="B258" s="280"/>
      <c r="C258" s="280"/>
      <c r="D258" s="280"/>
      <c r="E258" s="26"/>
      <c r="F258" s="30"/>
    </row>
    <row r="259" customFormat="false" ht="12.75" hidden="false" customHeight="false" outlineLevel="0" collapsed="false">
      <c r="A259" s="282"/>
      <c r="B259" s="312"/>
      <c r="C259" s="280"/>
      <c r="D259" s="280"/>
      <c r="E259" s="26"/>
      <c r="F259" s="30"/>
    </row>
    <row r="260" customFormat="false" ht="12.75" hidden="false" customHeight="false" outlineLevel="0" collapsed="false">
      <c r="A260" s="282"/>
      <c r="B260" s="280"/>
      <c r="C260" s="280"/>
      <c r="D260" s="280"/>
      <c r="E260" s="26"/>
      <c r="F260" s="30"/>
    </row>
    <row r="261" customFormat="false" ht="12.75" hidden="false" customHeight="false" outlineLevel="0" collapsed="false">
      <c r="A261" s="282"/>
      <c r="B261" s="280"/>
      <c r="C261" s="280"/>
      <c r="D261" s="280"/>
      <c r="E261" s="26"/>
      <c r="F261" s="30"/>
    </row>
    <row r="262" customFormat="false" ht="12.75" hidden="false" customHeight="false" outlineLevel="0" collapsed="false">
      <c r="A262" s="282"/>
      <c r="B262" s="312"/>
      <c r="C262" s="280"/>
      <c r="D262" s="280"/>
      <c r="E262" s="26"/>
      <c r="F262" s="30"/>
    </row>
    <row r="263" customFormat="false" ht="12.75" hidden="false" customHeight="false" outlineLevel="0" collapsed="false">
      <c r="A263" s="282"/>
      <c r="B263" s="280"/>
      <c r="C263" s="280"/>
      <c r="D263" s="280"/>
      <c r="E263" s="26"/>
      <c r="F263" s="30"/>
    </row>
    <row r="264" customFormat="false" ht="12.75" hidden="false" customHeight="false" outlineLevel="0" collapsed="false">
      <c r="A264" s="287"/>
      <c r="B264" s="313"/>
      <c r="C264" s="313"/>
      <c r="D264" s="313"/>
      <c r="E264" s="288"/>
      <c r="F264" s="30"/>
    </row>
    <row r="265" customFormat="false" ht="12.75" hidden="false" customHeight="false" outlineLevel="0" collapsed="false">
      <c r="A265" s="282"/>
      <c r="B265" s="280"/>
      <c r="C265" s="280"/>
      <c r="D265" s="280"/>
      <c r="E265" s="26"/>
      <c r="F265" s="30"/>
    </row>
    <row r="266" customFormat="false" ht="12.75" hidden="false" customHeight="false" outlineLevel="0" collapsed="false">
      <c r="A266" s="282"/>
      <c r="B266" s="280"/>
      <c r="C266" s="280"/>
      <c r="D266" s="280"/>
      <c r="E266" s="26"/>
      <c r="F266" s="30"/>
    </row>
    <row r="267" customFormat="false" ht="12.75" hidden="false" customHeight="false" outlineLevel="0" collapsed="false">
      <c r="A267" s="282"/>
      <c r="B267" s="312"/>
      <c r="C267" s="280"/>
      <c r="D267" s="280"/>
      <c r="E267" s="26"/>
      <c r="F267" s="30"/>
    </row>
    <row r="268" customFormat="false" ht="12.75" hidden="false" customHeight="false" outlineLevel="0" collapsed="false">
      <c r="A268" s="282"/>
      <c r="B268" s="312"/>
      <c r="C268" s="280"/>
      <c r="D268" s="280"/>
      <c r="E268" s="26"/>
      <c r="F268" s="30"/>
    </row>
    <row r="269" customFormat="false" ht="12.75" hidden="false" customHeight="false" outlineLevel="0" collapsed="false">
      <c r="A269" s="282"/>
      <c r="B269" s="312"/>
      <c r="C269" s="280"/>
      <c r="D269" s="290"/>
      <c r="E269" s="46"/>
      <c r="F269" s="37"/>
    </row>
    <row r="270" customFormat="false" ht="12.75" hidden="false" customHeight="false" outlineLevel="0" collapsed="false">
      <c r="A270" s="282"/>
      <c r="B270" s="280"/>
      <c r="C270" s="280"/>
      <c r="D270" s="280"/>
      <c r="E270" s="26"/>
      <c r="F270" s="30"/>
    </row>
    <row r="271" customFormat="false" ht="12.75" hidden="false" customHeight="false" outlineLevel="0" collapsed="false">
      <c r="A271" s="282"/>
      <c r="B271" s="280"/>
      <c r="C271" s="280"/>
      <c r="D271" s="291"/>
      <c r="E271" s="301"/>
      <c r="F271" s="30"/>
    </row>
    <row r="272" customFormat="false" ht="12.75" hidden="false" customHeight="false" outlineLevel="0" collapsed="false">
      <c r="A272" s="282"/>
      <c r="B272" s="280"/>
      <c r="C272" s="280"/>
      <c r="D272" s="293"/>
      <c r="E272" s="111"/>
      <c r="F272" s="294"/>
    </row>
    <row r="273" customFormat="false" ht="12.75" hidden="false" customHeight="false" outlineLevel="0" collapsed="false">
      <c r="A273" s="282"/>
      <c r="B273" s="280"/>
      <c r="C273" s="280"/>
      <c r="D273" s="293"/>
      <c r="E273" s="111"/>
      <c r="F273" s="294"/>
    </row>
    <row r="274" customFormat="false" ht="12.75" hidden="false" customHeight="false" outlineLevel="0" collapsed="false">
      <c r="A274" s="282"/>
      <c r="B274" s="280"/>
      <c r="C274" s="280"/>
      <c r="D274" s="314"/>
      <c r="E274" s="304"/>
      <c r="F274" s="297"/>
    </row>
    <row r="275" customFormat="false" ht="12.75" hidden="false" customHeight="false" outlineLevel="0" collapsed="false">
      <c r="A275" s="282"/>
      <c r="B275" s="280"/>
      <c r="C275" s="280"/>
      <c r="D275" s="293"/>
      <c r="E275" s="111"/>
      <c r="F275" s="297"/>
    </row>
    <row r="276" customFormat="false" ht="13.5" hidden="false" customHeight="false" outlineLevel="0" collapsed="false">
      <c r="A276" s="282"/>
      <c r="B276" s="280"/>
      <c r="C276" s="280"/>
      <c r="D276" s="315"/>
      <c r="E276" s="305"/>
      <c r="F276" s="297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2"/>
      <c r="B280" s="280"/>
      <c r="C280" s="280"/>
      <c r="D280" s="280"/>
    </row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312"/>
      <c r="C282" s="280"/>
      <c r="D282" s="280"/>
      <c r="E282" s="26"/>
      <c r="F282" s="30"/>
    </row>
    <row r="283" customFormat="false" ht="12.75" hidden="false" customHeight="false" outlineLevel="0" collapsed="false">
      <c r="A283" s="282"/>
      <c r="B283" s="280"/>
      <c r="C283" s="280"/>
      <c r="D283" s="280"/>
      <c r="E283" s="26"/>
      <c r="F283" s="30"/>
    </row>
    <row r="284" customFormat="false" ht="12.75" hidden="false" customHeight="false" outlineLevel="0" collapsed="false">
      <c r="A284" s="282"/>
      <c r="B284" s="312"/>
      <c r="C284" s="280"/>
      <c r="D284" s="280"/>
      <c r="E284" s="26"/>
      <c r="F284" s="30"/>
    </row>
    <row r="285" customFormat="false" ht="12.75" hidden="false" customHeight="false" outlineLevel="0" collapsed="false">
      <c r="A285" s="282"/>
      <c r="B285" s="280"/>
      <c r="C285" s="280"/>
      <c r="D285" s="280"/>
      <c r="E285" s="26"/>
      <c r="F285" s="30"/>
    </row>
    <row r="286" customFormat="false" ht="12.75" hidden="false" customHeight="false" outlineLevel="0" collapsed="false">
      <c r="A286" s="282"/>
      <c r="B286" s="280"/>
      <c r="C286" s="280"/>
      <c r="D286" s="280"/>
      <c r="E286" s="26"/>
      <c r="F286" s="30"/>
    </row>
    <row r="287" customFormat="false" ht="12.75" hidden="false" customHeight="false" outlineLevel="0" collapsed="false">
      <c r="A287" s="282"/>
      <c r="B287" s="312"/>
      <c r="C287" s="280"/>
      <c r="D287" s="280"/>
      <c r="E287" s="26"/>
      <c r="F287" s="30"/>
    </row>
    <row r="288" customFormat="false" ht="12.75" hidden="false" customHeight="false" outlineLevel="0" collapsed="false">
      <c r="A288" s="282"/>
      <c r="B288" s="280"/>
      <c r="C288" s="280"/>
      <c r="D288" s="280"/>
      <c r="E288" s="26"/>
      <c r="F288" s="30"/>
    </row>
    <row r="289" customFormat="false" ht="12.75" hidden="false" customHeight="false" outlineLevel="0" collapsed="false">
      <c r="A289" s="287"/>
      <c r="B289" s="313"/>
      <c r="C289" s="313"/>
      <c r="D289" s="313"/>
      <c r="E289" s="288"/>
      <c r="F289" s="30"/>
    </row>
    <row r="290" customFormat="false" ht="12.75" hidden="false" customHeight="false" outlineLevel="0" collapsed="false">
      <c r="A290" s="282"/>
      <c r="B290" s="280"/>
      <c r="C290" s="280"/>
      <c r="D290" s="280"/>
      <c r="E290" s="26"/>
      <c r="F290" s="30"/>
    </row>
    <row r="291" customFormat="false" ht="12.75" hidden="false" customHeight="false" outlineLevel="0" collapsed="false">
      <c r="A291" s="282"/>
      <c r="B291" s="280"/>
      <c r="C291" s="280"/>
      <c r="D291" s="280"/>
      <c r="E291" s="26"/>
      <c r="F291" s="30"/>
    </row>
    <row r="292" customFormat="false" ht="12.75" hidden="false" customHeight="false" outlineLevel="0" collapsed="false">
      <c r="A292" s="282"/>
      <c r="B292" s="312"/>
      <c r="C292" s="280"/>
      <c r="D292" s="280"/>
      <c r="E292" s="26"/>
      <c r="F292" s="30"/>
    </row>
    <row r="293" customFormat="false" ht="12.75" hidden="false" customHeight="false" outlineLevel="0" collapsed="false">
      <c r="A293" s="282"/>
      <c r="B293" s="312"/>
      <c r="C293" s="280"/>
      <c r="D293" s="280"/>
      <c r="E293" s="26"/>
      <c r="F293" s="30"/>
    </row>
    <row r="294" customFormat="false" ht="12.75" hidden="false" customHeight="false" outlineLevel="0" collapsed="false">
      <c r="A294" s="282"/>
      <c r="B294" s="312"/>
      <c r="C294" s="280"/>
      <c r="D294" s="290"/>
      <c r="E294" s="46"/>
      <c r="F294" s="37"/>
    </row>
    <row r="295" customFormat="false" ht="12.75" hidden="false" customHeight="false" outlineLevel="0" collapsed="false">
      <c r="A295" s="282"/>
      <c r="B295" s="280"/>
      <c r="C295" s="280"/>
      <c r="D295" s="280"/>
      <c r="E295" s="26"/>
      <c r="F295" s="30"/>
    </row>
    <row r="296" customFormat="false" ht="12.75" hidden="false" customHeight="false" outlineLevel="0" collapsed="false">
      <c r="A296" s="282"/>
      <c r="B296" s="280"/>
      <c r="C296" s="280"/>
      <c r="D296" s="291"/>
      <c r="E296" s="301"/>
      <c r="F296" s="30"/>
    </row>
    <row r="297" customFormat="false" ht="12.75" hidden="false" customHeight="false" outlineLevel="0" collapsed="false">
      <c r="A297" s="282"/>
      <c r="B297" s="280"/>
      <c r="C297" s="280"/>
      <c r="D297" s="293"/>
      <c r="E297" s="111"/>
      <c r="F297" s="294"/>
    </row>
    <row r="298" customFormat="false" ht="12.75" hidden="false" customHeight="false" outlineLevel="0" collapsed="false">
      <c r="A298" s="282"/>
      <c r="B298" s="280"/>
      <c r="C298" s="280"/>
      <c r="D298" s="293"/>
      <c r="E298" s="111"/>
      <c r="F298" s="294"/>
    </row>
    <row r="299" customFormat="false" ht="12.75" hidden="false" customHeight="false" outlineLevel="0" collapsed="false">
      <c r="A299" s="295"/>
      <c r="B299" s="280"/>
      <c r="C299" s="280"/>
      <c r="D299" s="314"/>
      <c r="E299" s="304"/>
      <c r="F299" s="297"/>
    </row>
    <row r="300" customFormat="false" ht="12.75" hidden="false" customHeight="false" outlineLevel="0" collapsed="false">
      <c r="A300" s="282"/>
      <c r="B300" s="280"/>
      <c r="C300" s="280"/>
      <c r="D300" s="293"/>
      <c r="E300" s="111"/>
      <c r="F300" s="297"/>
    </row>
    <row r="301" customFormat="false" ht="13.5" hidden="false" customHeight="false" outlineLevel="0" collapsed="false">
      <c r="A301" s="282"/>
      <c r="B301" s="280"/>
      <c r="C301" s="280"/>
      <c r="D301" s="315"/>
      <c r="E301" s="305"/>
      <c r="F301" s="297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2"/>
      <c r="B307" s="280"/>
      <c r="C307" s="280"/>
      <c r="D307" s="280"/>
    </row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312"/>
      <c r="C309" s="280"/>
      <c r="D309" s="280"/>
      <c r="E309" s="26"/>
      <c r="F309" s="30"/>
    </row>
    <row r="310" customFormat="false" ht="12.75" hidden="false" customHeight="false" outlineLevel="0" collapsed="false">
      <c r="A310" s="282"/>
      <c r="B310" s="280"/>
      <c r="C310" s="280"/>
      <c r="D310" s="280"/>
      <c r="E310" s="26"/>
      <c r="F310" s="30"/>
    </row>
    <row r="311" customFormat="false" ht="12.75" hidden="false" customHeight="false" outlineLevel="0" collapsed="false">
      <c r="A311" s="282"/>
      <c r="B311" s="312"/>
      <c r="C311" s="280"/>
      <c r="D311" s="280"/>
      <c r="E311" s="26"/>
      <c r="F311" s="30"/>
    </row>
    <row r="312" customFormat="false" ht="12.75" hidden="false" customHeight="false" outlineLevel="0" collapsed="false">
      <c r="A312" s="282"/>
      <c r="B312" s="280"/>
      <c r="C312" s="280"/>
      <c r="D312" s="280"/>
      <c r="E312" s="26"/>
      <c r="F312" s="30"/>
    </row>
    <row r="313" customFormat="false" ht="12.75" hidden="false" customHeight="false" outlineLevel="0" collapsed="false">
      <c r="A313" s="282"/>
      <c r="B313" s="280"/>
      <c r="C313" s="280"/>
      <c r="D313" s="280"/>
      <c r="E313" s="26"/>
      <c r="F313" s="30"/>
    </row>
    <row r="314" customFormat="false" ht="12.75" hidden="false" customHeight="false" outlineLevel="0" collapsed="false">
      <c r="A314" s="282"/>
      <c r="B314" s="312"/>
      <c r="C314" s="280"/>
      <c r="D314" s="280"/>
      <c r="E314" s="26"/>
      <c r="F314" s="30"/>
    </row>
    <row r="315" customFormat="false" ht="12.75" hidden="false" customHeight="false" outlineLevel="0" collapsed="false">
      <c r="A315" s="282"/>
      <c r="B315" s="280"/>
      <c r="C315" s="280"/>
      <c r="D315" s="280"/>
      <c r="E315" s="26"/>
      <c r="F315" s="30"/>
    </row>
    <row r="316" customFormat="false" ht="12.75" hidden="false" customHeight="false" outlineLevel="0" collapsed="false">
      <c r="A316" s="287"/>
      <c r="B316" s="313"/>
      <c r="C316" s="313"/>
      <c r="D316" s="313"/>
      <c r="E316" s="288"/>
      <c r="F316" s="30"/>
    </row>
    <row r="317" customFormat="false" ht="12.75" hidden="false" customHeight="false" outlineLevel="0" collapsed="false">
      <c r="A317" s="282"/>
      <c r="B317" s="280"/>
      <c r="C317" s="280"/>
      <c r="D317" s="280"/>
      <c r="E317" s="26"/>
      <c r="F317" s="30"/>
    </row>
    <row r="318" customFormat="false" ht="12.75" hidden="false" customHeight="false" outlineLevel="0" collapsed="false">
      <c r="A318" s="282"/>
      <c r="B318" s="280"/>
      <c r="C318" s="280"/>
      <c r="D318" s="280"/>
      <c r="E318" s="26"/>
      <c r="F318" s="30"/>
    </row>
    <row r="319" customFormat="false" ht="12.75" hidden="false" customHeight="false" outlineLevel="0" collapsed="false">
      <c r="A319" s="282"/>
      <c r="B319" s="312"/>
      <c r="C319" s="280"/>
      <c r="D319" s="280"/>
      <c r="E319" s="26"/>
      <c r="F319" s="30"/>
    </row>
    <row r="320" customFormat="false" ht="12.75" hidden="false" customHeight="false" outlineLevel="0" collapsed="false">
      <c r="A320" s="282"/>
      <c r="B320" s="312"/>
      <c r="C320" s="280"/>
      <c r="D320" s="280"/>
      <c r="E320" s="26"/>
      <c r="F320" s="30"/>
    </row>
    <row r="321" customFormat="false" ht="12.75" hidden="false" customHeight="false" outlineLevel="0" collapsed="false">
      <c r="A321" s="282"/>
      <c r="B321" s="312"/>
      <c r="C321" s="280"/>
      <c r="D321" s="290"/>
      <c r="E321" s="46"/>
      <c r="F321" s="37"/>
    </row>
    <row r="322" customFormat="false" ht="12.75" hidden="false" customHeight="false" outlineLevel="0" collapsed="false">
      <c r="A322" s="282"/>
      <c r="B322" s="280"/>
      <c r="C322" s="280"/>
      <c r="D322" s="280"/>
      <c r="E322" s="26"/>
      <c r="F322" s="30"/>
    </row>
    <row r="323" customFormat="false" ht="12.75" hidden="false" customHeight="false" outlineLevel="0" collapsed="false">
      <c r="A323" s="282"/>
      <c r="B323" s="280"/>
      <c r="C323" s="280"/>
      <c r="D323" s="291"/>
      <c r="E323" s="301"/>
      <c r="F323" s="30"/>
    </row>
    <row r="324" customFormat="false" ht="12.75" hidden="false" customHeight="false" outlineLevel="0" collapsed="false">
      <c r="A324" s="282"/>
      <c r="B324" s="280"/>
      <c r="C324" s="280"/>
      <c r="D324" s="293"/>
      <c r="E324" s="111"/>
      <c r="F324" s="294"/>
    </row>
    <row r="325" customFormat="false" ht="12.75" hidden="false" customHeight="false" outlineLevel="0" collapsed="false">
      <c r="A325" s="282"/>
      <c r="B325" s="280"/>
      <c r="C325" s="280"/>
      <c r="D325" s="293"/>
      <c r="E325" s="111"/>
      <c r="F325" s="294"/>
    </row>
    <row r="326" customFormat="false" ht="12.75" hidden="false" customHeight="false" outlineLevel="0" collapsed="false">
      <c r="A326" s="295"/>
      <c r="B326" s="280"/>
      <c r="C326" s="280"/>
      <c r="D326" s="314"/>
      <c r="E326" s="304"/>
      <c r="F326" s="297"/>
    </row>
    <row r="327" customFormat="false" ht="12.75" hidden="false" customHeight="false" outlineLevel="0" collapsed="false">
      <c r="A327" s="282"/>
      <c r="B327" s="280"/>
      <c r="C327" s="280"/>
      <c r="D327" s="293"/>
      <c r="E327" s="111"/>
      <c r="F327" s="297"/>
    </row>
    <row r="328" customFormat="false" ht="13.5" hidden="false" customHeight="false" outlineLevel="0" collapsed="false">
      <c r="A328" s="282"/>
      <c r="B328" s="280"/>
      <c r="C328" s="280"/>
      <c r="D328" s="315"/>
      <c r="E328" s="305"/>
      <c r="F328" s="29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7" activeCellId="3" sqref="A39 B32 C40 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3" t="s">
        <v>111</v>
      </c>
      <c r="C2" s="283" t="s">
        <v>112</v>
      </c>
      <c r="D2" s="283" t="s">
        <v>111</v>
      </c>
      <c r="E2" s="283" t="s">
        <v>112</v>
      </c>
      <c r="F2" s="284" t="s">
        <v>114</v>
      </c>
    </row>
    <row r="3" customFormat="false" ht="12.75" hidden="false" customHeight="false" outlineLevel="0" collapsed="false">
      <c r="A3" s="0" t="n">
        <v>1</v>
      </c>
      <c r="B3" s="280" t="n">
        <v>53256</v>
      </c>
      <c r="C3" s="280" t="n">
        <v>50455</v>
      </c>
      <c r="D3" s="280"/>
      <c r="E3" s="280"/>
      <c r="F3" s="280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80" t="n">
        <v>35225</v>
      </c>
      <c r="C4" s="280" t="n">
        <v>42864</v>
      </c>
      <c r="D4" s="280"/>
      <c r="E4" s="280"/>
      <c r="F4" s="280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80" t="n">
        <v>9749</v>
      </c>
      <c r="C5" s="280" t="n">
        <v>31925</v>
      </c>
      <c r="D5" s="280"/>
      <c r="E5" s="280"/>
      <c r="F5" s="280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80" t="n">
        <v>13680</v>
      </c>
      <c r="C6" s="280" t="n">
        <v>13148</v>
      </c>
      <c r="D6" s="280"/>
      <c r="E6" s="280"/>
      <c r="F6" s="280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80" t="n">
        <v>39257</v>
      </c>
      <c r="C7" s="280" t="n">
        <v>39446</v>
      </c>
      <c r="D7" s="280"/>
      <c r="E7" s="280"/>
      <c r="F7" s="280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80" t="n">
        <v>39309</v>
      </c>
      <c r="C8" s="280" t="n">
        <v>39455</v>
      </c>
      <c r="D8" s="280"/>
      <c r="E8" s="280"/>
      <c r="F8" s="280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80" t="n">
        <v>17078</v>
      </c>
      <c r="C9" s="280" t="n">
        <v>21455</v>
      </c>
      <c r="D9" s="280"/>
      <c r="E9" s="280"/>
      <c r="F9" s="280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80" t="n">
        <v>38021</v>
      </c>
      <c r="C10" s="280" t="n">
        <v>38122</v>
      </c>
      <c r="D10" s="280"/>
      <c r="E10" s="280"/>
      <c r="F10" s="280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80" t="n">
        <v>50313</v>
      </c>
      <c r="C11" s="280" t="n">
        <v>34788</v>
      </c>
      <c r="D11" s="280"/>
      <c r="E11" s="280"/>
      <c r="F11" s="280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80" t="n">
        <v>41422</v>
      </c>
      <c r="C12" s="280" t="n">
        <v>41455</v>
      </c>
      <c r="D12" s="280" t="n">
        <v>-663</v>
      </c>
      <c r="E12" s="280"/>
      <c r="F12" s="280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80" t="n">
        <v>41404</v>
      </c>
      <c r="C13" s="280" t="n">
        <v>41455</v>
      </c>
      <c r="D13" s="280" t="n">
        <v>-302</v>
      </c>
      <c r="E13" s="280"/>
      <c r="F13" s="280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80" t="n">
        <v>51512</v>
      </c>
      <c r="C14" s="280" t="n">
        <v>46739</v>
      </c>
      <c r="D14" s="280"/>
      <c r="E14" s="280"/>
      <c r="F14" s="280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80" t="n">
        <v>46816</v>
      </c>
      <c r="C15" s="280" t="n">
        <v>46871</v>
      </c>
      <c r="D15" s="280"/>
      <c r="E15" s="280"/>
      <c r="F15" s="280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80" t="n">
        <v>44923</v>
      </c>
      <c r="C16" s="280" t="n">
        <v>44937</v>
      </c>
      <c r="D16" s="280"/>
      <c r="E16" s="280"/>
      <c r="F16" s="280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80" t="n">
        <v>49883</v>
      </c>
      <c r="C17" s="280" t="n">
        <v>44937</v>
      </c>
      <c r="D17" s="29"/>
      <c r="E17" s="29"/>
      <c r="F17" s="280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80" t="n">
        <v>51915</v>
      </c>
      <c r="C18" s="280" t="n">
        <v>46937</v>
      </c>
      <c r="D18" s="29"/>
      <c r="E18" s="29"/>
      <c r="F18" s="280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80" t="n">
        <v>54916</v>
      </c>
      <c r="C19" s="280" t="n">
        <v>49937</v>
      </c>
      <c r="D19" s="29"/>
      <c r="E19" s="29"/>
      <c r="F19" s="280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72" t="n">
        <v>63907</v>
      </c>
      <c r="C20" s="372" t="n">
        <v>58936</v>
      </c>
      <c r="D20" s="29"/>
      <c r="E20" s="29"/>
      <c r="F20" s="280" t="n">
        <f aca="false">+E20-D20+C20-B20</f>
        <v>-4971</v>
      </c>
    </row>
    <row r="21" customFormat="false" ht="12.75" hidden="false" customHeight="false" outlineLevel="0" collapsed="false">
      <c r="A21" s="0" t="n">
        <v>19</v>
      </c>
      <c r="B21" s="372" t="n">
        <v>63938</v>
      </c>
      <c r="C21" s="372" t="n">
        <v>58937</v>
      </c>
      <c r="D21" s="29"/>
      <c r="E21" s="29"/>
      <c r="F21" s="280" t="n">
        <f aca="false">+E21-D21+C21-B21</f>
        <v>-5001</v>
      </c>
    </row>
    <row r="22" customFormat="false" ht="12.75" hidden="false" customHeight="false" outlineLevel="0" collapsed="false">
      <c r="A22" s="0" t="n">
        <v>20</v>
      </c>
      <c r="B22" s="372" t="n">
        <v>58756</v>
      </c>
      <c r="C22" s="372" t="n">
        <v>58727</v>
      </c>
      <c r="D22" s="29"/>
      <c r="E22" s="29"/>
      <c r="F22" s="280" t="n">
        <f aca="false">+E22-D22+C22-B22</f>
        <v>-29</v>
      </c>
    </row>
    <row r="23" customFormat="false" ht="12.75" hidden="false" customHeight="false" outlineLevel="0" collapsed="false">
      <c r="A23" s="0" t="n">
        <v>21</v>
      </c>
      <c r="B23" s="372"/>
      <c r="C23" s="372"/>
      <c r="D23" s="29"/>
      <c r="E23" s="29"/>
      <c r="F23" s="28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72"/>
      <c r="C24" s="372"/>
      <c r="D24" s="29"/>
      <c r="E24" s="29"/>
      <c r="F24" s="28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72"/>
      <c r="C25" s="372"/>
      <c r="D25" s="29"/>
      <c r="E25" s="29"/>
      <c r="F25" s="28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2"/>
      <c r="C26" s="372"/>
      <c r="D26" s="29"/>
      <c r="E26" s="29"/>
      <c r="F26" s="28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2"/>
      <c r="C27" s="372"/>
      <c r="D27" s="29"/>
      <c r="E27" s="29"/>
      <c r="F27" s="28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2"/>
      <c r="C28" s="372"/>
      <c r="D28" s="29"/>
      <c r="E28" s="29"/>
      <c r="F28" s="28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2"/>
      <c r="C29" s="372"/>
      <c r="D29" s="29"/>
      <c r="E29" s="29"/>
      <c r="F29" s="28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2"/>
      <c r="C30" s="372"/>
      <c r="D30" s="29"/>
      <c r="E30" s="29"/>
      <c r="F30" s="28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2"/>
      <c r="C31" s="372"/>
      <c r="D31" s="29"/>
      <c r="E31" s="29"/>
      <c r="F31" s="28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2"/>
      <c r="C32" s="372"/>
      <c r="D32" s="29"/>
      <c r="E32" s="29"/>
      <c r="F32" s="28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2"/>
      <c r="C33" s="372"/>
      <c r="D33" s="29"/>
      <c r="E33" s="29"/>
      <c r="F33" s="280" t="n">
        <f aca="false">+E33-D33+C33-B33</f>
        <v>0</v>
      </c>
    </row>
    <row r="34" customFormat="false" ht="12.75" hidden="false" customHeight="false" outlineLevel="0" collapsed="false">
      <c r="B34" s="373" t="n">
        <f aca="false">SUM(B3:B33)</f>
        <v>865280</v>
      </c>
      <c r="C34" s="373" t="n">
        <f aca="false">SUM(C3:C33)</f>
        <v>851526</v>
      </c>
      <c r="D34" s="29" t="n">
        <f aca="false">SUM(D3:D33)</f>
        <v>-965</v>
      </c>
      <c r="E34" s="29" t="n">
        <f aca="false">SUM(E3:E33)</f>
        <v>0</v>
      </c>
      <c r="F34" s="29" t="n">
        <f aca="false">SUM(F3:F33)</f>
        <v>-12789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74" t="n">
        <v>37103</v>
      </c>
      <c r="B37" s="29"/>
      <c r="C37" s="29"/>
      <c r="D37" s="29"/>
      <c r="E37" s="29"/>
      <c r="F37" s="154" t="n">
        <f aca="false">120271+30271</f>
        <v>150542</v>
      </c>
    </row>
    <row r="38" customFormat="false" ht="12.75" hidden="false" customHeight="false" outlineLevel="0" collapsed="false">
      <c r="A38" s="374" t="n">
        <v>37123</v>
      </c>
      <c r="B38" s="29"/>
      <c r="C38" s="29"/>
      <c r="D38" s="29"/>
      <c r="E38" s="29"/>
      <c r="F38" s="108" t="n">
        <f aca="false">+F37+F34</f>
        <v>137753</v>
      </c>
    </row>
    <row r="39" customFormat="false" ht="12.75" hidden="false" customHeight="false" outlineLevel="0" collapsed="false">
      <c r="F39" s="54"/>
    </row>
    <row r="40" customFormat="false" ht="12.75" hidden="false" customHeight="false" outlineLevel="0" collapsed="false">
      <c r="F40" s="54"/>
    </row>
    <row r="41" customFormat="false" ht="12.75" hidden="false" customHeight="false" outlineLevel="0" collapsed="false">
      <c r="F41" s="54"/>
    </row>
    <row r="42" customFormat="false" ht="12.75" hidden="false" customHeight="false" outlineLevel="0" collapsed="false">
      <c r="A42" s="9" t="s">
        <v>117</v>
      </c>
      <c r="B42" s="9"/>
      <c r="C42" s="9"/>
      <c r="D42" s="16"/>
      <c r="F42" s="54"/>
    </row>
    <row r="43" customFormat="false" ht="12.75" hidden="false" customHeight="false" outlineLevel="0" collapsed="false">
      <c r="A43" s="124" t="n">
        <f aca="false">+A37</f>
        <v>37103</v>
      </c>
      <c r="B43" s="9"/>
      <c r="C43" s="9"/>
      <c r="D43" s="125" t="n">
        <f aca="false">201367.37+184384.51</f>
        <v>385751.88</v>
      </c>
      <c r="F43" s="54"/>
    </row>
    <row r="44" customFormat="false" ht="12.75" hidden="false" customHeight="false" outlineLevel="0" collapsed="false">
      <c r="A44" s="124" t="n">
        <f aca="false">+A38</f>
        <v>37123</v>
      </c>
      <c r="B44" s="9"/>
      <c r="C44" s="9"/>
      <c r="D44" s="126" t="n">
        <f aca="false">+F34*'by type'!J4</f>
        <v>-36832.32</v>
      </c>
      <c r="F44" s="54"/>
    </row>
    <row r="45" customFormat="false" ht="12.75" hidden="false" customHeight="false" outlineLevel="0" collapsed="false">
      <c r="A45" s="9"/>
      <c r="B45" s="9"/>
      <c r="C45" s="9"/>
      <c r="D45" s="57" t="n">
        <f aca="false">+D44+D43</f>
        <v>348919.56</v>
      </c>
      <c r="F45" s="54"/>
    </row>
    <row r="46" customFormat="false" ht="12.75" hidden="false" customHeight="false" outlineLevel="0" collapsed="false">
      <c r="F46" s="54"/>
    </row>
    <row r="47" customFormat="false" ht="12.75" hidden="false" customHeight="false" outlineLevel="0" collapsed="false">
      <c r="F47" s="54"/>
    </row>
    <row r="48" customFormat="false" ht="12.75" hidden="false" customHeight="false" outlineLevel="0" collapsed="false">
      <c r="F48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4" activeCellId="3" sqref="D42 C33 B36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6" t="n">
        <v>56696</v>
      </c>
      <c r="B1" s="157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</row>
    <row r="4" customFormat="false" ht="12.75" hidden="false" customHeight="false" outlineLevel="0" collapsed="false">
      <c r="A4" s="107" t="n">
        <v>1</v>
      </c>
      <c r="B4" s="108" t="n">
        <v>-20818</v>
      </c>
      <c r="C4" s="108" t="n">
        <v>-20000</v>
      </c>
      <c r="D4" s="120" t="n">
        <f aca="false">+C4-B4</f>
        <v>818</v>
      </c>
    </row>
    <row r="5" customFormat="false" ht="12.75" hidden="false" customHeight="false" outlineLevel="0" collapsed="false">
      <c r="A5" s="107" t="n">
        <v>2</v>
      </c>
      <c r="B5" s="108" t="n">
        <v>-19999</v>
      </c>
      <c r="C5" s="108" t="n">
        <v>-20000</v>
      </c>
      <c r="D5" s="120" t="n">
        <f aca="false">+C5-B5</f>
        <v>-1</v>
      </c>
    </row>
    <row r="6" customFormat="false" ht="12.75" hidden="false" customHeight="false" outlineLevel="0" collapsed="false">
      <c r="A6" s="107" t="n">
        <v>3</v>
      </c>
      <c r="B6" s="108" t="n">
        <v>-21734</v>
      </c>
      <c r="C6" s="108" t="n">
        <v>-20609</v>
      </c>
      <c r="D6" s="120" t="n">
        <f aca="false">+C6-B6</f>
        <v>1125</v>
      </c>
    </row>
    <row r="7" customFormat="false" ht="12.75" hidden="false" customHeight="false" outlineLevel="0" collapsed="false">
      <c r="A7" s="107" t="n">
        <v>4</v>
      </c>
      <c r="B7" s="108" t="n">
        <v>-20009</v>
      </c>
      <c r="C7" s="108" t="n">
        <v>-20000</v>
      </c>
      <c r="D7" s="120" t="n">
        <f aca="false">+C7-B7</f>
        <v>9</v>
      </c>
    </row>
    <row r="8" customFormat="false" ht="12.75" hidden="false" customHeight="false" outlineLevel="0" collapsed="false">
      <c r="A8" s="107" t="n">
        <v>5</v>
      </c>
      <c r="B8" s="108" t="n">
        <v>-20393</v>
      </c>
      <c r="C8" s="108" t="n">
        <v>-20000</v>
      </c>
      <c r="D8" s="120" t="n">
        <f aca="false">+C8-B8</f>
        <v>393</v>
      </c>
    </row>
    <row r="9" customFormat="false" ht="12.75" hidden="false" customHeight="false" outlineLevel="0" collapsed="false">
      <c r="A9" s="107" t="n">
        <v>6</v>
      </c>
      <c r="B9" s="108" t="n">
        <v>-20508</v>
      </c>
      <c r="C9" s="108" t="n">
        <v>-20000</v>
      </c>
      <c r="D9" s="120" t="n">
        <f aca="false">+C9-B9</f>
        <v>508</v>
      </c>
    </row>
    <row r="10" customFormat="false" ht="12.75" hidden="false" customHeight="false" outlineLevel="0" collapsed="false">
      <c r="A10" s="107" t="n">
        <v>7</v>
      </c>
      <c r="B10" s="108" t="n">
        <v>-20768</v>
      </c>
      <c r="C10" s="108" t="n">
        <v>-20000</v>
      </c>
      <c r="D10" s="120" t="n">
        <f aca="false">+C10-B10</f>
        <v>768</v>
      </c>
    </row>
    <row r="11" customFormat="false" ht="12.75" hidden="false" customHeight="false" outlineLevel="0" collapsed="false">
      <c r="A11" s="107" t="n">
        <v>8</v>
      </c>
      <c r="B11" s="108" t="n">
        <v>-21004</v>
      </c>
      <c r="C11" s="108" t="n">
        <v>-19966</v>
      </c>
      <c r="D11" s="120" t="n">
        <f aca="false">+C11-B11</f>
        <v>1038</v>
      </c>
    </row>
    <row r="12" customFormat="false" ht="12.75" hidden="false" customHeight="false" outlineLevel="0" collapsed="false">
      <c r="A12" s="107" t="n">
        <v>9</v>
      </c>
      <c r="B12" s="108" t="n">
        <v>-20992</v>
      </c>
      <c r="C12" s="108" t="n">
        <v>-20000</v>
      </c>
      <c r="D12" s="120" t="n">
        <f aca="false">+C12-B12</f>
        <v>992</v>
      </c>
    </row>
    <row r="13" customFormat="false" ht="12.75" hidden="false" customHeight="false" outlineLevel="0" collapsed="false">
      <c r="A13" s="107" t="n">
        <v>10</v>
      </c>
      <c r="B13" s="108" t="n">
        <v>-21007</v>
      </c>
      <c r="C13" s="108" t="n">
        <v>-20702</v>
      </c>
      <c r="D13" s="120" t="n">
        <f aca="false">+C13-B13</f>
        <v>305</v>
      </c>
    </row>
    <row r="14" customFormat="false" ht="12.75" hidden="false" customHeight="false" outlineLevel="0" collapsed="false">
      <c r="A14" s="107" t="n">
        <v>11</v>
      </c>
      <c r="B14" s="108" t="n">
        <v>-20996</v>
      </c>
      <c r="C14" s="108" t="n">
        <v>-19967</v>
      </c>
      <c r="D14" s="120" t="n">
        <f aca="false">+C14-B14</f>
        <v>1029</v>
      </c>
    </row>
    <row r="15" customFormat="false" ht="12.75" hidden="false" customHeight="false" outlineLevel="0" collapsed="false">
      <c r="A15" s="107" t="n">
        <v>12</v>
      </c>
      <c r="B15" s="108" t="n">
        <v>-20140</v>
      </c>
      <c r="C15" s="108" t="n">
        <v>-19726</v>
      </c>
      <c r="D15" s="120" t="n">
        <f aca="false">+C15-B15</f>
        <v>414</v>
      </c>
    </row>
    <row r="16" customFormat="false" ht="12.75" hidden="false" customHeight="false" outlineLevel="0" collapsed="false">
      <c r="A16" s="107" t="n">
        <v>13</v>
      </c>
      <c r="B16" s="108" t="n">
        <v>-19791</v>
      </c>
      <c r="C16" s="108" t="n">
        <v>-20000</v>
      </c>
      <c r="D16" s="120" t="n">
        <f aca="false">+C16-B16</f>
        <v>-209</v>
      </c>
    </row>
    <row r="17" customFormat="false" ht="12.75" hidden="false" customHeight="false" outlineLevel="0" collapsed="false">
      <c r="A17" s="107" t="n">
        <v>14</v>
      </c>
      <c r="B17" s="108" t="n">
        <v>-20311</v>
      </c>
      <c r="C17" s="108" t="n">
        <v>-20000</v>
      </c>
      <c r="D17" s="120" t="n">
        <f aca="false">+C17-B17</f>
        <v>311</v>
      </c>
    </row>
    <row r="18" customFormat="false" ht="12.75" hidden="false" customHeight="false" outlineLevel="0" collapsed="false">
      <c r="A18" s="107" t="n">
        <v>15</v>
      </c>
      <c r="B18" s="108" t="n">
        <v>-26129</v>
      </c>
      <c r="C18" s="108" t="n">
        <v>-25702</v>
      </c>
      <c r="D18" s="120" t="n">
        <f aca="false">+C18-B18</f>
        <v>427</v>
      </c>
    </row>
    <row r="19" customFormat="false" ht="12.75" hidden="false" customHeight="false" outlineLevel="0" collapsed="false">
      <c r="A19" s="107" t="n">
        <v>16</v>
      </c>
      <c r="B19" s="108" t="n">
        <v>-20992</v>
      </c>
      <c r="C19" s="108" t="n">
        <v>-20000</v>
      </c>
      <c r="D19" s="120" t="n">
        <f aca="false">+C19-B19</f>
        <v>992</v>
      </c>
    </row>
    <row r="20" customFormat="false" ht="12.75" hidden="false" customHeight="false" outlineLevel="0" collapsed="false">
      <c r="A20" s="107" t="n">
        <v>17</v>
      </c>
      <c r="B20" s="108" t="n">
        <v>-20037</v>
      </c>
      <c r="C20" s="108" t="n">
        <v>-20000</v>
      </c>
      <c r="D20" s="120" t="n">
        <f aca="false">+C20-B20</f>
        <v>37</v>
      </c>
    </row>
    <row r="21" customFormat="false" ht="12.75" hidden="false" customHeight="false" outlineLevel="0" collapsed="false">
      <c r="A21" s="107" t="n">
        <v>18</v>
      </c>
      <c r="B21" s="108" t="n">
        <v>-24168</v>
      </c>
      <c r="C21" s="108" t="n">
        <v>-23202</v>
      </c>
      <c r="D21" s="120" t="n">
        <f aca="false">+C21-B21</f>
        <v>966</v>
      </c>
    </row>
    <row r="22" customFormat="false" ht="12.75" hidden="false" customHeight="false" outlineLevel="0" collapsed="false">
      <c r="A22" s="107" t="n">
        <v>19</v>
      </c>
      <c r="B22" s="108" t="n">
        <v>-23086</v>
      </c>
      <c r="C22" s="108" t="n">
        <v>-23202</v>
      </c>
      <c r="D22" s="120" t="n">
        <f aca="false">+C22-B22</f>
        <v>-116</v>
      </c>
    </row>
    <row r="23" customFormat="false" ht="12.75" hidden="false" customHeight="false" outlineLevel="0" collapsed="false">
      <c r="A23" s="107" t="n">
        <v>20</v>
      </c>
      <c r="B23" s="108" t="n">
        <v>-23625</v>
      </c>
      <c r="C23" s="108" t="n">
        <v>-23202</v>
      </c>
      <c r="D23" s="120" t="n">
        <f aca="false">+C23-B23</f>
        <v>423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-426507</v>
      </c>
      <c r="C35" s="108" t="n">
        <f aca="false">SUM(C4:C34)</f>
        <v>-416278</v>
      </c>
      <c r="D35" s="108" t="n">
        <f aca="false">SUM(D4:D34)</f>
        <v>10229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37103</v>
      </c>
      <c r="D38" s="154" t="n">
        <v>135803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37123</v>
      </c>
      <c r="D40" s="108" t="n">
        <f aca="false">+D38+D35</f>
        <v>146032</v>
      </c>
    </row>
    <row r="44" customFormat="false" ht="12.75" hidden="false" customHeight="false" outlineLevel="0" collapsed="false">
      <c r="A44" s="9" t="s">
        <v>117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57" t="n">
        <v>82140</v>
      </c>
    </row>
    <row r="46" customFormat="false" ht="12.75" hidden="false" customHeight="false" outlineLevel="0" collapsed="false">
      <c r="A46" s="124" t="n">
        <f aca="false">+A40</f>
        <v>37123</v>
      </c>
      <c r="B46" s="9"/>
      <c r="C46" s="9"/>
      <c r="D46" s="126" t="n">
        <f aca="false">+D35*'by type'!J4</f>
        <v>29459.52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111599.52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24" activeCellId="3" sqref="C8 G32 E7 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188</v>
      </c>
      <c r="C2" s="100"/>
      <c r="D2" s="144" t="s">
        <v>189</v>
      </c>
      <c r="E2" s="100"/>
      <c r="F2" s="144" t="s">
        <v>190</v>
      </c>
      <c r="G2" s="100"/>
      <c r="H2" s="100"/>
      <c r="I2" s="100"/>
      <c r="J2" s="100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F3" s="101" t="s">
        <v>111</v>
      </c>
      <c r="G3" s="101" t="s">
        <v>112</v>
      </c>
      <c r="H3" s="101" t="s">
        <v>111</v>
      </c>
      <c r="I3" s="101" t="s">
        <v>112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26125</v>
      </c>
      <c r="C4" s="108" t="n">
        <v>26316</v>
      </c>
      <c r="D4" s="108" t="n">
        <v>9809</v>
      </c>
      <c r="E4" s="108" t="n">
        <v>8750</v>
      </c>
      <c r="F4" s="108"/>
      <c r="G4" s="108"/>
      <c r="H4" s="108"/>
      <c r="I4" s="108"/>
      <c r="J4" s="108" t="n">
        <f aca="false">+C4+E4+G4+I4-H4-F4-D4-B4</f>
        <v>-868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25579</v>
      </c>
      <c r="C5" s="108" t="n">
        <v>26140</v>
      </c>
      <c r="D5" s="108" t="n">
        <v>9577</v>
      </c>
      <c r="E5" s="108" t="n">
        <v>8750</v>
      </c>
      <c r="F5" s="108"/>
      <c r="G5" s="108"/>
      <c r="H5" s="108"/>
      <c r="I5" s="108" t="n">
        <v>176</v>
      </c>
      <c r="J5" s="108" t="n">
        <f aca="false">+C5+E5+G5+I5-H5-F5-D5-B5</f>
        <v>-90</v>
      </c>
      <c r="R5" s="29"/>
      <c r="T5" s="77"/>
      <c r="U5" s="61"/>
      <c r="Y5" s="112"/>
      <c r="Z5" s="113"/>
      <c r="AA5" s="113"/>
      <c r="AB5" s="113"/>
      <c r="AC5" s="113"/>
      <c r="AD5" s="113"/>
      <c r="AE5" s="114"/>
      <c r="AF5" s="115"/>
      <c r="AG5" s="61"/>
      <c r="AH5" s="77"/>
      <c r="AI5" s="110"/>
    </row>
    <row r="6" customFormat="false" ht="12.75" hidden="false" customHeight="false" outlineLevel="0" collapsed="false">
      <c r="A6" s="107" t="n">
        <v>3</v>
      </c>
      <c r="B6" s="108" t="n">
        <v>25083</v>
      </c>
      <c r="C6" s="108" t="n">
        <v>26316</v>
      </c>
      <c r="D6" s="108" t="n">
        <v>9649</v>
      </c>
      <c r="E6" s="108" t="n">
        <v>8750</v>
      </c>
      <c r="F6" s="108"/>
      <c r="G6" s="108"/>
      <c r="H6" s="108"/>
      <c r="I6" s="108"/>
      <c r="J6" s="108" t="n">
        <f aca="false">+C6+E6+G6+I6-H6-F6-D6-B6</f>
        <v>334</v>
      </c>
      <c r="N6" s="113"/>
      <c r="O6" s="113"/>
      <c r="P6" s="113"/>
      <c r="Q6" s="113"/>
      <c r="R6" s="113"/>
      <c r="S6" s="114"/>
      <c r="T6" s="115"/>
      <c r="U6" s="61"/>
      <c r="V6" s="77"/>
      <c r="W6" s="110"/>
      <c r="Y6" s="112"/>
      <c r="Z6" s="113"/>
      <c r="AA6" s="113"/>
      <c r="AB6" s="113"/>
      <c r="AC6" s="113"/>
      <c r="AD6" s="113"/>
      <c r="AE6" s="116"/>
      <c r="AF6" s="115"/>
      <c r="AG6" s="61"/>
      <c r="AH6" s="77"/>
      <c r="AI6" s="110"/>
    </row>
    <row r="7" customFormat="false" ht="12.75" hidden="false" customHeight="false" outlineLevel="0" collapsed="false">
      <c r="A7" s="107" t="n">
        <v>4</v>
      </c>
      <c r="B7" s="108" t="n">
        <v>24738</v>
      </c>
      <c r="C7" s="108" t="n">
        <v>26069</v>
      </c>
      <c r="D7" s="108" t="n">
        <v>9083</v>
      </c>
      <c r="E7" s="108" t="n">
        <v>8668</v>
      </c>
      <c r="F7" s="108"/>
      <c r="G7" s="108"/>
      <c r="H7" s="108"/>
      <c r="I7" s="108"/>
      <c r="J7" s="108" t="n">
        <f aca="false">+C7+E7+G7+I7-H7-F7-D7-B7</f>
        <v>916</v>
      </c>
      <c r="N7" s="113"/>
      <c r="Q7" s="194"/>
      <c r="R7" s="113"/>
      <c r="S7" s="116"/>
      <c r="T7" s="115"/>
      <c r="U7" s="61"/>
      <c r="V7" s="77"/>
      <c r="W7" s="110"/>
      <c r="Y7" s="112"/>
      <c r="Z7" s="113"/>
      <c r="AA7" s="113"/>
      <c r="AB7" s="113"/>
      <c r="AC7" s="113"/>
      <c r="AD7" s="113"/>
      <c r="AE7" s="116"/>
      <c r="AF7" s="115"/>
      <c r="AG7" s="61"/>
      <c r="AH7" s="77"/>
      <c r="AI7" s="110"/>
    </row>
    <row r="8" customFormat="false" ht="12.75" hidden="false" customHeight="false" outlineLevel="0" collapsed="false">
      <c r="A8" s="107" t="n">
        <v>5</v>
      </c>
      <c r="B8" s="108" t="n">
        <v>24635</v>
      </c>
      <c r="C8" s="108" t="n">
        <v>26316</v>
      </c>
      <c r="D8" s="108" t="n">
        <v>9400</v>
      </c>
      <c r="E8" s="108" t="n">
        <v>8750</v>
      </c>
      <c r="F8" s="108"/>
      <c r="G8" s="108"/>
      <c r="H8" s="108"/>
      <c r="I8" s="108"/>
      <c r="J8" s="108" t="n">
        <f aca="false">+C8+E8+G8+I8-H8-F8-D8-B8</f>
        <v>1031</v>
      </c>
      <c r="N8" s="113"/>
      <c r="Q8" s="194"/>
      <c r="R8" s="113"/>
      <c r="S8" s="116"/>
      <c r="T8" s="115"/>
      <c r="U8" s="61"/>
      <c r="V8" s="77"/>
      <c r="W8" s="110"/>
      <c r="Y8" s="112"/>
      <c r="Z8" s="113"/>
      <c r="AA8" s="113"/>
      <c r="AB8" s="113"/>
      <c r="AC8" s="113"/>
      <c r="AD8" s="113"/>
      <c r="AE8" s="116"/>
      <c r="AF8" s="115"/>
      <c r="AG8" s="61"/>
      <c r="AH8" s="77"/>
      <c r="AI8" s="110"/>
    </row>
    <row r="9" customFormat="false" ht="12.75" hidden="false" customHeight="false" outlineLevel="0" collapsed="false">
      <c r="A9" s="107" t="n">
        <v>6</v>
      </c>
      <c r="B9" s="108" t="n">
        <v>24092</v>
      </c>
      <c r="C9" s="108" t="n">
        <v>26316</v>
      </c>
      <c r="D9" s="108" t="n">
        <v>9085</v>
      </c>
      <c r="E9" s="108" t="n">
        <v>8750</v>
      </c>
      <c r="F9" s="108"/>
      <c r="G9" s="108"/>
      <c r="H9" s="108"/>
      <c r="I9" s="108"/>
      <c r="J9" s="108" t="n">
        <f aca="false">+C9+E9+G9+I9-H9-F9-D9-B9</f>
        <v>1889</v>
      </c>
      <c r="N9" s="113"/>
      <c r="Q9" s="194"/>
      <c r="R9" s="113"/>
      <c r="S9" s="116"/>
      <c r="T9" s="115"/>
      <c r="U9" s="61"/>
      <c r="V9" s="77"/>
      <c r="W9" s="110"/>
      <c r="Y9" s="112"/>
      <c r="Z9" s="113"/>
      <c r="AA9" s="113"/>
      <c r="AB9" s="113"/>
      <c r="AC9" s="113"/>
      <c r="AD9" s="113"/>
      <c r="AE9" s="116"/>
      <c r="AF9" s="115"/>
      <c r="AG9" s="61"/>
      <c r="AH9" s="77"/>
      <c r="AI9" s="110"/>
    </row>
    <row r="10" customFormat="false" ht="12.75" hidden="false" customHeight="false" outlineLevel="0" collapsed="false">
      <c r="A10" s="107" t="n">
        <v>7</v>
      </c>
      <c r="B10" s="108" t="n">
        <v>23913</v>
      </c>
      <c r="C10" s="108" t="n">
        <v>26316</v>
      </c>
      <c r="D10" s="108" t="n">
        <v>7801</v>
      </c>
      <c r="E10" s="108" t="n">
        <v>8750</v>
      </c>
      <c r="F10" s="108"/>
      <c r="G10" s="108"/>
      <c r="H10" s="108" t="n">
        <v>67</v>
      </c>
      <c r="I10" s="108"/>
      <c r="J10" s="108" t="n">
        <f aca="false">+C10+E10+G10+I10-H10-F10-D10-B10</f>
        <v>3285</v>
      </c>
      <c r="N10" s="113"/>
      <c r="Q10" s="194"/>
      <c r="R10" s="113"/>
      <c r="S10" s="116"/>
      <c r="T10" s="115"/>
      <c r="U10" s="61"/>
      <c r="V10" s="77"/>
      <c r="W10" s="110"/>
      <c r="Y10" s="112"/>
      <c r="Z10" s="113"/>
      <c r="AA10" s="113"/>
      <c r="AB10" s="113"/>
      <c r="AC10" s="113"/>
      <c r="AD10" s="113"/>
      <c r="AE10" s="116"/>
      <c r="AF10" s="115"/>
      <c r="AG10" s="61"/>
      <c r="AH10" s="77"/>
      <c r="AI10" s="110"/>
    </row>
    <row r="11" customFormat="false" ht="12.75" hidden="false" customHeight="false" outlineLevel="0" collapsed="false">
      <c r="A11" s="107" t="n">
        <v>8</v>
      </c>
      <c r="B11" s="108" t="n">
        <v>23713</v>
      </c>
      <c r="C11" s="108" t="n">
        <v>26316</v>
      </c>
      <c r="D11" s="108" t="n">
        <v>9583</v>
      </c>
      <c r="E11" s="108" t="n">
        <v>8750</v>
      </c>
      <c r="F11" s="108"/>
      <c r="G11" s="108"/>
      <c r="H11" s="108"/>
      <c r="I11" s="108"/>
      <c r="J11" s="108" t="n">
        <f aca="false">+C11+E11+G11+I11-H11-F11-D11-B11</f>
        <v>1770</v>
      </c>
      <c r="N11" s="113"/>
      <c r="Q11" s="195"/>
      <c r="R11" s="113"/>
      <c r="S11" s="116"/>
      <c r="T11" s="115"/>
      <c r="U11" s="61"/>
      <c r="V11" s="77"/>
      <c r="W11" s="110"/>
      <c r="Y11" s="112"/>
      <c r="Z11" s="113"/>
      <c r="AA11" s="113"/>
      <c r="AB11" s="113"/>
      <c r="AC11" s="113"/>
      <c r="AD11" s="113"/>
      <c r="AE11" s="116"/>
      <c r="AF11" s="115"/>
      <c r="AG11" s="61"/>
      <c r="AH11" s="77"/>
      <c r="AI11" s="110"/>
    </row>
    <row r="12" customFormat="false" ht="12.75" hidden="false" customHeight="false" outlineLevel="0" collapsed="false">
      <c r="A12" s="107" t="n">
        <v>9</v>
      </c>
      <c r="B12" s="108" t="n">
        <v>23424</v>
      </c>
      <c r="C12" s="108" t="n">
        <v>22812</v>
      </c>
      <c r="D12" s="108" t="n">
        <v>9134</v>
      </c>
      <c r="E12" s="108" t="n">
        <v>8248</v>
      </c>
      <c r="F12" s="108"/>
      <c r="G12" s="108"/>
      <c r="H12" s="108"/>
      <c r="I12" s="108"/>
      <c r="J12" s="108" t="n">
        <f aca="false">+C12+E12+G12+I12-H12-F12-D12-B12</f>
        <v>-1498</v>
      </c>
      <c r="N12" s="113"/>
      <c r="Q12" s="195"/>
      <c r="R12" s="113"/>
      <c r="S12" s="116"/>
      <c r="T12" s="115"/>
      <c r="U12" s="61"/>
      <c r="V12" s="77"/>
      <c r="W12" s="110"/>
      <c r="Y12" s="112"/>
      <c r="Z12" s="113"/>
      <c r="AA12" s="113"/>
      <c r="AB12" s="113"/>
      <c r="AC12" s="113"/>
      <c r="AD12" s="113"/>
      <c r="AE12" s="116"/>
      <c r="AF12" s="115"/>
      <c r="AG12" s="61"/>
      <c r="AH12" s="77"/>
      <c r="AI12" s="110"/>
    </row>
    <row r="13" customFormat="false" ht="12.75" hidden="false" customHeight="false" outlineLevel="0" collapsed="false">
      <c r="A13" s="107" t="n">
        <v>10</v>
      </c>
      <c r="B13" s="108" t="n">
        <v>23086</v>
      </c>
      <c r="C13" s="108" t="n">
        <v>22816</v>
      </c>
      <c r="D13" s="108" t="n">
        <v>9222</v>
      </c>
      <c r="E13" s="108" t="n">
        <v>8250</v>
      </c>
      <c r="F13" s="108"/>
      <c r="G13" s="108"/>
      <c r="H13" s="108"/>
      <c r="I13" s="108"/>
      <c r="J13" s="108" t="n">
        <f aca="false">+C13+E13+G13+I13-H13-F13-D13-B13</f>
        <v>-1242</v>
      </c>
      <c r="N13" s="113"/>
      <c r="Q13" s="195"/>
      <c r="R13" s="113"/>
      <c r="S13" s="116"/>
      <c r="T13" s="115"/>
      <c r="U13" s="61"/>
      <c r="V13" s="77"/>
      <c r="W13" s="110"/>
      <c r="Y13" s="112"/>
      <c r="Z13" s="113"/>
      <c r="AA13" s="113"/>
      <c r="AB13" s="113"/>
      <c r="AC13" s="113"/>
      <c r="AD13" s="113"/>
      <c r="AE13" s="116"/>
      <c r="AF13" s="115"/>
      <c r="AG13" s="61"/>
      <c r="AH13" s="77"/>
      <c r="AI13" s="110"/>
    </row>
    <row r="14" customFormat="false" ht="12.75" hidden="false" customHeight="false" outlineLevel="0" collapsed="false">
      <c r="A14" s="107" t="n">
        <v>11</v>
      </c>
      <c r="B14" s="108" t="n">
        <v>22763</v>
      </c>
      <c r="C14" s="108" t="n">
        <v>22784</v>
      </c>
      <c r="D14" s="108" t="n">
        <v>9130</v>
      </c>
      <c r="E14" s="108" t="n">
        <v>8239</v>
      </c>
      <c r="F14" s="108"/>
      <c r="G14" s="108"/>
      <c r="H14" s="108"/>
      <c r="I14" s="108"/>
      <c r="J14" s="108" t="n">
        <f aca="false">+C14+E14+G14+I14-H14-F14-D14-B14</f>
        <v>-870</v>
      </c>
      <c r="N14" s="113"/>
      <c r="Q14" s="195"/>
      <c r="R14" s="113"/>
      <c r="S14" s="116"/>
      <c r="T14" s="115"/>
      <c r="U14" s="61"/>
      <c r="V14" s="77"/>
      <c r="W14" s="110"/>
      <c r="Y14" s="112"/>
      <c r="Z14" s="113"/>
      <c r="AA14" s="113"/>
      <c r="AB14" s="113"/>
      <c r="AC14" s="113"/>
      <c r="AD14" s="113"/>
      <c r="AE14" s="116"/>
      <c r="AF14" s="115"/>
      <c r="AG14" s="61"/>
      <c r="AH14" s="77"/>
      <c r="AI14" s="110"/>
    </row>
    <row r="15" customFormat="false" ht="12.75" hidden="false" customHeight="false" outlineLevel="0" collapsed="false">
      <c r="A15" s="107" t="n">
        <v>12</v>
      </c>
      <c r="B15" s="108" t="n">
        <v>22755</v>
      </c>
      <c r="C15" s="108" t="n">
        <v>22796</v>
      </c>
      <c r="D15" s="108" t="n">
        <v>9161</v>
      </c>
      <c r="E15" s="108" t="n">
        <v>8243</v>
      </c>
      <c r="F15" s="108"/>
      <c r="G15" s="108"/>
      <c r="H15" s="108"/>
      <c r="I15" s="108"/>
      <c r="J15" s="108" t="n">
        <f aca="false">+C15+E15+G15+I15-H15-F15-D15-B15</f>
        <v>-877</v>
      </c>
      <c r="N15" s="113"/>
      <c r="Q15" s="195"/>
      <c r="R15" s="113"/>
      <c r="S15" s="116"/>
      <c r="T15" s="115"/>
      <c r="U15" s="61"/>
      <c r="V15" s="77"/>
      <c r="W15" s="110"/>
      <c r="Y15" s="112"/>
      <c r="Z15" s="113"/>
      <c r="AA15" s="113"/>
      <c r="AB15" s="113"/>
      <c r="AC15" s="113"/>
      <c r="AD15" s="113"/>
      <c r="AE15" s="116"/>
      <c r="AF15" s="115"/>
      <c r="AG15" s="61"/>
      <c r="AH15" s="77"/>
      <c r="AI15" s="110"/>
    </row>
    <row r="16" customFormat="false" ht="12.75" hidden="false" customHeight="false" outlineLevel="0" collapsed="false">
      <c r="A16" s="107" t="n">
        <v>13</v>
      </c>
      <c r="B16" s="108" t="n">
        <v>22602</v>
      </c>
      <c r="C16" s="108" t="n">
        <v>22816</v>
      </c>
      <c r="D16" s="108" t="n">
        <v>8237</v>
      </c>
      <c r="E16" s="108" t="n">
        <v>8250</v>
      </c>
      <c r="F16" s="108"/>
      <c r="G16" s="108"/>
      <c r="H16" s="108"/>
      <c r="I16" s="108"/>
      <c r="J16" s="108" t="n">
        <f aca="false">+C16+E16+G16+I16-H16-F16-D16-B16</f>
        <v>227</v>
      </c>
      <c r="N16" s="113"/>
      <c r="Q16" s="195"/>
      <c r="R16" s="113"/>
      <c r="S16" s="116"/>
      <c r="T16" s="115"/>
      <c r="U16" s="61"/>
      <c r="V16" s="77"/>
      <c r="W16" s="110"/>
      <c r="Y16" s="112"/>
      <c r="Z16" s="113"/>
      <c r="AD16" s="113"/>
      <c r="AE16" s="116"/>
      <c r="AF16" s="115"/>
      <c r="AG16" s="61"/>
      <c r="AH16" s="77"/>
      <c r="AI16" s="110"/>
    </row>
    <row r="17" customFormat="false" ht="12.75" hidden="false" customHeight="false" outlineLevel="0" collapsed="false">
      <c r="A17" s="107" t="n">
        <v>14</v>
      </c>
      <c r="B17" s="108" t="n">
        <v>22706</v>
      </c>
      <c r="C17" s="108" t="n">
        <v>22816</v>
      </c>
      <c r="D17" s="108" t="n">
        <v>9219</v>
      </c>
      <c r="E17" s="108" t="n">
        <v>8250</v>
      </c>
      <c r="F17" s="108"/>
      <c r="G17" s="108"/>
      <c r="H17" s="108"/>
      <c r="I17" s="108"/>
      <c r="J17" s="108" t="n">
        <f aca="false">+C17+E17+G17+I17-H17-F17-D17-B17</f>
        <v>-859</v>
      </c>
      <c r="N17" s="113"/>
      <c r="R17" s="113"/>
      <c r="S17" s="114"/>
      <c r="T17" s="115"/>
      <c r="U17" s="61"/>
      <c r="V17" s="77"/>
      <c r="W17" s="110"/>
      <c r="Y17" s="112"/>
      <c r="Z17" s="113"/>
      <c r="AD17" s="113"/>
      <c r="AE17" s="116"/>
      <c r="AF17" s="115"/>
      <c r="AG17" s="61"/>
      <c r="AH17" s="77"/>
      <c r="AI17" s="110"/>
    </row>
    <row r="18" customFormat="false" ht="12.75" hidden="false" customHeight="false" outlineLevel="0" collapsed="false">
      <c r="A18" s="107" t="n">
        <v>15</v>
      </c>
      <c r="B18" s="108" t="n">
        <v>22564</v>
      </c>
      <c r="C18" s="108" t="n">
        <v>22816</v>
      </c>
      <c r="D18" s="108" t="n">
        <v>9531</v>
      </c>
      <c r="E18" s="108" t="n">
        <v>8250</v>
      </c>
      <c r="F18" s="108"/>
      <c r="G18" s="108"/>
      <c r="H18" s="108"/>
      <c r="I18" s="108"/>
      <c r="J18" s="108" t="n">
        <f aca="false">+C18+E18+G18+I18-H18-F18-D18-B18</f>
        <v>-1029</v>
      </c>
      <c r="N18" s="113"/>
      <c r="R18" s="113"/>
      <c r="S18" s="114"/>
      <c r="T18" s="115"/>
      <c r="U18" s="61"/>
      <c r="V18" s="77"/>
      <c r="W18" s="110"/>
      <c r="Y18" s="112"/>
      <c r="Z18" s="113"/>
      <c r="AD18" s="113"/>
      <c r="AE18" s="116"/>
      <c r="AF18" s="115"/>
      <c r="AG18" s="61"/>
      <c r="AH18" s="77"/>
      <c r="AI18" s="110"/>
    </row>
    <row r="19" customFormat="false" ht="12.75" hidden="false" customHeight="false" outlineLevel="0" collapsed="false">
      <c r="A19" s="107" t="n">
        <v>16</v>
      </c>
      <c r="B19" s="108" t="n">
        <v>22545</v>
      </c>
      <c r="C19" s="108" t="n">
        <v>22418</v>
      </c>
      <c r="D19" s="108" t="n">
        <v>9530</v>
      </c>
      <c r="E19" s="108" t="n">
        <v>8106</v>
      </c>
      <c r="F19" s="108"/>
      <c r="G19" s="108"/>
      <c r="H19" s="108"/>
      <c r="I19" s="108"/>
      <c r="J19" s="108" t="n">
        <f aca="false">+C19+E19+G19+I19-H19-F19-D19-B19</f>
        <v>-1551</v>
      </c>
      <c r="Y19" s="112"/>
      <c r="Z19" s="113"/>
      <c r="AD19" s="113"/>
      <c r="AE19" s="116"/>
      <c r="AF19" s="115"/>
      <c r="AG19" s="61"/>
      <c r="AH19" s="77"/>
      <c r="AI19" s="110"/>
    </row>
    <row r="20" customFormat="false" ht="12.75" hidden="false" customHeight="false" outlineLevel="0" collapsed="false">
      <c r="A20" s="107" t="n">
        <v>17</v>
      </c>
      <c r="B20" s="108" t="n">
        <v>22399</v>
      </c>
      <c r="C20" s="108" t="n">
        <v>22816</v>
      </c>
      <c r="D20" s="108" t="n">
        <v>9520</v>
      </c>
      <c r="E20" s="108" t="n">
        <v>8250</v>
      </c>
      <c r="F20" s="108"/>
      <c r="G20" s="108"/>
      <c r="H20" s="108"/>
      <c r="I20" s="108"/>
      <c r="J20" s="108" t="n">
        <f aca="false">+C20+E20+G20+I20-H20-F20-D20-B20</f>
        <v>-853</v>
      </c>
      <c r="Y20" s="112"/>
      <c r="Z20" s="108"/>
      <c r="AD20" s="113"/>
      <c r="AE20" s="114"/>
      <c r="AF20" s="115"/>
      <c r="AG20" s="61"/>
      <c r="AH20" s="77"/>
      <c r="AI20" s="110"/>
    </row>
    <row r="21" customFormat="false" ht="12.75" hidden="false" customHeight="false" outlineLevel="0" collapsed="false">
      <c r="A21" s="107" t="n">
        <v>18</v>
      </c>
      <c r="B21" s="108" t="n">
        <v>22559</v>
      </c>
      <c r="C21" s="108" t="n">
        <v>15898</v>
      </c>
      <c r="D21" s="108" t="n">
        <v>9287</v>
      </c>
      <c r="E21" s="108" t="n">
        <v>5749</v>
      </c>
      <c r="F21" s="108"/>
      <c r="G21" s="108"/>
      <c r="H21" s="108"/>
      <c r="I21" s="108"/>
      <c r="J21" s="108" t="n">
        <f aca="false">+C21+E21+G21+I21-H21-F21-D21-B21</f>
        <v>-10199</v>
      </c>
      <c r="N21" s="113"/>
      <c r="O21" s="113"/>
      <c r="P21" s="113"/>
      <c r="Q21" s="113"/>
      <c r="R21" s="113"/>
      <c r="S21" s="116"/>
      <c r="T21" s="115"/>
      <c r="U21" s="61"/>
      <c r="V21" s="77"/>
      <c r="W21" s="110"/>
      <c r="Y21" s="112"/>
      <c r="Z21" s="108"/>
      <c r="AD21" s="113"/>
      <c r="AE21" s="114"/>
      <c r="AF21" s="115"/>
      <c r="AG21" s="61"/>
      <c r="AH21" s="77"/>
      <c r="AI21" s="110"/>
    </row>
    <row r="22" customFormat="false" ht="12.75" hidden="false" customHeight="false" outlineLevel="0" collapsed="false">
      <c r="A22" s="107" t="n">
        <v>19</v>
      </c>
      <c r="B22" s="108" t="n">
        <v>22320</v>
      </c>
      <c r="C22" s="108" t="n">
        <v>15898</v>
      </c>
      <c r="D22" s="108" t="n">
        <v>8830</v>
      </c>
      <c r="E22" s="108" t="n">
        <v>5749</v>
      </c>
      <c r="F22" s="108"/>
      <c r="G22" s="108"/>
      <c r="H22" s="108"/>
      <c r="I22" s="108"/>
      <c r="J22" s="108" t="n">
        <f aca="false">+C22+E22+G22+I22-H22-F22-D22-B22</f>
        <v>-9503</v>
      </c>
      <c r="N22" s="113"/>
      <c r="O22" s="113"/>
      <c r="P22" s="113"/>
      <c r="Q22" s="113"/>
      <c r="R22" s="113"/>
      <c r="S22" s="116"/>
      <c r="T22" s="115"/>
      <c r="U22" s="61"/>
      <c r="V22" s="77"/>
      <c r="W22" s="110"/>
    </row>
    <row r="23" customFormat="false" ht="12.75" hidden="false" customHeight="false" outlineLevel="0" collapsed="false">
      <c r="A23" s="107" t="n">
        <v>20</v>
      </c>
      <c r="B23" s="108" t="n">
        <v>22134</v>
      </c>
      <c r="C23" s="108" t="n">
        <v>17352</v>
      </c>
      <c r="D23" s="108" t="n">
        <v>7841</v>
      </c>
      <c r="E23" s="108" t="n">
        <v>6274</v>
      </c>
      <c r="F23" s="108"/>
      <c r="G23" s="108"/>
      <c r="H23" s="108"/>
      <c r="I23" s="108"/>
      <c r="J23" s="108" t="n">
        <f aca="false">+C23+E23+G23+I23-H23-F23-D23-B23</f>
        <v>-6349</v>
      </c>
      <c r="N23" s="113"/>
      <c r="O23" s="113"/>
      <c r="P23" s="113"/>
      <c r="Q23" s="113"/>
      <c r="R23" s="113"/>
      <c r="S23" s="116"/>
      <c r="T23" s="115"/>
      <c r="U23" s="61"/>
      <c r="V23" s="77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N24" s="113"/>
      <c r="O24" s="113"/>
      <c r="P24" s="113"/>
      <c r="Q24" s="113"/>
      <c r="R24" s="113"/>
      <c r="S24" s="116"/>
      <c r="T24" s="115"/>
      <c r="U24" s="61"/>
      <c r="V24" s="77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N25" s="113"/>
      <c r="O25" s="113"/>
      <c r="P25" s="113"/>
      <c r="Q25" s="113"/>
      <c r="R25" s="113"/>
      <c r="S25" s="116"/>
      <c r="T25" s="115"/>
      <c r="U25" s="61"/>
      <c r="V25" s="77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N26" s="113"/>
      <c r="O26" s="113"/>
      <c r="P26" s="113"/>
      <c r="Q26" s="113"/>
      <c r="R26" s="113"/>
      <c r="S26" s="116"/>
      <c r="T26" s="115"/>
      <c r="U26" s="61"/>
      <c r="V26" s="77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N27" s="113"/>
      <c r="O27" s="113"/>
      <c r="P27" s="113"/>
      <c r="Q27" s="113"/>
      <c r="R27" s="113"/>
      <c r="S27" s="116"/>
      <c r="T27" s="115"/>
      <c r="U27" s="61"/>
      <c r="V27" s="77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N28" s="113"/>
      <c r="O28" s="113"/>
      <c r="P28" s="113"/>
      <c r="Q28" s="113"/>
      <c r="R28" s="113"/>
      <c r="S28" s="116"/>
      <c r="T28" s="115"/>
      <c r="U28" s="61"/>
      <c r="V28" s="77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N29" s="113"/>
      <c r="O29" s="113"/>
      <c r="P29" s="113"/>
      <c r="Q29" s="113"/>
      <c r="R29" s="113"/>
      <c r="S29" s="116"/>
      <c r="T29" s="115"/>
      <c r="U29" s="61"/>
      <c r="V29" s="77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N30" s="113"/>
      <c r="O30" s="113"/>
      <c r="P30" s="113"/>
      <c r="Q30" s="113"/>
      <c r="R30" s="113"/>
      <c r="S30" s="116"/>
      <c r="T30" s="115"/>
      <c r="U30" s="61"/>
      <c r="V30" s="77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1"/>
      <c r="V31" s="77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1"/>
      <c r="V32" s="77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1"/>
      <c r="V33" s="77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1"/>
      <c r="V34" s="77"/>
      <c r="W34" s="110"/>
    </row>
    <row r="35" customFormat="false" ht="12.75" hidden="false" customHeight="false" outlineLevel="0" collapsed="false">
      <c r="A35" s="107"/>
      <c r="B35" s="108" t="n">
        <f aca="false">SUM(B4:B34)</f>
        <v>469735</v>
      </c>
      <c r="C35" s="108" t="n">
        <f aca="false">SUM(C4:C34)</f>
        <v>464143</v>
      </c>
      <c r="D35" s="108" t="n">
        <f aca="false">SUM(D4:D34)</f>
        <v>182629</v>
      </c>
      <c r="E35" s="108" t="n">
        <f aca="false">SUM(E4:E34)</f>
        <v>161776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67</v>
      </c>
      <c r="I35" s="108" t="n">
        <f aca="false">SUM(I4:I34)</f>
        <v>176</v>
      </c>
      <c r="J35" s="108" t="n">
        <f aca="false">SUM(J4:J34)</f>
        <v>-26336</v>
      </c>
      <c r="N35" s="113"/>
      <c r="R35" s="113"/>
      <c r="S35" s="116"/>
      <c r="T35" s="115"/>
      <c r="U35" s="61"/>
      <c r="V35" s="77"/>
      <c r="W35" s="110"/>
    </row>
    <row r="36" customFormat="false" ht="12.75" hidden="false" customHeight="false" outlineLevel="0" collapsed="false">
      <c r="J36" s="77" t="n">
        <f aca="false">+summary!H4</f>
        <v>2.88</v>
      </c>
      <c r="N36" s="108"/>
      <c r="R36" s="113"/>
      <c r="S36" s="114"/>
      <c r="T36" s="115"/>
      <c r="U36" s="61"/>
      <c r="V36" s="77"/>
      <c r="W36" s="110"/>
    </row>
    <row r="37" customFormat="false" ht="12.75" hidden="false" customHeight="false" outlineLevel="0" collapsed="false">
      <c r="H37" s="29"/>
      <c r="I37" s="29"/>
      <c r="J37" s="16" t="n">
        <f aca="false">+J36*J35</f>
        <v>-75847.68</v>
      </c>
      <c r="N37" s="108"/>
      <c r="R37" s="113"/>
      <c r="S37" s="114"/>
      <c r="T37" s="115"/>
      <c r="U37" s="61"/>
      <c r="V37" s="77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1"/>
      <c r="V38" s="77"/>
      <c r="W38" s="110"/>
    </row>
    <row r="39" customFormat="false" ht="12.75" hidden="false" customHeight="false" outlineLevel="0" collapsed="false">
      <c r="A39" s="152" t="n">
        <v>37103</v>
      </c>
      <c r="C39" s="120"/>
      <c r="E39" s="120"/>
      <c r="G39" s="120"/>
      <c r="I39" s="120"/>
      <c r="J39" s="207" t="n">
        <v>150097</v>
      </c>
      <c r="N39" s="113"/>
      <c r="R39" s="113"/>
      <c r="S39" s="114"/>
      <c r="T39" s="115"/>
      <c r="U39" s="61"/>
      <c r="V39" s="77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1"/>
      <c r="V40" s="77"/>
      <c r="W40" s="110"/>
    </row>
    <row r="41" customFormat="false" ht="12.75" hidden="false" customHeight="false" outlineLevel="0" collapsed="false">
      <c r="A41" s="152" t="n">
        <v>37123</v>
      </c>
      <c r="J41" s="131" t="n">
        <f aca="false">+J39+J37</f>
        <v>74249.32</v>
      </c>
      <c r="N41" s="113"/>
      <c r="R41" s="113"/>
      <c r="S41" s="114"/>
      <c r="T41" s="115"/>
      <c r="U41" s="61"/>
      <c r="V41" s="77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1"/>
      <c r="V42" s="77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1"/>
      <c r="V43" s="77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1"/>
      <c r="V44" s="77"/>
      <c r="W44" s="110"/>
    </row>
    <row r="45" customFormat="false" ht="12.75" hidden="false" customHeight="false" outlineLevel="0" collapsed="false">
      <c r="A45" s="9" t="s">
        <v>122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1"/>
      <c r="V45" s="77"/>
      <c r="W45" s="110"/>
    </row>
    <row r="46" customFormat="false" ht="12.75" hidden="false" customHeight="false" outlineLevel="0" collapsed="false">
      <c r="A46" s="124" t="n">
        <f aca="false">+A39</f>
        <v>37103</v>
      </c>
      <c r="B46" s="9"/>
      <c r="C46" s="9"/>
      <c r="D46" s="300" t="n">
        <v>-60022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1"/>
      <c r="V46" s="77"/>
      <c r="W46" s="110"/>
    </row>
    <row r="47" customFormat="false" ht="12.75" hidden="false" customHeight="false" outlineLevel="0" collapsed="false">
      <c r="A47" s="124" t="n">
        <f aca="false">+A41</f>
        <v>37123</v>
      </c>
      <c r="B47" s="9"/>
      <c r="C47" s="9"/>
      <c r="D47" s="36" t="n">
        <f aca="false">+J35</f>
        <v>-26336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1"/>
      <c r="V47" s="77"/>
      <c r="W47" s="110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-86358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74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4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4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4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4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4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4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4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4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4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4"/>
      <c r="M467" s="101"/>
      <c r="N467" s="101"/>
      <c r="O467" s="101"/>
      <c r="P467" s="101"/>
      <c r="Q467" s="101"/>
      <c r="R467" s="101"/>
      <c r="S467" s="101"/>
      <c r="T467" s="101"/>
      <c r="U467" s="101"/>
      <c r="V467" s="74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0" activeCellId="3" sqref="C34 A41 B42 C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29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6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7" width="10.99"/>
    <col collapsed="false" customWidth="true" hidden="false" outlineLevel="0" max="39" min="39" style="37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7"/>
      <c r="O1" s="5" t="s">
        <v>191</v>
      </c>
      <c r="AD1" s="144" t="s">
        <v>192</v>
      </c>
    </row>
    <row r="2" customFormat="false" ht="16.5" hidden="false" customHeight="true" outlineLevel="0" collapsed="false">
      <c r="A2" s="40"/>
      <c r="B2" s="27"/>
      <c r="C2" s="57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40"/>
      <c r="B3" s="233"/>
      <c r="F3" s="27"/>
      <c r="G3" s="27"/>
      <c r="I3" s="27"/>
      <c r="J3" s="27"/>
      <c r="K3" s="27"/>
    </row>
    <row r="4" customFormat="false" ht="17.1" hidden="false" customHeight="true" outlineLevel="0" collapsed="false">
      <c r="A4" s="173" t="s">
        <v>193</v>
      </c>
      <c r="B4" s="351" t="n">
        <v>12353</v>
      </c>
      <c r="C4" s="108" t="s">
        <v>194</v>
      </c>
      <c r="D4" s="351" t="n">
        <v>500168</v>
      </c>
      <c r="E4" s="108" t="s">
        <v>195</v>
      </c>
      <c r="F4" s="108"/>
      <c r="P4" s="32"/>
      <c r="S4" s="32"/>
      <c r="W4" s="9"/>
      <c r="X4" s="343"/>
    </row>
    <row r="5" customFormat="false" ht="17.1" hidden="false" customHeight="true" outlineLevel="0" collapsed="false">
      <c r="A5" s="18"/>
      <c r="B5" s="189" t="s">
        <v>111</v>
      </c>
      <c r="C5" s="189" t="s">
        <v>112</v>
      </c>
      <c r="D5" s="189" t="s">
        <v>111</v>
      </c>
      <c r="E5" s="189" t="s">
        <v>112</v>
      </c>
      <c r="F5" s="108"/>
      <c r="O5" s="318"/>
      <c r="P5" s="32"/>
      <c r="R5" s="29"/>
      <c r="S5" s="32"/>
      <c r="U5" s="29"/>
      <c r="V5" s="29"/>
      <c r="W5" s="111"/>
      <c r="X5" s="77"/>
    </row>
    <row r="6" customFormat="false" ht="15" hidden="false" customHeight="true" outlineLevel="0" collapsed="false">
      <c r="A6" s="18" t="n">
        <v>1</v>
      </c>
      <c r="B6" s="108" t="n">
        <v>-87770</v>
      </c>
      <c r="C6" s="108" t="n">
        <v>-89330</v>
      </c>
      <c r="D6" s="108"/>
      <c r="E6" s="108"/>
      <c r="F6" s="108" t="n">
        <f aca="false">+C6+E6-B6-D6</f>
        <v>-1560</v>
      </c>
      <c r="O6" s="318"/>
      <c r="P6" s="32"/>
      <c r="R6" s="29"/>
      <c r="S6" s="32"/>
      <c r="U6" s="29"/>
      <c r="V6" s="300"/>
      <c r="W6" s="111"/>
      <c r="X6" s="77"/>
      <c r="Y6" s="77"/>
      <c r="AD6" s="18"/>
      <c r="AE6" s="378"/>
      <c r="AF6" s="189"/>
      <c r="AG6" s="189"/>
      <c r="AH6" s="189"/>
      <c r="AI6" s="18"/>
    </row>
    <row r="7" customFormat="false" ht="15" hidden="false" customHeight="true" outlineLevel="0" collapsed="false">
      <c r="A7" s="18" t="n">
        <v>2</v>
      </c>
      <c r="B7" s="108" t="n">
        <v>-88047</v>
      </c>
      <c r="C7" s="108" t="n">
        <v>-88502</v>
      </c>
      <c r="D7" s="108"/>
      <c r="E7" s="108"/>
      <c r="F7" s="108" t="n">
        <f aca="false">+C7+E7-B7-D7</f>
        <v>-455</v>
      </c>
      <c r="G7" s="27"/>
      <c r="I7" s="318"/>
      <c r="J7" s="318"/>
      <c r="K7" s="318"/>
      <c r="L7" s="318"/>
      <c r="M7" s="318"/>
      <c r="N7" s="318"/>
      <c r="O7" s="318"/>
      <c r="P7" s="32"/>
      <c r="R7" s="29"/>
      <c r="S7" s="32"/>
      <c r="U7" s="29"/>
      <c r="V7" s="29"/>
      <c r="W7" s="111"/>
      <c r="X7" s="77"/>
      <c r="Y7" s="77"/>
      <c r="AD7" s="123"/>
      <c r="AE7" s="379"/>
      <c r="AF7" s="108"/>
      <c r="AG7" s="108"/>
      <c r="AH7" s="184"/>
      <c r="AI7" s="104"/>
    </row>
    <row r="8" customFormat="false" ht="15" hidden="false" customHeight="true" outlineLevel="2" collapsed="false">
      <c r="A8" s="18" t="n">
        <v>3</v>
      </c>
      <c r="B8" s="108" t="n">
        <v>-87233</v>
      </c>
      <c r="C8" s="108" t="n">
        <v>-80452</v>
      </c>
      <c r="D8" s="108"/>
      <c r="E8" s="108"/>
      <c r="F8" s="108" t="n">
        <f aca="false">+C8+E8-B8-D8</f>
        <v>6781</v>
      </c>
      <c r="G8" s="153"/>
      <c r="O8" s="318"/>
      <c r="P8" s="32"/>
      <c r="R8" s="29"/>
      <c r="S8" s="32"/>
      <c r="U8" s="29"/>
      <c r="V8" s="29"/>
      <c r="W8" s="111"/>
      <c r="X8" s="77"/>
      <c r="Y8" s="77"/>
      <c r="AD8" s="123"/>
      <c r="AE8" s="379"/>
      <c r="AF8" s="108"/>
      <c r="AG8" s="108"/>
      <c r="AH8" s="184"/>
      <c r="AI8" s="104"/>
      <c r="AJ8" s="77"/>
    </row>
    <row r="9" customFormat="false" ht="15" hidden="false" customHeight="true" outlineLevel="1" collapsed="false">
      <c r="A9" s="18" t="n">
        <v>4</v>
      </c>
      <c r="B9" s="108" t="n">
        <v>-85416</v>
      </c>
      <c r="C9" s="108" t="n">
        <v>-89090</v>
      </c>
      <c r="D9" s="108"/>
      <c r="E9" s="108"/>
      <c r="F9" s="108" t="n">
        <f aca="false">+C9+E9-B9-D9</f>
        <v>-3674</v>
      </c>
      <c r="G9" s="153"/>
      <c r="O9" s="318"/>
      <c r="P9" s="32"/>
      <c r="R9" s="29"/>
      <c r="S9" s="32"/>
      <c r="U9" s="29"/>
      <c r="V9" s="29"/>
      <c r="W9" s="111"/>
      <c r="X9" s="77"/>
      <c r="Y9" s="77"/>
      <c r="AD9" s="123"/>
      <c r="AE9" s="379"/>
      <c r="AF9" s="108"/>
      <c r="AG9" s="108"/>
      <c r="AH9" s="184"/>
      <c r="AI9" s="104"/>
      <c r="AJ9" s="77"/>
    </row>
    <row r="10" customFormat="false" ht="15" hidden="false" customHeight="true" outlineLevel="2" collapsed="false">
      <c r="A10" s="18" t="n">
        <v>5</v>
      </c>
      <c r="B10" s="108" t="n">
        <v>-79179</v>
      </c>
      <c r="C10" s="108" t="n">
        <v>-79090</v>
      </c>
      <c r="D10" s="108"/>
      <c r="E10" s="108"/>
      <c r="F10" s="108" t="n">
        <f aca="false">+C10+E10-B10-D10</f>
        <v>89</v>
      </c>
      <c r="G10" s="340"/>
      <c r="O10" s="318"/>
      <c r="P10" s="32"/>
      <c r="R10" s="29"/>
      <c r="S10" s="32"/>
      <c r="U10" s="29"/>
      <c r="V10" s="29"/>
      <c r="W10" s="111"/>
      <c r="X10" s="77"/>
      <c r="Y10" s="77"/>
      <c r="AD10" s="123"/>
      <c r="AE10" s="379"/>
      <c r="AF10" s="108"/>
      <c r="AG10" s="108"/>
      <c r="AH10" s="184"/>
      <c r="AI10" s="104"/>
      <c r="AJ10" s="77"/>
    </row>
    <row r="11" customFormat="false" ht="15" hidden="false" customHeight="true" outlineLevel="2" collapsed="false">
      <c r="A11" s="18" t="n">
        <v>6</v>
      </c>
      <c r="B11" s="108" t="n">
        <v>-79663</v>
      </c>
      <c r="C11" s="108" t="n">
        <v>-79090</v>
      </c>
      <c r="D11" s="108"/>
      <c r="E11" s="108"/>
      <c r="F11" s="108" t="n">
        <f aca="false">+C11+E11-B11-D11</f>
        <v>573</v>
      </c>
      <c r="G11" s="340"/>
      <c r="O11" s="318"/>
      <c r="P11" s="32"/>
      <c r="R11" s="29"/>
      <c r="S11" s="32"/>
      <c r="U11" s="29"/>
      <c r="V11" s="29"/>
      <c r="W11" s="111"/>
      <c r="X11" s="77"/>
      <c r="Y11" s="77"/>
      <c r="AD11" s="123"/>
      <c r="AE11" s="379"/>
      <c r="AF11" s="108"/>
      <c r="AG11" s="108"/>
      <c r="AH11" s="184"/>
      <c r="AI11" s="104"/>
      <c r="AJ11" s="77"/>
    </row>
    <row r="12" customFormat="false" ht="15" hidden="false" customHeight="true" outlineLevel="2" collapsed="false">
      <c r="A12" s="18" t="n">
        <v>7</v>
      </c>
      <c r="B12" s="108" t="n">
        <v>-110402</v>
      </c>
      <c r="C12" s="108" t="n">
        <v>-111234</v>
      </c>
      <c r="D12" s="108" t="n">
        <v>-10778</v>
      </c>
      <c r="E12" s="108" t="n">
        <v>-10000</v>
      </c>
      <c r="F12" s="108" t="n">
        <f aca="false">+C12+E12-B12-D12</f>
        <v>-54</v>
      </c>
      <c r="G12" s="340"/>
      <c r="O12" s="318"/>
      <c r="P12" s="32"/>
      <c r="R12" s="29"/>
      <c r="S12" s="32"/>
      <c r="U12" s="29"/>
      <c r="V12" s="29"/>
      <c r="W12" s="111"/>
      <c r="X12" s="77"/>
      <c r="Y12" s="77"/>
      <c r="AD12" s="123"/>
      <c r="AE12" s="379"/>
      <c r="AF12" s="108"/>
      <c r="AG12" s="108"/>
      <c r="AH12" s="184"/>
      <c r="AI12" s="104"/>
      <c r="AJ12" s="77"/>
    </row>
    <row r="13" customFormat="false" ht="15" hidden="false" customHeight="true" outlineLevel="2" collapsed="false">
      <c r="A13" s="18" t="n">
        <v>8</v>
      </c>
      <c r="B13" s="108" t="n">
        <v>-84430</v>
      </c>
      <c r="C13" s="108" t="n">
        <v>-82502</v>
      </c>
      <c r="D13" s="108" t="n">
        <v>-10987</v>
      </c>
      <c r="E13" s="108" t="n">
        <v>-10000</v>
      </c>
      <c r="F13" s="108" t="n">
        <f aca="false">+C13+E13-B13-D13</f>
        <v>2915</v>
      </c>
      <c r="G13" s="340"/>
      <c r="O13" s="318"/>
      <c r="P13" s="32"/>
      <c r="R13" s="29"/>
      <c r="S13" s="32"/>
      <c r="U13" s="29"/>
      <c r="V13" s="29"/>
      <c r="W13" s="111"/>
      <c r="X13" s="77"/>
      <c r="Y13" s="77"/>
      <c r="AD13" s="123"/>
      <c r="AE13" s="379"/>
      <c r="AF13" s="108"/>
      <c r="AG13" s="108"/>
      <c r="AH13" s="184"/>
      <c r="AI13" s="104"/>
      <c r="AJ13" s="77"/>
    </row>
    <row r="14" customFormat="false" ht="15" hidden="false" customHeight="true" outlineLevel="1" collapsed="false">
      <c r="A14" s="18" t="n">
        <v>9</v>
      </c>
      <c r="B14" s="108" t="n">
        <v>-116235</v>
      </c>
      <c r="C14" s="108" t="n">
        <v>-118726</v>
      </c>
      <c r="D14" s="108" t="n">
        <v>-16703</v>
      </c>
      <c r="E14" s="108" t="n">
        <v>-16908</v>
      </c>
      <c r="F14" s="108" t="n">
        <f aca="false">+C14+E14-B14-D14</f>
        <v>-2696</v>
      </c>
      <c r="G14" s="340"/>
      <c r="O14" s="318"/>
      <c r="P14" s="32"/>
      <c r="R14" s="29"/>
      <c r="S14" s="32"/>
      <c r="U14" s="29"/>
      <c r="V14" s="29"/>
      <c r="W14" s="111"/>
      <c r="X14" s="77"/>
      <c r="Y14" s="77"/>
      <c r="AD14" s="123"/>
      <c r="AE14" s="379"/>
      <c r="AF14" s="108"/>
      <c r="AG14" s="108"/>
      <c r="AH14" s="184"/>
      <c r="AI14" s="104"/>
      <c r="AJ14" s="77"/>
    </row>
    <row r="15" customFormat="false" ht="15" hidden="false" customHeight="true" outlineLevel="2" collapsed="false">
      <c r="A15" s="18" t="n">
        <v>10</v>
      </c>
      <c r="B15" s="108" t="n">
        <v>-88622</v>
      </c>
      <c r="C15" s="108" t="n">
        <v>-89290</v>
      </c>
      <c r="D15" s="108" t="n">
        <v>-8183</v>
      </c>
      <c r="E15" s="108" t="n">
        <v>-10000</v>
      </c>
      <c r="F15" s="108" t="n">
        <f aca="false">+C15+E15-B15-D15</f>
        <v>-2485</v>
      </c>
      <c r="G15" s="340"/>
      <c r="O15" s="318"/>
      <c r="P15" s="32"/>
      <c r="R15" s="29"/>
      <c r="AD15" s="123"/>
      <c r="AE15" s="379"/>
      <c r="AF15" s="108"/>
      <c r="AG15" s="108"/>
      <c r="AH15" s="184"/>
      <c r="AI15" s="104"/>
      <c r="AJ15" s="77"/>
    </row>
    <row r="16" customFormat="false" ht="18" hidden="false" customHeight="true" outlineLevel="2" collapsed="false">
      <c r="A16" s="18" t="n">
        <v>11</v>
      </c>
      <c r="B16" s="108" t="n">
        <v>-99079</v>
      </c>
      <c r="C16" s="108" t="n">
        <v>-99924</v>
      </c>
      <c r="D16" s="108"/>
      <c r="E16" s="108"/>
      <c r="F16" s="108" t="n">
        <f aca="false">+C16+E16-B16-D16</f>
        <v>-845</v>
      </c>
      <c r="G16" s="340"/>
      <c r="O16" s="318"/>
      <c r="P16" s="32"/>
      <c r="R16" s="29"/>
      <c r="S16" s="32"/>
      <c r="U16" s="29"/>
      <c r="V16" s="29"/>
      <c r="W16" s="111"/>
      <c r="X16" s="77"/>
      <c r="Y16" s="77"/>
      <c r="AD16" s="123"/>
      <c r="AE16" s="379"/>
      <c r="AF16" s="108"/>
      <c r="AG16" s="108"/>
      <c r="AH16" s="184"/>
      <c r="AI16" s="104"/>
      <c r="AJ16" s="77"/>
    </row>
    <row r="17" customFormat="false" ht="18" hidden="false" customHeight="true" outlineLevel="2" collapsed="false">
      <c r="A17" s="18" t="n">
        <v>12</v>
      </c>
      <c r="B17" s="108" t="n">
        <v>-99644</v>
      </c>
      <c r="C17" s="108" t="n">
        <v>-99924</v>
      </c>
      <c r="D17" s="108"/>
      <c r="E17" s="108"/>
      <c r="F17" s="108" t="n">
        <f aca="false">+C17+E17-B17-D17</f>
        <v>-280</v>
      </c>
      <c r="G17" s="340"/>
      <c r="O17" s="318"/>
      <c r="P17" s="32"/>
      <c r="R17" s="29"/>
      <c r="S17" s="32"/>
      <c r="AD17" s="123"/>
      <c r="AE17" s="379"/>
      <c r="AF17" s="108"/>
      <c r="AG17" s="108"/>
      <c r="AH17" s="184"/>
      <c r="AI17" s="104"/>
      <c r="AJ17" s="77"/>
    </row>
    <row r="18" customFormat="false" ht="18" hidden="false" customHeight="true" outlineLevel="1" collapsed="false">
      <c r="A18" s="18" t="n">
        <v>13</v>
      </c>
      <c r="B18" s="108" t="n">
        <v>-96896</v>
      </c>
      <c r="C18" s="108" t="n">
        <v>-99924</v>
      </c>
      <c r="D18" s="108"/>
      <c r="E18" s="108"/>
      <c r="F18" s="108" t="n">
        <f aca="false">+C18+E18-B18-D18</f>
        <v>-3028</v>
      </c>
      <c r="G18" s="340"/>
      <c r="O18" s="318"/>
      <c r="P18" s="32"/>
      <c r="R18" s="29"/>
      <c r="S18" s="32"/>
      <c r="AD18" s="123"/>
      <c r="AE18" s="379"/>
      <c r="AF18" s="108"/>
      <c r="AG18" s="108"/>
      <c r="AH18" s="184"/>
      <c r="AI18" s="104"/>
      <c r="AJ18" s="77"/>
    </row>
    <row r="19" customFormat="false" ht="18" hidden="false" customHeight="true" outlineLevel="2" collapsed="false">
      <c r="A19" s="18" t="n">
        <v>14</v>
      </c>
      <c r="B19" s="108" t="n">
        <v>-60119</v>
      </c>
      <c r="C19" s="108" t="n">
        <v>-59502</v>
      </c>
      <c r="D19" s="108" t="n">
        <v>-1</v>
      </c>
      <c r="E19" s="108"/>
      <c r="F19" s="108" t="n">
        <f aca="false">+C19+E19-B19-D19</f>
        <v>618</v>
      </c>
      <c r="G19" s="340"/>
      <c r="O19" s="318"/>
      <c r="P19" s="32"/>
      <c r="R19" s="29"/>
      <c r="S19" s="32"/>
      <c r="U19" s="29"/>
      <c r="AD19" s="123"/>
      <c r="AE19" s="379"/>
      <c r="AF19" s="108"/>
      <c r="AG19" s="108"/>
      <c r="AH19" s="184"/>
      <c r="AI19" s="104"/>
      <c r="AJ19" s="77"/>
    </row>
    <row r="20" customFormat="false" ht="18" hidden="false" customHeight="true" outlineLevel="1" collapsed="false">
      <c r="A20" s="18" t="n">
        <v>15</v>
      </c>
      <c r="B20" s="108" t="n">
        <v>-100957</v>
      </c>
      <c r="C20" s="108" t="n">
        <v>-100332</v>
      </c>
      <c r="D20" s="108"/>
      <c r="E20" s="108"/>
      <c r="F20" s="108" t="n">
        <f aca="false">+C20+E20-B20-D20</f>
        <v>625</v>
      </c>
      <c r="G20" s="340"/>
      <c r="O20" s="318"/>
      <c r="P20" s="32"/>
      <c r="R20" s="29"/>
      <c r="S20" s="32"/>
      <c r="U20" s="29"/>
      <c r="AD20" s="123"/>
      <c r="AE20" s="379"/>
      <c r="AF20" s="108"/>
      <c r="AG20" s="108"/>
      <c r="AH20" s="184"/>
      <c r="AI20" s="104"/>
      <c r="AJ20" s="77"/>
    </row>
    <row r="21" customFormat="false" ht="18" hidden="false" customHeight="true" outlineLevel="2" collapsed="false">
      <c r="A21" s="18" t="n">
        <v>16</v>
      </c>
      <c r="B21" s="108" t="n">
        <v>-52592</v>
      </c>
      <c r="C21" s="108" t="n">
        <v>-50761</v>
      </c>
      <c r="D21" s="108"/>
      <c r="E21" s="108"/>
      <c r="F21" s="108" t="n">
        <f aca="false">+C21+E21-B21-D21</f>
        <v>1831</v>
      </c>
      <c r="G21" s="340"/>
      <c r="O21" s="318"/>
      <c r="P21" s="32"/>
      <c r="R21" s="29"/>
      <c r="S21" s="32"/>
      <c r="U21" s="29"/>
      <c r="AD21" s="123"/>
      <c r="AE21" s="379"/>
      <c r="AF21" s="108"/>
      <c r="AG21" s="108"/>
      <c r="AH21" s="184"/>
      <c r="AI21" s="104"/>
      <c r="AJ21" s="77"/>
    </row>
    <row r="22" customFormat="false" ht="18" hidden="false" customHeight="true" outlineLevel="2" collapsed="false">
      <c r="A22" s="18" t="n">
        <v>17</v>
      </c>
      <c r="B22" s="108" t="n">
        <v>-75444</v>
      </c>
      <c r="C22" s="108" t="n">
        <v>-74973</v>
      </c>
      <c r="D22" s="108"/>
      <c r="E22" s="108"/>
      <c r="F22" s="108" t="n">
        <f aca="false">+C22+E22-B22-D22</f>
        <v>471</v>
      </c>
      <c r="G22" s="340"/>
      <c r="O22" s="318"/>
      <c r="P22" s="32"/>
      <c r="R22" s="29"/>
      <c r="S22" s="32"/>
      <c r="U22" s="29"/>
      <c r="V22" s="29"/>
      <c r="W22" s="111"/>
      <c r="X22" s="77"/>
      <c r="Y22" s="77"/>
      <c r="AD22" s="123"/>
      <c r="AE22" s="379"/>
      <c r="AF22" s="108"/>
      <c r="AG22" s="108"/>
      <c r="AH22" s="184"/>
      <c r="AI22" s="104"/>
      <c r="AJ22" s="77"/>
    </row>
    <row r="23" customFormat="false" ht="18" hidden="false" customHeight="true" outlineLevel="1" collapsed="false">
      <c r="A23" s="18" t="n">
        <v>18</v>
      </c>
      <c r="B23" s="108" t="n">
        <v>-37835</v>
      </c>
      <c r="C23" s="108" t="n">
        <v>-37403</v>
      </c>
      <c r="D23" s="108"/>
      <c r="E23" s="108"/>
      <c r="F23" s="108" t="n">
        <f aca="false">+C23+E23-B23-D23</f>
        <v>432</v>
      </c>
      <c r="G23" s="340"/>
      <c r="O23" s="318"/>
      <c r="P23" s="32"/>
      <c r="R23" s="29"/>
      <c r="S23" s="32"/>
      <c r="U23" s="29"/>
      <c r="V23" s="29"/>
      <c r="W23" s="111"/>
      <c r="X23" s="77"/>
      <c r="Y23" s="77"/>
      <c r="AD23" s="123"/>
      <c r="AE23" s="379"/>
      <c r="AF23" s="108"/>
      <c r="AG23" s="108"/>
      <c r="AH23" s="184"/>
      <c r="AI23" s="104"/>
      <c r="AJ23" s="77"/>
    </row>
    <row r="24" customFormat="false" ht="18" hidden="false" customHeight="true" outlineLevel="2" collapsed="false">
      <c r="A24" s="18" t="n">
        <v>19</v>
      </c>
      <c r="B24" s="108" t="n">
        <v>-36917</v>
      </c>
      <c r="C24" s="108" t="n">
        <v>-37403</v>
      </c>
      <c r="D24" s="108"/>
      <c r="E24" s="108"/>
      <c r="F24" s="108" t="n">
        <f aca="false">+C24+E24-B24-D24</f>
        <v>-486</v>
      </c>
      <c r="G24" s="340"/>
      <c r="O24" s="318"/>
      <c r="P24" s="32"/>
      <c r="R24" s="29"/>
      <c r="S24" s="32"/>
      <c r="U24" s="29"/>
      <c r="V24" s="29"/>
      <c r="W24" s="111"/>
      <c r="X24" s="77"/>
      <c r="Y24" s="77"/>
      <c r="AD24" s="123"/>
      <c r="AE24" s="379"/>
      <c r="AF24" s="108"/>
      <c r="AG24" s="108"/>
      <c r="AH24" s="184"/>
      <c r="AI24" s="104"/>
      <c r="AJ24" s="77"/>
    </row>
    <row r="25" customFormat="false" ht="18" hidden="false" customHeight="true" outlineLevel="2" collapsed="false">
      <c r="A25" s="18" t="n">
        <v>20</v>
      </c>
      <c r="B25" s="108" t="n">
        <v>-27045</v>
      </c>
      <c r="C25" s="108" t="n">
        <v>-27119</v>
      </c>
      <c r="D25" s="108"/>
      <c r="E25" s="108"/>
      <c r="F25" s="108" t="n">
        <f aca="false">+C25+E25-B25-D25</f>
        <v>-74</v>
      </c>
      <c r="G25" s="340"/>
      <c r="O25" s="318"/>
      <c r="P25" s="32"/>
      <c r="Q25" s="380"/>
      <c r="R25" s="29"/>
      <c r="S25" s="32"/>
      <c r="U25" s="29"/>
      <c r="V25" s="29"/>
      <c r="W25" s="111"/>
      <c r="X25" s="77"/>
      <c r="Y25" s="77"/>
      <c r="AD25" s="123"/>
      <c r="AE25" s="379"/>
      <c r="AF25" s="108"/>
      <c r="AG25" s="108"/>
      <c r="AH25" s="184"/>
      <c r="AI25" s="104"/>
      <c r="AJ25" s="77"/>
    </row>
    <row r="26" customFormat="false" ht="18" hidden="false" customHeight="true" outlineLevel="2" collapsed="false">
      <c r="A26" s="18" t="n">
        <v>21</v>
      </c>
      <c r="B26" s="108"/>
      <c r="C26" s="108"/>
      <c r="D26" s="108"/>
      <c r="E26" s="108"/>
      <c r="F26" s="108" t="n">
        <f aca="false">+C26+E26-B26-D26</f>
        <v>0</v>
      </c>
      <c r="G26" s="340"/>
      <c r="O26" s="318"/>
      <c r="P26" s="32"/>
      <c r="Q26" s="318"/>
      <c r="R26" s="29"/>
      <c r="U26" s="29"/>
      <c r="V26" s="29"/>
      <c r="W26" s="111"/>
      <c r="X26" s="77"/>
      <c r="AD26" s="123"/>
      <c r="AE26" s="379"/>
      <c r="AF26" s="108"/>
      <c r="AG26" s="108"/>
      <c r="AH26" s="184"/>
      <c r="AI26" s="104"/>
      <c r="AJ26" s="77"/>
    </row>
    <row r="27" customFormat="false" ht="18" hidden="false" customHeight="true" outlineLevel="2" collapsed="false">
      <c r="A27" s="18" t="n">
        <v>22</v>
      </c>
      <c r="B27" s="108"/>
      <c r="C27" s="108"/>
      <c r="D27" s="108"/>
      <c r="E27" s="108"/>
      <c r="F27" s="108" t="n">
        <f aca="false">+C27+E27-B27-D27</f>
        <v>0</v>
      </c>
      <c r="G27" s="340"/>
      <c r="O27" s="318"/>
      <c r="P27" s="32"/>
      <c r="Q27" s="318"/>
      <c r="R27" s="29"/>
      <c r="U27" s="29"/>
      <c r="V27" s="29"/>
      <c r="W27" s="111"/>
      <c r="X27" s="334"/>
      <c r="AD27" s="123"/>
      <c r="AE27" s="379"/>
      <c r="AF27" s="108"/>
      <c r="AG27" s="108"/>
      <c r="AH27" s="184"/>
      <c r="AI27" s="104"/>
      <c r="AJ27" s="77"/>
    </row>
    <row r="28" customFormat="false" ht="18" hidden="false" customHeight="true" outlineLevel="1" collapsed="false">
      <c r="A28" s="18" t="n">
        <v>23</v>
      </c>
      <c r="B28" s="108"/>
      <c r="C28" s="108"/>
      <c r="D28" s="108"/>
      <c r="E28" s="108"/>
      <c r="F28" s="108" t="n">
        <f aca="false">+C28+E28-B28-D28</f>
        <v>0</v>
      </c>
      <c r="G28" s="340"/>
      <c r="O28" s="318"/>
      <c r="P28" s="32"/>
      <c r="Q28" s="318"/>
      <c r="R28" s="29"/>
      <c r="U28" s="29"/>
      <c r="V28" s="29"/>
      <c r="W28" s="111"/>
      <c r="X28" s="340"/>
      <c r="AD28" s="123"/>
      <c r="AE28" s="379"/>
      <c r="AF28" s="108"/>
      <c r="AG28" s="108"/>
      <c r="AH28" s="184"/>
      <c r="AI28" s="104"/>
      <c r="AJ28" s="77"/>
    </row>
    <row r="29" customFormat="false" ht="18" hidden="false" customHeight="true" outlineLevel="2" collapsed="false">
      <c r="A29" s="18" t="n">
        <v>24</v>
      </c>
      <c r="B29" s="108"/>
      <c r="C29" s="108"/>
      <c r="D29" s="108"/>
      <c r="E29" s="108"/>
      <c r="F29" s="108" t="n">
        <f aca="false">+C29+E29-B29-D29</f>
        <v>0</v>
      </c>
      <c r="G29" s="340"/>
      <c r="P29" s="32"/>
      <c r="Q29" s="318"/>
      <c r="R29" s="29"/>
      <c r="U29" s="29"/>
      <c r="V29" s="29"/>
      <c r="W29" s="111"/>
      <c r="X29" s="381"/>
      <c r="AD29" s="123"/>
      <c r="AE29" s="379"/>
      <c r="AF29" s="108"/>
      <c r="AG29" s="108"/>
      <c r="AH29" s="184"/>
      <c r="AI29" s="104"/>
      <c r="AJ29" s="77"/>
    </row>
    <row r="30" customFormat="false" ht="18" hidden="false" customHeight="true" outlineLevel="2" collapsed="false">
      <c r="A30" s="18" t="n">
        <v>25</v>
      </c>
      <c r="B30" s="108"/>
      <c r="C30" s="108"/>
      <c r="D30" s="108"/>
      <c r="E30" s="108"/>
      <c r="F30" s="108" t="n">
        <f aca="false">+C30+E30-B30-D30</f>
        <v>0</v>
      </c>
      <c r="G30" s="340"/>
      <c r="AD30" s="123"/>
      <c r="AE30" s="379"/>
      <c r="AF30" s="108"/>
      <c r="AG30" s="108"/>
      <c r="AH30" s="184"/>
      <c r="AI30" s="104"/>
      <c r="AJ30" s="77"/>
    </row>
    <row r="31" customFormat="false" ht="18" hidden="false" customHeight="true" outlineLevel="2" collapsed="false">
      <c r="A31" s="18" t="n">
        <v>26</v>
      </c>
      <c r="B31" s="108"/>
      <c r="C31" s="108"/>
      <c r="D31" s="108"/>
      <c r="E31" s="108"/>
      <c r="F31" s="108" t="n">
        <f aca="false">+C31+E31-B31-D31</f>
        <v>0</v>
      </c>
      <c r="G31" s="340"/>
      <c r="Q31" s="318"/>
      <c r="R31" s="29"/>
      <c r="S31" s="29"/>
      <c r="T31" s="29"/>
      <c r="U31" s="111"/>
      <c r="V31" s="77"/>
      <c r="AD31" s="123"/>
      <c r="AE31" s="379"/>
      <c r="AF31" s="108"/>
      <c r="AG31" s="108"/>
      <c r="AH31" s="184"/>
      <c r="AI31" s="104"/>
      <c r="AJ31" s="77"/>
    </row>
    <row r="32" customFormat="false" ht="18" hidden="false" customHeight="true" outlineLevel="2" collapsed="false">
      <c r="A32" s="18" t="n">
        <v>27</v>
      </c>
      <c r="B32" s="108"/>
      <c r="C32" s="108"/>
      <c r="D32" s="108"/>
      <c r="E32" s="108"/>
      <c r="F32" s="108" t="n">
        <f aca="false">+C32+E32-B32-D32</f>
        <v>0</v>
      </c>
      <c r="G32" s="340"/>
      <c r="Q32" s="318"/>
      <c r="R32" s="29"/>
      <c r="S32" s="29"/>
      <c r="T32" s="29"/>
      <c r="U32" s="111"/>
      <c r="V32" s="77"/>
      <c r="AD32" s="123"/>
      <c r="AE32" s="379"/>
      <c r="AF32" s="108"/>
      <c r="AG32" s="108"/>
      <c r="AH32" s="184"/>
      <c r="AI32" s="104"/>
      <c r="AJ32" s="77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0"/>
      <c r="Q33" s="318"/>
      <c r="R33" s="29"/>
      <c r="S33" s="29"/>
      <c r="T33" s="29"/>
      <c r="U33" s="111"/>
      <c r="V33" s="77"/>
      <c r="AD33" s="123"/>
      <c r="AE33" s="379"/>
      <c r="AF33" s="108"/>
      <c r="AG33" s="108"/>
      <c r="AH33" s="184"/>
      <c r="AI33" s="104"/>
      <c r="AJ33" s="77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0"/>
      <c r="Q34" s="318"/>
      <c r="R34" s="29"/>
      <c r="S34" s="29"/>
      <c r="T34" s="29"/>
      <c r="U34" s="111"/>
      <c r="V34" s="77"/>
      <c r="AD34" s="123"/>
      <c r="AE34" s="379"/>
      <c r="AF34" s="108"/>
      <c r="AG34" s="108"/>
      <c r="AH34" s="184"/>
      <c r="AI34" s="104"/>
      <c r="AJ34" s="77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0"/>
      <c r="R35" s="29"/>
      <c r="S35" s="29"/>
      <c r="T35" s="29"/>
      <c r="U35" s="111"/>
      <c r="V35" s="77"/>
      <c r="AD35" s="123"/>
      <c r="AE35" s="379"/>
      <c r="AF35" s="108"/>
      <c r="AG35" s="108"/>
      <c r="AH35" s="184"/>
      <c r="AI35" s="104"/>
      <c r="AJ35" s="77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0"/>
      <c r="R36" s="29"/>
      <c r="S36" s="29"/>
      <c r="T36" s="29"/>
      <c r="U36" s="111"/>
      <c r="V36" s="77"/>
      <c r="AD36" s="123"/>
      <c r="AE36" s="379"/>
      <c r="AF36" s="108"/>
      <c r="AG36" s="108"/>
      <c r="AH36" s="184"/>
      <c r="AI36" s="104"/>
      <c r="AJ36" s="77"/>
    </row>
    <row r="37" customFormat="false" ht="18" hidden="false" customHeight="true" outlineLevel="0" collapsed="false">
      <c r="A37" s="18"/>
      <c r="B37" s="108" t="n">
        <f aca="false">SUM(B6:B36)</f>
        <v>-1593525</v>
      </c>
      <c r="C37" s="108" t="n">
        <f aca="false">SUM(C6:C36)</f>
        <v>-1594571</v>
      </c>
      <c r="D37" s="108" t="n">
        <f aca="false">SUM(D6:D36)</f>
        <v>-46652</v>
      </c>
      <c r="E37" s="108" t="n">
        <f aca="false">SUM(E6:E36)</f>
        <v>-46908</v>
      </c>
      <c r="F37" s="108" t="n">
        <f aca="false">SUM(F6:F36)</f>
        <v>-1302</v>
      </c>
      <c r="G37" s="382"/>
      <c r="R37" s="29"/>
      <c r="S37" s="29"/>
      <c r="T37" s="29"/>
      <c r="U37" s="111"/>
      <c r="V37" s="77"/>
      <c r="AD37" s="123"/>
      <c r="AE37" s="379"/>
      <c r="AF37" s="108"/>
      <c r="AG37" s="108"/>
      <c r="AH37" s="184"/>
      <c r="AI37" s="104"/>
      <c r="AJ37" s="77"/>
    </row>
    <row r="38" customFormat="false" ht="18" hidden="false" customHeight="true" outlineLevel="1" collapsed="false">
      <c r="A38" s="192" t="s">
        <v>1</v>
      </c>
      <c r="E38" s="29"/>
      <c r="F38" s="103" t="n">
        <f aca="false">+summary!H4</f>
        <v>2.88</v>
      </c>
      <c r="G38" s="340"/>
      <c r="R38" s="29"/>
      <c r="S38" s="29"/>
      <c r="T38" s="29"/>
      <c r="U38" s="111"/>
      <c r="V38" s="77"/>
      <c r="AD38" s="123"/>
      <c r="AE38" s="379"/>
      <c r="AF38" s="108"/>
      <c r="AG38" s="108"/>
      <c r="AH38" s="184"/>
      <c r="AI38" s="104"/>
      <c r="AJ38" s="77"/>
    </row>
    <row r="39" customFormat="false" ht="18" hidden="false" customHeight="true" outlineLevel="2" collapsed="false">
      <c r="A39" s="192"/>
      <c r="E39" s="29"/>
      <c r="F39" s="103" t="n">
        <f aca="false">+F38*F37</f>
        <v>-3749.76</v>
      </c>
      <c r="G39" s="383"/>
      <c r="R39" s="29"/>
      <c r="S39" s="29"/>
      <c r="T39" s="29"/>
      <c r="U39" s="29"/>
      <c r="AD39" s="123"/>
      <c r="AE39" s="379"/>
      <c r="AF39" s="108"/>
      <c r="AG39" s="108"/>
      <c r="AH39" s="184"/>
      <c r="AI39" s="104"/>
      <c r="AJ39" s="77"/>
    </row>
    <row r="40" customFormat="false" ht="18" hidden="false" customHeight="true" outlineLevel="1" collapsed="false">
      <c r="A40" s="384" t="n">
        <v>37103</v>
      </c>
      <c r="E40" s="29"/>
      <c r="F40" s="385" t="n">
        <v>469765.91</v>
      </c>
      <c r="G40" s="383"/>
      <c r="R40" s="29"/>
      <c r="S40" s="29"/>
      <c r="T40" s="29"/>
      <c r="U40" s="29"/>
      <c r="AD40" s="123"/>
      <c r="AE40" s="379"/>
      <c r="AF40" s="108"/>
      <c r="AG40" s="108"/>
      <c r="AH40" s="184"/>
      <c r="AI40" s="104"/>
      <c r="AJ40" s="77"/>
    </row>
    <row r="41" customFormat="false" ht="18" hidden="false" customHeight="true" outlineLevel="0" collapsed="false">
      <c r="A41" s="384" t="n">
        <v>37123</v>
      </c>
      <c r="E41" s="29"/>
      <c r="F41" s="103" t="n">
        <f aca="false">+F40+F39</f>
        <v>466016.15</v>
      </c>
      <c r="G41" s="383"/>
      <c r="R41" s="29"/>
      <c r="S41" s="29"/>
      <c r="T41" s="29"/>
      <c r="U41" s="29"/>
      <c r="AD41" s="123"/>
      <c r="AE41" s="379"/>
      <c r="AF41" s="108"/>
      <c r="AG41" s="108"/>
      <c r="AH41" s="184"/>
      <c r="AI41" s="104"/>
      <c r="AJ41" s="77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23"/>
      <c r="AE42" s="379"/>
      <c r="AF42" s="108"/>
      <c r="AG42" s="108"/>
      <c r="AH42" s="184"/>
      <c r="AI42" s="104"/>
      <c r="AJ42" s="77"/>
    </row>
    <row r="43" customFormat="false" ht="18" hidden="false" customHeight="true" outlineLevel="0" collapsed="false">
      <c r="C43" s="111"/>
      <c r="D43" s="386"/>
      <c r="F43" s="27"/>
      <c r="G43" s="340"/>
      <c r="R43" s="29"/>
      <c r="S43" s="29"/>
      <c r="T43" s="29"/>
      <c r="U43" s="29"/>
      <c r="AD43" s="123"/>
      <c r="AE43" s="379"/>
      <c r="AF43" s="108"/>
      <c r="AG43" s="108"/>
      <c r="AH43" s="184"/>
      <c r="AI43" s="104"/>
      <c r="AJ43" s="77"/>
    </row>
    <row r="44" customFormat="false" ht="18" hidden="false" customHeight="true" outlineLevel="0" collapsed="false">
      <c r="C44" s="111"/>
      <c r="D44" s="386"/>
      <c r="F44" s="27"/>
      <c r="G44" s="340"/>
      <c r="AD44" s="123"/>
      <c r="AE44" s="379"/>
      <c r="AF44" s="108"/>
      <c r="AG44" s="108"/>
      <c r="AH44" s="184"/>
      <c r="AI44" s="104"/>
      <c r="AJ44" s="77"/>
    </row>
    <row r="45" customFormat="false" ht="18" hidden="false" customHeight="true" outlineLevel="0" collapsed="false">
      <c r="A45" s="9" t="s">
        <v>122</v>
      </c>
      <c r="B45" s="9"/>
      <c r="C45" s="9"/>
      <c r="D45" s="9"/>
      <c r="F45" s="27"/>
      <c r="G45" s="340"/>
      <c r="AD45" s="123"/>
      <c r="AE45" s="379"/>
      <c r="AF45" s="108"/>
      <c r="AG45" s="108"/>
      <c r="AH45" s="184"/>
      <c r="AI45" s="104"/>
      <c r="AJ45" s="77"/>
    </row>
    <row r="46" customFormat="false" ht="18" hidden="false" customHeight="true" outlineLevel="0" collapsed="false">
      <c r="A46" s="124" t="n">
        <f aca="false">+A40</f>
        <v>37103</v>
      </c>
      <c r="B46" s="9"/>
      <c r="C46" s="9"/>
      <c r="D46" s="300" t="n">
        <v>29027</v>
      </c>
      <c r="F46" s="27"/>
      <c r="G46" s="340"/>
      <c r="AD46" s="123"/>
      <c r="AE46" s="379"/>
      <c r="AF46" s="108"/>
      <c r="AG46" s="108"/>
      <c r="AH46" s="184"/>
      <c r="AI46" s="104"/>
      <c r="AJ46" s="77"/>
    </row>
    <row r="47" customFormat="false" ht="18" hidden="false" customHeight="true" outlineLevel="0" collapsed="false">
      <c r="A47" s="124" t="n">
        <f aca="false">+A41</f>
        <v>37123</v>
      </c>
      <c r="B47" s="9"/>
      <c r="C47" s="9"/>
      <c r="D47" s="36" t="n">
        <f aca="false">+F37</f>
        <v>-1302</v>
      </c>
      <c r="F47" s="27"/>
      <c r="G47" s="340"/>
      <c r="AD47" s="123"/>
      <c r="AE47" s="379"/>
      <c r="AF47" s="108"/>
      <c r="AG47" s="108"/>
      <c r="AH47" s="184"/>
      <c r="AI47" s="104"/>
      <c r="AJ47" s="77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27725</v>
      </c>
      <c r="F48" s="27"/>
      <c r="G48" s="340"/>
      <c r="AD48" s="123"/>
      <c r="AE48" s="379"/>
      <c r="AF48" s="108"/>
      <c r="AG48" s="108"/>
      <c r="AH48" s="184"/>
      <c r="AI48" s="104"/>
      <c r="AJ48" s="77"/>
    </row>
    <row r="49" customFormat="false" ht="18" hidden="false" customHeight="true" outlineLevel="0" collapsed="false">
      <c r="A49" s="127"/>
      <c r="B49" s="128"/>
      <c r="C49" s="129"/>
      <c r="D49" s="129"/>
      <c r="F49" s="27"/>
      <c r="G49" s="340"/>
      <c r="AD49" s="123"/>
      <c r="AE49" s="379"/>
      <c r="AF49" s="108"/>
      <c r="AG49" s="108"/>
      <c r="AH49" s="184"/>
      <c r="AI49" s="104"/>
      <c r="AJ49" s="77"/>
    </row>
    <row r="50" customFormat="false" ht="18" hidden="false" customHeight="true" outlineLevel="0" collapsed="false">
      <c r="C50" s="340"/>
      <c r="F50" s="27"/>
      <c r="G50" s="27"/>
      <c r="AD50" s="123"/>
      <c r="AE50" s="379"/>
      <c r="AF50" s="108"/>
      <c r="AG50" s="108"/>
      <c r="AH50" s="184"/>
      <c r="AI50" s="387"/>
      <c r="AJ50" s="77"/>
    </row>
    <row r="51" customFormat="false" ht="21.95" hidden="false" customHeight="true" outlineLevel="0" collapsed="false">
      <c r="AD51" s="123"/>
      <c r="AE51" s="379"/>
      <c r="AF51" s="108"/>
      <c r="AG51" s="108"/>
      <c r="AH51" s="184"/>
      <c r="AI51" s="388"/>
    </row>
    <row r="52" customFormat="false" ht="18" hidden="false" customHeight="true" outlineLevel="0" collapsed="false">
      <c r="AD52" s="123"/>
      <c r="AE52" s="379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89"/>
    </row>
    <row r="55" customFormat="false" ht="17.1" hidden="false" customHeight="true" outlineLevel="0" collapsed="false">
      <c r="AD55" s="389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78"/>
      <c r="AF59" s="189"/>
      <c r="AG59" s="189"/>
      <c r="AH59" s="189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23"/>
      <c r="AE60" s="378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29"/>
      <c r="S61" s="29"/>
      <c r="T61" s="29"/>
      <c r="U61" s="29"/>
      <c r="AD61" s="123"/>
      <c r="AE61" s="378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29"/>
      <c r="S62" s="29"/>
      <c r="T62" s="29"/>
      <c r="U62" s="29"/>
      <c r="AD62" s="123"/>
      <c r="AE62" s="378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29"/>
      <c r="S63" s="29"/>
      <c r="T63" s="29"/>
      <c r="U63" s="29"/>
      <c r="AD63" s="123"/>
      <c r="AE63" s="378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29"/>
      <c r="S64" s="29"/>
      <c r="T64" s="29"/>
      <c r="U64" s="29"/>
      <c r="AD64" s="123"/>
      <c r="AE64" s="378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29"/>
      <c r="S65" s="29"/>
      <c r="T65" s="29"/>
      <c r="U65" s="29"/>
      <c r="AD65" s="123"/>
      <c r="AE65" s="378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29"/>
      <c r="S66" s="29"/>
      <c r="T66" s="29"/>
      <c r="U66" s="29"/>
      <c r="AD66" s="123"/>
      <c r="AE66" s="378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29"/>
      <c r="S67" s="29"/>
      <c r="T67" s="29"/>
      <c r="U67" s="29"/>
      <c r="AD67" s="123"/>
      <c r="AE67" s="378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29"/>
      <c r="S68" s="29"/>
      <c r="T68" s="29"/>
      <c r="U68" s="29"/>
      <c r="AD68" s="123"/>
      <c r="AE68" s="378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0"/>
      <c r="D69" s="108"/>
      <c r="R69" s="29"/>
      <c r="S69" s="29"/>
      <c r="T69" s="29"/>
      <c r="U69" s="29"/>
      <c r="AD69" s="123"/>
      <c r="AE69" s="378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7"/>
      <c r="R70" s="29"/>
      <c r="S70" s="29"/>
      <c r="T70" s="29"/>
      <c r="U70" s="29"/>
      <c r="AD70" s="123"/>
      <c r="AE70" s="378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29"/>
      <c r="S71" s="29"/>
      <c r="T71" s="29"/>
      <c r="U71" s="29"/>
      <c r="AD71" s="123"/>
      <c r="AE71" s="378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29"/>
      <c r="S72" s="29"/>
      <c r="T72" s="29"/>
      <c r="U72" s="29"/>
      <c r="AD72" s="123"/>
      <c r="AE72" s="378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7"/>
      <c r="R73" s="29"/>
      <c r="S73" s="29"/>
      <c r="T73" s="29"/>
      <c r="U73" s="29"/>
      <c r="AD73" s="123"/>
      <c r="AE73" s="378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7"/>
      <c r="R74" s="29"/>
      <c r="S74" s="29"/>
      <c r="T74" s="29"/>
      <c r="U74" s="29"/>
      <c r="AD74" s="123"/>
      <c r="AE74" s="378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29"/>
      <c r="S75" s="29"/>
      <c r="T75" s="29"/>
      <c r="U75" s="29"/>
      <c r="AD75" s="123"/>
      <c r="AE75" s="378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0"/>
      <c r="D76" s="108"/>
      <c r="R76" s="29"/>
      <c r="S76" s="29"/>
      <c r="T76" s="29"/>
      <c r="U76" s="29"/>
      <c r="AD76" s="123"/>
      <c r="AE76" s="378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0"/>
      <c r="D77" s="108"/>
      <c r="R77" s="29"/>
      <c r="S77" s="29"/>
      <c r="T77" s="29"/>
      <c r="U77" s="29"/>
      <c r="AD77" s="123"/>
      <c r="AE77" s="378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1"/>
      <c r="D78" s="108"/>
      <c r="R78" s="29"/>
      <c r="S78" s="29"/>
      <c r="T78" s="29"/>
      <c r="U78" s="29"/>
      <c r="AD78" s="123"/>
      <c r="AE78" s="378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392"/>
      <c r="R79" s="29"/>
      <c r="S79" s="29"/>
      <c r="T79" s="29"/>
      <c r="U79" s="29"/>
      <c r="AD79" s="123"/>
      <c r="AE79" s="378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29"/>
      <c r="S80" s="29"/>
      <c r="T80" s="29"/>
      <c r="U80" s="29"/>
      <c r="AD80" s="123"/>
      <c r="AE80" s="378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0"/>
      <c r="D81" s="108"/>
      <c r="R81" s="29"/>
      <c r="S81" s="29"/>
      <c r="T81" s="29"/>
      <c r="U81" s="29"/>
      <c r="AD81" s="123"/>
      <c r="AE81" s="378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0"/>
      <c r="D82" s="108"/>
      <c r="R82" s="29"/>
      <c r="S82" s="29"/>
      <c r="T82" s="29"/>
      <c r="U82" s="29"/>
      <c r="AD82" s="123"/>
      <c r="AE82" s="378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0"/>
      <c r="D83" s="108"/>
      <c r="R83" s="29"/>
      <c r="S83" s="29"/>
      <c r="T83" s="29"/>
      <c r="U83" s="29"/>
      <c r="AD83" s="123"/>
      <c r="AE83" s="378"/>
      <c r="AF83" s="108"/>
      <c r="AG83" s="108"/>
      <c r="AH83" s="108"/>
      <c r="AI83" s="104"/>
      <c r="AJ83" s="242"/>
    </row>
    <row r="84" customFormat="false" ht="24.95" hidden="false" customHeight="true" outlineLevel="0" collapsed="false">
      <c r="C84" s="391"/>
      <c r="D84" s="108"/>
      <c r="R84" s="29"/>
      <c r="S84" s="29"/>
      <c r="T84" s="29"/>
      <c r="U84" s="29"/>
      <c r="AD84" s="389"/>
      <c r="AE84" s="378"/>
      <c r="AF84" s="108"/>
      <c r="AG84" s="108"/>
      <c r="AH84" s="108"/>
      <c r="AI84" s="104"/>
      <c r="AJ84" s="393"/>
    </row>
    <row r="85" customFormat="false" ht="15" hidden="false" customHeight="true" outlineLevel="0" collapsed="false">
      <c r="C85" s="392"/>
      <c r="R85" s="29"/>
      <c r="S85" s="29"/>
      <c r="T85" s="29"/>
      <c r="U85" s="29"/>
      <c r="AD85" s="123"/>
      <c r="AE85" s="379"/>
      <c r="AF85" s="108"/>
      <c r="AG85" s="108"/>
      <c r="AH85" s="108"/>
      <c r="AI85" s="104"/>
      <c r="AJ85" s="77"/>
    </row>
    <row r="86" customFormat="false" ht="24.95" hidden="false" customHeight="true" outlineLevel="0" collapsed="false">
      <c r="R86" s="29"/>
      <c r="S86" s="29"/>
      <c r="T86" s="29"/>
      <c r="U86" s="29"/>
      <c r="AD86" s="389"/>
      <c r="AE86" s="379"/>
      <c r="AF86" s="108"/>
      <c r="AG86" s="108"/>
      <c r="AH86" s="108"/>
      <c r="AI86" s="104"/>
      <c r="AJ86" s="77"/>
    </row>
    <row r="87" customFormat="false" ht="24.95" hidden="false" customHeight="true" outlineLevel="0" collapsed="false">
      <c r="C87" s="368"/>
      <c r="R87" s="29"/>
      <c r="S87" s="29"/>
      <c r="T87" s="29"/>
      <c r="U87" s="29"/>
      <c r="AD87" s="394"/>
      <c r="AE87" s="379"/>
      <c r="AF87" s="108"/>
      <c r="AG87" s="108"/>
      <c r="AH87" s="108"/>
      <c r="AI87" s="395"/>
      <c r="AJ87" s="340"/>
    </row>
    <row r="88" customFormat="false" ht="24.95" hidden="false" customHeight="true" outlineLevel="0" collapsed="false">
      <c r="C88" s="390"/>
      <c r="D88" s="108"/>
      <c r="R88" s="29"/>
      <c r="S88" s="29"/>
      <c r="T88" s="29"/>
      <c r="U88" s="29"/>
      <c r="AD88" s="144"/>
      <c r="AJ88" s="340"/>
    </row>
    <row r="89" customFormat="false" ht="15" hidden="false" customHeight="true" outlineLevel="0" collapsed="false">
      <c r="D89" s="108"/>
      <c r="E89" s="117"/>
      <c r="F89" s="19"/>
      <c r="G89" s="18"/>
      <c r="H89" s="351"/>
      <c r="I89" s="108"/>
      <c r="J89" s="108"/>
      <c r="K89" s="18"/>
      <c r="L89" s="351"/>
      <c r="M89" s="108"/>
      <c r="N89" s="108"/>
      <c r="O89" s="18"/>
      <c r="P89" s="351"/>
      <c r="Q89" s="108"/>
      <c r="R89" s="108"/>
      <c r="S89" s="123"/>
      <c r="T89" s="351"/>
      <c r="U89" s="108"/>
      <c r="V89" s="108"/>
      <c r="AD89" s="396"/>
      <c r="AJ89" s="340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396"/>
      <c r="AJ90" s="340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396"/>
      <c r="AJ91" s="27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6"/>
      <c r="AD92" s="396"/>
      <c r="AJ92" s="27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6"/>
      <c r="AD93" s="396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6"/>
      <c r="AD94" s="396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6"/>
      <c r="AD95" s="396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6"/>
      <c r="AD96" s="396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6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397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397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6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397"/>
      <c r="AD101" s="18"/>
      <c r="AE101" s="378"/>
      <c r="AF101" s="189"/>
      <c r="AG101" s="189"/>
      <c r="AH101" s="189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6"/>
      <c r="AD102" s="123"/>
      <c r="AE102" s="379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398"/>
      <c r="AD103" s="123"/>
      <c r="AE103" s="379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397"/>
      <c r="AD104" s="123"/>
      <c r="AE104" s="379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397"/>
      <c r="AD105" s="123"/>
      <c r="AE105" s="379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397"/>
      <c r="AD106" s="123"/>
      <c r="AE106" s="379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6"/>
      <c r="AD107" s="123"/>
      <c r="AE107" s="379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6"/>
      <c r="AD108" s="123"/>
      <c r="AE108" s="379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6"/>
      <c r="AD109" s="123"/>
      <c r="AE109" s="379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79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79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79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79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79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79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79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79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79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79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79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79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79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29"/>
      <c r="T123" s="29"/>
      <c r="U123" s="29"/>
      <c r="AD123" s="123"/>
      <c r="AE123" s="379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29"/>
      <c r="S124" s="29"/>
      <c r="T124" s="29"/>
      <c r="U124" s="29"/>
      <c r="AD124" s="123"/>
      <c r="AE124" s="379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29"/>
      <c r="S125" s="29"/>
      <c r="T125" s="29"/>
      <c r="U125" s="29"/>
      <c r="X125" s="156"/>
      <c r="AD125" s="123"/>
      <c r="AE125" s="379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29"/>
      <c r="S126" s="123"/>
      <c r="T126" s="351"/>
      <c r="U126" s="108"/>
      <c r="V126" s="108"/>
      <c r="X126" s="156"/>
      <c r="AD126" s="123"/>
      <c r="AE126" s="379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29"/>
      <c r="S127" s="18"/>
      <c r="T127" s="108"/>
      <c r="U127" s="108"/>
      <c r="V127" s="108"/>
      <c r="X127" s="156"/>
      <c r="AD127" s="123"/>
      <c r="AE127" s="379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6"/>
      <c r="AD128" s="123"/>
      <c r="AE128" s="379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29"/>
      <c r="S129" s="18"/>
      <c r="T129" s="108"/>
      <c r="U129" s="108"/>
      <c r="V129" s="108"/>
      <c r="X129" s="156"/>
      <c r="AD129" s="123"/>
      <c r="AE129" s="379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29"/>
      <c r="S130" s="18"/>
      <c r="T130" s="108"/>
      <c r="U130" s="108"/>
      <c r="V130" s="108"/>
      <c r="X130" s="156"/>
      <c r="AD130" s="123"/>
      <c r="AE130" s="379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29"/>
      <c r="S131" s="18"/>
      <c r="T131" s="108"/>
      <c r="U131" s="108"/>
      <c r="V131" s="108"/>
      <c r="X131" s="397"/>
      <c r="AD131" s="123"/>
      <c r="AE131" s="379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29"/>
      <c r="S132" s="18"/>
      <c r="T132" s="108"/>
      <c r="U132" s="108"/>
      <c r="V132" s="108"/>
      <c r="X132" s="397"/>
      <c r="AD132" s="123"/>
      <c r="AE132" s="379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29"/>
      <c r="S133" s="18"/>
      <c r="T133" s="108"/>
      <c r="U133" s="108"/>
      <c r="V133" s="108"/>
      <c r="X133" s="156"/>
      <c r="AD133" s="123"/>
      <c r="AE133" s="379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0"/>
      <c r="D134" s="154"/>
      <c r="E134" s="117"/>
      <c r="F134" s="19"/>
      <c r="G134" s="19"/>
      <c r="R134" s="29"/>
      <c r="S134" s="18"/>
      <c r="T134" s="108"/>
      <c r="U134" s="108"/>
      <c r="V134" s="108"/>
      <c r="X134" s="397"/>
      <c r="AD134" s="123"/>
      <c r="AE134" s="379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399"/>
      <c r="D135" s="108"/>
      <c r="E135" s="117"/>
      <c r="F135" s="19"/>
      <c r="G135" s="19"/>
      <c r="R135" s="29"/>
      <c r="S135" s="18"/>
      <c r="T135" s="108"/>
      <c r="U135" s="108"/>
      <c r="V135" s="108"/>
      <c r="X135" s="397"/>
      <c r="AD135" s="123"/>
      <c r="AE135" s="379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29"/>
      <c r="S136" s="18"/>
      <c r="T136" s="108"/>
      <c r="U136" s="108"/>
      <c r="V136" s="108"/>
      <c r="X136" s="156"/>
      <c r="AD136" s="123"/>
      <c r="AE136" s="379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29"/>
      <c r="S137" s="18"/>
      <c r="T137" s="108"/>
      <c r="U137" s="108"/>
      <c r="V137" s="108"/>
      <c r="X137" s="397"/>
      <c r="AD137" s="123"/>
      <c r="AE137" s="379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29"/>
      <c r="S138" s="18"/>
      <c r="T138" s="108"/>
      <c r="U138" s="108"/>
      <c r="V138" s="108"/>
      <c r="X138" s="156"/>
      <c r="AD138" s="123"/>
      <c r="AE138" s="379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29"/>
      <c r="S139" s="18"/>
      <c r="T139" s="108"/>
      <c r="U139" s="108"/>
      <c r="V139" s="108"/>
      <c r="X139" s="156"/>
      <c r="AD139" s="123"/>
      <c r="AE139" s="379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29"/>
      <c r="S140" s="18"/>
      <c r="T140" s="108"/>
      <c r="U140" s="108"/>
      <c r="V140" s="108"/>
      <c r="X140" s="397"/>
      <c r="AD140" s="123"/>
      <c r="AE140" s="379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29"/>
      <c r="S141" s="18"/>
      <c r="T141" s="108"/>
      <c r="U141" s="108"/>
      <c r="V141" s="108"/>
      <c r="X141" s="397"/>
      <c r="AD141" s="123"/>
      <c r="AE141" s="379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29"/>
      <c r="S142" s="18"/>
      <c r="T142" s="108"/>
      <c r="U142" s="108"/>
      <c r="V142" s="108"/>
      <c r="X142" s="156"/>
      <c r="AD142" s="123"/>
      <c r="AE142" s="379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29"/>
      <c r="S143" s="18"/>
      <c r="T143" s="108"/>
      <c r="U143" s="108"/>
      <c r="V143" s="108"/>
      <c r="AD143" s="123"/>
      <c r="AE143" s="379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29"/>
      <c r="S144" s="18"/>
      <c r="T144" s="108"/>
      <c r="U144" s="108"/>
      <c r="V144" s="108"/>
      <c r="AD144" s="123"/>
      <c r="AE144" s="379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29"/>
      <c r="S145" s="18"/>
      <c r="T145" s="108"/>
      <c r="U145" s="108"/>
      <c r="V145" s="108"/>
      <c r="AD145" s="123"/>
      <c r="AE145" s="379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29"/>
      <c r="S146" s="18"/>
      <c r="T146" s="108"/>
      <c r="U146" s="108"/>
      <c r="V146" s="108"/>
      <c r="AD146" s="123"/>
      <c r="AE146" s="379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29"/>
      <c r="S147" s="18"/>
      <c r="T147" s="108"/>
      <c r="U147" s="108"/>
      <c r="V147" s="108"/>
      <c r="AD147" s="123"/>
      <c r="AE147" s="379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29"/>
      <c r="S148" s="18"/>
      <c r="T148" s="108"/>
      <c r="U148" s="108"/>
      <c r="V148" s="108"/>
      <c r="AD148" s="123"/>
      <c r="AE148" s="379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29"/>
      <c r="S149" s="18"/>
      <c r="T149" s="108"/>
      <c r="U149" s="108"/>
      <c r="V149" s="108"/>
      <c r="AD149" s="123"/>
      <c r="AE149" s="379"/>
      <c r="AF149" s="108"/>
      <c r="AG149" s="186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29"/>
      <c r="S150" s="18"/>
      <c r="T150" s="108"/>
      <c r="U150" s="108"/>
      <c r="V150" s="108"/>
      <c r="AD150" s="123"/>
      <c r="AE150" s="379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29"/>
      <c r="S151" s="18"/>
      <c r="T151" s="108"/>
      <c r="U151" s="108"/>
      <c r="V151" s="108"/>
      <c r="AD151" s="123"/>
      <c r="AE151" s="379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29"/>
      <c r="S152" s="18"/>
      <c r="T152" s="108"/>
      <c r="U152" s="108"/>
      <c r="V152" s="108"/>
      <c r="AD152" s="123"/>
      <c r="AE152" s="379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29"/>
      <c r="S153" s="18"/>
      <c r="T153" s="108"/>
      <c r="U153" s="108"/>
      <c r="V153" s="108"/>
      <c r="AD153" s="123"/>
      <c r="AE153" s="379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29"/>
      <c r="S154" s="18"/>
      <c r="T154" s="108"/>
      <c r="U154" s="108"/>
      <c r="V154" s="108"/>
      <c r="AD154" s="123"/>
      <c r="AE154" s="379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29"/>
      <c r="S155" s="18"/>
      <c r="T155" s="108"/>
      <c r="U155" s="108"/>
      <c r="V155" s="108"/>
      <c r="AD155" s="123"/>
      <c r="AE155" s="379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29"/>
      <c r="S156" s="18"/>
      <c r="T156" s="108"/>
      <c r="U156" s="108"/>
      <c r="V156" s="108"/>
      <c r="AD156" s="123"/>
      <c r="AE156" s="379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29"/>
      <c r="S157" s="18"/>
      <c r="T157" s="108"/>
      <c r="U157" s="108"/>
      <c r="V157" s="108"/>
      <c r="AD157" s="123"/>
      <c r="AE157" s="379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29"/>
      <c r="S158" s="18"/>
      <c r="T158" s="108"/>
      <c r="U158" s="108"/>
      <c r="V158" s="108"/>
      <c r="AD158" s="123"/>
      <c r="AE158" s="379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29"/>
      <c r="S159" s="18"/>
      <c r="T159" s="108"/>
      <c r="U159" s="108"/>
      <c r="V159" s="108"/>
      <c r="X159" s="136"/>
      <c r="AD159" s="123"/>
      <c r="AE159" s="379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29"/>
      <c r="S160" s="108"/>
      <c r="T160" s="29"/>
      <c r="U160" s="29"/>
      <c r="V160" s="103"/>
      <c r="X160" s="136"/>
      <c r="AD160" s="123"/>
      <c r="AE160" s="379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29"/>
      <c r="S161" s="108"/>
      <c r="T161" s="29"/>
      <c r="U161" s="29"/>
      <c r="V161" s="103"/>
      <c r="X161" s="136"/>
      <c r="AD161" s="123"/>
      <c r="AE161" s="379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29"/>
      <c r="S162" s="108"/>
      <c r="T162" s="29"/>
      <c r="U162" s="29"/>
      <c r="V162" s="103"/>
      <c r="X162" s="136"/>
      <c r="AD162" s="123"/>
      <c r="AE162" s="379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29"/>
      <c r="S163" s="108"/>
      <c r="T163" s="29"/>
      <c r="U163" s="29"/>
      <c r="V163" s="103"/>
      <c r="X163" s="136"/>
      <c r="AD163" s="123"/>
      <c r="AE163" s="379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29"/>
      <c r="S164" s="29"/>
      <c r="T164" s="29"/>
      <c r="U164" s="29"/>
      <c r="V164" s="103"/>
      <c r="X164" s="136"/>
      <c r="AD164" s="123"/>
      <c r="AE164" s="379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29"/>
      <c r="S165" s="29"/>
      <c r="T165" s="29"/>
      <c r="U165" s="29"/>
      <c r="V165" s="103"/>
      <c r="AD165" s="123"/>
      <c r="AE165" s="379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29"/>
      <c r="S166" s="29"/>
      <c r="T166" s="29"/>
      <c r="U166" s="29"/>
      <c r="AD166" s="123"/>
      <c r="AE166" s="379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51"/>
      <c r="T167" s="108"/>
      <c r="U167" s="108"/>
      <c r="AD167" s="123"/>
      <c r="AE167" s="379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79"/>
      <c r="AF168" s="186"/>
      <c r="AG168" s="186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2"/>
      <c r="Y169" s="282"/>
      <c r="Z169" s="282"/>
      <c r="AA169" s="400"/>
      <c r="AB169" s="282"/>
      <c r="AC169" s="282"/>
      <c r="AD169" s="123"/>
      <c r="AE169" s="379"/>
      <c r="AF169" s="186"/>
      <c r="AG169" s="186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2"/>
      <c r="Y170" s="282"/>
      <c r="Z170" s="282"/>
      <c r="AA170" s="400"/>
      <c r="AB170" s="282"/>
      <c r="AC170" s="282"/>
      <c r="AD170" s="123"/>
      <c r="AE170" s="379"/>
      <c r="AF170" s="186"/>
      <c r="AG170" s="186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2"/>
      <c r="Y171" s="282"/>
      <c r="Z171" s="282"/>
      <c r="AA171" s="400"/>
      <c r="AB171" s="282"/>
      <c r="AC171" s="282"/>
      <c r="AD171" s="123"/>
      <c r="AE171" s="379"/>
      <c r="AF171" s="186"/>
      <c r="AG171" s="186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2"/>
      <c r="Y172" s="282"/>
      <c r="Z172" s="282"/>
      <c r="AA172" s="400"/>
      <c r="AB172" s="282"/>
      <c r="AC172" s="282"/>
      <c r="AD172" s="123"/>
      <c r="AE172" s="379"/>
      <c r="AF172" s="108"/>
      <c r="AG172" s="186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2"/>
      <c r="Y173" s="282"/>
      <c r="Z173" s="282"/>
      <c r="AA173" s="400"/>
      <c r="AB173" s="282"/>
      <c r="AC173" s="282"/>
      <c r="AD173" s="123"/>
      <c r="AE173" s="379"/>
      <c r="AF173" s="186"/>
      <c r="AG173" s="186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2"/>
      <c r="Y174" s="282"/>
      <c r="Z174" s="282"/>
      <c r="AA174" s="400"/>
      <c r="AB174" s="282"/>
      <c r="AC174" s="282"/>
      <c r="AD174" s="123"/>
      <c r="AE174" s="379"/>
      <c r="AF174" s="186"/>
      <c r="AG174" s="186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2"/>
      <c r="Y175" s="282"/>
      <c r="Z175" s="282"/>
      <c r="AA175" s="400"/>
      <c r="AB175" s="282"/>
      <c r="AC175" s="282"/>
      <c r="AD175" s="123"/>
      <c r="AE175" s="379"/>
      <c r="AF175" s="108"/>
      <c r="AG175" s="186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2"/>
      <c r="Y176" s="282"/>
      <c r="Z176" s="282"/>
      <c r="AA176" s="400"/>
      <c r="AB176" s="282"/>
      <c r="AC176" s="282"/>
      <c r="AD176" s="123"/>
      <c r="AE176" s="379"/>
      <c r="AF176" s="108"/>
      <c r="AG176" s="186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2"/>
      <c r="Y177" s="282"/>
      <c r="Z177" s="282"/>
      <c r="AA177" s="400"/>
      <c r="AB177" s="282"/>
      <c r="AC177" s="282"/>
      <c r="AD177" s="123"/>
      <c r="AE177" s="379"/>
      <c r="AF177" s="108"/>
      <c r="AG177" s="186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2"/>
      <c r="Y178" s="282"/>
      <c r="Z178" s="282"/>
      <c r="AA178" s="400"/>
      <c r="AB178" s="282"/>
      <c r="AC178" s="282"/>
      <c r="AD178" s="123"/>
      <c r="AE178" s="379"/>
      <c r="AF178" s="108"/>
      <c r="AG178" s="186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2"/>
      <c r="Y179" s="282"/>
      <c r="Z179" s="282"/>
      <c r="AA179" s="400"/>
      <c r="AB179" s="282"/>
      <c r="AC179" s="282"/>
      <c r="AD179" s="123"/>
      <c r="AE179" s="379"/>
      <c r="AF179" s="108"/>
      <c r="AG179" s="186"/>
      <c r="AH179" s="108"/>
      <c r="AI179" s="104"/>
      <c r="AJ179" s="103"/>
    </row>
    <row r="180" customFormat="false" ht="15" hidden="false" customHeight="true" outlineLevel="0" collapsed="false">
      <c r="C180" s="390"/>
      <c r="D180" s="154"/>
      <c r="E180" s="117"/>
      <c r="R180" s="18"/>
      <c r="S180" s="108"/>
      <c r="T180" s="108"/>
      <c r="U180" s="108"/>
      <c r="X180" s="282"/>
      <c r="Y180" s="282"/>
      <c r="Z180" s="282"/>
      <c r="AA180" s="400"/>
      <c r="AB180" s="282"/>
      <c r="AC180" s="282"/>
      <c r="AD180" s="123"/>
      <c r="AE180" s="379"/>
      <c r="AF180" s="108"/>
      <c r="AG180" s="186"/>
      <c r="AH180" s="108"/>
      <c r="AI180" s="104"/>
      <c r="AJ180" s="103"/>
    </row>
    <row r="181" customFormat="false" ht="15" hidden="false" customHeight="true" outlineLevel="0" collapsed="false">
      <c r="C181" s="390"/>
      <c r="D181" s="154"/>
      <c r="E181" s="117"/>
      <c r="R181" s="18"/>
      <c r="S181" s="108"/>
      <c r="T181" s="108"/>
      <c r="U181" s="108"/>
      <c r="X181" s="282"/>
      <c r="Y181" s="282"/>
      <c r="Z181" s="282"/>
      <c r="AA181" s="400"/>
      <c r="AB181" s="282"/>
      <c r="AC181" s="282"/>
      <c r="AD181" s="123"/>
      <c r="AE181" s="379"/>
      <c r="AF181" s="108"/>
      <c r="AG181" s="186"/>
      <c r="AH181" s="108"/>
      <c r="AI181" s="104"/>
      <c r="AJ181" s="103"/>
    </row>
    <row r="182" customFormat="false" ht="15" hidden="false" customHeight="true" outlineLevel="0" collapsed="false">
      <c r="C182" s="390"/>
      <c r="D182" s="154"/>
      <c r="E182" s="117"/>
      <c r="R182" s="18"/>
      <c r="S182" s="108"/>
      <c r="T182" s="108"/>
      <c r="U182" s="108"/>
      <c r="X182" s="282"/>
      <c r="Y182" s="282"/>
      <c r="Z182" s="282"/>
      <c r="AA182" s="400"/>
      <c r="AB182" s="282"/>
      <c r="AC182" s="282"/>
      <c r="AD182" s="123"/>
      <c r="AE182" s="379"/>
      <c r="AF182" s="108"/>
      <c r="AG182" s="186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2"/>
      <c r="Y183" s="282"/>
      <c r="Z183" s="282"/>
      <c r="AA183" s="400"/>
      <c r="AB183" s="282"/>
      <c r="AC183" s="282"/>
      <c r="AD183" s="123"/>
      <c r="AE183" s="379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2"/>
      <c r="Y184" s="282"/>
      <c r="Z184" s="282"/>
      <c r="AA184" s="400"/>
      <c r="AB184" s="282"/>
      <c r="AC184" s="282"/>
      <c r="AD184" s="123"/>
      <c r="AE184" s="379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2"/>
      <c r="Y185" s="282"/>
      <c r="Z185" s="282"/>
      <c r="AA185" s="400"/>
      <c r="AB185" s="282"/>
      <c r="AC185" s="282"/>
      <c r="AD185" s="123"/>
      <c r="AE185" s="379"/>
      <c r="AF185" s="108"/>
      <c r="AG185" s="186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2"/>
      <c r="Y186" s="282"/>
      <c r="Z186" s="282"/>
      <c r="AA186" s="400"/>
      <c r="AB186" s="282"/>
      <c r="AC186" s="282"/>
      <c r="AD186" s="123"/>
      <c r="AE186" s="379"/>
      <c r="AF186" s="108"/>
      <c r="AG186" s="186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2"/>
      <c r="Y187" s="282"/>
      <c r="Z187" s="282"/>
      <c r="AA187" s="400"/>
      <c r="AB187" s="282"/>
      <c r="AC187" s="282"/>
      <c r="AD187" s="123"/>
      <c r="AE187" s="379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2"/>
      <c r="Y188" s="282"/>
      <c r="Z188" s="282"/>
      <c r="AA188" s="400"/>
      <c r="AB188" s="282"/>
      <c r="AC188" s="282"/>
      <c r="AD188" s="123"/>
      <c r="AE188" s="379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2"/>
      <c r="Y189" s="282"/>
      <c r="Z189" s="282"/>
      <c r="AA189" s="400"/>
      <c r="AB189" s="282"/>
      <c r="AC189" s="282"/>
      <c r="AD189" s="123"/>
      <c r="AE189" s="379"/>
      <c r="AF189" s="186"/>
      <c r="AG189" s="186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2"/>
      <c r="Y190" s="282"/>
      <c r="Z190" s="282"/>
      <c r="AA190" s="400"/>
      <c r="AB190" s="282"/>
      <c r="AC190" s="282"/>
      <c r="AD190" s="123"/>
      <c r="AE190" s="379"/>
      <c r="AF190" s="186"/>
      <c r="AG190" s="186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2"/>
      <c r="Y191" s="282"/>
      <c r="Z191" s="282"/>
      <c r="AA191" s="400"/>
      <c r="AB191" s="282"/>
      <c r="AC191" s="282"/>
      <c r="AD191" s="123"/>
      <c r="AE191" s="379"/>
      <c r="AF191" s="186"/>
      <c r="AG191" s="186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2"/>
      <c r="Y192" s="282"/>
      <c r="Z192" s="282"/>
      <c r="AA192" s="400"/>
      <c r="AB192" s="282"/>
      <c r="AC192" s="282"/>
      <c r="AD192" s="123"/>
      <c r="AE192" s="379"/>
      <c r="AF192" s="186"/>
      <c r="AG192" s="186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2"/>
      <c r="Y193" s="282"/>
      <c r="Z193" s="282"/>
      <c r="AA193" s="400"/>
      <c r="AB193" s="282"/>
      <c r="AC193" s="282"/>
      <c r="AD193" s="123"/>
      <c r="AE193" s="379"/>
      <c r="AF193" s="108"/>
      <c r="AG193" s="186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2"/>
      <c r="Y194" s="282"/>
      <c r="Z194" s="282"/>
      <c r="AA194" s="400"/>
      <c r="AB194" s="282"/>
      <c r="AC194" s="282"/>
      <c r="AD194" s="123"/>
      <c r="AE194" s="379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2"/>
      <c r="Y195" s="282"/>
      <c r="Z195" s="282"/>
      <c r="AA195" s="400"/>
      <c r="AB195" s="282"/>
      <c r="AC195" s="282"/>
      <c r="AD195" s="123"/>
      <c r="AE195" s="379"/>
      <c r="AF195" s="186"/>
      <c r="AG195" s="186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2"/>
      <c r="Y196" s="282"/>
      <c r="Z196" s="282"/>
      <c r="AA196" s="400"/>
      <c r="AB196" s="282"/>
      <c r="AC196" s="282"/>
      <c r="AD196" s="123"/>
      <c r="AE196" s="379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2"/>
      <c r="Y197" s="282"/>
      <c r="Z197" s="282"/>
      <c r="AA197" s="400"/>
      <c r="AB197" s="282"/>
      <c r="AC197" s="282"/>
      <c r="AD197" s="123"/>
      <c r="AE197" s="379"/>
      <c r="AF197" s="186"/>
      <c r="AG197" s="186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79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79"/>
      <c r="AF199" s="186"/>
      <c r="AG199" s="186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79"/>
      <c r="AF200" s="108"/>
      <c r="AG200" s="186"/>
      <c r="AH200" s="108"/>
      <c r="AI200" s="104"/>
      <c r="AJ200" s="103"/>
    </row>
    <row r="201" customFormat="false" ht="15" hidden="false" customHeight="true" outlineLevel="0" collapsed="false">
      <c r="R201" s="108"/>
      <c r="S201" s="29"/>
      <c r="T201" s="29"/>
      <c r="U201" s="103"/>
      <c r="AD201" s="123"/>
      <c r="AE201" s="379"/>
      <c r="AF201" s="186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29"/>
      <c r="T202" s="29"/>
      <c r="U202" s="103"/>
      <c r="AD202" s="123"/>
      <c r="AE202" s="379"/>
      <c r="AF202" s="186"/>
      <c r="AG202" s="186"/>
      <c r="AH202" s="108"/>
      <c r="AI202" s="104"/>
      <c r="AJ202" s="103"/>
    </row>
    <row r="203" customFormat="false" ht="15" hidden="false" customHeight="true" outlineLevel="0" collapsed="false">
      <c r="R203" s="108"/>
      <c r="S203" s="29"/>
      <c r="T203" s="29"/>
      <c r="U203" s="103"/>
      <c r="AD203" s="123"/>
      <c r="AE203" s="379"/>
      <c r="AF203" s="186"/>
      <c r="AG203" s="186"/>
      <c r="AH203" s="108"/>
      <c r="AI203" s="104"/>
      <c r="AJ203" s="103"/>
    </row>
    <row r="204" customFormat="false" ht="15" hidden="false" customHeight="true" outlineLevel="0" collapsed="false">
      <c r="R204" s="108"/>
      <c r="S204" s="29"/>
      <c r="T204" s="29"/>
      <c r="U204" s="103"/>
      <c r="AD204" s="123"/>
      <c r="AE204" s="379"/>
      <c r="AF204" s="186"/>
      <c r="AG204" s="186"/>
      <c r="AH204" s="108"/>
      <c r="AI204" s="104"/>
      <c r="AJ204" s="103"/>
    </row>
    <row r="205" customFormat="false" ht="15" hidden="false" customHeight="true" outlineLevel="0" collapsed="false">
      <c r="R205" s="29"/>
      <c r="S205" s="29"/>
      <c r="T205" s="29"/>
      <c r="U205" s="29"/>
      <c r="AD205" s="123"/>
      <c r="AE205" s="379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29"/>
      <c r="S206" s="29"/>
      <c r="T206" s="29"/>
      <c r="U206" s="29"/>
      <c r="AD206" s="123"/>
      <c r="AE206" s="379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51"/>
      <c r="T207" s="108"/>
      <c r="U207" s="108"/>
      <c r="AD207" s="123"/>
      <c r="AE207" s="379"/>
      <c r="AF207" s="186"/>
      <c r="AG207" s="186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79"/>
      <c r="AF208" s="186"/>
      <c r="AG208" s="186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79"/>
      <c r="AF209" s="186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79"/>
      <c r="AF210" s="186"/>
      <c r="AG210" s="186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79"/>
      <c r="AF211" s="186"/>
      <c r="AG211" s="186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79"/>
      <c r="AF212" s="186"/>
      <c r="AG212" s="186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79"/>
      <c r="AF213" s="186"/>
      <c r="AG213" s="186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79"/>
      <c r="AF214" s="108"/>
      <c r="AG214" s="186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79"/>
      <c r="AF215" s="108"/>
      <c r="AG215" s="154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79"/>
      <c r="AF216" s="108"/>
      <c r="AG216" s="154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79"/>
      <c r="AF217" s="154"/>
      <c r="AG217" s="154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79"/>
      <c r="AF218" s="401"/>
      <c r="AG218" s="401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79"/>
      <c r="AF219" s="401"/>
      <c r="AG219" s="401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79"/>
      <c r="AF220" s="401"/>
      <c r="AG220" s="401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79"/>
      <c r="AF221" s="108"/>
      <c r="AG221" s="401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79"/>
      <c r="AF222" s="108"/>
      <c r="AG222" s="186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79"/>
      <c r="AF223" s="108"/>
      <c r="AG223" s="186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79"/>
      <c r="AF224" s="108"/>
      <c r="AG224" s="186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79"/>
      <c r="AF225" s="154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79"/>
      <c r="AF226" s="154"/>
      <c r="AG226" s="154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79"/>
      <c r="AF227" s="154"/>
      <c r="AG227" s="154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79"/>
      <c r="AF228" s="154"/>
      <c r="AG228" s="154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79"/>
      <c r="AF229" s="154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79"/>
      <c r="AF230" s="154"/>
      <c r="AG230" s="401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79"/>
      <c r="AF231" s="154"/>
      <c r="AG231" s="401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79"/>
      <c r="AF232" s="154"/>
      <c r="AG232" s="401"/>
      <c r="AH232" s="108"/>
      <c r="AI232" s="104"/>
      <c r="AJ232" s="103"/>
      <c r="AN232" s="77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79"/>
      <c r="AF233" s="108"/>
      <c r="AG233" s="186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79"/>
      <c r="AF234" s="108"/>
      <c r="AG234" s="108"/>
      <c r="AH234" s="108"/>
      <c r="AI234" s="104"/>
      <c r="AJ234" s="103"/>
      <c r="AO234" s="77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79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79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79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79"/>
      <c r="AF238" s="154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79"/>
      <c r="AF239" s="154"/>
      <c r="AG239" s="402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79"/>
      <c r="AF240" s="154"/>
      <c r="AG240" s="402"/>
      <c r="AH240" s="108"/>
      <c r="AI240" s="104"/>
      <c r="AJ240" s="103"/>
    </row>
    <row r="241" customFormat="false" ht="11.25" hidden="false" customHeight="false" outlineLevel="0" collapsed="false">
      <c r="R241" s="108"/>
      <c r="S241" s="29"/>
      <c r="T241" s="29"/>
      <c r="U241" s="103"/>
      <c r="AD241" s="123"/>
      <c r="AE241" s="379"/>
      <c r="AF241" s="154"/>
      <c r="AG241" s="402"/>
      <c r="AH241" s="108"/>
      <c r="AI241" s="104"/>
      <c r="AJ241" s="103"/>
    </row>
    <row r="242" customFormat="false" ht="11.25" hidden="false" customHeight="false" outlineLevel="0" collapsed="false">
      <c r="R242" s="108"/>
      <c r="S242" s="29"/>
      <c r="T242" s="29"/>
      <c r="U242" s="103"/>
      <c r="AD242" s="123"/>
      <c r="AE242" s="379"/>
      <c r="AF242" s="154"/>
      <c r="AG242" s="401"/>
      <c r="AH242" s="108"/>
      <c r="AI242" s="104"/>
      <c r="AJ242" s="103"/>
    </row>
    <row r="243" customFormat="false" ht="11.25" hidden="false" customHeight="false" outlineLevel="0" collapsed="false">
      <c r="R243" s="108"/>
      <c r="S243" s="29"/>
      <c r="T243" s="29"/>
      <c r="U243" s="103"/>
      <c r="AD243" s="123"/>
      <c r="AE243" s="379"/>
      <c r="AF243" s="154"/>
      <c r="AG243" s="402"/>
      <c r="AH243" s="108"/>
      <c r="AI243" s="104"/>
      <c r="AJ243" s="103"/>
    </row>
    <row r="244" customFormat="false" ht="11.25" hidden="false" customHeight="false" outlineLevel="0" collapsed="false">
      <c r="R244" s="108"/>
      <c r="S244" s="29"/>
      <c r="T244" s="29"/>
      <c r="U244" s="103"/>
      <c r="AD244" s="123"/>
      <c r="AE244" s="379"/>
      <c r="AF244" s="154"/>
      <c r="AG244" s="401"/>
      <c r="AH244" s="108"/>
      <c r="AI244" s="104"/>
      <c r="AJ244" s="103"/>
    </row>
    <row r="245" customFormat="false" ht="11.25" hidden="false" customHeight="false" outlineLevel="0" collapsed="false">
      <c r="R245" s="29"/>
      <c r="S245" s="29"/>
      <c r="T245" s="29"/>
      <c r="U245" s="29"/>
      <c r="AD245" s="123"/>
      <c r="AE245" s="379"/>
      <c r="AF245" s="154"/>
      <c r="AG245" s="401"/>
      <c r="AH245" s="108"/>
      <c r="AI245" s="104"/>
      <c r="AJ245" s="103"/>
    </row>
    <row r="246" customFormat="false" ht="11.25" hidden="false" customHeight="false" outlineLevel="0" collapsed="false">
      <c r="R246" s="29"/>
      <c r="S246" s="29"/>
      <c r="T246" s="29"/>
      <c r="U246" s="29"/>
      <c r="AD246" s="123"/>
      <c r="AE246" s="379"/>
      <c r="AF246" s="108"/>
      <c r="AG246" s="186"/>
      <c r="AH246" s="108"/>
      <c r="AI246" s="104"/>
      <c r="AJ246" s="103"/>
      <c r="AN246" s="77"/>
      <c r="AO246" s="103"/>
    </row>
    <row r="247" customFormat="false" ht="11.25" hidden="false" customHeight="false" outlineLevel="0" collapsed="false">
      <c r="R247" s="29"/>
      <c r="S247" s="29"/>
      <c r="T247" s="29"/>
      <c r="U247" s="29"/>
      <c r="AD247" s="123"/>
      <c r="AE247" s="379"/>
      <c r="AF247" s="403"/>
      <c r="AG247" s="154"/>
      <c r="AH247" s="108"/>
      <c r="AI247" s="104"/>
      <c r="AJ247" s="103"/>
      <c r="AO247" s="77"/>
    </row>
    <row r="248" customFormat="false" ht="11.25" hidden="false" customHeight="false" outlineLevel="0" collapsed="false">
      <c r="R248" s="29"/>
      <c r="S248" s="29"/>
      <c r="T248" s="29"/>
      <c r="U248" s="29"/>
      <c r="AD248" s="123"/>
      <c r="AE248" s="379"/>
      <c r="AF248" s="403"/>
      <c r="AG248" s="403"/>
      <c r="AH248" s="108"/>
      <c r="AI248" s="104"/>
      <c r="AJ248" s="103"/>
    </row>
    <row r="249" customFormat="false" ht="11.25" hidden="false" customHeight="false" outlineLevel="0" collapsed="false">
      <c r="R249" s="29"/>
      <c r="S249" s="29"/>
      <c r="T249" s="29"/>
      <c r="U249" s="29"/>
      <c r="AD249" s="123"/>
      <c r="AE249" s="379"/>
      <c r="AF249" s="402"/>
      <c r="AG249" s="402"/>
      <c r="AH249" s="108"/>
      <c r="AI249" s="104"/>
      <c r="AJ249" s="103"/>
    </row>
    <row r="250" customFormat="false" ht="11.25" hidden="false" customHeight="false" outlineLevel="0" collapsed="false">
      <c r="R250" s="29"/>
      <c r="S250" s="29"/>
      <c r="T250" s="29"/>
      <c r="U250" s="29"/>
      <c r="AD250" s="123"/>
      <c r="AE250" s="379"/>
      <c r="AF250" s="402"/>
      <c r="AG250" s="402"/>
      <c r="AH250" s="108"/>
      <c r="AI250" s="104"/>
      <c r="AJ250" s="103"/>
    </row>
    <row r="251" customFormat="false" ht="11.25" hidden="false" customHeight="false" outlineLevel="0" collapsed="false">
      <c r="R251" s="29"/>
      <c r="S251" s="29"/>
      <c r="T251" s="29"/>
      <c r="U251" s="29"/>
      <c r="AD251" s="123"/>
      <c r="AE251" s="379"/>
      <c r="AF251" s="403"/>
      <c r="AG251" s="403"/>
      <c r="AH251" s="108"/>
      <c r="AI251" s="104"/>
      <c r="AJ251" s="103"/>
      <c r="AO251" s="77"/>
    </row>
    <row r="252" customFormat="false" ht="11.25" hidden="false" customHeight="false" outlineLevel="0" collapsed="false">
      <c r="R252" s="29"/>
      <c r="S252" s="29"/>
      <c r="T252" s="29"/>
      <c r="U252" s="29"/>
      <c r="AD252" s="123"/>
      <c r="AE252" s="379"/>
      <c r="AF252" s="108"/>
      <c r="AG252" s="108"/>
      <c r="AH252" s="108"/>
      <c r="AI252" s="104"/>
      <c r="AJ252" s="103"/>
      <c r="AO252" s="77"/>
    </row>
    <row r="253" customFormat="false" ht="11.25" hidden="false" customHeight="false" outlineLevel="0" collapsed="false">
      <c r="R253" s="29"/>
      <c r="S253" s="29"/>
      <c r="T253" s="29"/>
      <c r="U253" s="29"/>
      <c r="AD253" s="123"/>
      <c r="AE253" s="379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29"/>
      <c r="S254" s="29"/>
      <c r="T254" s="29"/>
      <c r="U254" s="29"/>
      <c r="AD254" s="123"/>
      <c r="AE254" s="379"/>
      <c r="AF254" s="186"/>
      <c r="AG254" s="108"/>
      <c r="AH254" s="108"/>
      <c r="AI254" s="104"/>
      <c r="AJ254" s="103"/>
    </row>
    <row r="255" customFormat="false" ht="11.25" hidden="false" customHeight="false" outlineLevel="0" collapsed="false">
      <c r="R255" s="29"/>
      <c r="S255" s="29"/>
      <c r="T255" s="29"/>
      <c r="U255" s="29"/>
      <c r="AD255" s="123"/>
      <c r="AE255" s="379"/>
      <c r="AF255" s="403"/>
      <c r="AG255" s="401"/>
      <c r="AH255" s="108"/>
      <c r="AI255" s="104"/>
      <c r="AJ255" s="103"/>
    </row>
    <row r="256" customFormat="false" ht="11.25" hidden="false" customHeight="false" outlineLevel="0" collapsed="false">
      <c r="R256" s="29"/>
      <c r="S256" s="29"/>
      <c r="T256" s="29"/>
      <c r="U256" s="29"/>
      <c r="AD256" s="123"/>
      <c r="AE256" s="379"/>
      <c r="AF256" s="403"/>
      <c r="AG256" s="403"/>
      <c r="AH256" s="108"/>
      <c r="AI256" s="104"/>
      <c r="AJ256" s="103"/>
    </row>
    <row r="257" customFormat="false" ht="11.25" hidden="false" customHeight="false" outlineLevel="0" collapsed="false">
      <c r="R257" s="29"/>
      <c r="S257" s="29"/>
      <c r="T257" s="29"/>
      <c r="U257" s="29"/>
      <c r="AD257" s="123"/>
      <c r="AE257" s="379"/>
      <c r="AF257" s="402"/>
      <c r="AG257" s="402"/>
      <c r="AH257" s="108"/>
      <c r="AI257" s="104"/>
      <c r="AJ257" s="103"/>
    </row>
    <row r="258" customFormat="false" ht="11.25" hidden="false" customHeight="false" outlineLevel="0" collapsed="false">
      <c r="R258" s="29"/>
      <c r="S258" s="29"/>
      <c r="T258" s="29"/>
      <c r="U258" s="29"/>
      <c r="AD258" s="123"/>
      <c r="AE258" s="379"/>
      <c r="AF258" s="403"/>
      <c r="AG258" s="403"/>
      <c r="AH258" s="108"/>
      <c r="AI258" s="104"/>
      <c r="AJ258" s="103"/>
      <c r="AO258" s="77"/>
    </row>
    <row r="259" customFormat="false" ht="11.25" hidden="false" customHeight="false" outlineLevel="0" collapsed="false">
      <c r="R259" s="29"/>
      <c r="S259" s="29"/>
      <c r="T259" s="29"/>
      <c r="U259" s="29"/>
      <c r="AD259" s="123"/>
      <c r="AE259" s="379"/>
      <c r="AF259" s="108"/>
      <c r="AG259" s="108"/>
      <c r="AH259" s="108"/>
      <c r="AI259" s="104"/>
      <c r="AJ259" s="103"/>
      <c r="AO259" s="77"/>
    </row>
    <row r="260" customFormat="false" ht="11.25" hidden="false" customHeight="false" outlineLevel="0" collapsed="false">
      <c r="R260" s="29"/>
      <c r="S260" s="29"/>
      <c r="T260" s="29"/>
      <c r="U260" s="29"/>
      <c r="AD260" s="123"/>
      <c r="AE260" s="379"/>
      <c r="AF260" s="108"/>
      <c r="AG260" s="108"/>
      <c r="AH260" s="108"/>
      <c r="AI260" s="104"/>
      <c r="AJ260" s="103"/>
      <c r="AO260" s="77"/>
    </row>
    <row r="261" customFormat="false" ht="11.25" hidden="false" customHeight="false" outlineLevel="0" collapsed="false">
      <c r="R261" s="29"/>
      <c r="S261" s="29"/>
      <c r="T261" s="29"/>
      <c r="U261" s="29"/>
      <c r="AD261" s="123"/>
      <c r="AE261" s="379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29"/>
      <c r="S262" s="29"/>
      <c r="T262" s="29"/>
      <c r="U262" s="29"/>
      <c r="AD262" s="123"/>
      <c r="AE262" s="379"/>
      <c r="AF262" s="186"/>
      <c r="AG262" s="108"/>
      <c r="AH262" s="108"/>
      <c r="AI262" s="104"/>
      <c r="AJ262" s="103"/>
    </row>
    <row r="263" customFormat="false" ht="11.25" hidden="false" customHeight="false" outlineLevel="0" collapsed="false">
      <c r="R263" s="29"/>
      <c r="S263" s="29"/>
      <c r="T263" s="29"/>
      <c r="U263" s="29"/>
      <c r="AD263" s="123"/>
      <c r="AE263" s="379"/>
      <c r="AF263" s="402"/>
      <c r="AG263" s="154"/>
      <c r="AH263" s="108"/>
      <c r="AI263" s="104"/>
      <c r="AJ263" s="103"/>
    </row>
    <row r="264" customFormat="false" ht="11.25" hidden="false" customHeight="false" outlineLevel="0" collapsed="false">
      <c r="R264" s="29"/>
      <c r="S264" s="29"/>
      <c r="T264" s="29"/>
      <c r="U264" s="29"/>
      <c r="AD264" s="123"/>
      <c r="AE264" s="379"/>
      <c r="AF264" s="403"/>
      <c r="AG264" s="403"/>
      <c r="AH264" s="108"/>
      <c r="AI264" s="104"/>
      <c r="AJ264" s="103"/>
    </row>
    <row r="265" customFormat="false" ht="11.25" hidden="false" customHeight="false" outlineLevel="0" collapsed="false">
      <c r="R265" s="29"/>
      <c r="S265" s="29"/>
      <c r="T265" s="29"/>
      <c r="U265" s="29"/>
      <c r="AD265" s="123"/>
      <c r="AE265" s="379"/>
      <c r="AF265" s="403"/>
      <c r="AG265" s="403"/>
      <c r="AH265" s="108"/>
      <c r="AI265" s="104"/>
      <c r="AJ265" s="103"/>
    </row>
    <row r="266" customFormat="false" ht="11.25" hidden="false" customHeight="false" outlineLevel="0" collapsed="false">
      <c r="R266" s="29"/>
      <c r="S266" s="29"/>
      <c r="T266" s="29"/>
      <c r="U266" s="29"/>
      <c r="AD266" s="123"/>
      <c r="AE266" s="379"/>
      <c r="AF266" s="108"/>
      <c r="AG266" s="186"/>
      <c r="AH266" s="108"/>
      <c r="AI266" s="104"/>
      <c r="AJ266" s="103"/>
    </row>
    <row r="267" customFormat="false" ht="11.25" hidden="false" customHeight="false" outlineLevel="0" collapsed="false">
      <c r="R267" s="29"/>
      <c r="S267" s="29"/>
      <c r="T267" s="29"/>
      <c r="U267" s="29"/>
      <c r="AD267" s="123"/>
      <c r="AE267" s="379"/>
      <c r="AF267" s="108"/>
      <c r="AG267" s="186"/>
      <c r="AH267" s="108"/>
      <c r="AI267" s="104"/>
      <c r="AJ267" s="103"/>
    </row>
    <row r="268" customFormat="false" ht="11.25" hidden="false" customHeight="false" outlineLevel="0" collapsed="false">
      <c r="R268" s="29"/>
      <c r="S268" s="29"/>
      <c r="T268" s="29"/>
      <c r="U268" s="29"/>
      <c r="AD268" s="123"/>
      <c r="AE268" s="379"/>
      <c r="AF268" s="108"/>
      <c r="AG268" s="186"/>
      <c r="AH268" s="108"/>
      <c r="AI268" s="104"/>
      <c r="AJ268" s="103"/>
    </row>
    <row r="269" customFormat="false" ht="11.25" hidden="false" customHeight="false" outlineLevel="0" collapsed="false">
      <c r="R269" s="29"/>
      <c r="S269" s="29"/>
      <c r="T269" s="29"/>
      <c r="U269" s="29"/>
      <c r="AD269" s="123"/>
      <c r="AE269" s="379"/>
      <c r="AF269" s="108"/>
      <c r="AG269" s="186"/>
      <c r="AH269" s="108"/>
      <c r="AI269" s="104"/>
      <c r="AJ269" s="103"/>
      <c r="AO269" s="77"/>
    </row>
    <row r="270" customFormat="false" ht="11.25" hidden="false" customHeight="false" outlineLevel="0" collapsed="false">
      <c r="R270" s="29"/>
      <c r="S270" s="29"/>
      <c r="T270" s="29"/>
      <c r="U270" s="29"/>
      <c r="AD270" s="123"/>
      <c r="AE270" s="379"/>
      <c r="AF270" s="186"/>
      <c r="AG270" s="108"/>
      <c r="AH270" s="108"/>
      <c r="AI270" s="104"/>
      <c r="AJ270" s="103"/>
    </row>
    <row r="271" customFormat="false" ht="11.25" hidden="false" customHeight="false" outlineLevel="0" collapsed="false">
      <c r="R271" s="29"/>
      <c r="S271" s="29"/>
      <c r="T271" s="29"/>
      <c r="U271" s="29"/>
      <c r="AD271" s="123"/>
      <c r="AE271" s="379"/>
      <c r="AF271" s="402"/>
      <c r="AG271" s="401"/>
      <c r="AH271" s="108"/>
      <c r="AI271" s="104"/>
      <c r="AJ271" s="103"/>
    </row>
    <row r="272" customFormat="false" ht="11.25" hidden="false" customHeight="false" outlineLevel="0" collapsed="false">
      <c r="R272" s="29"/>
      <c r="S272" s="29"/>
      <c r="T272" s="29"/>
      <c r="U272" s="29"/>
      <c r="AD272" s="123"/>
      <c r="AE272" s="379"/>
      <c r="AF272" s="402"/>
      <c r="AG272" s="403"/>
      <c r="AH272" s="108"/>
      <c r="AI272" s="104"/>
      <c r="AJ272" s="103"/>
    </row>
    <row r="273" customFormat="false" ht="11.25" hidden="false" customHeight="false" outlineLevel="0" collapsed="false">
      <c r="R273" s="29"/>
      <c r="S273" s="29"/>
      <c r="T273" s="29"/>
      <c r="U273" s="29"/>
      <c r="AD273" s="123"/>
      <c r="AE273" s="379"/>
      <c r="AF273" s="403"/>
      <c r="AG273" s="403"/>
      <c r="AH273" s="108"/>
      <c r="AI273" s="104"/>
      <c r="AJ273" s="103"/>
    </row>
    <row r="274" customFormat="false" ht="11.25" hidden="false" customHeight="false" outlineLevel="0" collapsed="false">
      <c r="R274" s="29"/>
      <c r="S274" s="29"/>
      <c r="T274" s="29"/>
      <c r="U274" s="29"/>
      <c r="AD274" s="123"/>
      <c r="AE274" s="379"/>
      <c r="AF274" s="108"/>
      <c r="AG274" s="186"/>
      <c r="AH274" s="108"/>
      <c r="AI274" s="104"/>
      <c r="AJ274" s="103"/>
    </row>
    <row r="275" customFormat="false" ht="11.25" hidden="false" customHeight="false" outlineLevel="0" collapsed="false">
      <c r="R275" s="29"/>
      <c r="S275" s="29"/>
      <c r="T275" s="29"/>
      <c r="U275" s="29"/>
      <c r="AD275" s="123"/>
      <c r="AE275" s="379"/>
      <c r="AF275" s="108"/>
      <c r="AG275" s="186"/>
      <c r="AH275" s="108"/>
      <c r="AI275" s="104"/>
      <c r="AJ275" s="103"/>
    </row>
    <row r="276" customFormat="false" ht="11.25" hidden="false" customHeight="false" outlineLevel="0" collapsed="false">
      <c r="R276" s="29"/>
      <c r="S276" s="29"/>
      <c r="T276" s="29"/>
      <c r="U276" s="29"/>
      <c r="AD276" s="123"/>
      <c r="AE276" s="379"/>
      <c r="AF276" s="186"/>
      <c r="AG276" s="186"/>
      <c r="AH276" s="108"/>
      <c r="AI276" s="104"/>
      <c r="AJ276" s="103"/>
      <c r="AO276" s="77"/>
    </row>
    <row r="277" customFormat="false" ht="11.25" hidden="false" customHeight="false" outlineLevel="0" collapsed="false">
      <c r="R277" s="29"/>
      <c r="S277" s="29"/>
      <c r="T277" s="29"/>
      <c r="U277" s="29"/>
      <c r="AD277" s="123"/>
      <c r="AE277" s="379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29"/>
      <c r="S278" s="29"/>
      <c r="T278" s="29"/>
      <c r="U278" s="29"/>
      <c r="AD278" s="123"/>
      <c r="AE278" s="379"/>
      <c r="AF278" s="402"/>
      <c r="AG278" s="154"/>
      <c r="AH278" s="108"/>
      <c r="AI278" s="104"/>
      <c r="AJ278" s="103"/>
    </row>
    <row r="279" customFormat="false" ht="11.25" hidden="false" customHeight="false" outlineLevel="0" collapsed="false">
      <c r="R279" s="29"/>
      <c r="S279" s="29"/>
      <c r="T279" s="29"/>
      <c r="U279" s="29"/>
      <c r="AD279" s="123"/>
      <c r="AE279" s="379"/>
      <c r="AF279" s="402"/>
      <c r="AG279" s="402"/>
      <c r="AH279" s="108"/>
      <c r="AI279" s="104"/>
      <c r="AJ279" s="103"/>
    </row>
    <row r="280" customFormat="false" ht="11.25" hidden="false" customHeight="false" outlineLevel="0" collapsed="false">
      <c r="R280" s="29"/>
      <c r="S280" s="29"/>
      <c r="T280" s="29"/>
      <c r="U280" s="29"/>
      <c r="AD280" s="123"/>
      <c r="AE280" s="379"/>
      <c r="AF280" s="402"/>
      <c r="AG280" s="402"/>
      <c r="AH280" s="108"/>
      <c r="AI280" s="104"/>
      <c r="AJ280" s="103"/>
    </row>
    <row r="281" customFormat="false" ht="11.25" hidden="false" customHeight="false" outlineLevel="0" collapsed="false">
      <c r="R281" s="29"/>
      <c r="S281" s="29"/>
      <c r="T281" s="29"/>
      <c r="U281" s="29"/>
      <c r="AD281" s="123"/>
      <c r="AE281" s="379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29"/>
      <c r="S282" s="29"/>
      <c r="T282" s="29"/>
      <c r="U282" s="29"/>
      <c r="AD282" s="123"/>
      <c r="AE282" s="379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29"/>
      <c r="S283" s="29"/>
      <c r="T283" s="29"/>
      <c r="U283" s="29"/>
      <c r="AD283" s="123"/>
      <c r="AE283" s="379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29"/>
      <c r="S284" s="29"/>
      <c r="T284" s="29"/>
      <c r="U284" s="29"/>
      <c r="AD284" s="123"/>
      <c r="AE284" s="379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29"/>
      <c r="S285" s="29"/>
      <c r="T285" s="29"/>
      <c r="U285" s="29"/>
      <c r="AD285" s="123"/>
      <c r="AE285" s="379"/>
      <c r="AF285" s="108"/>
      <c r="AG285" s="186"/>
      <c r="AH285" s="108"/>
      <c r="AI285" s="104"/>
      <c r="AJ285" s="103"/>
    </row>
    <row r="286" customFormat="false" ht="11.25" hidden="false" customHeight="false" outlineLevel="0" collapsed="false">
      <c r="R286" s="29"/>
      <c r="S286" s="29"/>
      <c r="T286" s="29"/>
      <c r="U286" s="29"/>
      <c r="AD286" s="123"/>
      <c r="AE286" s="379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29"/>
      <c r="S287" s="29"/>
      <c r="T287" s="29"/>
      <c r="U287" s="29"/>
      <c r="AD287" s="123"/>
      <c r="AE287" s="379"/>
      <c r="AF287" s="108"/>
      <c r="AG287" s="186"/>
      <c r="AH287" s="108"/>
      <c r="AI287" s="104"/>
      <c r="AJ287" s="103"/>
    </row>
    <row r="288" customFormat="false" ht="11.25" hidden="false" customHeight="false" outlineLevel="0" collapsed="false">
      <c r="R288" s="29"/>
      <c r="S288" s="29"/>
      <c r="T288" s="29"/>
      <c r="U288" s="29"/>
      <c r="AD288" s="123"/>
      <c r="AE288" s="379"/>
      <c r="AF288" s="108"/>
      <c r="AG288" s="186"/>
      <c r="AH288" s="108"/>
      <c r="AI288" s="104"/>
      <c r="AJ288" s="103"/>
    </row>
    <row r="289" customFormat="false" ht="11.25" hidden="false" customHeight="false" outlineLevel="0" collapsed="false">
      <c r="R289" s="29"/>
      <c r="S289" s="29"/>
      <c r="T289" s="29"/>
      <c r="U289" s="29"/>
      <c r="AD289" s="123"/>
      <c r="AE289" s="379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29"/>
      <c r="S290" s="29"/>
      <c r="T290" s="29"/>
      <c r="U290" s="29"/>
      <c r="AD290" s="123"/>
      <c r="AE290" s="379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29"/>
      <c r="S291" s="29"/>
      <c r="T291" s="29"/>
      <c r="U291" s="29"/>
      <c r="AD291" s="123"/>
      <c r="AE291" s="379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29"/>
      <c r="S292" s="29"/>
      <c r="T292" s="29"/>
      <c r="U292" s="29"/>
      <c r="AD292" s="123"/>
      <c r="AE292" s="379"/>
      <c r="AF292" s="108"/>
      <c r="AG292" s="108"/>
      <c r="AH292" s="108"/>
      <c r="AI292" s="104"/>
      <c r="AJ292" s="103"/>
      <c r="AO292" s="77"/>
    </row>
    <row r="293" customFormat="false" ht="11.25" hidden="false" customHeight="false" outlineLevel="0" collapsed="false">
      <c r="R293" s="29"/>
      <c r="S293" s="29"/>
      <c r="T293" s="29"/>
      <c r="U293" s="29"/>
      <c r="AD293" s="123"/>
      <c r="AE293" s="379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29"/>
      <c r="S294" s="29"/>
      <c r="T294" s="29"/>
      <c r="U294" s="29"/>
      <c r="AD294" s="123"/>
      <c r="AE294" s="379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29"/>
      <c r="S295" s="29"/>
      <c r="T295" s="29"/>
      <c r="U295" s="29"/>
      <c r="AD295" s="123"/>
      <c r="AE295" s="379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29"/>
      <c r="S296" s="29"/>
      <c r="T296" s="29"/>
      <c r="U296" s="29"/>
      <c r="AD296" s="123"/>
      <c r="AE296" s="379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29"/>
      <c r="S297" s="29"/>
      <c r="T297" s="29"/>
      <c r="U297" s="29"/>
      <c r="AD297" s="123"/>
      <c r="AE297" s="379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29"/>
      <c r="S298" s="29"/>
      <c r="T298" s="29"/>
      <c r="U298" s="29"/>
      <c r="AD298" s="123"/>
      <c r="AE298" s="379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29"/>
      <c r="S299" s="29"/>
      <c r="T299" s="29"/>
      <c r="U299" s="29"/>
      <c r="AD299" s="123"/>
      <c r="AE299" s="379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29"/>
      <c r="S300" s="29"/>
      <c r="T300" s="29"/>
      <c r="U300" s="29"/>
      <c r="AD300" s="123"/>
      <c r="AE300" s="379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29"/>
      <c r="S301" s="29"/>
      <c r="T301" s="29"/>
      <c r="U301" s="29"/>
      <c r="AD301" s="123"/>
      <c r="AE301" s="379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29"/>
      <c r="S302" s="29"/>
      <c r="T302" s="29"/>
      <c r="U302" s="29"/>
      <c r="AD302" s="123"/>
      <c r="AE302" s="379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29"/>
      <c r="S303" s="29"/>
      <c r="T303" s="29"/>
      <c r="U303" s="29"/>
      <c r="AD303" s="123"/>
      <c r="AE303" s="379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29"/>
      <c r="S304" s="29"/>
      <c r="T304" s="29"/>
      <c r="U304" s="29"/>
      <c r="AD304" s="123"/>
      <c r="AE304" s="379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29"/>
      <c r="S305" s="29"/>
      <c r="T305" s="29"/>
      <c r="U305" s="29"/>
      <c r="AD305" s="123"/>
      <c r="AE305" s="379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29"/>
      <c r="S306" s="29"/>
      <c r="T306" s="29"/>
      <c r="U306" s="29"/>
      <c r="AD306" s="123"/>
      <c r="AE306" s="379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29"/>
      <c r="S307" s="29"/>
      <c r="T307" s="29"/>
      <c r="U307" s="29"/>
      <c r="AD307" s="123"/>
      <c r="AE307" s="379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29"/>
      <c r="S308" s="29"/>
      <c r="T308" s="29"/>
      <c r="U308" s="29"/>
      <c r="AD308" s="123"/>
      <c r="AE308" s="379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29"/>
      <c r="S309" s="29"/>
      <c r="T309" s="29"/>
      <c r="U309" s="29"/>
      <c r="AD309" s="123"/>
      <c r="AE309" s="379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29"/>
      <c r="S310" s="29"/>
      <c r="T310" s="29"/>
      <c r="U310" s="29"/>
      <c r="AD310" s="123"/>
      <c r="AE310" s="379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29"/>
      <c r="S311" s="29"/>
      <c r="T311" s="29"/>
      <c r="U311" s="29"/>
      <c r="AD311" s="123"/>
      <c r="AE311" s="379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29"/>
      <c r="S312" s="29"/>
      <c r="T312" s="29"/>
      <c r="U312" s="29"/>
      <c r="AD312" s="123"/>
      <c r="AE312" s="379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29"/>
      <c r="S313" s="29"/>
      <c r="T313" s="29"/>
      <c r="U313" s="29"/>
      <c r="AD313" s="123"/>
      <c r="AE313" s="379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29"/>
      <c r="S314" s="29"/>
      <c r="T314" s="29"/>
      <c r="U314" s="29"/>
      <c r="AD314" s="123"/>
      <c r="AE314" s="379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29"/>
      <c r="S315" s="29"/>
      <c r="T315" s="29"/>
      <c r="U315" s="29"/>
      <c r="AD315" s="123"/>
      <c r="AE315" s="379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29"/>
      <c r="S316" s="29"/>
      <c r="T316" s="29"/>
      <c r="U316" s="29"/>
      <c r="AD316" s="123"/>
      <c r="AE316" s="379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29"/>
      <c r="S317" s="29"/>
      <c r="T317" s="29"/>
      <c r="U317" s="29"/>
      <c r="AD317" s="123"/>
      <c r="AE317" s="379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29"/>
      <c r="S318" s="29"/>
      <c r="T318" s="29"/>
      <c r="U318" s="29"/>
      <c r="AD318" s="123"/>
      <c r="AE318" s="379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29"/>
      <c r="S319" s="29"/>
      <c r="T319" s="29"/>
      <c r="U319" s="29"/>
      <c r="AD319" s="123"/>
      <c r="AE319" s="379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29"/>
      <c r="S320" s="29"/>
      <c r="T320" s="29"/>
      <c r="U320" s="29"/>
      <c r="AD320" s="123"/>
      <c r="AE320" s="379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29"/>
      <c r="S321" s="29"/>
      <c r="T321" s="29"/>
      <c r="U321" s="29"/>
      <c r="AD321" s="123"/>
      <c r="AE321" s="379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29"/>
      <c r="S322" s="29"/>
      <c r="T322" s="29"/>
      <c r="U322" s="29"/>
      <c r="AD322" s="123"/>
      <c r="AE322" s="379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29"/>
      <c r="S323" s="29"/>
      <c r="T323" s="29"/>
      <c r="U323" s="29"/>
      <c r="AD323" s="123"/>
      <c r="AE323" s="379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29"/>
      <c r="S324" s="29"/>
      <c r="T324" s="29"/>
      <c r="U324" s="29"/>
      <c r="AD324" s="123"/>
      <c r="AE324" s="379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29"/>
      <c r="S325" s="29"/>
      <c r="T325" s="29"/>
      <c r="U325" s="29"/>
      <c r="AD325" s="123"/>
      <c r="AE325" s="379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29"/>
      <c r="S326" s="29"/>
      <c r="T326" s="29"/>
      <c r="U326" s="29"/>
      <c r="AD326" s="123"/>
      <c r="AE326" s="379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29"/>
      <c r="S327" s="29"/>
      <c r="T327" s="29"/>
      <c r="U327" s="29"/>
      <c r="AD327" s="123"/>
      <c r="AE327" s="379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29"/>
      <c r="S328" s="29"/>
      <c r="T328" s="29"/>
      <c r="U328" s="29"/>
      <c r="AD328" s="123"/>
      <c r="AE328" s="379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29"/>
      <c r="S329" s="29"/>
      <c r="T329" s="29"/>
      <c r="U329" s="29"/>
      <c r="AD329" s="123"/>
      <c r="AE329" s="379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29"/>
      <c r="S330" s="29"/>
      <c r="T330" s="29"/>
      <c r="U330" s="29"/>
      <c r="AD330" s="123"/>
      <c r="AE330" s="379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29"/>
      <c r="S331" s="29"/>
      <c r="T331" s="29"/>
      <c r="U331" s="29"/>
      <c r="AD331" s="123"/>
      <c r="AE331" s="379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29"/>
      <c r="S332" s="29"/>
      <c r="T332" s="29"/>
      <c r="U332" s="29"/>
      <c r="AD332" s="123"/>
      <c r="AE332" s="379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29"/>
      <c r="S333" s="29"/>
      <c r="T333" s="29"/>
      <c r="U333" s="29"/>
      <c r="AD333" s="123"/>
      <c r="AE333" s="379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29"/>
      <c r="S334" s="29"/>
      <c r="T334" s="29"/>
      <c r="U334" s="29"/>
      <c r="AD334" s="123"/>
      <c r="AE334" s="379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29"/>
      <c r="S335" s="29"/>
      <c r="T335" s="29"/>
      <c r="U335" s="29"/>
      <c r="AD335" s="123"/>
      <c r="AE335" s="379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29"/>
      <c r="S336" s="29"/>
      <c r="T336" s="29"/>
      <c r="U336" s="29"/>
      <c r="AD336" s="123"/>
      <c r="AE336" s="379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29"/>
      <c r="S337" s="29"/>
      <c r="T337" s="29"/>
      <c r="U337" s="29"/>
      <c r="AD337" s="123"/>
      <c r="AE337" s="379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29"/>
      <c r="S338" s="29"/>
      <c r="T338" s="29"/>
      <c r="U338" s="29"/>
      <c r="AD338" s="123"/>
      <c r="AE338" s="379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29"/>
      <c r="S339" s="29"/>
      <c r="T339" s="29"/>
      <c r="U339" s="29"/>
      <c r="AD339" s="123"/>
      <c r="AE339" s="379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29"/>
      <c r="S340" s="29"/>
      <c r="T340" s="29"/>
      <c r="U340" s="29"/>
      <c r="AD340" s="123"/>
      <c r="AE340" s="379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29"/>
      <c r="S341" s="29"/>
      <c r="T341" s="29"/>
      <c r="U341" s="29"/>
      <c r="AD341" s="123"/>
      <c r="AE341" s="379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29"/>
      <c r="S342" s="29"/>
      <c r="T342" s="29"/>
      <c r="U342" s="29"/>
      <c r="AD342" s="123"/>
      <c r="AE342" s="379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29"/>
      <c r="S343" s="29"/>
      <c r="T343" s="29"/>
      <c r="U343" s="29"/>
      <c r="AD343" s="123"/>
      <c r="AE343" s="379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29"/>
      <c r="S344" s="29"/>
      <c r="T344" s="29"/>
      <c r="U344" s="29"/>
      <c r="AD344" s="123"/>
      <c r="AE344" s="379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29"/>
      <c r="S345" s="29"/>
      <c r="T345" s="29"/>
      <c r="U345" s="29"/>
      <c r="AD345" s="123"/>
      <c r="AE345" s="379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29"/>
      <c r="S346" s="29"/>
      <c r="T346" s="29"/>
      <c r="U346" s="29"/>
      <c r="AD346" s="123"/>
      <c r="AE346" s="379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29"/>
      <c r="S347" s="29"/>
      <c r="T347" s="29"/>
      <c r="U347" s="29"/>
      <c r="AD347" s="123"/>
      <c r="AE347" s="379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29"/>
      <c r="S348" s="29"/>
      <c r="T348" s="29"/>
      <c r="U348" s="29"/>
      <c r="AD348" s="123"/>
      <c r="AE348" s="379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29"/>
      <c r="S349" s="29"/>
      <c r="T349" s="29"/>
      <c r="U349" s="29"/>
      <c r="AD349" s="123"/>
      <c r="AE349" s="379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29"/>
      <c r="S350" s="29"/>
      <c r="T350" s="29"/>
      <c r="U350" s="29"/>
      <c r="AD350" s="123"/>
      <c r="AE350" s="379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29"/>
      <c r="S351" s="29"/>
      <c r="T351" s="29"/>
      <c r="U351" s="29"/>
      <c r="AD351" s="123"/>
      <c r="AE351" s="379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29"/>
      <c r="S352" s="29"/>
      <c r="T352" s="29"/>
      <c r="U352" s="29"/>
      <c r="AD352" s="123"/>
      <c r="AE352" s="379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29"/>
      <c r="S353" s="29"/>
      <c r="T353" s="29"/>
      <c r="U353" s="29"/>
      <c r="AD353" s="123"/>
      <c r="AE353" s="379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29"/>
      <c r="S354" s="29"/>
      <c r="T354" s="29"/>
      <c r="U354" s="29"/>
      <c r="AD354" s="123"/>
      <c r="AE354" s="379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29"/>
      <c r="S355" s="29"/>
      <c r="T355" s="29"/>
      <c r="U355" s="29"/>
      <c r="AD355" s="123"/>
      <c r="AE355" s="379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29"/>
      <c r="S356" s="29"/>
      <c r="T356" s="29"/>
      <c r="U356" s="29"/>
      <c r="AD356" s="389"/>
      <c r="AE356" s="379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29"/>
      <c r="S357" s="29"/>
      <c r="T357" s="29"/>
      <c r="U357" s="29"/>
      <c r="AD357" s="123"/>
      <c r="AE357" s="379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29"/>
      <c r="S358" s="29"/>
      <c r="T358" s="29"/>
      <c r="U358" s="29"/>
      <c r="AD358" s="123"/>
      <c r="AE358" s="379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29"/>
      <c r="S359" s="29"/>
      <c r="T359" s="29"/>
      <c r="U359" s="29"/>
      <c r="AD359" s="123"/>
      <c r="AE359" s="379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29"/>
      <c r="S360" s="29"/>
      <c r="T360" s="29"/>
      <c r="U360" s="29"/>
      <c r="AD360" s="123"/>
      <c r="AE360" s="379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29"/>
      <c r="S361" s="29"/>
      <c r="T361" s="29"/>
      <c r="U361" s="29"/>
      <c r="AD361" s="123"/>
      <c r="AE361" s="379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29"/>
      <c r="S362" s="29"/>
      <c r="T362" s="29"/>
      <c r="U362" s="29"/>
      <c r="AD362" s="123"/>
      <c r="AE362" s="379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29"/>
      <c r="S363" s="29"/>
      <c r="T363" s="29"/>
      <c r="U363" s="29"/>
      <c r="AD363" s="123"/>
      <c r="AE363" s="379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29"/>
      <c r="S364" s="29"/>
      <c r="T364" s="29"/>
      <c r="U364" s="29"/>
      <c r="AD364" s="123"/>
      <c r="AE364" s="379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29"/>
      <c r="S365" s="29"/>
      <c r="T365" s="29"/>
      <c r="U365" s="29"/>
      <c r="AD365" s="123"/>
      <c r="AE365" s="379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29"/>
      <c r="S366" s="29"/>
      <c r="T366" s="29"/>
      <c r="U366" s="29"/>
      <c r="AD366" s="123"/>
      <c r="AE366" s="379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29"/>
      <c r="S367" s="29"/>
      <c r="T367" s="29"/>
      <c r="U367" s="29"/>
      <c r="AD367" s="123"/>
      <c r="AE367" s="379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29"/>
      <c r="S368" s="29"/>
      <c r="T368" s="29"/>
      <c r="U368" s="29"/>
      <c r="AD368" s="123"/>
      <c r="AE368" s="379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29"/>
      <c r="S369" s="29"/>
      <c r="T369" s="29"/>
      <c r="U369" s="29"/>
      <c r="AD369" s="123"/>
      <c r="AE369" s="379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29"/>
      <c r="S370" s="29"/>
      <c r="T370" s="29"/>
      <c r="U370" s="29"/>
      <c r="AD370" s="123"/>
      <c r="AE370" s="379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29"/>
      <c r="S371" s="29"/>
      <c r="T371" s="29"/>
      <c r="U371" s="29"/>
      <c r="AD371" s="123"/>
      <c r="AE371" s="379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29"/>
      <c r="S372" s="29"/>
      <c r="T372" s="29"/>
      <c r="U372" s="29"/>
      <c r="AD372" s="123"/>
      <c r="AE372" s="379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29"/>
      <c r="S373" s="29"/>
      <c r="T373" s="29"/>
      <c r="U373" s="29"/>
      <c r="AD373" s="185"/>
      <c r="AE373" s="379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29"/>
      <c r="S374" s="29"/>
      <c r="T374" s="29"/>
      <c r="U374" s="29"/>
      <c r="AD374" s="123"/>
      <c r="AE374" s="379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29"/>
      <c r="S375" s="29"/>
      <c r="T375" s="29"/>
      <c r="U375" s="29"/>
      <c r="AD375" s="389"/>
      <c r="AE375" s="379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29"/>
      <c r="S376" s="29"/>
      <c r="T376" s="29"/>
      <c r="U376" s="29"/>
      <c r="AD376" s="123"/>
      <c r="AE376" s="379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29"/>
      <c r="S377" s="29"/>
      <c r="T377" s="29"/>
      <c r="U377" s="29"/>
      <c r="AD377" s="123"/>
      <c r="AE377" s="379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29"/>
      <c r="S378" s="29"/>
      <c r="T378" s="29"/>
      <c r="U378" s="29"/>
      <c r="AD378" s="123"/>
      <c r="AE378" s="379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29"/>
      <c r="S379" s="29"/>
      <c r="T379" s="29"/>
      <c r="U379" s="29"/>
      <c r="AD379" s="123"/>
      <c r="AE379" s="379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29"/>
      <c r="S380" s="29"/>
      <c r="T380" s="29"/>
      <c r="U380" s="29"/>
      <c r="AD380" s="123"/>
      <c r="AE380" s="379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29"/>
      <c r="S381" s="29"/>
      <c r="T381" s="29"/>
      <c r="U381" s="29"/>
      <c r="AD381" s="123"/>
      <c r="AE381" s="379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29"/>
      <c r="S382" s="29"/>
      <c r="T382" s="29"/>
      <c r="U382" s="29"/>
      <c r="AD382" s="123"/>
      <c r="AE382" s="379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29"/>
      <c r="S383" s="29"/>
      <c r="T383" s="29"/>
      <c r="U383" s="29"/>
      <c r="AD383" s="123"/>
      <c r="AE383" s="379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29"/>
      <c r="S384" s="29"/>
      <c r="T384" s="29"/>
      <c r="U384" s="29"/>
      <c r="AD384" s="123"/>
      <c r="AE384" s="379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29"/>
      <c r="S385" s="29"/>
      <c r="T385" s="29"/>
      <c r="U385" s="29"/>
      <c r="AD385" s="123"/>
      <c r="AE385" s="379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29"/>
      <c r="S386" s="29"/>
      <c r="T386" s="29"/>
      <c r="U386" s="29"/>
      <c r="AD386" s="123"/>
      <c r="AE386" s="379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29"/>
      <c r="S387" s="29"/>
      <c r="T387" s="29"/>
      <c r="U387" s="29"/>
      <c r="AD387" s="123"/>
      <c r="AE387" s="379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29"/>
      <c r="S388" s="29"/>
      <c r="T388" s="29"/>
      <c r="U388" s="29"/>
      <c r="AD388" s="123"/>
      <c r="AE388" s="379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29"/>
      <c r="S389" s="29"/>
      <c r="T389" s="29"/>
      <c r="U389" s="29"/>
      <c r="AD389" s="123"/>
      <c r="AE389" s="379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29"/>
      <c r="S390" s="29"/>
      <c r="T390" s="29"/>
      <c r="U390" s="29"/>
      <c r="AD390" s="123"/>
      <c r="AE390" s="379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29"/>
      <c r="S391" s="29"/>
      <c r="T391" s="29"/>
      <c r="U391" s="29"/>
      <c r="AD391" s="123"/>
      <c r="AE391" s="379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29"/>
      <c r="S392" s="29"/>
      <c r="T392" s="29"/>
      <c r="U392" s="29"/>
      <c r="AD392" s="123"/>
      <c r="AE392" s="378"/>
      <c r="AF392" s="189"/>
      <c r="AG392" s="108"/>
      <c r="AH392" s="108"/>
      <c r="AI392" s="104"/>
      <c r="AJ392" s="103"/>
    </row>
    <row r="393" customFormat="false" ht="11.25" hidden="false" customHeight="false" outlineLevel="0" collapsed="false">
      <c r="R393" s="29"/>
      <c r="S393" s="29"/>
      <c r="T393" s="29"/>
      <c r="U393" s="29"/>
      <c r="AD393" s="123"/>
      <c r="AE393" s="378"/>
      <c r="AF393" s="189"/>
      <c r="AG393" s="108"/>
      <c r="AH393" s="108"/>
      <c r="AI393" s="104"/>
      <c r="AJ393" s="103"/>
    </row>
    <row r="394" customFormat="false" ht="11.25" hidden="false" customHeight="false" outlineLevel="0" collapsed="false">
      <c r="R394" s="29"/>
      <c r="S394" s="29"/>
      <c r="T394" s="29"/>
      <c r="U394" s="29"/>
      <c r="AD394" s="123"/>
      <c r="AE394" s="378"/>
      <c r="AF394" s="189"/>
      <c r="AG394" s="108"/>
      <c r="AH394" s="108"/>
      <c r="AI394" s="104"/>
      <c r="AJ394" s="103"/>
    </row>
    <row r="395" customFormat="false" ht="11.25" hidden="false" customHeight="false" outlineLevel="0" collapsed="false">
      <c r="R395" s="29"/>
      <c r="S395" s="29"/>
      <c r="T395" s="29"/>
      <c r="U395" s="29"/>
      <c r="AD395" s="123"/>
      <c r="AE395" s="378"/>
      <c r="AF395" s="189"/>
      <c r="AG395" s="108"/>
      <c r="AH395" s="108"/>
      <c r="AI395" s="104"/>
      <c r="AJ395" s="103"/>
    </row>
    <row r="396" customFormat="false" ht="11.25" hidden="false" customHeight="false" outlineLevel="0" collapsed="false">
      <c r="R396" s="29"/>
      <c r="S396" s="29"/>
      <c r="T396" s="29"/>
      <c r="U396" s="29"/>
      <c r="AD396" s="123"/>
      <c r="AE396" s="378"/>
      <c r="AF396" s="189"/>
      <c r="AG396" s="108"/>
      <c r="AH396" s="108"/>
      <c r="AI396" s="104"/>
      <c r="AJ396" s="103"/>
    </row>
    <row r="397" customFormat="false" ht="11.25" hidden="false" customHeight="false" outlineLevel="0" collapsed="false">
      <c r="R397" s="29"/>
      <c r="S397" s="29"/>
      <c r="T397" s="29"/>
      <c r="U397" s="29"/>
      <c r="AD397" s="123"/>
      <c r="AE397" s="378"/>
      <c r="AF397" s="189"/>
      <c r="AG397" s="108"/>
      <c r="AH397" s="108"/>
      <c r="AI397" s="104"/>
      <c r="AJ397" s="103"/>
    </row>
    <row r="398" customFormat="false" ht="11.25" hidden="false" customHeight="false" outlineLevel="0" collapsed="false">
      <c r="R398" s="29"/>
      <c r="S398" s="29"/>
      <c r="T398" s="29"/>
      <c r="U398" s="29"/>
      <c r="AD398" s="123"/>
      <c r="AE398" s="378"/>
      <c r="AF398" s="189"/>
      <c r="AG398" s="108"/>
      <c r="AH398" s="108"/>
      <c r="AI398" s="104"/>
      <c r="AJ398" s="103"/>
    </row>
    <row r="399" customFormat="false" ht="11.25" hidden="false" customHeight="false" outlineLevel="0" collapsed="false">
      <c r="R399" s="29"/>
      <c r="S399" s="29"/>
      <c r="T399" s="29"/>
      <c r="U399" s="29"/>
      <c r="AD399" s="123"/>
      <c r="AE399" s="378"/>
      <c r="AF399" s="189"/>
      <c r="AG399" s="108"/>
      <c r="AH399" s="108"/>
      <c r="AI399" s="104"/>
      <c r="AJ399" s="103"/>
    </row>
    <row r="400" customFormat="false" ht="11.25" hidden="false" customHeight="false" outlineLevel="0" collapsed="false">
      <c r="R400" s="29"/>
      <c r="S400" s="29"/>
      <c r="T400" s="29"/>
      <c r="U400" s="29"/>
      <c r="AD400" s="123"/>
      <c r="AE400" s="378"/>
      <c r="AF400" s="189"/>
      <c r="AG400" s="108"/>
      <c r="AH400" s="108"/>
      <c r="AI400" s="104"/>
      <c r="AJ400" s="103"/>
    </row>
    <row r="401" customFormat="false" ht="11.25" hidden="false" customHeight="false" outlineLevel="0" collapsed="false">
      <c r="R401" s="29"/>
      <c r="S401" s="29"/>
      <c r="T401" s="29"/>
      <c r="U401" s="29"/>
      <c r="AD401" s="123"/>
      <c r="AE401" s="378"/>
      <c r="AF401" s="189"/>
      <c r="AG401" s="108"/>
      <c r="AH401" s="108"/>
      <c r="AI401" s="104"/>
      <c r="AJ401" s="103"/>
    </row>
    <row r="402" customFormat="false" ht="11.25" hidden="false" customHeight="false" outlineLevel="0" collapsed="false">
      <c r="R402" s="29"/>
      <c r="S402" s="29"/>
      <c r="T402" s="29"/>
      <c r="U402" s="29"/>
      <c r="AD402" s="123"/>
      <c r="AE402" s="378"/>
      <c r="AF402" s="189"/>
      <c r="AG402" s="108"/>
      <c r="AH402" s="108"/>
      <c r="AI402" s="104"/>
      <c r="AJ402" s="103"/>
    </row>
    <row r="403" customFormat="false" ht="11.25" hidden="false" customHeight="false" outlineLevel="0" collapsed="false">
      <c r="R403" s="29"/>
      <c r="S403" s="29"/>
      <c r="T403" s="29"/>
      <c r="U403" s="29"/>
      <c r="AD403" s="123"/>
      <c r="AE403" s="378"/>
      <c r="AF403" s="189"/>
      <c r="AG403" s="108"/>
      <c r="AH403" s="108"/>
      <c r="AI403" s="104"/>
      <c r="AJ403" s="103"/>
    </row>
    <row r="404" customFormat="false" ht="11.25" hidden="false" customHeight="false" outlineLevel="0" collapsed="false">
      <c r="R404" s="29"/>
      <c r="S404" s="29"/>
      <c r="T404" s="29"/>
      <c r="U404" s="29"/>
      <c r="AD404" s="123"/>
      <c r="AE404" s="378"/>
      <c r="AF404" s="189"/>
      <c r="AG404" s="108"/>
      <c r="AH404" s="108"/>
      <c r="AI404" s="104"/>
      <c r="AJ404" s="103"/>
    </row>
    <row r="405" customFormat="false" ht="11.25" hidden="false" customHeight="false" outlineLevel="0" collapsed="false">
      <c r="R405" s="29"/>
      <c r="S405" s="29"/>
      <c r="T405" s="29"/>
      <c r="U405" s="29"/>
      <c r="AD405" s="123"/>
      <c r="AE405" s="378"/>
      <c r="AF405" s="189"/>
      <c r="AG405" s="108"/>
      <c r="AH405" s="108"/>
      <c r="AI405" s="104"/>
      <c r="AJ405" s="103"/>
    </row>
    <row r="406" customFormat="false" ht="11.25" hidden="false" customHeight="false" outlineLevel="0" collapsed="false">
      <c r="R406" s="29"/>
      <c r="S406" s="29"/>
      <c r="T406" s="29"/>
      <c r="U406" s="29"/>
      <c r="AD406" s="123"/>
      <c r="AE406" s="378"/>
      <c r="AF406" s="189"/>
      <c r="AG406" s="108"/>
      <c r="AH406" s="108"/>
      <c r="AI406" s="104"/>
      <c r="AJ406" s="103"/>
    </row>
    <row r="407" customFormat="false" ht="11.25" hidden="false" customHeight="false" outlineLevel="0" collapsed="false">
      <c r="R407" s="29"/>
      <c r="S407" s="29"/>
      <c r="T407" s="29"/>
      <c r="U407" s="29"/>
      <c r="AD407" s="123"/>
      <c r="AE407" s="378"/>
      <c r="AF407" s="189"/>
      <c r="AG407" s="108"/>
      <c r="AH407" s="108"/>
      <c r="AI407" s="104"/>
      <c r="AJ407" s="103"/>
    </row>
    <row r="408" customFormat="false" ht="11.25" hidden="false" customHeight="false" outlineLevel="0" collapsed="false">
      <c r="R408" s="29"/>
      <c r="S408" s="29"/>
      <c r="T408" s="29"/>
      <c r="U408" s="29"/>
      <c r="AD408" s="123"/>
      <c r="AE408" s="378"/>
      <c r="AF408" s="189"/>
      <c r="AG408" s="108"/>
      <c r="AH408" s="108"/>
      <c r="AI408" s="104"/>
      <c r="AJ408" s="103"/>
    </row>
    <row r="409" customFormat="false" ht="11.25" hidden="false" customHeight="false" outlineLevel="0" collapsed="false">
      <c r="R409" s="29"/>
      <c r="S409" s="29"/>
      <c r="T409" s="29"/>
      <c r="U409" s="29"/>
      <c r="AD409" s="123"/>
      <c r="AE409" s="378"/>
      <c r="AF409" s="189"/>
      <c r="AG409" s="108"/>
      <c r="AH409" s="108"/>
      <c r="AI409" s="104"/>
      <c r="AJ409" s="103"/>
    </row>
    <row r="410" customFormat="false" ht="11.25" hidden="false" customHeight="false" outlineLevel="0" collapsed="false">
      <c r="R410" s="29"/>
      <c r="S410" s="29"/>
      <c r="T410" s="29"/>
      <c r="U410" s="29"/>
      <c r="AD410" s="123"/>
      <c r="AE410" s="378"/>
      <c r="AF410" s="189"/>
      <c r="AG410" s="108"/>
      <c r="AH410" s="108"/>
      <c r="AI410" s="104"/>
      <c r="AJ410" s="103"/>
    </row>
    <row r="411" customFormat="false" ht="11.25" hidden="false" customHeight="false" outlineLevel="0" collapsed="false">
      <c r="R411" s="29"/>
      <c r="S411" s="29"/>
      <c r="T411" s="29"/>
      <c r="U411" s="29"/>
      <c r="AD411" s="123"/>
      <c r="AE411" s="378"/>
      <c r="AF411" s="189"/>
      <c r="AG411" s="108"/>
      <c r="AH411" s="108"/>
      <c r="AI411" s="104"/>
      <c r="AJ411" s="103"/>
    </row>
    <row r="412" customFormat="false" ht="11.25" hidden="false" customHeight="false" outlineLevel="0" collapsed="false">
      <c r="R412" s="29"/>
      <c r="S412" s="29"/>
      <c r="T412" s="29"/>
      <c r="U412" s="29"/>
      <c r="AD412" s="123"/>
      <c r="AE412" s="378"/>
      <c r="AF412" s="189"/>
      <c r="AG412" s="108"/>
      <c r="AH412" s="108"/>
      <c r="AI412" s="104"/>
      <c r="AJ412" s="103"/>
    </row>
    <row r="413" customFormat="false" ht="11.25" hidden="false" customHeight="false" outlineLevel="0" collapsed="false">
      <c r="R413" s="29"/>
      <c r="S413" s="29"/>
      <c r="T413" s="29"/>
      <c r="U413" s="29"/>
      <c r="AD413" s="123"/>
      <c r="AE413" s="378"/>
      <c r="AF413" s="189"/>
      <c r="AG413" s="108"/>
      <c r="AH413" s="108"/>
      <c r="AI413" s="104"/>
      <c r="AJ413" s="103"/>
    </row>
    <row r="414" customFormat="false" ht="11.25" hidden="false" customHeight="false" outlineLevel="0" collapsed="false">
      <c r="R414" s="29"/>
      <c r="S414" s="29"/>
      <c r="T414" s="29"/>
      <c r="U414" s="29"/>
      <c r="AD414" s="123"/>
      <c r="AE414" s="378"/>
      <c r="AF414" s="189"/>
      <c r="AG414" s="108"/>
      <c r="AH414" s="108"/>
      <c r="AI414" s="104"/>
      <c r="AJ414" s="103"/>
    </row>
    <row r="415" customFormat="false" ht="11.25" hidden="false" customHeight="false" outlineLevel="0" collapsed="false">
      <c r="R415" s="29"/>
      <c r="S415" s="29"/>
      <c r="T415" s="29"/>
      <c r="U415" s="29"/>
      <c r="AD415" s="123"/>
      <c r="AE415" s="378"/>
      <c r="AF415" s="189"/>
      <c r="AG415" s="108"/>
      <c r="AH415" s="108"/>
      <c r="AI415" s="104"/>
      <c r="AJ415" s="103"/>
    </row>
    <row r="416" customFormat="false" ht="11.25" hidden="false" customHeight="false" outlineLevel="0" collapsed="false">
      <c r="R416" s="29"/>
      <c r="S416" s="29"/>
      <c r="T416" s="29"/>
      <c r="U416" s="29"/>
      <c r="AD416" s="123"/>
      <c r="AE416" s="378"/>
      <c r="AF416" s="189"/>
      <c r="AG416" s="108"/>
      <c r="AH416" s="108"/>
      <c r="AI416" s="104"/>
      <c r="AJ416" s="103"/>
    </row>
    <row r="417" customFormat="false" ht="11.25" hidden="false" customHeight="false" outlineLevel="0" collapsed="false">
      <c r="R417" s="29"/>
      <c r="S417" s="29"/>
      <c r="T417" s="29"/>
      <c r="U417" s="29"/>
      <c r="AD417" s="123"/>
      <c r="AE417" s="378"/>
      <c r="AF417" s="189"/>
      <c r="AG417" s="108"/>
      <c r="AH417" s="108"/>
      <c r="AI417" s="104"/>
      <c r="AJ417" s="103"/>
    </row>
    <row r="418" customFormat="false" ht="11.25" hidden="false" customHeight="false" outlineLevel="0" collapsed="false">
      <c r="R418" s="29"/>
      <c r="S418" s="29"/>
      <c r="T418" s="29"/>
      <c r="U418" s="29"/>
      <c r="AD418" s="123"/>
      <c r="AE418" s="378"/>
      <c r="AF418" s="189"/>
      <c r="AG418" s="108"/>
      <c r="AH418" s="108"/>
      <c r="AI418" s="104"/>
      <c r="AJ418" s="103"/>
    </row>
    <row r="419" customFormat="false" ht="11.25" hidden="false" customHeight="false" outlineLevel="0" collapsed="false">
      <c r="R419" s="29"/>
      <c r="S419" s="29"/>
      <c r="T419" s="29"/>
      <c r="U419" s="29"/>
      <c r="AD419" s="123"/>
      <c r="AE419" s="378"/>
      <c r="AF419" s="189"/>
      <c r="AG419" s="108"/>
      <c r="AH419" s="108"/>
      <c r="AI419" s="104"/>
      <c r="AJ419" s="103"/>
    </row>
    <row r="420" customFormat="false" ht="11.25" hidden="false" customHeight="false" outlineLevel="0" collapsed="false">
      <c r="R420" s="29"/>
      <c r="S420" s="29"/>
      <c r="T420" s="29"/>
      <c r="U420" s="29"/>
      <c r="AD420" s="123"/>
      <c r="AE420" s="378"/>
      <c r="AF420" s="189"/>
      <c r="AG420" s="108"/>
      <c r="AH420" s="108"/>
      <c r="AI420" s="104"/>
      <c r="AJ420" s="103"/>
    </row>
    <row r="421" customFormat="false" ht="11.25" hidden="false" customHeight="false" outlineLevel="0" collapsed="false">
      <c r="R421" s="29"/>
      <c r="S421" s="29"/>
      <c r="T421" s="29"/>
      <c r="U421" s="29"/>
      <c r="AD421" s="123"/>
      <c r="AE421" s="378"/>
      <c r="AF421" s="189"/>
      <c r="AG421" s="108"/>
      <c r="AH421" s="108"/>
      <c r="AI421" s="104"/>
      <c r="AJ421" s="103"/>
    </row>
    <row r="422" customFormat="false" ht="11.25" hidden="false" customHeight="false" outlineLevel="0" collapsed="false">
      <c r="R422" s="29"/>
      <c r="S422" s="29"/>
      <c r="T422" s="29"/>
      <c r="U422" s="29"/>
      <c r="AD422" s="123"/>
      <c r="AE422" s="378"/>
      <c r="AF422" s="189"/>
      <c r="AG422" s="108"/>
      <c r="AH422" s="108"/>
      <c r="AI422" s="104"/>
      <c r="AJ422" s="103"/>
    </row>
    <row r="423" customFormat="false" ht="11.25" hidden="false" customHeight="false" outlineLevel="0" collapsed="false">
      <c r="R423" s="29"/>
      <c r="S423" s="29"/>
      <c r="T423" s="29"/>
      <c r="U423" s="29"/>
      <c r="AD423" s="123"/>
      <c r="AE423" s="378"/>
      <c r="AF423" s="189"/>
      <c r="AG423" s="108"/>
      <c r="AH423" s="108"/>
      <c r="AI423" s="104"/>
      <c r="AJ423" s="103"/>
    </row>
    <row r="424" customFormat="false" ht="11.25" hidden="false" customHeight="false" outlineLevel="0" collapsed="false">
      <c r="R424" s="29"/>
      <c r="S424" s="29"/>
      <c r="T424" s="29"/>
      <c r="U424" s="29"/>
      <c r="AD424" s="123"/>
      <c r="AE424" s="378"/>
      <c r="AF424" s="189"/>
      <c r="AG424" s="108"/>
      <c r="AH424" s="108"/>
      <c r="AI424" s="104"/>
      <c r="AJ424" s="103"/>
    </row>
    <row r="425" customFormat="false" ht="11.25" hidden="false" customHeight="false" outlineLevel="0" collapsed="false">
      <c r="R425" s="29"/>
      <c r="S425" s="29"/>
      <c r="T425" s="29"/>
      <c r="U425" s="29"/>
      <c r="AD425" s="123"/>
      <c r="AE425" s="378"/>
      <c r="AF425" s="189"/>
      <c r="AG425" s="108"/>
      <c r="AH425" s="108"/>
      <c r="AI425" s="104"/>
      <c r="AJ425" s="103"/>
    </row>
    <row r="426" customFormat="false" ht="11.25" hidden="false" customHeight="false" outlineLevel="0" collapsed="false">
      <c r="R426" s="29"/>
      <c r="S426" s="29"/>
      <c r="T426" s="29"/>
      <c r="U426" s="29"/>
      <c r="AD426" s="123"/>
      <c r="AE426" s="378"/>
      <c r="AF426" s="189"/>
      <c r="AG426" s="108"/>
      <c r="AH426" s="108"/>
      <c r="AI426" s="104"/>
      <c r="AJ426" s="103"/>
    </row>
    <row r="427" customFormat="false" ht="11.25" hidden="false" customHeight="false" outlineLevel="0" collapsed="false">
      <c r="R427" s="29"/>
      <c r="S427" s="29"/>
      <c r="T427" s="29"/>
      <c r="U427" s="29"/>
      <c r="AD427" s="123"/>
      <c r="AE427" s="378"/>
      <c r="AF427" s="189"/>
      <c r="AG427" s="108"/>
      <c r="AH427" s="108"/>
      <c r="AI427" s="104"/>
      <c r="AJ427" s="103"/>
    </row>
    <row r="428" customFormat="false" ht="11.25" hidden="false" customHeight="false" outlineLevel="0" collapsed="false">
      <c r="R428" s="29"/>
      <c r="S428" s="29"/>
      <c r="T428" s="29"/>
      <c r="U428" s="29"/>
      <c r="AD428" s="123"/>
      <c r="AE428" s="378"/>
      <c r="AF428" s="189"/>
      <c r="AG428" s="108"/>
      <c r="AH428" s="108"/>
      <c r="AI428" s="104"/>
      <c r="AJ428" s="103"/>
    </row>
    <row r="429" customFormat="false" ht="11.25" hidden="false" customHeight="false" outlineLevel="0" collapsed="false">
      <c r="R429" s="29"/>
      <c r="S429" s="29"/>
      <c r="T429" s="29"/>
      <c r="U429" s="29"/>
      <c r="AD429" s="123"/>
      <c r="AE429" s="378"/>
      <c r="AF429" s="189"/>
      <c r="AG429" s="108"/>
      <c r="AH429" s="108"/>
      <c r="AI429" s="104"/>
      <c r="AJ429" s="103"/>
    </row>
    <row r="430" customFormat="false" ht="11.25" hidden="false" customHeight="false" outlineLevel="0" collapsed="false">
      <c r="R430" s="29"/>
      <c r="S430" s="29"/>
      <c r="T430" s="29"/>
      <c r="U430" s="29"/>
      <c r="AD430" s="123"/>
      <c r="AE430" s="378"/>
      <c r="AF430" s="189"/>
      <c r="AG430" s="108"/>
      <c r="AH430" s="108"/>
      <c r="AI430" s="104"/>
      <c r="AJ430" s="103"/>
    </row>
    <row r="431" customFormat="false" ht="11.25" hidden="false" customHeight="false" outlineLevel="0" collapsed="false">
      <c r="R431" s="29"/>
      <c r="S431" s="29"/>
      <c r="T431" s="29"/>
      <c r="U431" s="29"/>
      <c r="AD431" s="123"/>
      <c r="AE431" s="378"/>
      <c r="AF431" s="189"/>
      <c r="AG431" s="108"/>
      <c r="AH431" s="108"/>
      <c r="AI431" s="104"/>
      <c r="AJ431" s="103"/>
    </row>
    <row r="432" customFormat="false" ht="11.25" hidden="false" customHeight="false" outlineLevel="0" collapsed="false">
      <c r="R432" s="29"/>
      <c r="S432" s="29"/>
      <c r="T432" s="29"/>
      <c r="U432" s="29"/>
      <c r="AD432" s="123"/>
      <c r="AE432" s="378"/>
      <c r="AF432" s="189"/>
      <c r="AG432" s="108"/>
      <c r="AH432" s="108"/>
      <c r="AI432" s="104"/>
      <c r="AJ432" s="103"/>
    </row>
    <row r="433" customFormat="false" ht="11.25" hidden="false" customHeight="false" outlineLevel="0" collapsed="false">
      <c r="R433" s="29"/>
      <c r="S433" s="29"/>
      <c r="T433" s="29"/>
      <c r="U433" s="29"/>
      <c r="AD433" s="123"/>
      <c r="AE433" s="378"/>
      <c r="AF433" s="189"/>
      <c r="AG433" s="108"/>
      <c r="AH433" s="108"/>
      <c r="AI433" s="104"/>
      <c r="AJ433" s="103"/>
    </row>
    <row r="434" customFormat="false" ht="11.25" hidden="false" customHeight="false" outlineLevel="0" collapsed="false">
      <c r="R434" s="29"/>
      <c r="S434" s="29"/>
      <c r="T434" s="29"/>
      <c r="U434" s="29"/>
      <c r="AD434" s="123"/>
      <c r="AE434" s="378"/>
      <c r="AF434" s="189"/>
      <c r="AG434" s="108"/>
      <c r="AH434" s="108"/>
      <c r="AI434" s="104"/>
      <c r="AJ434" s="103"/>
    </row>
    <row r="435" customFormat="false" ht="11.25" hidden="false" customHeight="false" outlineLevel="0" collapsed="false">
      <c r="R435" s="29"/>
      <c r="S435" s="29"/>
      <c r="T435" s="29"/>
      <c r="U435" s="29"/>
      <c r="AD435" s="123"/>
      <c r="AE435" s="378"/>
      <c r="AF435" s="189"/>
      <c r="AG435" s="108"/>
      <c r="AH435" s="108"/>
      <c r="AI435" s="104"/>
      <c r="AJ435" s="103"/>
    </row>
    <row r="436" customFormat="false" ht="11.25" hidden="false" customHeight="false" outlineLevel="0" collapsed="false">
      <c r="R436" s="29"/>
      <c r="S436" s="29"/>
      <c r="T436" s="29"/>
      <c r="U436" s="29"/>
      <c r="AD436" s="123"/>
      <c r="AE436" s="378"/>
      <c r="AF436" s="189"/>
      <c r="AG436" s="108"/>
      <c r="AH436" s="108"/>
      <c r="AI436" s="104"/>
      <c r="AJ436" s="103"/>
    </row>
    <row r="437" customFormat="false" ht="11.25" hidden="false" customHeight="false" outlineLevel="0" collapsed="false">
      <c r="R437" s="29"/>
      <c r="S437" s="29"/>
      <c r="T437" s="29"/>
      <c r="U437" s="29"/>
      <c r="AD437" s="123"/>
      <c r="AE437" s="378"/>
      <c r="AF437" s="189"/>
      <c r="AG437" s="108"/>
      <c r="AH437" s="108"/>
      <c r="AI437" s="104"/>
      <c r="AJ437" s="103"/>
    </row>
    <row r="438" customFormat="false" ht="11.25" hidden="false" customHeight="false" outlineLevel="0" collapsed="false">
      <c r="R438" s="29"/>
      <c r="S438" s="29"/>
      <c r="T438" s="29"/>
      <c r="U438" s="29"/>
      <c r="AD438" s="123"/>
      <c r="AE438" s="378"/>
      <c r="AF438" s="189"/>
      <c r="AG438" s="108"/>
      <c r="AH438" s="108"/>
      <c r="AI438" s="104"/>
      <c r="AJ438" s="103"/>
    </row>
    <row r="439" customFormat="false" ht="11.25" hidden="false" customHeight="false" outlineLevel="0" collapsed="false">
      <c r="R439" s="29"/>
      <c r="S439" s="29"/>
      <c r="T439" s="29"/>
      <c r="U439" s="29"/>
      <c r="AD439" s="123"/>
      <c r="AE439" s="378"/>
      <c r="AF439" s="189"/>
      <c r="AG439" s="108"/>
      <c r="AH439" s="108"/>
      <c r="AI439" s="104"/>
      <c r="AJ439" s="103"/>
    </row>
    <row r="440" customFormat="false" ht="11.25" hidden="false" customHeight="false" outlineLevel="0" collapsed="false">
      <c r="R440" s="29"/>
      <c r="S440" s="29"/>
      <c r="T440" s="29"/>
      <c r="U440" s="29"/>
      <c r="AD440" s="123"/>
      <c r="AE440" s="378"/>
      <c r="AF440" s="189"/>
      <c r="AG440" s="108"/>
      <c r="AH440" s="108"/>
      <c r="AI440" s="104"/>
      <c r="AJ440" s="103"/>
    </row>
    <row r="441" customFormat="false" ht="11.25" hidden="false" customHeight="false" outlineLevel="0" collapsed="false">
      <c r="R441" s="29"/>
      <c r="S441" s="29"/>
      <c r="T441" s="29"/>
      <c r="U441" s="29"/>
      <c r="AD441" s="123"/>
      <c r="AE441" s="378"/>
      <c r="AF441" s="189"/>
      <c r="AG441" s="108"/>
      <c r="AH441" s="108"/>
      <c r="AI441" s="104"/>
      <c r="AJ441" s="103"/>
    </row>
    <row r="442" customFormat="false" ht="11.25" hidden="false" customHeight="false" outlineLevel="0" collapsed="false">
      <c r="R442" s="29"/>
      <c r="S442" s="29"/>
      <c r="T442" s="29"/>
      <c r="U442" s="29"/>
      <c r="AD442" s="123"/>
      <c r="AE442" s="378"/>
      <c r="AF442" s="189"/>
      <c r="AG442" s="108"/>
      <c r="AH442" s="108"/>
      <c r="AI442" s="104"/>
      <c r="AJ442" s="103"/>
    </row>
    <row r="443" customFormat="false" ht="11.25" hidden="false" customHeight="false" outlineLevel="0" collapsed="false">
      <c r="R443" s="29"/>
      <c r="S443" s="29"/>
      <c r="T443" s="29"/>
      <c r="U443" s="29"/>
      <c r="AD443" s="123"/>
      <c r="AE443" s="378"/>
      <c r="AF443" s="189"/>
      <c r="AG443" s="108"/>
      <c r="AH443" s="108"/>
      <c r="AI443" s="104"/>
      <c r="AJ443" s="103"/>
    </row>
    <row r="444" customFormat="false" ht="11.25" hidden="false" customHeight="false" outlineLevel="0" collapsed="false">
      <c r="R444" s="29"/>
      <c r="S444" s="29"/>
      <c r="T444" s="29"/>
      <c r="U444" s="29"/>
      <c r="AD444" s="123"/>
      <c r="AE444" s="378"/>
      <c r="AF444" s="189"/>
      <c r="AG444" s="108"/>
      <c r="AH444" s="108"/>
      <c r="AI444" s="104"/>
      <c r="AJ444" s="103"/>
    </row>
    <row r="445" customFormat="false" ht="11.25" hidden="false" customHeight="false" outlineLevel="0" collapsed="false">
      <c r="R445" s="29"/>
      <c r="S445" s="29"/>
      <c r="T445" s="29"/>
      <c r="U445" s="29"/>
      <c r="AD445" s="123"/>
      <c r="AE445" s="378"/>
      <c r="AF445" s="189"/>
      <c r="AG445" s="108"/>
      <c r="AH445" s="108"/>
      <c r="AI445" s="104"/>
      <c r="AJ445" s="103"/>
    </row>
    <row r="446" customFormat="false" ht="11.25" hidden="false" customHeight="false" outlineLevel="0" collapsed="false">
      <c r="R446" s="29"/>
      <c r="S446" s="29"/>
      <c r="T446" s="29"/>
      <c r="U446" s="29"/>
      <c r="AD446" s="123"/>
      <c r="AE446" s="378"/>
      <c r="AF446" s="189"/>
      <c r="AG446" s="108"/>
      <c r="AH446" s="108"/>
      <c r="AI446" s="104"/>
      <c r="AJ446" s="103"/>
    </row>
    <row r="447" customFormat="false" ht="11.25" hidden="false" customHeight="false" outlineLevel="0" collapsed="false">
      <c r="R447" s="29"/>
      <c r="S447" s="29"/>
      <c r="T447" s="29"/>
      <c r="U447" s="29"/>
      <c r="AD447" s="123"/>
      <c r="AE447" s="378"/>
      <c r="AF447" s="189"/>
      <c r="AG447" s="108"/>
      <c r="AH447" s="108"/>
      <c r="AI447" s="104"/>
      <c r="AJ447" s="103"/>
    </row>
    <row r="448" customFormat="false" ht="11.25" hidden="false" customHeight="false" outlineLevel="0" collapsed="false">
      <c r="R448" s="29"/>
      <c r="S448" s="29"/>
      <c r="T448" s="29"/>
      <c r="U448" s="29"/>
      <c r="AD448" s="123"/>
      <c r="AE448" s="378"/>
      <c r="AF448" s="189"/>
      <c r="AG448" s="108"/>
      <c r="AH448" s="108"/>
      <c r="AI448" s="104"/>
      <c r="AJ448" s="103"/>
    </row>
    <row r="449" customFormat="false" ht="11.25" hidden="false" customHeight="false" outlineLevel="0" collapsed="false">
      <c r="R449" s="29"/>
      <c r="S449" s="29"/>
      <c r="T449" s="29"/>
      <c r="U449" s="29"/>
      <c r="AD449" s="123"/>
      <c r="AE449" s="378"/>
      <c r="AF449" s="189"/>
      <c r="AG449" s="108"/>
      <c r="AH449" s="108"/>
      <c r="AI449" s="104"/>
      <c r="AJ449" s="103"/>
    </row>
    <row r="450" customFormat="false" ht="11.25" hidden="false" customHeight="false" outlineLevel="0" collapsed="false">
      <c r="R450" s="29"/>
      <c r="S450" s="29"/>
      <c r="T450" s="29"/>
      <c r="U450" s="29"/>
      <c r="AD450" s="123"/>
      <c r="AE450" s="378"/>
      <c r="AF450" s="189"/>
      <c r="AG450" s="108"/>
      <c r="AH450" s="108"/>
      <c r="AI450" s="104"/>
      <c r="AJ450" s="103"/>
    </row>
    <row r="451" customFormat="false" ht="11.25" hidden="false" customHeight="false" outlineLevel="0" collapsed="false">
      <c r="R451" s="29"/>
      <c r="S451" s="29"/>
      <c r="T451" s="29"/>
      <c r="U451" s="29"/>
      <c r="AD451" s="123"/>
      <c r="AE451" s="378"/>
      <c r="AF451" s="189"/>
      <c r="AG451" s="108"/>
      <c r="AH451" s="108"/>
      <c r="AI451" s="104"/>
      <c r="AJ451" s="103"/>
    </row>
    <row r="452" customFormat="false" ht="11.25" hidden="false" customHeight="false" outlineLevel="0" collapsed="false">
      <c r="R452" s="29"/>
      <c r="S452" s="29"/>
      <c r="T452" s="29"/>
      <c r="U452" s="29"/>
      <c r="AD452" s="123"/>
      <c r="AE452" s="378"/>
      <c r="AF452" s="189"/>
      <c r="AG452" s="108"/>
      <c r="AH452" s="108"/>
      <c r="AI452" s="104"/>
      <c r="AJ452" s="103"/>
    </row>
    <row r="453" customFormat="false" ht="11.25" hidden="false" customHeight="false" outlineLevel="0" collapsed="false">
      <c r="R453" s="29"/>
      <c r="S453" s="29"/>
      <c r="T453" s="29"/>
      <c r="U453" s="29"/>
      <c r="AD453" s="123"/>
      <c r="AE453" s="378"/>
      <c r="AF453" s="189"/>
      <c r="AG453" s="108"/>
      <c r="AH453" s="108"/>
      <c r="AI453" s="104"/>
      <c r="AJ453" s="103"/>
    </row>
    <row r="454" customFormat="false" ht="11.25" hidden="false" customHeight="false" outlineLevel="0" collapsed="false">
      <c r="R454" s="29"/>
      <c r="S454" s="29"/>
      <c r="T454" s="29"/>
      <c r="U454" s="29"/>
      <c r="AD454" s="123"/>
      <c r="AE454" s="378"/>
      <c r="AF454" s="189"/>
      <c r="AG454" s="108"/>
      <c r="AH454" s="108"/>
      <c r="AI454" s="104"/>
      <c r="AJ454" s="103"/>
    </row>
    <row r="455" customFormat="false" ht="11.25" hidden="false" customHeight="false" outlineLevel="0" collapsed="false">
      <c r="R455" s="29"/>
      <c r="S455" s="29"/>
      <c r="T455" s="29"/>
      <c r="U455" s="29"/>
      <c r="AD455" s="123"/>
      <c r="AE455" s="378"/>
      <c r="AF455" s="189"/>
      <c r="AG455" s="108"/>
      <c r="AH455" s="108"/>
      <c r="AI455" s="104"/>
      <c r="AJ455" s="103"/>
    </row>
    <row r="456" customFormat="false" ht="11.25" hidden="false" customHeight="false" outlineLevel="0" collapsed="false">
      <c r="R456" s="29"/>
      <c r="S456" s="29"/>
      <c r="T456" s="29"/>
      <c r="U456" s="29"/>
      <c r="AD456" s="123"/>
      <c r="AE456" s="378"/>
      <c r="AF456" s="189"/>
      <c r="AG456" s="108"/>
      <c r="AH456" s="108"/>
      <c r="AI456" s="104"/>
      <c r="AJ456" s="103"/>
    </row>
    <row r="457" customFormat="false" ht="11.25" hidden="false" customHeight="false" outlineLevel="0" collapsed="false">
      <c r="R457" s="29"/>
      <c r="S457" s="29"/>
      <c r="T457" s="29"/>
      <c r="U457" s="29"/>
      <c r="AD457" s="123"/>
      <c r="AE457" s="378"/>
      <c r="AF457" s="189"/>
      <c r="AG457" s="108"/>
      <c r="AH457" s="108"/>
      <c r="AI457" s="104"/>
      <c r="AJ457" s="103"/>
    </row>
    <row r="458" customFormat="false" ht="11.25" hidden="false" customHeight="false" outlineLevel="0" collapsed="false">
      <c r="R458" s="29"/>
      <c r="S458" s="29"/>
      <c r="T458" s="29"/>
      <c r="U458" s="29"/>
      <c r="AD458" s="123"/>
      <c r="AE458" s="378"/>
      <c r="AF458" s="189"/>
      <c r="AG458" s="108"/>
      <c r="AH458" s="108"/>
      <c r="AI458" s="104"/>
      <c r="AJ458" s="103"/>
    </row>
    <row r="459" customFormat="false" ht="11.25" hidden="false" customHeight="false" outlineLevel="0" collapsed="false">
      <c r="R459" s="29"/>
      <c r="S459" s="29"/>
      <c r="T459" s="29"/>
      <c r="U459" s="29"/>
      <c r="AD459" s="123"/>
      <c r="AE459" s="378"/>
      <c r="AF459" s="189"/>
      <c r="AG459" s="108"/>
      <c r="AH459" s="108"/>
      <c r="AI459" s="104"/>
      <c r="AJ459" s="103"/>
    </row>
    <row r="460" customFormat="false" ht="11.25" hidden="false" customHeight="false" outlineLevel="0" collapsed="false">
      <c r="R460" s="29"/>
      <c r="S460" s="29"/>
      <c r="T460" s="29"/>
      <c r="U460" s="29"/>
      <c r="AD460" s="123"/>
      <c r="AE460" s="378"/>
      <c r="AF460" s="189"/>
      <c r="AG460" s="108"/>
      <c r="AH460" s="108"/>
      <c r="AI460" s="104"/>
      <c r="AJ460" s="103"/>
    </row>
    <row r="461" customFormat="false" ht="11.25" hidden="false" customHeight="false" outlineLevel="0" collapsed="false">
      <c r="R461" s="29"/>
      <c r="S461" s="29"/>
      <c r="T461" s="29"/>
      <c r="U461" s="29"/>
      <c r="AD461" s="123"/>
      <c r="AE461" s="378"/>
      <c r="AF461" s="189"/>
      <c r="AG461" s="108"/>
      <c r="AH461" s="108"/>
      <c r="AI461" s="104"/>
      <c r="AJ461" s="103"/>
    </row>
    <row r="462" customFormat="false" ht="11.25" hidden="false" customHeight="false" outlineLevel="0" collapsed="false">
      <c r="R462" s="29"/>
      <c r="S462" s="29"/>
      <c r="T462" s="29"/>
      <c r="U462" s="29"/>
      <c r="AD462" s="123"/>
      <c r="AE462" s="378"/>
      <c r="AF462" s="189"/>
      <c r="AG462" s="108"/>
      <c r="AH462" s="108"/>
      <c r="AI462" s="104"/>
      <c r="AJ462" s="103"/>
    </row>
    <row r="463" customFormat="false" ht="11.25" hidden="false" customHeight="false" outlineLevel="0" collapsed="false">
      <c r="R463" s="29"/>
      <c r="S463" s="29"/>
      <c r="T463" s="29"/>
      <c r="U463" s="29"/>
      <c r="AD463" s="123"/>
      <c r="AE463" s="378"/>
      <c r="AF463" s="189"/>
      <c r="AG463" s="108"/>
      <c r="AH463" s="108"/>
      <c r="AI463" s="104"/>
      <c r="AJ463" s="103"/>
    </row>
    <row r="464" customFormat="false" ht="11.25" hidden="false" customHeight="false" outlineLevel="0" collapsed="false">
      <c r="R464" s="29"/>
      <c r="S464" s="29"/>
      <c r="T464" s="29"/>
      <c r="U464" s="29"/>
      <c r="AD464" s="123"/>
      <c r="AE464" s="378"/>
      <c r="AF464" s="189"/>
      <c r="AG464" s="108"/>
      <c r="AH464" s="108"/>
      <c r="AI464" s="104"/>
      <c r="AJ464" s="103"/>
    </row>
    <row r="465" customFormat="false" ht="11.25" hidden="false" customHeight="false" outlineLevel="0" collapsed="false">
      <c r="R465" s="29"/>
      <c r="S465" s="29"/>
      <c r="T465" s="29"/>
      <c r="U465" s="29"/>
      <c r="AD465" s="123"/>
      <c r="AE465" s="378"/>
      <c r="AF465" s="189"/>
      <c r="AG465" s="108"/>
      <c r="AH465" s="108"/>
      <c r="AI465" s="104"/>
      <c r="AJ465" s="103"/>
    </row>
    <row r="466" customFormat="false" ht="11.25" hidden="false" customHeight="false" outlineLevel="0" collapsed="false">
      <c r="R466" s="29"/>
      <c r="S466" s="29"/>
      <c r="T466" s="29"/>
      <c r="U466" s="29"/>
      <c r="AD466" s="123"/>
      <c r="AE466" s="378"/>
      <c r="AF466" s="189"/>
      <c r="AG466" s="108"/>
      <c r="AH466" s="108"/>
      <c r="AI466" s="104"/>
      <c r="AJ466" s="103"/>
    </row>
    <row r="467" customFormat="false" ht="11.25" hidden="false" customHeight="false" outlineLevel="0" collapsed="false">
      <c r="R467" s="29"/>
      <c r="S467" s="29"/>
      <c r="T467" s="29"/>
      <c r="U467" s="29"/>
      <c r="AD467" s="123"/>
      <c r="AE467" s="378"/>
      <c r="AF467" s="189"/>
      <c r="AG467" s="108"/>
      <c r="AH467" s="108"/>
      <c r="AI467" s="104"/>
      <c r="AJ467" s="103"/>
    </row>
    <row r="468" customFormat="false" ht="11.25" hidden="false" customHeight="false" outlineLevel="0" collapsed="false">
      <c r="R468" s="29"/>
      <c r="S468" s="29"/>
      <c r="T468" s="29"/>
      <c r="U468" s="29"/>
      <c r="AD468" s="123"/>
      <c r="AE468" s="378"/>
      <c r="AF468" s="189"/>
      <c r="AG468" s="108"/>
      <c r="AH468" s="108"/>
      <c r="AI468" s="104"/>
      <c r="AJ468" s="103"/>
    </row>
    <row r="469" customFormat="false" ht="11.25" hidden="false" customHeight="false" outlineLevel="0" collapsed="false">
      <c r="R469" s="29"/>
      <c r="S469" s="29"/>
      <c r="T469" s="29"/>
      <c r="U469" s="29"/>
      <c r="AD469" s="123"/>
      <c r="AE469" s="378"/>
      <c r="AF469" s="189"/>
      <c r="AG469" s="108"/>
      <c r="AH469" s="108"/>
      <c r="AI469" s="104"/>
      <c r="AJ469" s="103"/>
    </row>
    <row r="470" customFormat="false" ht="11.25" hidden="false" customHeight="false" outlineLevel="0" collapsed="false">
      <c r="R470" s="29"/>
      <c r="S470" s="29"/>
      <c r="T470" s="29"/>
      <c r="U470" s="29"/>
      <c r="AD470" s="123"/>
      <c r="AE470" s="378"/>
      <c r="AF470" s="189"/>
      <c r="AG470" s="108"/>
      <c r="AH470" s="108"/>
      <c r="AI470" s="104"/>
      <c r="AJ470" s="103"/>
    </row>
    <row r="471" customFormat="false" ht="11.25" hidden="false" customHeight="false" outlineLevel="0" collapsed="false">
      <c r="R471" s="29"/>
      <c r="S471" s="29"/>
      <c r="T471" s="29"/>
      <c r="U471" s="29"/>
      <c r="AD471" s="123"/>
      <c r="AE471" s="378"/>
      <c r="AF471" s="189"/>
      <c r="AG471" s="108"/>
      <c r="AH471" s="108"/>
      <c r="AI471" s="104"/>
      <c r="AJ471" s="103"/>
    </row>
    <row r="472" customFormat="false" ht="11.25" hidden="false" customHeight="false" outlineLevel="0" collapsed="false">
      <c r="R472" s="29"/>
      <c r="S472" s="29"/>
      <c r="T472" s="29"/>
      <c r="U472" s="29"/>
      <c r="AD472" s="123"/>
      <c r="AE472" s="378"/>
      <c r="AF472" s="189"/>
      <c r="AG472" s="108"/>
      <c r="AH472" s="108"/>
      <c r="AI472" s="104"/>
      <c r="AJ472" s="103"/>
    </row>
    <row r="473" customFormat="false" ht="11.25" hidden="false" customHeight="false" outlineLevel="0" collapsed="false">
      <c r="R473" s="29"/>
      <c r="S473" s="29"/>
      <c r="T473" s="29"/>
      <c r="U473" s="29"/>
      <c r="AD473" s="123"/>
      <c r="AE473" s="378"/>
      <c r="AF473" s="189"/>
      <c r="AG473" s="108"/>
      <c r="AH473" s="108"/>
      <c r="AI473" s="104"/>
      <c r="AJ473" s="103"/>
    </row>
    <row r="474" customFormat="false" ht="11.25" hidden="false" customHeight="false" outlineLevel="0" collapsed="false">
      <c r="R474" s="29"/>
      <c r="S474" s="29"/>
      <c r="T474" s="29"/>
      <c r="U474" s="29"/>
      <c r="AD474" s="123"/>
      <c r="AE474" s="378"/>
      <c r="AF474" s="189"/>
      <c r="AG474" s="108"/>
      <c r="AH474" s="108"/>
      <c r="AI474" s="104"/>
      <c r="AJ474" s="103"/>
    </row>
    <row r="475" customFormat="false" ht="11.25" hidden="false" customHeight="false" outlineLevel="0" collapsed="false">
      <c r="R475" s="29"/>
      <c r="S475" s="29"/>
      <c r="T475" s="29"/>
      <c r="U475" s="29"/>
      <c r="AD475" s="123"/>
      <c r="AE475" s="378"/>
      <c r="AF475" s="189"/>
      <c r="AG475" s="108"/>
      <c r="AH475" s="108"/>
      <c r="AI475" s="104"/>
      <c r="AJ475" s="103"/>
    </row>
    <row r="476" customFormat="false" ht="11.25" hidden="false" customHeight="false" outlineLevel="0" collapsed="false">
      <c r="R476" s="29"/>
      <c r="S476" s="29"/>
      <c r="T476" s="29"/>
      <c r="U476" s="29"/>
      <c r="AD476" s="123"/>
      <c r="AE476" s="378"/>
      <c r="AF476" s="189"/>
      <c r="AG476" s="108"/>
      <c r="AH476" s="108"/>
      <c r="AI476" s="104"/>
      <c r="AJ476" s="103"/>
    </row>
    <row r="477" customFormat="false" ht="11.25" hidden="false" customHeight="false" outlineLevel="0" collapsed="false">
      <c r="R477" s="29"/>
      <c r="S477" s="29"/>
      <c r="T477" s="29"/>
      <c r="U477" s="29"/>
      <c r="AD477" s="123"/>
      <c r="AE477" s="378"/>
      <c r="AF477" s="189"/>
      <c r="AG477" s="108"/>
      <c r="AH477" s="108"/>
      <c r="AI477" s="104"/>
      <c r="AJ477" s="103"/>
    </row>
    <row r="478" customFormat="false" ht="11.25" hidden="false" customHeight="false" outlineLevel="0" collapsed="false">
      <c r="R478" s="29"/>
      <c r="S478" s="29"/>
      <c r="T478" s="29"/>
      <c r="U478" s="29"/>
      <c r="AD478" s="123"/>
      <c r="AE478" s="378"/>
      <c r="AF478" s="189"/>
      <c r="AG478" s="108"/>
      <c r="AH478" s="108"/>
      <c r="AI478" s="104"/>
      <c r="AJ478" s="103"/>
    </row>
    <row r="479" customFormat="false" ht="11.25" hidden="false" customHeight="false" outlineLevel="0" collapsed="false">
      <c r="R479" s="29"/>
      <c r="S479" s="29"/>
      <c r="T479" s="29"/>
      <c r="U479" s="29"/>
      <c r="AD479" s="123"/>
      <c r="AE479" s="378"/>
      <c r="AF479" s="189"/>
      <c r="AG479" s="108"/>
      <c r="AH479" s="108"/>
      <c r="AI479" s="104"/>
      <c r="AJ479" s="103"/>
    </row>
    <row r="480" customFormat="false" ht="11.25" hidden="false" customHeight="false" outlineLevel="0" collapsed="false">
      <c r="R480" s="29"/>
      <c r="S480" s="29"/>
      <c r="T480" s="29"/>
      <c r="U480" s="29"/>
      <c r="AD480" s="123"/>
      <c r="AE480" s="378"/>
      <c r="AF480" s="189"/>
      <c r="AG480" s="108"/>
      <c r="AH480" s="108"/>
      <c r="AI480" s="104"/>
      <c r="AJ480" s="103"/>
    </row>
    <row r="481" customFormat="false" ht="11.25" hidden="false" customHeight="false" outlineLevel="0" collapsed="false">
      <c r="R481" s="29"/>
      <c r="S481" s="29"/>
      <c r="T481" s="29"/>
      <c r="U481" s="29"/>
      <c r="AD481" s="123"/>
      <c r="AE481" s="378"/>
      <c r="AF481" s="189"/>
      <c r="AG481" s="108"/>
      <c r="AH481" s="108"/>
      <c r="AI481" s="104"/>
      <c r="AJ481" s="103"/>
    </row>
    <row r="482" customFormat="false" ht="11.25" hidden="false" customHeight="false" outlineLevel="0" collapsed="false">
      <c r="R482" s="29"/>
      <c r="S482" s="29"/>
      <c r="T482" s="29"/>
      <c r="U482" s="29"/>
      <c r="AD482" s="123"/>
      <c r="AE482" s="378"/>
      <c r="AF482" s="189"/>
      <c r="AG482" s="108"/>
      <c r="AH482" s="108"/>
      <c r="AI482" s="104"/>
      <c r="AJ482" s="103"/>
    </row>
    <row r="483" customFormat="false" ht="11.25" hidden="false" customHeight="false" outlineLevel="0" collapsed="false">
      <c r="R483" s="29"/>
      <c r="S483" s="29"/>
      <c r="T483" s="29"/>
      <c r="U483" s="29"/>
      <c r="AD483" s="123"/>
      <c r="AE483" s="378"/>
      <c r="AF483" s="189"/>
      <c r="AG483" s="108"/>
      <c r="AH483" s="108"/>
      <c r="AI483" s="104"/>
      <c r="AJ483" s="103"/>
    </row>
    <row r="484" customFormat="false" ht="11.25" hidden="false" customHeight="false" outlineLevel="0" collapsed="false">
      <c r="R484" s="29"/>
      <c r="S484" s="29"/>
      <c r="T484" s="29"/>
      <c r="U484" s="29"/>
      <c r="AD484" s="123"/>
      <c r="AE484" s="378"/>
      <c r="AF484" s="189"/>
      <c r="AG484" s="108"/>
      <c r="AH484" s="108"/>
      <c r="AI484" s="104"/>
      <c r="AJ484" s="103"/>
    </row>
    <row r="485" customFormat="false" ht="11.25" hidden="false" customHeight="false" outlineLevel="0" collapsed="false">
      <c r="R485" s="29"/>
      <c r="S485" s="29"/>
      <c r="T485" s="29"/>
      <c r="U485" s="29"/>
      <c r="AD485" s="123"/>
      <c r="AE485" s="378"/>
      <c r="AF485" s="189"/>
      <c r="AG485" s="108"/>
      <c r="AH485" s="108"/>
      <c r="AI485" s="104"/>
      <c r="AJ485" s="103"/>
    </row>
    <row r="486" customFormat="false" ht="11.25" hidden="false" customHeight="false" outlineLevel="0" collapsed="false">
      <c r="R486" s="29"/>
      <c r="S486" s="29"/>
      <c r="T486" s="29"/>
      <c r="U486" s="29"/>
      <c r="AD486" s="123"/>
      <c r="AE486" s="378"/>
      <c r="AF486" s="189"/>
      <c r="AG486" s="108"/>
      <c r="AH486" s="108"/>
      <c r="AI486" s="104"/>
      <c r="AJ486" s="103"/>
    </row>
    <row r="487" customFormat="false" ht="11.25" hidden="false" customHeight="false" outlineLevel="0" collapsed="false">
      <c r="R487" s="29"/>
      <c r="S487" s="29"/>
      <c r="T487" s="29"/>
      <c r="U487" s="29"/>
      <c r="AD487" s="123"/>
      <c r="AE487" s="378"/>
      <c r="AF487" s="189"/>
      <c r="AG487" s="108"/>
      <c r="AH487" s="108"/>
      <c r="AI487" s="104"/>
      <c r="AJ487" s="103"/>
    </row>
    <row r="488" customFormat="false" ht="11.25" hidden="false" customHeight="false" outlineLevel="0" collapsed="false">
      <c r="R488" s="29"/>
      <c r="S488" s="29"/>
      <c r="T488" s="29"/>
      <c r="U488" s="29"/>
      <c r="AD488" s="123"/>
      <c r="AE488" s="378"/>
      <c r="AF488" s="189"/>
      <c r="AG488" s="108"/>
      <c r="AH488" s="108"/>
      <c r="AI488" s="104"/>
      <c r="AJ488" s="103"/>
    </row>
    <row r="489" customFormat="false" ht="11.25" hidden="false" customHeight="false" outlineLevel="0" collapsed="false">
      <c r="R489" s="29"/>
      <c r="S489" s="29"/>
      <c r="T489" s="29"/>
      <c r="U489" s="29"/>
      <c r="AD489" s="123"/>
      <c r="AE489" s="378"/>
      <c r="AF489" s="189"/>
      <c r="AG489" s="108"/>
      <c r="AH489" s="108"/>
      <c r="AI489" s="104"/>
      <c r="AJ489" s="103"/>
    </row>
    <row r="490" customFormat="false" ht="11.25" hidden="false" customHeight="false" outlineLevel="0" collapsed="false">
      <c r="R490" s="29"/>
      <c r="S490" s="29"/>
      <c r="T490" s="29"/>
      <c r="U490" s="29"/>
      <c r="AD490" s="123"/>
      <c r="AE490" s="378"/>
      <c r="AF490" s="189"/>
      <c r="AG490" s="108"/>
      <c r="AH490" s="108"/>
      <c r="AI490" s="104"/>
      <c r="AJ490" s="103"/>
    </row>
    <row r="491" customFormat="false" ht="11.25" hidden="false" customHeight="false" outlineLevel="0" collapsed="false">
      <c r="R491" s="29"/>
      <c r="S491" s="29"/>
      <c r="T491" s="29"/>
      <c r="U491" s="29"/>
      <c r="AD491" s="123"/>
      <c r="AE491" s="378"/>
      <c r="AF491" s="189"/>
      <c r="AG491" s="108"/>
      <c r="AH491" s="108"/>
      <c r="AI491" s="104"/>
      <c r="AJ491" s="103"/>
    </row>
    <row r="492" customFormat="false" ht="11.25" hidden="false" customHeight="false" outlineLevel="0" collapsed="false">
      <c r="R492" s="29"/>
      <c r="S492" s="29"/>
      <c r="T492" s="29"/>
      <c r="U492" s="29"/>
      <c r="AD492" s="123"/>
      <c r="AE492" s="378"/>
      <c r="AF492" s="189"/>
      <c r="AG492" s="108"/>
      <c r="AH492" s="108"/>
      <c r="AI492" s="104"/>
      <c r="AJ492" s="103"/>
    </row>
    <row r="493" customFormat="false" ht="11.25" hidden="false" customHeight="false" outlineLevel="0" collapsed="false">
      <c r="R493" s="29"/>
      <c r="S493" s="29"/>
      <c r="T493" s="29"/>
      <c r="U493" s="29"/>
      <c r="AD493" s="123"/>
      <c r="AE493" s="378"/>
      <c r="AF493" s="189"/>
      <c r="AG493" s="108"/>
      <c r="AH493" s="108"/>
      <c r="AI493" s="104"/>
      <c r="AJ493" s="103"/>
    </row>
    <row r="494" customFormat="false" ht="11.25" hidden="false" customHeight="false" outlineLevel="0" collapsed="false">
      <c r="R494" s="29"/>
      <c r="S494" s="29"/>
      <c r="T494" s="29"/>
      <c r="U494" s="29"/>
      <c r="AD494" s="123"/>
      <c r="AE494" s="378"/>
      <c r="AF494" s="189"/>
      <c r="AG494" s="108"/>
      <c r="AH494" s="108"/>
      <c r="AI494" s="104"/>
      <c r="AJ494" s="103"/>
    </row>
    <row r="495" customFormat="false" ht="11.25" hidden="false" customHeight="false" outlineLevel="0" collapsed="false">
      <c r="R495" s="29"/>
      <c r="S495" s="29"/>
      <c r="T495" s="29"/>
      <c r="U495" s="29"/>
      <c r="AD495" s="123"/>
      <c r="AE495" s="378"/>
      <c r="AF495" s="189"/>
      <c r="AG495" s="108"/>
      <c r="AH495" s="108"/>
      <c r="AI495" s="104"/>
      <c r="AJ495" s="103"/>
    </row>
    <row r="496" customFormat="false" ht="11.25" hidden="false" customHeight="false" outlineLevel="0" collapsed="false">
      <c r="R496" s="29"/>
      <c r="S496" s="29"/>
      <c r="T496" s="29"/>
      <c r="U496" s="29"/>
      <c r="AD496" s="123"/>
      <c r="AE496" s="378"/>
      <c r="AF496" s="189"/>
      <c r="AG496" s="108"/>
      <c r="AH496" s="108"/>
      <c r="AI496" s="104"/>
      <c r="AJ496" s="103"/>
    </row>
    <row r="497" customFormat="false" ht="11.25" hidden="false" customHeight="false" outlineLevel="0" collapsed="false">
      <c r="R497" s="29"/>
      <c r="S497" s="29"/>
      <c r="T497" s="29"/>
      <c r="U497" s="29"/>
      <c r="AD497" s="123"/>
      <c r="AE497" s="378"/>
      <c r="AF497" s="189"/>
      <c r="AG497" s="108"/>
      <c r="AH497" s="108"/>
      <c r="AI497" s="104"/>
      <c r="AJ497" s="103"/>
    </row>
    <row r="498" customFormat="false" ht="11.25" hidden="false" customHeight="false" outlineLevel="0" collapsed="false">
      <c r="R498" s="29"/>
      <c r="S498" s="29"/>
      <c r="T498" s="29"/>
      <c r="U498" s="29"/>
      <c r="AD498" s="123"/>
      <c r="AE498" s="378"/>
      <c r="AF498" s="189"/>
      <c r="AG498" s="108"/>
      <c r="AH498" s="108"/>
      <c r="AI498" s="104"/>
      <c r="AJ498" s="103"/>
    </row>
    <row r="499" customFormat="false" ht="11.25" hidden="false" customHeight="false" outlineLevel="0" collapsed="false">
      <c r="R499" s="29"/>
      <c r="S499" s="29"/>
      <c r="T499" s="29"/>
      <c r="U499" s="29"/>
      <c r="AD499" s="123"/>
      <c r="AE499" s="378"/>
      <c r="AF499" s="189"/>
      <c r="AG499" s="108"/>
      <c r="AH499" s="108"/>
      <c r="AI499" s="104"/>
      <c r="AJ499" s="103"/>
    </row>
    <row r="500" customFormat="false" ht="11.25" hidden="false" customHeight="false" outlineLevel="0" collapsed="false">
      <c r="R500" s="29"/>
      <c r="S500" s="29"/>
      <c r="T500" s="29"/>
      <c r="U500" s="29"/>
      <c r="AD500" s="123"/>
      <c r="AE500" s="378"/>
      <c r="AF500" s="189"/>
      <c r="AG500" s="108"/>
      <c r="AH500" s="108"/>
      <c r="AI500" s="104"/>
      <c r="AJ500" s="103"/>
    </row>
    <row r="501" customFormat="false" ht="11.25" hidden="false" customHeight="false" outlineLevel="0" collapsed="false">
      <c r="R501" s="29"/>
      <c r="S501" s="29"/>
      <c r="T501" s="29"/>
      <c r="U501" s="29"/>
      <c r="AD501" s="123"/>
      <c r="AE501" s="378"/>
      <c r="AF501" s="189"/>
      <c r="AG501" s="108"/>
      <c r="AH501" s="108"/>
      <c r="AI501" s="104"/>
      <c r="AJ501" s="103"/>
    </row>
    <row r="502" customFormat="false" ht="11.25" hidden="false" customHeight="false" outlineLevel="0" collapsed="false">
      <c r="R502" s="29"/>
      <c r="S502" s="29"/>
      <c r="T502" s="29"/>
      <c r="U502" s="29"/>
      <c r="AD502" s="123"/>
      <c r="AE502" s="378"/>
      <c r="AF502" s="189"/>
      <c r="AG502" s="108"/>
      <c r="AH502" s="108"/>
      <c r="AI502" s="104"/>
      <c r="AJ502" s="103"/>
    </row>
    <row r="503" customFormat="false" ht="11.25" hidden="false" customHeight="false" outlineLevel="0" collapsed="false">
      <c r="R503" s="29"/>
      <c r="S503" s="29"/>
      <c r="T503" s="29"/>
      <c r="U503" s="29"/>
      <c r="AD503" s="123"/>
      <c r="AE503" s="378"/>
      <c r="AF503" s="189"/>
      <c r="AG503" s="108"/>
      <c r="AH503" s="108"/>
      <c r="AI503" s="104"/>
      <c r="AJ503" s="103"/>
    </row>
    <row r="504" customFormat="false" ht="11.25" hidden="false" customHeight="false" outlineLevel="0" collapsed="false">
      <c r="R504" s="29"/>
      <c r="S504" s="29"/>
      <c r="T504" s="29"/>
      <c r="U504" s="29"/>
      <c r="AD504" s="123"/>
      <c r="AE504" s="378"/>
      <c r="AF504" s="189"/>
      <c r="AG504" s="108"/>
      <c r="AH504" s="108"/>
      <c r="AI504" s="104"/>
      <c r="AJ504" s="103"/>
    </row>
    <row r="505" customFormat="false" ht="11.25" hidden="false" customHeight="false" outlineLevel="0" collapsed="false">
      <c r="R505" s="29"/>
      <c r="S505" s="29"/>
      <c r="T505" s="29"/>
      <c r="U505" s="29"/>
      <c r="AD505" s="123"/>
      <c r="AE505" s="378"/>
      <c r="AF505" s="189"/>
      <c r="AG505" s="108"/>
      <c r="AH505" s="108"/>
      <c r="AI505" s="104"/>
      <c r="AJ505" s="103"/>
    </row>
    <row r="506" customFormat="false" ht="11.25" hidden="false" customHeight="false" outlineLevel="0" collapsed="false">
      <c r="R506" s="29"/>
      <c r="S506" s="29"/>
      <c r="T506" s="29"/>
      <c r="U506" s="29"/>
      <c r="AD506" s="123"/>
      <c r="AE506" s="378"/>
      <c r="AF506" s="189"/>
      <c r="AG506" s="108"/>
      <c r="AH506" s="108"/>
      <c r="AI506" s="104"/>
      <c r="AJ506" s="103"/>
    </row>
    <row r="507" customFormat="false" ht="11.25" hidden="false" customHeight="false" outlineLevel="0" collapsed="false">
      <c r="R507" s="29"/>
      <c r="S507" s="29"/>
      <c r="T507" s="29"/>
      <c r="U507" s="29"/>
      <c r="AD507" s="123"/>
      <c r="AE507" s="378"/>
      <c r="AF507" s="189"/>
      <c r="AG507" s="108"/>
      <c r="AH507" s="108"/>
      <c r="AI507" s="104"/>
      <c r="AJ507" s="103"/>
    </row>
    <row r="508" customFormat="false" ht="11.25" hidden="false" customHeight="false" outlineLevel="0" collapsed="false">
      <c r="R508" s="29"/>
      <c r="S508" s="29"/>
      <c r="T508" s="29"/>
      <c r="U508" s="29"/>
      <c r="AD508" s="123"/>
      <c r="AE508" s="378"/>
      <c r="AF508" s="189"/>
      <c r="AG508" s="108"/>
      <c r="AH508" s="108"/>
      <c r="AI508" s="104"/>
      <c r="AJ508" s="103"/>
    </row>
    <row r="509" customFormat="false" ht="11.25" hidden="false" customHeight="false" outlineLevel="0" collapsed="false">
      <c r="R509" s="29"/>
      <c r="S509" s="29"/>
      <c r="T509" s="29"/>
      <c r="U509" s="29"/>
      <c r="AD509" s="123"/>
      <c r="AE509" s="378"/>
      <c r="AF509" s="189"/>
      <c r="AG509" s="108"/>
      <c r="AH509" s="108"/>
      <c r="AI509" s="104"/>
      <c r="AJ509" s="103"/>
    </row>
    <row r="510" customFormat="false" ht="11.25" hidden="false" customHeight="false" outlineLevel="0" collapsed="false">
      <c r="R510" s="29"/>
      <c r="S510" s="29"/>
      <c r="T510" s="29"/>
      <c r="U510" s="29"/>
      <c r="AD510" s="123"/>
      <c r="AE510" s="378"/>
      <c r="AF510" s="189"/>
      <c r="AG510" s="108"/>
      <c r="AH510" s="108"/>
      <c r="AI510" s="104"/>
      <c r="AJ510" s="103"/>
    </row>
    <row r="511" customFormat="false" ht="11.25" hidden="false" customHeight="false" outlineLevel="0" collapsed="false">
      <c r="R511" s="29"/>
      <c r="S511" s="29"/>
      <c r="T511" s="29"/>
      <c r="U511" s="29"/>
      <c r="AD511" s="123"/>
      <c r="AE511" s="378"/>
      <c r="AF511" s="189"/>
      <c r="AG511" s="108"/>
      <c r="AH511" s="108"/>
      <c r="AI511" s="104"/>
      <c r="AJ511" s="103"/>
    </row>
    <row r="512" customFormat="false" ht="11.25" hidden="false" customHeight="false" outlineLevel="0" collapsed="false">
      <c r="R512" s="29"/>
      <c r="S512" s="29"/>
      <c r="T512" s="29"/>
      <c r="U512" s="29"/>
      <c r="AD512" s="123"/>
      <c r="AE512" s="378"/>
      <c r="AF512" s="189"/>
      <c r="AG512" s="108"/>
      <c r="AH512" s="108"/>
      <c r="AI512" s="104"/>
      <c r="AJ512" s="103"/>
    </row>
    <row r="513" customFormat="false" ht="11.25" hidden="false" customHeight="false" outlineLevel="0" collapsed="false">
      <c r="R513" s="29"/>
      <c r="S513" s="29"/>
      <c r="T513" s="29"/>
      <c r="U513" s="29"/>
      <c r="AD513" s="123"/>
      <c r="AE513" s="378"/>
      <c r="AF513" s="189"/>
      <c r="AG513" s="108"/>
      <c r="AH513" s="108"/>
      <c r="AI513" s="104"/>
      <c r="AJ513" s="103"/>
    </row>
    <row r="514" customFormat="false" ht="11.25" hidden="false" customHeight="false" outlineLevel="0" collapsed="false">
      <c r="R514" s="29"/>
      <c r="S514" s="29"/>
      <c r="T514" s="29"/>
      <c r="U514" s="29"/>
      <c r="AD514" s="123"/>
      <c r="AE514" s="378"/>
      <c r="AF514" s="189"/>
      <c r="AG514" s="108"/>
      <c r="AH514" s="108"/>
      <c r="AI514" s="104"/>
      <c r="AJ514" s="103"/>
    </row>
    <row r="515" customFormat="false" ht="11.25" hidden="false" customHeight="false" outlineLevel="0" collapsed="false">
      <c r="R515" s="29"/>
      <c r="S515" s="29"/>
      <c r="T515" s="29"/>
      <c r="U515" s="29"/>
      <c r="AD515" s="123"/>
      <c r="AE515" s="378"/>
      <c r="AF515" s="189"/>
      <c r="AG515" s="108"/>
      <c r="AH515" s="108"/>
      <c r="AI515" s="104"/>
      <c r="AJ515" s="103"/>
    </row>
    <row r="516" customFormat="false" ht="11.25" hidden="false" customHeight="false" outlineLevel="0" collapsed="false">
      <c r="R516" s="29"/>
      <c r="S516" s="29"/>
      <c r="T516" s="29"/>
      <c r="U516" s="29"/>
      <c r="AD516" s="123"/>
      <c r="AE516" s="378"/>
      <c r="AF516" s="189"/>
      <c r="AG516" s="108"/>
      <c r="AH516" s="108"/>
      <c r="AI516" s="104"/>
      <c r="AJ516" s="103"/>
    </row>
    <row r="517" customFormat="false" ht="11.25" hidden="false" customHeight="false" outlineLevel="0" collapsed="false">
      <c r="R517" s="29"/>
      <c r="S517" s="29"/>
      <c r="T517" s="29"/>
      <c r="U517" s="29"/>
      <c r="AD517" s="123"/>
      <c r="AE517" s="378"/>
      <c r="AF517" s="189"/>
      <c r="AG517" s="108"/>
      <c r="AH517" s="108"/>
      <c r="AI517" s="104"/>
      <c r="AJ517" s="103"/>
    </row>
    <row r="518" customFormat="false" ht="11.25" hidden="false" customHeight="false" outlineLevel="0" collapsed="false">
      <c r="R518" s="29"/>
      <c r="S518" s="29"/>
      <c r="T518" s="29"/>
      <c r="U518" s="29"/>
      <c r="AD518" s="123"/>
      <c r="AE518" s="378"/>
      <c r="AF518" s="189"/>
      <c r="AG518" s="108"/>
      <c r="AH518" s="108"/>
      <c r="AI518" s="104"/>
      <c r="AJ518" s="103"/>
    </row>
    <row r="519" customFormat="false" ht="11.25" hidden="false" customHeight="false" outlineLevel="0" collapsed="false">
      <c r="R519" s="29"/>
      <c r="S519" s="29"/>
      <c r="T519" s="29"/>
      <c r="U519" s="29"/>
      <c r="AD519" s="123"/>
      <c r="AE519" s="378"/>
      <c r="AF519" s="189"/>
      <c r="AG519" s="108"/>
      <c r="AH519" s="108"/>
      <c r="AI519" s="104"/>
      <c r="AJ519" s="103"/>
    </row>
    <row r="520" customFormat="false" ht="11.25" hidden="false" customHeight="false" outlineLevel="0" collapsed="false">
      <c r="R520" s="29"/>
      <c r="S520" s="29"/>
      <c r="T520" s="29"/>
      <c r="U520" s="29"/>
      <c r="AD520" s="123"/>
      <c r="AE520" s="378"/>
      <c r="AF520" s="189"/>
      <c r="AG520" s="108"/>
      <c r="AH520" s="108"/>
      <c r="AI520" s="104"/>
      <c r="AJ520" s="103"/>
    </row>
    <row r="521" customFormat="false" ht="11.25" hidden="false" customHeight="false" outlineLevel="0" collapsed="false">
      <c r="R521" s="29"/>
      <c r="S521" s="29"/>
      <c r="T521" s="29"/>
      <c r="U521" s="29"/>
      <c r="AD521" s="123"/>
      <c r="AE521" s="378"/>
      <c r="AF521" s="189"/>
      <c r="AG521" s="108"/>
      <c r="AH521" s="108"/>
      <c r="AI521" s="104"/>
      <c r="AJ521" s="103"/>
    </row>
    <row r="522" customFormat="false" ht="11.25" hidden="false" customHeight="false" outlineLevel="0" collapsed="false">
      <c r="R522" s="29"/>
      <c r="S522" s="29"/>
      <c r="T522" s="29"/>
      <c r="U522" s="29"/>
      <c r="AD522" s="123"/>
      <c r="AE522" s="378"/>
      <c r="AF522" s="189"/>
      <c r="AG522" s="108"/>
      <c r="AH522" s="108"/>
      <c r="AI522" s="104"/>
      <c r="AJ522" s="103"/>
    </row>
    <row r="523" customFormat="false" ht="11.25" hidden="false" customHeight="false" outlineLevel="0" collapsed="false">
      <c r="R523" s="29"/>
      <c r="S523" s="29"/>
      <c r="T523" s="29"/>
      <c r="U523" s="29"/>
      <c r="AD523" s="123"/>
      <c r="AE523" s="378"/>
      <c r="AF523" s="189"/>
      <c r="AG523" s="108"/>
      <c r="AH523" s="108"/>
      <c r="AI523" s="104"/>
      <c r="AJ523" s="103"/>
    </row>
    <row r="524" customFormat="false" ht="11.25" hidden="false" customHeight="false" outlineLevel="0" collapsed="false">
      <c r="R524" s="29"/>
      <c r="S524" s="29"/>
      <c r="T524" s="29"/>
      <c r="U524" s="29"/>
      <c r="AD524" s="123"/>
      <c r="AE524" s="378"/>
      <c r="AF524" s="189"/>
      <c r="AG524" s="108"/>
      <c r="AH524" s="108"/>
      <c r="AI524" s="104"/>
      <c r="AJ524" s="103"/>
    </row>
    <row r="525" customFormat="false" ht="11.25" hidden="false" customHeight="false" outlineLevel="0" collapsed="false">
      <c r="R525" s="29"/>
      <c r="S525" s="29"/>
      <c r="T525" s="29"/>
      <c r="U525" s="29"/>
      <c r="AD525" s="123"/>
      <c r="AE525" s="378"/>
      <c r="AF525" s="189"/>
      <c r="AG525" s="108"/>
      <c r="AH525" s="108"/>
      <c r="AI525" s="104"/>
      <c r="AJ525" s="103"/>
    </row>
    <row r="526" customFormat="false" ht="11.25" hidden="false" customHeight="false" outlineLevel="0" collapsed="false">
      <c r="R526" s="29"/>
      <c r="S526" s="29"/>
      <c r="T526" s="29"/>
      <c r="U526" s="29"/>
      <c r="AD526" s="123"/>
      <c r="AE526" s="378"/>
      <c r="AF526" s="189"/>
      <c r="AG526" s="108"/>
      <c r="AH526" s="108"/>
      <c r="AI526" s="104"/>
      <c r="AJ526" s="103"/>
    </row>
    <row r="527" customFormat="false" ht="11.25" hidden="false" customHeight="false" outlineLevel="0" collapsed="false">
      <c r="R527" s="29"/>
      <c r="S527" s="29"/>
      <c r="T527" s="29"/>
      <c r="U527" s="29"/>
      <c r="AD527" s="123"/>
      <c r="AE527" s="378"/>
      <c r="AF527" s="189"/>
      <c r="AG527" s="108"/>
      <c r="AH527" s="108"/>
      <c r="AI527" s="104"/>
      <c r="AJ527" s="103"/>
    </row>
    <row r="528" customFormat="false" ht="11.25" hidden="false" customHeight="false" outlineLevel="0" collapsed="false">
      <c r="R528" s="29"/>
      <c r="S528" s="29"/>
      <c r="T528" s="29"/>
      <c r="U528" s="29"/>
      <c r="AD528" s="123"/>
      <c r="AE528" s="378"/>
      <c r="AF528" s="189"/>
      <c r="AG528" s="108"/>
      <c r="AH528" s="108"/>
      <c r="AI528" s="104"/>
      <c r="AJ528" s="103"/>
    </row>
    <row r="529" customFormat="false" ht="11.25" hidden="false" customHeight="false" outlineLevel="0" collapsed="false">
      <c r="R529" s="29"/>
      <c r="S529" s="29"/>
      <c r="T529" s="29"/>
      <c r="U529" s="29"/>
      <c r="AD529" s="123"/>
      <c r="AE529" s="378"/>
      <c r="AF529" s="189"/>
      <c r="AG529" s="108"/>
      <c r="AH529" s="108"/>
      <c r="AI529" s="104"/>
      <c r="AJ529" s="103"/>
    </row>
    <row r="530" customFormat="false" ht="11.25" hidden="false" customHeight="false" outlineLevel="0" collapsed="false">
      <c r="R530" s="29"/>
      <c r="S530" s="29"/>
      <c r="T530" s="29"/>
      <c r="U530" s="29"/>
      <c r="AD530" s="123"/>
      <c r="AE530" s="378"/>
      <c r="AF530" s="189"/>
      <c r="AG530" s="108"/>
      <c r="AH530" s="108"/>
      <c r="AI530" s="104"/>
      <c r="AJ530" s="103"/>
    </row>
    <row r="531" customFormat="false" ht="11.25" hidden="false" customHeight="false" outlineLevel="0" collapsed="false">
      <c r="R531" s="29"/>
      <c r="S531" s="29"/>
      <c r="T531" s="29"/>
      <c r="U531" s="29"/>
      <c r="AD531" s="123"/>
      <c r="AE531" s="378"/>
      <c r="AF531" s="189"/>
      <c r="AG531" s="108"/>
      <c r="AH531" s="108"/>
      <c r="AI531" s="104"/>
      <c r="AJ531" s="103"/>
    </row>
    <row r="532" customFormat="false" ht="11.25" hidden="false" customHeight="false" outlineLevel="0" collapsed="false">
      <c r="R532" s="29"/>
      <c r="S532" s="29"/>
      <c r="T532" s="29"/>
      <c r="U532" s="29"/>
      <c r="AD532" s="123"/>
      <c r="AE532" s="378"/>
      <c r="AF532" s="189"/>
      <c r="AG532" s="108"/>
      <c r="AH532" s="108"/>
      <c r="AI532" s="104"/>
      <c r="AJ532" s="103"/>
    </row>
    <row r="533" customFormat="false" ht="11.25" hidden="false" customHeight="false" outlineLevel="0" collapsed="false">
      <c r="R533" s="29"/>
      <c r="S533" s="29"/>
      <c r="T533" s="29"/>
      <c r="U533" s="29"/>
      <c r="AD533" s="123"/>
      <c r="AE533" s="378"/>
      <c r="AF533" s="189"/>
      <c r="AG533" s="108"/>
      <c r="AH533" s="108"/>
      <c r="AI533" s="104"/>
      <c r="AJ533" s="103"/>
    </row>
    <row r="534" customFormat="false" ht="11.25" hidden="false" customHeight="false" outlineLevel="0" collapsed="false">
      <c r="R534" s="29"/>
      <c r="S534" s="29"/>
      <c r="T534" s="29"/>
      <c r="U534" s="29"/>
      <c r="AD534" s="123"/>
      <c r="AE534" s="378"/>
      <c r="AF534" s="189"/>
      <c r="AG534" s="108"/>
      <c r="AH534" s="108"/>
      <c r="AI534" s="104"/>
      <c r="AJ534" s="103"/>
    </row>
    <row r="535" customFormat="false" ht="11.25" hidden="false" customHeight="false" outlineLevel="0" collapsed="false">
      <c r="R535" s="29"/>
      <c r="S535" s="29"/>
      <c r="T535" s="29"/>
      <c r="U535" s="29"/>
      <c r="AD535" s="123"/>
      <c r="AE535" s="378"/>
      <c r="AF535" s="189"/>
      <c r="AG535" s="108"/>
      <c r="AH535" s="108"/>
      <c r="AI535" s="104"/>
      <c r="AJ535" s="103"/>
    </row>
    <row r="536" customFormat="false" ht="11.25" hidden="false" customHeight="false" outlineLevel="0" collapsed="false">
      <c r="R536" s="29"/>
      <c r="S536" s="29"/>
      <c r="T536" s="29"/>
      <c r="U536" s="29"/>
      <c r="AD536" s="123"/>
      <c r="AE536" s="378"/>
      <c r="AF536" s="189"/>
      <c r="AG536" s="108"/>
      <c r="AH536" s="108"/>
      <c r="AI536" s="104"/>
      <c r="AJ536" s="103"/>
    </row>
    <row r="537" customFormat="false" ht="11.25" hidden="false" customHeight="false" outlineLevel="0" collapsed="false">
      <c r="R537" s="29"/>
      <c r="S537" s="29"/>
      <c r="T537" s="29"/>
      <c r="U537" s="29"/>
      <c r="AD537" s="123"/>
      <c r="AE537" s="378"/>
      <c r="AF537" s="189"/>
      <c r="AG537" s="108"/>
      <c r="AH537" s="108"/>
      <c r="AI537" s="104"/>
      <c r="AJ537" s="103"/>
    </row>
    <row r="538" customFormat="false" ht="11.25" hidden="false" customHeight="false" outlineLevel="0" collapsed="false">
      <c r="R538" s="29"/>
      <c r="S538" s="29"/>
      <c r="T538" s="29"/>
      <c r="U538" s="29"/>
      <c r="AD538" s="123"/>
      <c r="AE538" s="378"/>
      <c r="AF538" s="189"/>
      <c r="AG538" s="108"/>
      <c r="AH538" s="108"/>
      <c r="AI538" s="104"/>
      <c r="AJ538" s="103"/>
    </row>
    <row r="539" customFormat="false" ht="11.25" hidden="false" customHeight="false" outlineLevel="0" collapsed="false">
      <c r="R539" s="29"/>
      <c r="S539" s="29"/>
      <c r="T539" s="29"/>
      <c r="U539" s="29"/>
      <c r="AD539" s="123"/>
      <c r="AE539" s="378"/>
      <c r="AF539" s="189"/>
      <c r="AG539" s="108"/>
      <c r="AH539" s="108"/>
      <c r="AI539" s="104"/>
      <c r="AJ539" s="103"/>
    </row>
    <row r="540" customFormat="false" ht="11.25" hidden="false" customHeight="false" outlineLevel="0" collapsed="false">
      <c r="R540" s="29"/>
      <c r="S540" s="29"/>
      <c r="T540" s="29"/>
      <c r="U540" s="29"/>
      <c r="AD540" s="123"/>
      <c r="AE540" s="378"/>
      <c r="AF540" s="189"/>
      <c r="AG540" s="108"/>
      <c r="AH540" s="108"/>
      <c r="AI540" s="104"/>
      <c r="AJ540" s="103"/>
    </row>
    <row r="541" customFormat="false" ht="11.25" hidden="false" customHeight="false" outlineLevel="0" collapsed="false">
      <c r="R541" s="29"/>
      <c r="S541" s="29"/>
      <c r="T541" s="29"/>
      <c r="U541" s="29"/>
      <c r="AD541" s="123"/>
      <c r="AE541" s="378"/>
      <c r="AF541" s="189"/>
      <c r="AG541" s="108"/>
      <c r="AH541" s="108"/>
      <c r="AI541" s="104"/>
      <c r="AJ541" s="103"/>
    </row>
    <row r="542" customFormat="false" ht="11.25" hidden="false" customHeight="false" outlineLevel="0" collapsed="false">
      <c r="R542" s="29"/>
      <c r="S542" s="29"/>
      <c r="T542" s="29"/>
      <c r="U542" s="29"/>
      <c r="AD542" s="123"/>
      <c r="AE542" s="378"/>
      <c r="AF542" s="189"/>
      <c r="AG542" s="108"/>
      <c r="AH542" s="108"/>
      <c r="AI542" s="104"/>
      <c r="AJ542" s="103"/>
    </row>
    <row r="543" customFormat="false" ht="11.25" hidden="false" customHeight="false" outlineLevel="0" collapsed="false">
      <c r="R543" s="29"/>
      <c r="S543" s="29"/>
      <c r="T543" s="29"/>
      <c r="U543" s="29"/>
      <c r="AD543" s="123"/>
      <c r="AE543" s="378"/>
      <c r="AF543" s="189"/>
      <c r="AG543" s="108"/>
      <c r="AH543" s="108"/>
      <c r="AI543" s="104"/>
      <c r="AJ543" s="103"/>
    </row>
    <row r="544" customFormat="false" ht="11.25" hidden="false" customHeight="false" outlineLevel="0" collapsed="false">
      <c r="R544" s="29"/>
      <c r="S544" s="29"/>
      <c r="T544" s="29"/>
      <c r="U544" s="29"/>
      <c r="AD544" s="123"/>
      <c r="AE544" s="378"/>
      <c r="AF544" s="189"/>
      <c r="AG544" s="108"/>
      <c r="AH544" s="108"/>
      <c r="AI544" s="104"/>
      <c r="AJ544" s="103"/>
    </row>
    <row r="545" customFormat="false" ht="11.25" hidden="false" customHeight="false" outlineLevel="0" collapsed="false">
      <c r="R545" s="29"/>
      <c r="S545" s="29"/>
      <c r="T545" s="29"/>
      <c r="U545" s="29"/>
      <c r="AD545" s="123"/>
      <c r="AE545" s="378"/>
      <c r="AF545" s="189"/>
      <c r="AG545" s="108"/>
      <c r="AH545" s="108"/>
      <c r="AI545" s="104"/>
      <c r="AJ545" s="103"/>
    </row>
    <row r="546" customFormat="false" ht="11.25" hidden="false" customHeight="false" outlineLevel="0" collapsed="false">
      <c r="R546" s="29"/>
      <c r="S546" s="29"/>
      <c r="T546" s="29"/>
      <c r="U546" s="29"/>
      <c r="AD546" s="123"/>
      <c r="AE546" s="378"/>
      <c r="AF546" s="189"/>
      <c r="AG546" s="108"/>
      <c r="AH546" s="108"/>
      <c r="AI546" s="104"/>
      <c r="AJ546" s="103"/>
    </row>
    <row r="547" customFormat="false" ht="11.25" hidden="false" customHeight="false" outlineLevel="0" collapsed="false">
      <c r="R547" s="29"/>
      <c r="S547" s="29"/>
      <c r="T547" s="29"/>
      <c r="U547" s="29"/>
      <c r="AD547" s="123"/>
      <c r="AE547" s="378"/>
      <c r="AF547" s="189"/>
      <c r="AG547" s="108"/>
      <c r="AH547" s="108"/>
      <c r="AI547" s="104"/>
      <c r="AJ547" s="103"/>
    </row>
    <row r="548" customFormat="false" ht="11.25" hidden="false" customHeight="false" outlineLevel="0" collapsed="false">
      <c r="R548" s="29"/>
      <c r="S548" s="29"/>
      <c r="T548" s="29"/>
      <c r="U548" s="29"/>
      <c r="AD548" s="123"/>
      <c r="AE548" s="378"/>
      <c r="AF548" s="189"/>
      <c r="AG548" s="108"/>
      <c r="AH548" s="108"/>
      <c r="AI548" s="104"/>
      <c r="AJ548" s="103"/>
    </row>
    <row r="549" customFormat="false" ht="11.25" hidden="false" customHeight="false" outlineLevel="0" collapsed="false">
      <c r="R549" s="29"/>
      <c r="S549" s="29"/>
      <c r="T549" s="29"/>
      <c r="U549" s="29"/>
      <c r="AD549" s="123"/>
      <c r="AE549" s="378"/>
      <c r="AF549" s="189"/>
      <c r="AG549" s="108"/>
      <c r="AH549" s="108"/>
      <c r="AI549" s="104"/>
      <c r="AJ549" s="103"/>
    </row>
    <row r="550" customFormat="false" ht="11.25" hidden="false" customHeight="false" outlineLevel="0" collapsed="false">
      <c r="R550" s="29"/>
      <c r="S550" s="29"/>
      <c r="T550" s="29"/>
      <c r="U550" s="29"/>
      <c r="AD550" s="123"/>
      <c r="AE550" s="378"/>
      <c r="AF550" s="189"/>
      <c r="AG550" s="108"/>
      <c r="AH550" s="108"/>
      <c r="AI550" s="104"/>
      <c r="AJ550" s="103"/>
    </row>
    <row r="551" customFormat="false" ht="11.25" hidden="false" customHeight="false" outlineLevel="0" collapsed="false">
      <c r="R551" s="29"/>
      <c r="S551" s="29"/>
      <c r="T551" s="29"/>
      <c r="U551" s="29"/>
      <c r="AD551" s="123"/>
      <c r="AE551" s="378"/>
      <c r="AF551" s="189"/>
      <c r="AG551" s="108"/>
      <c r="AH551" s="108"/>
      <c r="AI551" s="104"/>
      <c r="AJ551" s="103"/>
    </row>
    <row r="552" customFormat="false" ht="11.25" hidden="false" customHeight="false" outlineLevel="0" collapsed="false">
      <c r="R552" s="29"/>
      <c r="S552" s="29"/>
      <c r="T552" s="29"/>
      <c r="U552" s="29"/>
      <c r="AD552" s="123"/>
      <c r="AE552" s="378"/>
      <c r="AF552" s="189"/>
      <c r="AG552" s="108"/>
      <c r="AH552" s="108"/>
      <c r="AI552" s="104"/>
      <c r="AJ552" s="103"/>
    </row>
    <row r="553" customFormat="false" ht="11.25" hidden="false" customHeight="false" outlineLevel="0" collapsed="false">
      <c r="R553" s="29"/>
      <c r="S553" s="29"/>
      <c r="T553" s="29"/>
      <c r="U553" s="29"/>
      <c r="AD553" s="123"/>
      <c r="AE553" s="378"/>
      <c r="AF553" s="189"/>
      <c r="AG553" s="108"/>
      <c r="AH553" s="108"/>
      <c r="AI553" s="104"/>
      <c r="AJ553" s="103"/>
    </row>
    <row r="554" customFormat="false" ht="11.25" hidden="false" customHeight="false" outlineLevel="0" collapsed="false">
      <c r="R554" s="29"/>
      <c r="S554" s="29"/>
      <c r="T554" s="29"/>
      <c r="U554" s="29"/>
      <c r="AD554" s="123"/>
      <c r="AE554" s="378"/>
      <c r="AF554" s="189"/>
      <c r="AG554" s="108"/>
      <c r="AH554" s="108"/>
      <c r="AI554" s="104"/>
      <c r="AJ554" s="103"/>
    </row>
    <row r="555" customFormat="false" ht="11.25" hidden="false" customHeight="false" outlineLevel="0" collapsed="false">
      <c r="R555" s="29"/>
      <c r="S555" s="29"/>
      <c r="T555" s="29"/>
      <c r="U555" s="29"/>
      <c r="AD555" s="123"/>
      <c r="AE555" s="378"/>
      <c r="AF555" s="189"/>
      <c r="AG555" s="108"/>
      <c r="AH555" s="108"/>
      <c r="AI555" s="104"/>
      <c r="AJ555" s="103"/>
    </row>
    <row r="556" customFormat="false" ht="11.25" hidden="false" customHeight="false" outlineLevel="0" collapsed="false">
      <c r="R556" s="29"/>
      <c r="S556" s="29"/>
      <c r="T556" s="29"/>
      <c r="U556" s="29"/>
      <c r="AD556" s="123"/>
      <c r="AE556" s="378"/>
      <c r="AF556" s="189"/>
      <c r="AG556" s="108"/>
      <c r="AH556" s="108"/>
      <c r="AI556" s="104"/>
      <c r="AJ556" s="103"/>
    </row>
    <row r="557" customFormat="false" ht="11.25" hidden="false" customHeight="false" outlineLevel="0" collapsed="false">
      <c r="R557" s="29"/>
      <c r="S557" s="29"/>
      <c r="T557" s="29"/>
      <c r="U557" s="29"/>
      <c r="AD557" s="123"/>
      <c r="AE557" s="378"/>
      <c r="AF557" s="189"/>
      <c r="AG557" s="108"/>
      <c r="AH557" s="108"/>
      <c r="AI557" s="104"/>
      <c r="AJ557" s="103"/>
    </row>
    <row r="558" customFormat="false" ht="11.25" hidden="false" customHeight="false" outlineLevel="0" collapsed="false">
      <c r="R558" s="29"/>
      <c r="S558" s="29"/>
      <c r="T558" s="29"/>
      <c r="U558" s="29"/>
      <c r="AD558" s="123"/>
      <c r="AE558" s="378"/>
      <c r="AF558" s="189"/>
      <c r="AG558" s="108"/>
      <c r="AH558" s="108"/>
      <c r="AI558" s="104"/>
      <c r="AJ558" s="103"/>
    </row>
    <row r="559" customFormat="false" ht="11.25" hidden="false" customHeight="false" outlineLevel="0" collapsed="false">
      <c r="R559" s="29"/>
      <c r="S559" s="29"/>
      <c r="T559" s="29"/>
      <c r="U559" s="29"/>
      <c r="AD559" s="123"/>
      <c r="AE559" s="378"/>
      <c r="AF559" s="189"/>
      <c r="AG559" s="108"/>
      <c r="AH559" s="108"/>
      <c r="AI559" s="104"/>
      <c r="AJ559" s="103"/>
    </row>
    <row r="560" customFormat="false" ht="11.25" hidden="false" customHeight="false" outlineLevel="0" collapsed="false">
      <c r="R560" s="29"/>
      <c r="S560" s="29"/>
      <c r="T560" s="29"/>
      <c r="U560" s="29"/>
      <c r="AD560" s="123"/>
      <c r="AE560" s="378"/>
      <c r="AF560" s="189"/>
      <c r="AG560" s="108"/>
      <c r="AH560" s="108"/>
      <c r="AI560" s="104"/>
      <c r="AJ560" s="103"/>
    </row>
    <row r="561" customFormat="false" ht="11.25" hidden="false" customHeight="false" outlineLevel="0" collapsed="false">
      <c r="R561" s="29"/>
      <c r="S561" s="29"/>
      <c r="T561" s="29"/>
      <c r="U561" s="29"/>
      <c r="AD561" s="123"/>
      <c r="AE561" s="378"/>
      <c r="AF561" s="189"/>
      <c r="AG561" s="108"/>
      <c r="AH561" s="108"/>
      <c r="AI561" s="104"/>
      <c r="AJ561" s="103"/>
    </row>
    <row r="562" customFormat="false" ht="11.25" hidden="false" customHeight="false" outlineLevel="0" collapsed="false">
      <c r="R562" s="29"/>
      <c r="S562" s="29"/>
      <c r="T562" s="29"/>
      <c r="U562" s="29"/>
      <c r="AD562" s="123"/>
      <c r="AE562" s="378"/>
      <c r="AF562" s="189"/>
      <c r="AG562" s="108"/>
      <c r="AH562" s="108"/>
      <c r="AI562" s="104"/>
      <c r="AJ562" s="103"/>
    </row>
    <row r="563" customFormat="false" ht="11.25" hidden="false" customHeight="false" outlineLevel="0" collapsed="false">
      <c r="R563" s="29"/>
      <c r="S563" s="29"/>
      <c r="T563" s="29"/>
      <c r="U563" s="29"/>
      <c r="AD563" s="123"/>
      <c r="AE563" s="378"/>
      <c r="AF563" s="189"/>
      <c r="AG563" s="108"/>
      <c r="AH563" s="108"/>
      <c r="AI563" s="104"/>
      <c r="AJ563" s="103"/>
    </row>
    <row r="564" customFormat="false" ht="11.25" hidden="false" customHeight="false" outlineLevel="0" collapsed="false">
      <c r="R564" s="29"/>
      <c r="S564" s="29"/>
      <c r="T564" s="29"/>
      <c r="U564" s="29"/>
      <c r="AD564" s="123"/>
      <c r="AE564" s="378"/>
      <c r="AF564" s="189"/>
      <c r="AG564" s="108"/>
      <c r="AH564" s="108"/>
      <c r="AI564" s="104"/>
      <c r="AJ564" s="103"/>
    </row>
    <row r="565" customFormat="false" ht="11.25" hidden="false" customHeight="false" outlineLevel="0" collapsed="false">
      <c r="R565" s="29"/>
      <c r="S565" s="29"/>
      <c r="T565" s="29"/>
      <c r="U565" s="29"/>
      <c r="AD565" s="123"/>
      <c r="AE565" s="378"/>
      <c r="AF565" s="189"/>
      <c r="AG565" s="108"/>
      <c r="AH565" s="108"/>
      <c r="AI565" s="104"/>
      <c r="AJ565" s="103"/>
    </row>
    <row r="566" customFormat="false" ht="11.25" hidden="false" customHeight="false" outlineLevel="0" collapsed="false">
      <c r="R566" s="29"/>
      <c r="S566" s="29"/>
      <c r="T566" s="29"/>
      <c r="U566" s="29"/>
      <c r="AD566" s="123"/>
      <c r="AE566" s="378"/>
      <c r="AF566" s="189"/>
      <c r="AG566" s="108"/>
      <c r="AH566" s="108"/>
      <c r="AI566" s="104"/>
      <c r="AJ566" s="103"/>
    </row>
    <row r="567" customFormat="false" ht="11.25" hidden="false" customHeight="false" outlineLevel="0" collapsed="false">
      <c r="R567" s="29"/>
      <c r="S567" s="29"/>
      <c r="T567" s="29"/>
      <c r="U567" s="29"/>
      <c r="AD567" s="123"/>
      <c r="AE567" s="378"/>
      <c r="AF567" s="189"/>
      <c r="AG567" s="108"/>
      <c r="AH567" s="108"/>
      <c r="AI567" s="104"/>
      <c r="AJ567" s="103"/>
    </row>
    <row r="568" customFormat="false" ht="11.25" hidden="false" customHeight="false" outlineLevel="0" collapsed="false">
      <c r="R568" s="29"/>
      <c r="S568" s="29"/>
      <c r="T568" s="29"/>
      <c r="U568" s="29"/>
      <c r="AD568" s="123"/>
      <c r="AE568" s="378"/>
      <c r="AF568" s="189"/>
      <c r="AG568" s="108"/>
      <c r="AH568" s="108"/>
      <c r="AI568" s="104"/>
      <c r="AJ568" s="103"/>
    </row>
    <row r="569" customFormat="false" ht="11.25" hidden="false" customHeight="false" outlineLevel="0" collapsed="false">
      <c r="R569" s="29"/>
      <c r="S569" s="29"/>
      <c r="T569" s="29"/>
      <c r="U569" s="29"/>
      <c r="AD569" s="123"/>
      <c r="AE569" s="378"/>
      <c r="AF569" s="189"/>
      <c r="AG569" s="108"/>
      <c r="AH569" s="108"/>
      <c r="AI569" s="104"/>
      <c r="AJ569" s="103"/>
    </row>
    <row r="570" customFormat="false" ht="11.25" hidden="false" customHeight="false" outlineLevel="0" collapsed="false">
      <c r="R570" s="29"/>
      <c r="S570" s="29"/>
      <c r="T570" s="29"/>
      <c r="U570" s="29"/>
      <c r="AD570" s="123"/>
      <c r="AE570" s="378"/>
      <c r="AF570" s="189"/>
      <c r="AG570" s="108"/>
      <c r="AH570" s="108"/>
      <c r="AI570" s="104"/>
      <c r="AJ570" s="103"/>
    </row>
    <row r="571" customFormat="false" ht="11.25" hidden="false" customHeight="false" outlineLevel="0" collapsed="false">
      <c r="R571" s="29"/>
      <c r="S571" s="29"/>
      <c r="T571" s="29"/>
      <c r="U571" s="29"/>
      <c r="AD571" s="123"/>
      <c r="AE571" s="378"/>
      <c r="AF571" s="189"/>
      <c r="AG571" s="108"/>
      <c r="AH571" s="108"/>
      <c r="AI571" s="104"/>
      <c r="AJ571" s="103"/>
    </row>
    <row r="572" customFormat="false" ht="11.25" hidden="false" customHeight="false" outlineLevel="0" collapsed="false">
      <c r="R572" s="29"/>
      <c r="S572" s="29"/>
      <c r="T572" s="29"/>
      <c r="U572" s="29"/>
      <c r="AD572" s="123"/>
      <c r="AE572" s="378"/>
      <c r="AF572" s="189"/>
      <c r="AG572" s="108"/>
      <c r="AH572" s="108"/>
      <c r="AI572" s="104"/>
      <c r="AJ572" s="103"/>
    </row>
    <row r="573" customFormat="false" ht="11.25" hidden="false" customHeight="false" outlineLevel="0" collapsed="false">
      <c r="R573" s="29"/>
      <c r="S573" s="29"/>
      <c r="T573" s="29"/>
      <c r="U573" s="29"/>
      <c r="AD573" s="123"/>
      <c r="AE573" s="378"/>
      <c r="AF573" s="189"/>
      <c r="AG573" s="108"/>
      <c r="AH573" s="108"/>
      <c r="AI573" s="104"/>
      <c r="AJ573" s="103"/>
    </row>
    <row r="574" customFormat="false" ht="11.25" hidden="false" customHeight="false" outlineLevel="0" collapsed="false">
      <c r="R574" s="29"/>
      <c r="S574" s="29"/>
      <c r="T574" s="29"/>
      <c r="U574" s="29"/>
      <c r="AD574" s="123"/>
      <c r="AE574" s="378"/>
      <c r="AF574" s="189"/>
      <c r="AG574" s="108"/>
      <c r="AH574" s="108"/>
      <c r="AI574" s="104"/>
      <c r="AJ574" s="103"/>
    </row>
    <row r="575" customFormat="false" ht="11.25" hidden="false" customHeight="false" outlineLevel="0" collapsed="false">
      <c r="R575" s="29"/>
      <c r="S575" s="29"/>
      <c r="T575" s="29"/>
      <c r="U575" s="29"/>
      <c r="AD575" s="123"/>
      <c r="AE575" s="378"/>
      <c r="AF575" s="189"/>
      <c r="AG575" s="108"/>
      <c r="AH575" s="108"/>
      <c r="AI575" s="104"/>
      <c r="AJ575" s="103"/>
    </row>
    <row r="576" customFormat="false" ht="11.25" hidden="false" customHeight="false" outlineLevel="0" collapsed="false">
      <c r="R576" s="29"/>
      <c r="S576" s="29"/>
      <c r="T576" s="29"/>
      <c r="U576" s="29"/>
      <c r="AD576" s="123"/>
      <c r="AE576" s="378"/>
      <c r="AF576" s="189"/>
      <c r="AG576" s="108"/>
      <c r="AH576" s="108"/>
      <c r="AI576" s="104"/>
      <c r="AJ576" s="103"/>
    </row>
    <row r="577" customFormat="false" ht="11.25" hidden="false" customHeight="false" outlineLevel="0" collapsed="false">
      <c r="R577" s="29"/>
      <c r="S577" s="29"/>
      <c r="T577" s="29"/>
      <c r="U577" s="29"/>
      <c r="AD577" s="123"/>
      <c r="AE577" s="378"/>
      <c r="AF577" s="189"/>
      <c r="AG577" s="108"/>
      <c r="AH577" s="108"/>
      <c r="AI577" s="104"/>
      <c r="AJ577" s="103"/>
    </row>
    <row r="578" customFormat="false" ht="11.25" hidden="false" customHeight="false" outlineLevel="0" collapsed="false">
      <c r="R578" s="29"/>
      <c r="S578" s="29"/>
      <c r="T578" s="29"/>
      <c r="U578" s="29"/>
      <c r="AD578" s="123"/>
      <c r="AE578" s="378"/>
      <c r="AF578" s="189"/>
      <c r="AG578" s="108"/>
      <c r="AH578" s="108"/>
      <c r="AI578" s="104"/>
      <c r="AJ578" s="103"/>
    </row>
    <row r="579" customFormat="false" ht="11.25" hidden="false" customHeight="false" outlineLevel="0" collapsed="false">
      <c r="R579" s="29"/>
      <c r="S579" s="29"/>
      <c r="T579" s="29"/>
      <c r="U579" s="29"/>
      <c r="AD579" s="123"/>
      <c r="AE579" s="378"/>
      <c r="AF579" s="189"/>
      <c r="AG579" s="108"/>
      <c r="AH579" s="108"/>
      <c r="AI579" s="104"/>
      <c r="AJ579" s="103"/>
    </row>
    <row r="580" customFormat="false" ht="11.25" hidden="false" customHeight="false" outlineLevel="0" collapsed="false">
      <c r="R580" s="29"/>
      <c r="S580" s="29"/>
      <c r="T580" s="29"/>
      <c r="U580" s="29"/>
      <c r="AD580" s="123"/>
      <c r="AE580" s="378"/>
      <c r="AF580" s="189"/>
      <c r="AG580" s="108"/>
      <c r="AH580" s="108"/>
      <c r="AI580" s="104"/>
      <c r="AJ580" s="103"/>
    </row>
    <row r="581" customFormat="false" ht="11.25" hidden="false" customHeight="false" outlineLevel="0" collapsed="false">
      <c r="R581" s="29"/>
      <c r="S581" s="29"/>
      <c r="T581" s="29"/>
      <c r="U581" s="29"/>
      <c r="AD581" s="123"/>
      <c r="AE581" s="378"/>
      <c r="AF581" s="189"/>
      <c r="AG581" s="108"/>
      <c r="AH581" s="108"/>
      <c r="AI581" s="104"/>
      <c r="AJ581" s="103"/>
    </row>
    <row r="582" customFormat="false" ht="11.25" hidden="false" customHeight="false" outlineLevel="0" collapsed="false">
      <c r="R582" s="29"/>
      <c r="S582" s="29"/>
      <c r="T582" s="29"/>
      <c r="U582" s="29"/>
      <c r="AD582" s="123"/>
      <c r="AE582" s="378"/>
      <c r="AF582" s="189"/>
      <c r="AG582" s="108"/>
      <c r="AH582" s="108"/>
      <c r="AI582" s="104"/>
      <c r="AJ582" s="103"/>
    </row>
    <row r="583" customFormat="false" ht="11.25" hidden="false" customHeight="false" outlineLevel="0" collapsed="false">
      <c r="R583" s="29"/>
      <c r="S583" s="29"/>
      <c r="T583" s="29"/>
      <c r="U583" s="29"/>
      <c r="AD583" s="123"/>
      <c r="AE583" s="378"/>
      <c r="AF583" s="189"/>
      <c r="AG583" s="108"/>
      <c r="AH583" s="108"/>
      <c r="AI583" s="104"/>
      <c r="AJ583" s="103"/>
    </row>
    <row r="584" customFormat="false" ht="11.25" hidden="false" customHeight="false" outlineLevel="0" collapsed="false">
      <c r="R584" s="29"/>
      <c r="S584" s="29"/>
      <c r="T584" s="29"/>
      <c r="U584" s="29"/>
      <c r="AD584" s="123"/>
      <c r="AE584" s="378"/>
      <c r="AF584" s="189"/>
      <c r="AG584" s="108"/>
      <c r="AH584" s="108"/>
      <c r="AI584" s="104"/>
      <c r="AJ584" s="103"/>
    </row>
    <row r="585" customFormat="false" ht="11.25" hidden="false" customHeight="false" outlineLevel="0" collapsed="false">
      <c r="R585" s="29"/>
      <c r="S585" s="29"/>
      <c r="T585" s="29"/>
      <c r="U585" s="29"/>
      <c r="AD585" s="123"/>
      <c r="AE585" s="378"/>
      <c r="AF585" s="189"/>
      <c r="AG585" s="108"/>
      <c r="AH585" s="108"/>
      <c r="AI585" s="104"/>
      <c r="AJ585" s="103"/>
    </row>
    <row r="586" customFormat="false" ht="11.25" hidden="false" customHeight="false" outlineLevel="0" collapsed="false">
      <c r="R586" s="29"/>
      <c r="S586" s="29"/>
      <c r="T586" s="29"/>
      <c r="U586" s="29"/>
      <c r="AD586" s="123"/>
      <c r="AE586" s="378"/>
      <c r="AF586" s="189"/>
      <c r="AG586" s="108"/>
      <c r="AH586" s="108"/>
      <c r="AI586" s="104"/>
      <c r="AJ586" s="103"/>
    </row>
    <row r="587" customFormat="false" ht="11.25" hidden="false" customHeight="false" outlineLevel="0" collapsed="false">
      <c r="R587" s="29"/>
      <c r="S587" s="29"/>
      <c r="T587" s="29"/>
      <c r="U587" s="29"/>
      <c r="AD587" s="123"/>
      <c r="AE587" s="378"/>
      <c r="AF587" s="189"/>
      <c r="AG587" s="108"/>
      <c r="AH587" s="108"/>
      <c r="AI587" s="104"/>
      <c r="AJ587" s="103"/>
    </row>
    <row r="588" customFormat="false" ht="11.25" hidden="false" customHeight="false" outlineLevel="0" collapsed="false">
      <c r="R588" s="29"/>
      <c r="S588" s="29"/>
      <c r="T588" s="29"/>
      <c r="U588" s="29"/>
      <c r="AD588" s="123"/>
      <c r="AE588" s="378"/>
      <c r="AF588" s="189"/>
      <c r="AG588" s="108"/>
      <c r="AH588" s="108"/>
      <c r="AI588" s="104"/>
      <c r="AJ588" s="103"/>
    </row>
    <row r="589" customFormat="false" ht="11.25" hidden="false" customHeight="false" outlineLevel="0" collapsed="false">
      <c r="R589" s="29"/>
      <c r="S589" s="29"/>
      <c r="T589" s="29"/>
      <c r="U589" s="29"/>
      <c r="AD589" s="123"/>
      <c r="AE589" s="378"/>
      <c r="AF589" s="189"/>
      <c r="AG589" s="108"/>
      <c r="AH589" s="108"/>
      <c r="AI589" s="104"/>
      <c r="AJ589" s="103"/>
    </row>
    <row r="590" customFormat="false" ht="11.25" hidden="false" customHeight="false" outlineLevel="0" collapsed="false">
      <c r="R590" s="29"/>
      <c r="S590" s="29"/>
      <c r="T590" s="29"/>
      <c r="U590" s="29"/>
      <c r="AD590" s="123"/>
      <c r="AE590" s="378"/>
      <c r="AF590" s="189"/>
      <c r="AG590" s="108"/>
      <c r="AH590" s="108"/>
      <c r="AI590" s="104"/>
      <c r="AJ590" s="103"/>
    </row>
    <row r="591" customFormat="false" ht="11.25" hidden="false" customHeight="false" outlineLevel="0" collapsed="false">
      <c r="R591" s="29"/>
      <c r="S591" s="29"/>
      <c r="T591" s="29"/>
      <c r="U591" s="29"/>
      <c r="AD591" s="123"/>
      <c r="AE591" s="378"/>
      <c r="AF591" s="189"/>
      <c r="AG591" s="108"/>
      <c r="AH591" s="108"/>
      <c r="AI591" s="104"/>
      <c r="AJ591" s="103"/>
    </row>
    <row r="592" customFormat="false" ht="11.25" hidden="false" customHeight="false" outlineLevel="0" collapsed="false">
      <c r="R592" s="29"/>
      <c r="S592" s="29"/>
      <c r="T592" s="29"/>
      <c r="U592" s="29"/>
      <c r="AD592" s="123"/>
      <c r="AE592" s="378"/>
      <c r="AF592" s="189"/>
      <c r="AG592" s="108"/>
      <c r="AH592" s="108"/>
      <c r="AI592" s="104"/>
      <c r="AJ592" s="103"/>
    </row>
    <row r="593" customFormat="false" ht="11.25" hidden="false" customHeight="false" outlineLevel="0" collapsed="false">
      <c r="R593" s="29"/>
      <c r="S593" s="29"/>
      <c r="T593" s="29"/>
      <c r="U593" s="29"/>
      <c r="AD593" s="123"/>
      <c r="AE593" s="378"/>
      <c r="AF593" s="189"/>
      <c r="AG593" s="108"/>
      <c r="AH593" s="108"/>
      <c r="AI593" s="104"/>
      <c r="AJ593" s="103"/>
    </row>
    <row r="594" customFormat="false" ht="11.25" hidden="false" customHeight="false" outlineLevel="0" collapsed="false">
      <c r="R594" s="29"/>
      <c r="S594" s="29"/>
      <c r="T594" s="29"/>
      <c r="U594" s="29"/>
      <c r="AD594" s="123"/>
      <c r="AE594" s="378"/>
      <c r="AF594" s="189"/>
      <c r="AG594" s="108"/>
      <c r="AH594" s="108"/>
      <c r="AI594" s="104"/>
      <c r="AJ594" s="103"/>
    </row>
    <row r="595" customFormat="false" ht="11.25" hidden="false" customHeight="false" outlineLevel="0" collapsed="false">
      <c r="R595" s="29"/>
      <c r="S595" s="29"/>
      <c r="T595" s="29"/>
      <c r="U595" s="29"/>
      <c r="AD595" s="123"/>
      <c r="AE595" s="378"/>
      <c r="AF595" s="189"/>
      <c r="AG595" s="108"/>
      <c r="AH595" s="108"/>
      <c r="AI595" s="104"/>
      <c r="AJ595" s="103"/>
    </row>
    <row r="596" customFormat="false" ht="11.25" hidden="false" customHeight="false" outlineLevel="0" collapsed="false">
      <c r="R596" s="29"/>
      <c r="S596" s="29"/>
      <c r="T596" s="29"/>
      <c r="U596" s="29"/>
      <c r="AD596" s="123"/>
      <c r="AE596" s="378"/>
      <c r="AF596" s="189"/>
      <c r="AG596" s="108"/>
      <c r="AH596" s="108"/>
      <c r="AI596" s="104"/>
      <c r="AJ596" s="103"/>
    </row>
    <row r="597" customFormat="false" ht="11.25" hidden="false" customHeight="false" outlineLevel="0" collapsed="false">
      <c r="R597" s="29"/>
      <c r="S597" s="29"/>
      <c r="T597" s="29"/>
      <c r="U597" s="29"/>
      <c r="AD597" s="123"/>
      <c r="AE597" s="378"/>
      <c r="AF597" s="189"/>
      <c r="AG597" s="108"/>
      <c r="AH597" s="108"/>
      <c r="AI597" s="104"/>
      <c r="AJ597" s="103"/>
    </row>
    <row r="598" customFormat="false" ht="11.25" hidden="false" customHeight="false" outlineLevel="0" collapsed="false">
      <c r="R598" s="29"/>
      <c r="S598" s="29"/>
      <c r="T598" s="29"/>
      <c r="U598" s="29"/>
      <c r="AD598" s="123"/>
      <c r="AE598" s="378"/>
      <c r="AF598" s="189"/>
      <c r="AG598" s="108"/>
      <c r="AH598" s="108"/>
      <c r="AI598" s="104"/>
      <c r="AJ598" s="103"/>
    </row>
    <row r="599" customFormat="false" ht="11.25" hidden="false" customHeight="false" outlineLevel="0" collapsed="false">
      <c r="R599" s="29"/>
      <c r="S599" s="29"/>
      <c r="T599" s="29"/>
      <c r="U599" s="29"/>
      <c r="AD599" s="123"/>
      <c r="AE599" s="378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29"/>
      <c r="S600" s="29"/>
      <c r="T600" s="29"/>
      <c r="U600" s="29"/>
      <c r="AD600" s="123"/>
      <c r="AE600" s="378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29"/>
      <c r="S601" s="29"/>
      <c r="T601" s="29"/>
      <c r="U601" s="29"/>
      <c r="AD601" s="123"/>
      <c r="AE601" s="378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29"/>
      <c r="S602" s="29"/>
      <c r="T602" s="29"/>
      <c r="U602" s="29"/>
      <c r="AD602" s="123"/>
      <c r="AE602" s="378"/>
      <c r="AF602" s="189"/>
      <c r="AG602" s="108"/>
      <c r="AH602" s="108"/>
      <c r="AI602" s="104"/>
      <c r="AJ602" s="103"/>
    </row>
    <row r="603" customFormat="false" ht="11.25" hidden="false" customHeight="false" outlineLevel="0" collapsed="false">
      <c r="R603" s="29"/>
      <c r="S603" s="29"/>
      <c r="T603" s="29"/>
      <c r="U603" s="29"/>
      <c r="AD603" s="123"/>
      <c r="AE603" s="378"/>
      <c r="AF603" s="189"/>
      <c r="AG603" s="108"/>
      <c r="AH603" s="108"/>
      <c r="AI603" s="104"/>
      <c r="AJ603" s="103"/>
    </row>
    <row r="604" customFormat="false" ht="11.25" hidden="false" customHeight="false" outlineLevel="0" collapsed="false">
      <c r="R604" s="29"/>
      <c r="S604" s="29"/>
      <c r="T604" s="29"/>
      <c r="U604" s="29"/>
      <c r="AD604" s="123"/>
      <c r="AE604" s="378"/>
      <c r="AF604" s="189"/>
      <c r="AG604" s="108"/>
      <c r="AH604" s="108"/>
      <c r="AI604" s="104"/>
      <c r="AJ604" s="103"/>
    </row>
    <row r="605" customFormat="false" ht="11.25" hidden="false" customHeight="false" outlineLevel="0" collapsed="false">
      <c r="R605" s="29"/>
      <c r="S605" s="29"/>
      <c r="T605" s="29"/>
      <c r="U605" s="29"/>
      <c r="AD605" s="123"/>
      <c r="AE605" s="378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29"/>
      <c r="S606" s="29"/>
      <c r="T606" s="29"/>
      <c r="U606" s="29"/>
      <c r="AD606" s="123"/>
      <c r="AE606" s="378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29"/>
      <c r="S607" s="29"/>
      <c r="T607" s="29"/>
      <c r="U607" s="29"/>
      <c r="AD607" s="123"/>
      <c r="AE607" s="378"/>
      <c r="AF607" s="189"/>
      <c r="AG607" s="108"/>
      <c r="AH607" s="108"/>
      <c r="AI607" s="104"/>
      <c r="AJ607" s="103"/>
    </row>
    <row r="608" customFormat="false" ht="11.25" hidden="false" customHeight="false" outlineLevel="0" collapsed="false">
      <c r="R608" s="29"/>
      <c r="S608" s="29"/>
      <c r="T608" s="29"/>
      <c r="U608" s="29"/>
      <c r="AD608" s="123"/>
      <c r="AE608" s="378"/>
      <c r="AF608" s="189"/>
      <c r="AG608" s="108"/>
      <c r="AH608" s="108"/>
      <c r="AI608" s="104"/>
      <c r="AJ608" s="103"/>
    </row>
    <row r="609" customFormat="false" ht="11.25" hidden="false" customHeight="false" outlineLevel="0" collapsed="false">
      <c r="R609" s="29"/>
      <c r="S609" s="29"/>
      <c r="T609" s="29"/>
      <c r="U609" s="29"/>
      <c r="AD609" s="123"/>
      <c r="AE609" s="378"/>
      <c r="AF609" s="189"/>
      <c r="AG609" s="108"/>
      <c r="AH609" s="108"/>
      <c r="AI609" s="104"/>
      <c r="AJ609" s="103"/>
    </row>
    <row r="610" customFormat="false" ht="11.25" hidden="false" customHeight="false" outlineLevel="0" collapsed="false">
      <c r="R610" s="29"/>
      <c r="S610" s="29"/>
      <c r="T610" s="29"/>
      <c r="U610" s="29"/>
      <c r="AD610" s="123"/>
      <c r="AE610" s="378"/>
      <c r="AF610" s="189"/>
      <c r="AG610" s="108"/>
      <c r="AH610" s="108"/>
      <c r="AI610" s="104"/>
      <c r="AJ610" s="103"/>
    </row>
    <row r="611" customFormat="false" ht="11.25" hidden="false" customHeight="false" outlineLevel="0" collapsed="false">
      <c r="R611" s="29"/>
      <c r="S611" s="29"/>
      <c r="T611" s="29"/>
      <c r="U611" s="29"/>
      <c r="AD611" s="123"/>
      <c r="AE611" s="378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29"/>
      <c r="S612" s="29"/>
      <c r="T612" s="29"/>
      <c r="U612" s="29"/>
      <c r="AD612" s="123"/>
      <c r="AE612" s="378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29"/>
      <c r="S613" s="29"/>
      <c r="T613" s="29"/>
      <c r="U613" s="29"/>
      <c r="AD613" s="123"/>
      <c r="AE613" s="378"/>
      <c r="AF613" s="189"/>
      <c r="AG613" s="108"/>
      <c r="AH613" s="108"/>
      <c r="AI613" s="104"/>
      <c r="AJ613" s="103"/>
    </row>
    <row r="614" customFormat="false" ht="11.25" hidden="false" customHeight="false" outlineLevel="0" collapsed="false">
      <c r="R614" s="29"/>
      <c r="S614" s="29"/>
      <c r="T614" s="29"/>
      <c r="U614" s="29"/>
      <c r="AD614" s="123"/>
      <c r="AE614" s="378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29"/>
      <c r="S615" s="29"/>
      <c r="T615" s="29"/>
      <c r="U615" s="29"/>
      <c r="AD615" s="123"/>
      <c r="AE615" s="378"/>
      <c r="AF615" s="189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29"/>
      <c r="S616" s="29"/>
      <c r="T616" s="29"/>
      <c r="U616" s="29"/>
      <c r="AD616" s="123"/>
      <c r="AE616" s="378"/>
      <c r="AF616" s="189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29"/>
      <c r="S617" s="29"/>
      <c r="T617" s="29"/>
      <c r="U617" s="29"/>
      <c r="AD617" s="123"/>
      <c r="AE617" s="378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29"/>
      <c r="S618" s="29"/>
      <c r="T618" s="29"/>
      <c r="U618" s="29"/>
      <c r="AD618" s="123"/>
      <c r="AE618" s="378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29"/>
      <c r="S619" s="29"/>
      <c r="T619" s="29"/>
      <c r="U619" s="29"/>
      <c r="AD619" s="123"/>
      <c r="AE619" s="378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29"/>
      <c r="S620" s="29"/>
      <c r="T620" s="29"/>
      <c r="U620" s="29"/>
      <c r="AD620" s="123"/>
      <c r="AE620" s="378"/>
      <c r="AF620" s="189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29"/>
      <c r="S621" s="29"/>
      <c r="T621" s="29"/>
      <c r="U621" s="29"/>
      <c r="AD621" s="123"/>
      <c r="AE621" s="378"/>
      <c r="AF621" s="189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29"/>
      <c r="S622" s="29"/>
      <c r="T622" s="29"/>
      <c r="U622" s="29"/>
      <c r="AD622" s="123"/>
      <c r="AE622" s="378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29"/>
      <c r="S623" s="29"/>
      <c r="T623" s="29"/>
      <c r="U623" s="29"/>
      <c r="AD623" s="123"/>
      <c r="AE623" s="378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29"/>
      <c r="S624" s="29"/>
      <c r="T624" s="29"/>
      <c r="U624" s="29"/>
      <c r="AD624" s="123"/>
      <c r="AE624" s="378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29"/>
      <c r="S625" s="29"/>
      <c r="T625" s="29"/>
      <c r="U625" s="29"/>
      <c r="AD625" s="123"/>
      <c r="AE625" s="378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29"/>
      <c r="S626" s="29"/>
      <c r="T626" s="29"/>
      <c r="U626" s="29"/>
      <c r="AD626" s="123"/>
      <c r="AE626" s="378"/>
      <c r="AF626" s="189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29"/>
      <c r="S627" s="29"/>
      <c r="T627" s="29"/>
      <c r="U627" s="29"/>
      <c r="AD627" s="123"/>
      <c r="AE627" s="378"/>
      <c r="AF627" s="189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29"/>
      <c r="S628" s="29"/>
      <c r="T628" s="29"/>
      <c r="U628" s="29"/>
      <c r="AD628" s="123"/>
      <c r="AE628" s="378"/>
      <c r="AF628" s="189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29"/>
      <c r="S629" s="29"/>
      <c r="T629" s="29"/>
      <c r="U629" s="29"/>
      <c r="AD629" s="123"/>
      <c r="AE629" s="378"/>
      <c r="AF629" s="189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29"/>
      <c r="S630" s="29"/>
      <c r="T630" s="29"/>
      <c r="U630" s="29"/>
      <c r="AJ630" s="103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7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6"/>
      <c r="B5" s="5" t="s">
        <v>196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  <c r="D7" s="101" t="s">
        <v>111</v>
      </c>
      <c r="E7" s="101" t="s">
        <v>112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+E17+C17-D17-B17</f>
        <v>0</v>
      </c>
      <c r="J17" s="404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+E18+C18-D18-B18</f>
        <v>0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0</v>
      </c>
      <c r="C39" s="108" t="n">
        <f aca="false">SUM(C8:C38)</f>
        <v>0</v>
      </c>
      <c r="D39" s="108" t="n">
        <f aca="false">SUM(D8:D38)</f>
        <v>0</v>
      </c>
      <c r="E39" s="108" t="n">
        <f aca="false">SUM(E8:E38)</f>
        <v>0</v>
      </c>
      <c r="F39" s="120" t="n">
        <f aca="false">SUM(F8:F38)</f>
        <v>0</v>
      </c>
    </row>
    <row r="40" customFormat="false" ht="12.75" hidden="false" customHeight="false" outlineLevel="0" collapsed="false">
      <c r="A40" s="134"/>
      <c r="C40" s="29"/>
      <c r="F40" s="360" t="n">
        <f aca="false">+summary!H4</f>
        <v>2.88</v>
      </c>
    </row>
    <row r="41" customFormat="false" ht="12.75" hidden="false" customHeight="false" outlineLevel="0" collapsed="false">
      <c r="F41" s="132" t="n">
        <f aca="false">+F40*F39</f>
        <v>0</v>
      </c>
    </row>
    <row r="42" customFormat="false" ht="12.75" hidden="false" customHeight="false" outlineLevel="0" collapsed="false">
      <c r="A42" s="152" t="n">
        <v>37103</v>
      </c>
      <c r="C42" s="77"/>
      <c r="F42" s="183" t="n">
        <v>-5216.57</v>
      </c>
    </row>
    <row r="43" customFormat="false" ht="12.75" hidden="false" customHeight="false" outlineLevel="0" collapsed="false">
      <c r="A43" s="152" t="n">
        <v>37123</v>
      </c>
      <c r="C43" s="151"/>
      <c r="F43" s="132" t="n">
        <f aca="false">+F42+F41</f>
        <v>-5216.57</v>
      </c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0" t="n">
        <v>-17302</v>
      </c>
    </row>
    <row r="49" customFormat="false" ht="12.75" hidden="false" customHeight="false" outlineLevel="0" collapsed="false">
      <c r="A49" s="124" t="n">
        <f aca="false">+A43</f>
        <v>37123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6"/>
      <c r="B5" s="5" t="s">
        <v>197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4" t="s">
        <v>110</v>
      </c>
      <c r="B7" s="101" t="s">
        <v>111</v>
      </c>
      <c r="C7" s="101" t="s">
        <v>112</v>
      </c>
    </row>
    <row r="8" customFormat="false" ht="12.75" hidden="false" customHeight="false" outlineLevel="0" collapsed="false">
      <c r="A8" s="107" t="n">
        <v>1</v>
      </c>
      <c r="B8" s="108" t="n">
        <v>5789</v>
      </c>
      <c r="C8" s="108" t="n">
        <v>7579</v>
      </c>
      <c r="D8" s="120" t="n">
        <f aca="false">+C8-B8</f>
        <v>1790</v>
      </c>
    </row>
    <row r="9" customFormat="false" ht="12.75" hidden="false" customHeight="false" outlineLevel="0" collapsed="false">
      <c r="A9" s="107" t="n">
        <v>2</v>
      </c>
      <c r="B9" s="108" t="n">
        <v>2411</v>
      </c>
      <c r="C9" s="108" t="n">
        <v>7579</v>
      </c>
      <c r="D9" s="120" t="n">
        <f aca="false">+C9-B9</f>
        <v>5168</v>
      </c>
    </row>
    <row r="10" customFormat="false" ht="12.75" hidden="false" customHeight="false" outlineLevel="0" collapsed="false">
      <c r="A10" s="107" t="n">
        <v>3</v>
      </c>
      <c r="B10" s="108" t="n">
        <v>7806</v>
      </c>
      <c r="C10" s="108" t="n">
        <v>7579</v>
      </c>
      <c r="D10" s="120" t="n">
        <f aca="false">+C10-B10</f>
        <v>-227</v>
      </c>
    </row>
    <row r="11" customFormat="false" ht="12.75" hidden="false" customHeight="false" outlineLevel="0" collapsed="false">
      <c r="A11" s="107" t="n">
        <v>4</v>
      </c>
      <c r="B11" s="108" t="n">
        <v>7637</v>
      </c>
      <c r="C11" s="108" t="n">
        <v>7579</v>
      </c>
      <c r="D11" s="120" t="n">
        <f aca="false">+C11-B11</f>
        <v>-58</v>
      </c>
    </row>
    <row r="12" customFormat="false" ht="12.75" hidden="false" customHeight="false" outlineLevel="0" collapsed="false">
      <c r="A12" s="107" t="n">
        <v>5</v>
      </c>
      <c r="B12" s="108" t="n">
        <v>7209</v>
      </c>
      <c r="C12" s="108" t="n">
        <v>7579</v>
      </c>
      <c r="D12" s="120" t="n">
        <f aca="false">+C12-B12</f>
        <v>370</v>
      </c>
    </row>
    <row r="13" customFormat="false" ht="12.75" hidden="false" customHeight="false" outlineLevel="0" collapsed="false">
      <c r="A13" s="107" t="n">
        <v>6</v>
      </c>
      <c r="B13" s="108" t="n">
        <v>4529</v>
      </c>
      <c r="C13" s="108" t="n">
        <v>7579</v>
      </c>
      <c r="D13" s="120" t="n">
        <f aca="false">+C13-B13</f>
        <v>3050</v>
      </c>
    </row>
    <row r="14" customFormat="false" ht="12.75" hidden="false" customHeight="false" outlineLevel="0" collapsed="false">
      <c r="A14" s="107" t="n">
        <v>7</v>
      </c>
      <c r="B14" s="108" t="n">
        <v>1886</v>
      </c>
      <c r="C14" s="108" t="n">
        <v>7579</v>
      </c>
      <c r="D14" s="120" t="n">
        <f aca="false">+C14-B14</f>
        <v>5693</v>
      </c>
    </row>
    <row r="15" customFormat="false" ht="12.75" hidden="false" customHeight="false" outlineLevel="0" collapsed="false">
      <c r="A15" s="107" t="n">
        <v>8</v>
      </c>
      <c r="B15" s="108" t="n">
        <v>0</v>
      </c>
      <c r="C15" s="108" t="n">
        <v>7579</v>
      </c>
      <c r="D15" s="120" t="n">
        <f aca="false">+C15-B15</f>
        <v>7579</v>
      </c>
    </row>
    <row r="16" customFormat="false" ht="12.75" hidden="false" customHeight="false" outlineLevel="0" collapsed="false">
      <c r="A16" s="107" t="n">
        <v>9</v>
      </c>
      <c r="B16" s="108" t="n">
        <v>2449</v>
      </c>
      <c r="C16" s="108" t="n">
        <v>7579</v>
      </c>
      <c r="D16" s="120" t="n">
        <f aca="false">+C16-B16</f>
        <v>5130</v>
      </c>
    </row>
    <row r="17" customFormat="false" ht="12.75" hidden="false" customHeight="false" outlineLevel="0" collapsed="false">
      <c r="A17" s="107" t="n">
        <v>10</v>
      </c>
      <c r="B17" s="108" t="n">
        <v>7660</v>
      </c>
      <c r="C17" s="108" t="n">
        <v>7579</v>
      </c>
      <c r="D17" s="120" t="n">
        <f aca="false">+C17-B17</f>
        <v>-81</v>
      </c>
    </row>
    <row r="18" customFormat="false" ht="12.75" hidden="false" customHeight="false" outlineLevel="0" collapsed="false">
      <c r="A18" s="107" t="n">
        <v>11</v>
      </c>
      <c r="B18" s="108" t="n">
        <v>3951</v>
      </c>
      <c r="C18" s="108" t="n">
        <v>7579</v>
      </c>
      <c r="D18" s="120" t="n">
        <f aca="false">+C18-B18</f>
        <v>3628</v>
      </c>
    </row>
    <row r="19" customFormat="false" ht="12.75" hidden="false" customHeight="false" outlineLevel="0" collapsed="false">
      <c r="A19" s="107" t="n">
        <v>12</v>
      </c>
      <c r="B19" s="108" t="n">
        <v>5968</v>
      </c>
      <c r="C19" s="108" t="n">
        <v>7579</v>
      </c>
      <c r="D19" s="120" t="n">
        <f aca="false">+C19-B19</f>
        <v>1611</v>
      </c>
    </row>
    <row r="20" customFormat="false" ht="12.75" hidden="false" customHeight="false" outlineLevel="0" collapsed="false">
      <c r="A20" s="107" t="n">
        <v>13</v>
      </c>
      <c r="B20" s="108" t="n">
        <v>5793</v>
      </c>
      <c r="C20" s="108" t="n">
        <v>7579</v>
      </c>
      <c r="D20" s="120" t="n">
        <f aca="false">+C20-B20</f>
        <v>1786</v>
      </c>
    </row>
    <row r="21" customFormat="false" ht="12.75" hidden="false" customHeight="false" outlineLevel="0" collapsed="false">
      <c r="A21" s="107" t="n">
        <v>14</v>
      </c>
      <c r="B21" s="108" t="n">
        <v>6933</v>
      </c>
      <c r="C21" s="108" t="n">
        <v>7579</v>
      </c>
      <c r="D21" s="120" t="n">
        <f aca="false">+C21-B21</f>
        <v>646</v>
      </c>
    </row>
    <row r="22" customFormat="false" ht="12.75" hidden="false" customHeight="false" outlineLevel="0" collapsed="false">
      <c r="A22" s="107" t="n">
        <v>15</v>
      </c>
      <c r="B22" s="108" t="n">
        <v>7195</v>
      </c>
      <c r="C22" s="108" t="n">
        <v>7579</v>
      </c>
      <c r="D22" s="120" t="n">
        <f aca="false">+C22-B22</f>
        <v>384</v>
      </c>
    </row>
    <row r="23" customFormat="false" ht="12.75" hidden="false" customHeight="false" outlineLevel="0" collapsed="false">
      <c r="A23" s="107" t="n">
        <v>16</v>
      </c>
      <c r="B23" s="108" t="n">
        <v>7192</v>
      </c>
      <c r="C23" s="108" t="n">
        <v>7579</v>
      </c>
      <c r="D23" s="120" t="n">
        <f aca="false">+C23-B23</f>
        <v>387</v>
      </c>
    </row>
    <row r="24" customFormat="false" ht="12.75" hidden="false" customHeight="false" outlineLevel="0" collapsed="false">
      <c r="A24" s="107" t="n">
        <v>17</v>
      </c>
      <c r="B24" s="108" t="n">
        <v>8173</v>
      </c>
      <c r="C24" s="108" t="n">
        <v>7579</v>
      </c>
      <c r="D24" s="120" t="n">
        <f aca="false">+C24-B24</f>
        <v>-594</v>
      </c>
    </row>
    <row r="25" customFormat="false" ht="12.75" hidden="false" customHeight="false" outlineLevel="0" collapsed="false">
      <c r="A25" s="107" t="n">
        <v>18</v>
      </c>
      <c r="B25" s="108" t="n">
        <v>8169</v>
      </c>
      <c r="C25" s="108" t="n">
        <v>7579</v>
      </c>
      <c r="D25" s="120" t="n">
        <f aca="false">+C25-B25</f>
        <v>-590</v>
      </c>
    </row>
    <row r="26" customFormat="false" ht="12.75" hidden="false" customHeight="false" outlineLevel="0" collapsed="false">
      <c r="A26" s="107" t="n">
        <v>19</v>
      </c>
      <c r="B26" s="108" t="n">
        <v>7779</v>
      </c>
      <c r="C26" s="108" t="n">
        <v>7579</v>
      </c>
      <c r="D26" s="120" t="n">
        <f aca="false">+C26-B26</f>
        <v>-200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108529</v>
      </c>
      <c r="C39" s="108" t="n">
        <f aca="false">SUM(C8:C38)</f>
        <v>144001</v>
      </c>
      <c r="D39" s="120" t="n">
        <f aca="false">SUM(D8:D38)</f>
        <v>35472</v>
      </c>
    </row>
    <row r="40" customFormat="false" ht="12.75" hidden="false" customHeight="false" outlineLevel="0" collapsed="false">
      <c r="A40" s="134"/>
      <c r="C40" s="29"/>
      <c r="D40" s="360" t="n">
        <f aca="false">+summary!H4</f>
        <v>2.88</v>
      </c>
    </row>
    <row r="41" customFormat="false" ht="12.75" hidden="false" customHeight="false" outlineLevel="0" collapsed="false">
      <c r="D41" s="132" t="n">
        <f aca="false">+D40*D39</f>
        <v>102159.36</v>
      </c>
    </row>
    <row r="42" customFormat="false" ht="12.75" hidden="false" customHeight="false" outlineLevel="0" collapsed="false">
      <c r="A42" s="152" t="n">
        <v>37103</v>
      </c>
      <c r="C42" s="77"/>
      <c r="D42" s="405" t="n">
        <v>326755</v>
      </c>
    </row>
    <row r="43" customFormat="false" ht="12.75" hidden="false" customHeight="false" outlineLevel="0" collapsed="false">
      <c r="A43" s="152" t="n">
        <v>37122</v>
      </c>
      <c r="C43" s="151"/>
      <c r="D43" s="132" t="n">
        <f aca="false">+D42+D41</f>
        <v>428914.36</v>
      </c>
    </row>
    <row r="46" customFormat="false" ht="12.75" hidden="false" customHeight="false" outlineLevel="0" collapsed="false">
      <c r="A46" s="9" t="s">
        <v>122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24" t="n">
        <f aca="false">+A43</f>
        <v>37122</v>
      </c>
      <c r="B48" s="9"/>
      <c r="C48" s="9"/>
      <c r="D48" s="36" t="n">
        <f aca="false">+D39</f>
        <v>35472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41761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26" activeCellId="3" sqref="A1 A1 D34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6"/>
      <c r="B3" s="5" t="s">
        <v>198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-77614</v>
      </c>
      <c r="C6" s="108" t="n">
        <v>-65229</v>
      </c>
      <c r="D6" s="120" t="n">
        <f aca="false">+C6-B6</f>
        <v>12385</v>
      </c>
    </row>
    <row r="7" customFormat="false" ht="12.75" hidden="false" customHeight="false" outlineLevel="0" collapsed="false">
      <c r="A7" s="107" t="n">
        <v>2</v>
      </c>
      <c r="B7" s="108" t="n">
        <v>-71168</v>
      </c>
      <c r="C7" s="108" t="n">
        <v>-80300</v>
      </c>
      <c r="D7" s="120" t="n">
        <f aca="false">+C7-B7</f>
        <v>-9132</v>
      </c>
    </row>
    <row r="8" customFormat="false" ht="12.75" hidden="false" customHeight="false" outlineLevel="0" collapsed="false">
      <c r="A8" s="107" t="n">
        <v>3</v>
      </c>
      <c r="B8" s="108" t="n">
        <v>-41277</v>
      </c>
      <c r="C8" s="108" t="n">
        <v>-50000</v>
      </c>
      <c r="D8" s="120" t="n">
        <f aca="false">+C8-B8</f>
        <v>-8723</v>
      </c>
    </row>
    <row r="9" customFormat="false" ht="12.75" hidden="false" customHeight="false" outlineLevel="0" collapsed="false">
      <c r="A9" s="107" t="n">
        <v>4</v>
      </c>
      <c r="B9" s="108" t="n">
        <v>-41015</v>
      </c>
      <c r="C9" s="108" t="n">
        <v>-50000</v>
      </c>
      <c r="D9" s="120" t="n">
        <f aca="false">+C9-B9</f>
        <v>-8985</v>
      </c>
    </row>
    <row r="10" customFormat="false" ht="12.75" hidden="false" customHeight="false" outlineLevel="0" collapsed="false">
      <c r="A10" s="107" t="n">
        <v>5</v>
      </c>
      <c r="B10" s="108" t="n">
        <v>-41598</v>
      </c>
      <c r="C10" s="108" t="n">
        <v>-50000</v>
      </c>
      <c r="D10" s="120" t="n">
        <f aca="false">+C10-B10</f>
        <v>-8402</v>
      </c>
    </row>
    <row r="11" customFormat="false" ht="12.75" hidden="false" customHeight="false" outlineLevel="0" collapsed="false">
      <c r="A11" s="107" t="n">
        <v>6</v>
      </c>
      <c r="B11" s="108" t="n">
        <v>-67163</v>
      </c>
      <c r="C11" s="108" t="n">
        <v>-50000</v>
      </c>
      <c r="D11" s="120" t="n">
        <f aca="false">+C11-B11</f>
        <v>17163</v>
      </c>
    </row>
    <row r="12" customFormat="false" ht="12.75" hidden="false" customHeight="false" outlineLevel="0" collapsed="false">
      <c r="A12" s="107" t="n">
        <v>7</v>
      </c>
      <c r="B12" s="108" t="n">
        <v>-78830</v>
      </c>
      <c r="C12" s="108" t="n">
        <v>-80300</v>
      </c>
      <c r="D12" s="120" t="n">
        <f aca="false">+C12-B12</f>
        <v>-1470</v>
      </c>
    </row>
    <row r="13" customFormat="false" ht="12.75" hidden="false" customHeight="false" outlineLevel="0" collapsed="false">
      <c r="A13" s="107" t="n">
        <v>8</v>
      </c>
      <c r="B13" s="108" t="n">
        <v>-82222</v>
      </c>
      <c r="C13" s="108" t="n">
        <v>-80300</v>
      </c>
      <c r="D13" s="120" t="n">
        <f aca="false">+C13-B13</f>
        <v>1922</v>
      </c>
    </row>
    <row r="14" customFormat="false" ht="12.75" hidden="false" customHeight="false" outlineLevel="0" collapsed="false">
      <c r="A14" s="107" t="n">
        <v>9</v>
      </c>
      <c r="B14" s="108" t="n">
        <v>-81974</v>
      </c>
      <c r="C14" s="108" t="n">
        <v>-80168</v>
      </c>
      <c r="D14" s="120" t="n">
        <f aca="false">+C14-B14</f>
        <v>1806</v>
      </c>
    </row>
    <row r="15" customFormat="false" ht="12.75" hidden="false" customHeight="false" outlineLevel="0" collapsed="false">
      <c r="A15" s="107" t="n">
        <v>10</v>
      </c>
      <c r="B15" s="108" t="n">
        <v>-77458</v>
      </c>
      <c r="C15" s="108" t="n">
        <v>-79752</v>
      </c>
      <c r="D15" s="120" t="n">
        <f aca="false">+C15-B15</f>
        <v>-2294</v>
      </c>
    </row>
    <row r="16" customFormat="false" ht="12.75" hidden="false" customHeight="false" outlineLevel="0" collapsed="false">
      <c r="A16" s="107" t="n">
        <v>11</v>
      </c>
      <c r="B16" s="108" t="n">
        <v>-77550</v>
      </c>
      <c r="C16" s="108" t="n">
        <v>-79499</v>
      </c>
      <c r="D16" s="120" t="n">
        <f aca="false">+C16-B16</f>
        <v>-1949</v>
      </c>
    </row>
    <row r="17" customFormat="false" ht="12.75" hidden="false" customHeight="false" outlineLevel="0" collapsed="false">
      <c r="A17" s="107" t="n">
        <v>12</v>
      </c>
      <c r="B17" s="108" t="n">
        <v>-79020</v>
      </c>
      <c r="C17" s="108" t="n">
        <v>-79795</v>
      </c>
      <c r="D17" s="120" t="n">
        <f aca="false">+C17-B17</f>
        <v>-775</v>
      </c>
    </row>
    <row r="18" customFormat="false" ht="12.75" hidden="false" customHeight="false" outlineLevel="0" collapsed="false">
      <c r="A18" s="107" t="n">
        <v>13</v>
      </c>
      <c r="B18" s="108" t="n">
        <v>-81735</v>
      </c>
      <c r="C18" s="108" t="n">
        <v>-80070</v>
      </c>
      <c r="D18" s="120" t="n">
        <f aca="false">+C18-B18</f>
        <v>1665</v>
      </c>
    </row>
    <row r="19" customFormat="false" ht="12.75" hidden="false" customHeight="false" outlineLevel="0" collapsed="false">
      <c r="A19" s="107" t="n">
        <v>14</v>
      </c>
      <c r="B19" s="108" t="n">
        <v>-83487</v>
      </c>
      <c r="C19" s="108" t="n">
        <v>-80300</v>
      </c>
      <c r="D19" s="120" t="n">
        <f aca="false">+C19-B19</f>
        <v>3187</v>
      </c>
    </row>
    <row r="20" customFormat="false" ht="12.75" hidden="false" customHeight="false" outlineLevel="0" collapsed="false">
      <c r="A20" s="107" t="n">
        <v>15</v>
      </c>
      <c r="B20" s="108" t="n">
        <v>-61528</v>
      </c>
      <c r="C20" s="108" t="n">
        <v>-59563</v>
      </c>
      <c r="D20" s="120" t="n">
        <f aca="false">+C20-B20</f>
        <v>1965</v>
      </c>
    </row>
    <row r="21" customFormat="false" ht="12.75" hidden="false" customHeight="false" outlineLevel="0" collapsed="false">
      <c r="A21" s="107" t="n">
        <v>16</v>
      </c>
      <c r="B21" s="108" t="n">
        <v>-41521</v>
      </c>
      <c r="C21" s="108" t="n">
        <v>-50000</v>
      </c>
      <c r="D21" s="120" t="n">
        <f aca="false">+C21-B21</f>
        <v>-8479</v>
      </c>
    </row>
    <row r="22" customFormat="false" ht="12.75" hidden="false" customHeight="false" outlineLevel="0" collapsed="false">
      <c r="A22" s="107" t="n">
        <v>17</v>
      </c>
      <c r="B22" s="108" t="n">
        <v>-42402</v>
      </c>
      <c r="C22" s="108" t="n">
        <v>-50000</v>
      </c>
      <c r="D22" s="120" t="n">
        <f aca="false">+C22-B22</f>
        <v>-7598</v>
      </c>
    </row>
    <row r="23" customFormat="false" ht="12.75" hidden="false" customHeight="false" outlineLevel="0" collapsed="false">
      <c r="A23" s="107" t="n">
        <v>18</v>
      </c>
      <c r="B23" s="108" t="n">
        <v>-52322</v>
      </c>
      <c r="C23" s="108" t="n">
        <v>-50000</v>
      </c>
      <c r="D23" s="120" t="n">
        <f aca="false">+C23-B23</f>
        <v>2322</v>
      </c>
    </row>
    <row r="24" customFormat="false" ht="12.75" hidden="false" customHeight="false" outlineLevel="0" collapsed="false">
      <c r="A24" s="107" t="n">
        <v>19</v>
      </c>
      <c r="B24" s="108" t="n">
        <v>-79654</v>
      </c>
      <c r="C24" s="108" t="n">
        <v>-48847</v>
      </c>
      <c r="D24" s="120" t="n">
        <f aca="false">+C24-B24</f>
        <v>30807</v>
      </c>
    </row>
    <row r="25" customFormat="false" ht="12.75" hidden="false" customHeight="false" outlineLevel="0" collapsed="false">
      <c r="A25" s="107" t="n">
        <v>20</v>
      </c>
      <c r="B25" s="108" t="n">
        <v>-81637</v>
      </c>
      <c r="C25" s="108" t="n">
        <v>-60462</v>
      </c>
      <c r="D25" s="120" t="n">
        <f aca="false">+C25-B25</f>
        <v>21175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-1341175</v>
      </c>
      <c r="C37" s="108" t="n">
        <f aca="false">SUM(C6:C36)</f>
        <v>-1304585</v>
      </c>
      <c r="D37" s="120" t="n">
        <f aca="false">SUM(D6:D36)</f>
        <v>36590</v>
      </c>
    </row>
    <row r="38" customFormat="false" ht="12.75" hidden="false" customHeight="false" outlineLevel="0" collapsed="false">
      <c r="A38" s="134"/>
      <c r="C38" s="29"/>
      <c r="D38" s="406" t="n">
        <f aca="false">+summary!H4</f>
        <v>2.88</v>
      </c>
    </row>
    <row r="39" customFormat="false" ht="12.75" hidden="false" customHeight="false" outlineLevel="0" collapsed="false">
      <c r="D39" s="132" t="n">
        <f aca="false">+D38*D37</f>
        <v>105379.2</v>
      </c>
    </row>
    <row r="40" customFormat="false" ht="12.75" hidden="false" customHeight="false" outlineLevel="0" collapsed="false">
      <c r="A40" s="152" t="n">
        <v>37103</v>
      </c>
      <c r="C40" s="77"/>
      <c r="D40" s="407" t="n">
        <v>21736.76</v>
      </c>
    </row>
    <row r="41" customFormat="false" ht="12.75" hidden="false" customHeight="false" outlineLevel="0" collapsed="false">
      <c r="A41" s="152" t="n">
        <v>37123</v>
      </c>
      <c r="C41" s="151"/>
      <c r="D41" s="132" t="n">
        <f aca="false">+D40+D39</f>
        <v>127115.96</v>
      </c>
    </row>
    <row r="44" customFormat="false" ht="12.75" hidden="false" customHeight="false" outlineLevel="0" collapsed="false">
      <c r="A44" s="9" t="s">
        <v>122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0" t="n">
        <f aca="false">117315-4335-4130</f>
        <v>108850</v>
      </c>
    </row>
    <row r="46" customFormat="false" ht="12.75" hidden="false" customHeight="false" outlineLevel="0" collapsed="false">
      <c r="A46" s="124" t="n">
        <f aca="false">+A41</f>
        <v>37123</v>
      </c>
      <c r="B46" s="9"/>
      <c r="C46" s="9"/>
      <c r="D46" s="36" t="n">
        <f aca="false">+D37</f>
        <v>36590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145440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54" activeCellId="3" sqref="A1 A1 D41 C5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199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32539</v>
      </c>
      <c r="C6" s="108" t="n">
        <v>31400</v>
      </c>
      <c r="D6" s="120" t="n">
        <f aca="false">+C6-B6</f>
        <v>-1139</v>
      </c>
    </row>
    <row r="7" customFormat="false" ht="12.75" hidden="false" customHeight="false" outlineLevel="0" collapsed="false">
      <c r="A7" s="107" t="n">
        <v>2</v>
      </c>
      <c r="B7" s="108" t="n">
        <v>32516</v>
      </c>
      <c r="C7" s="108" t="n">
        <v>31400</v>
      </c>
      <c r="D7" s="120" t="n">
        <f aca="false">+C7-B7</f>
        <v>-1116</v>
      </c>
    </row>
    <row r="8" customFormat="false" ht="12.75" hidden="false" customHeight="false" outlineLevel="0" collapsed="false">
      <c r="A8" s="107" t="n">
        <v>3</v>
      </c>
      <c r="B8" s="108" t="n">
        <v>39547</v>
      </c>
      <c r="C8" s="108" t="n">
        <v>36521</v>
      </c>
      <c r="D8" s="120" t="n">
        <f aca="false">+C8-B8</f>
        <v>-3026</v>
      </c>
    </row>
    <row r="9" customFormat="false" ht="12.75" hidden="false" customHeight="false" outlineLevel="0" collapsed="false">
      <c r="A9" s="107" t="n">
        <v>4</v>
      </c>
      <c r="B9" s="108" t="n">
        <v>37821</v>
      </c>
      <c r="C9" s="108" t="n">
        <v>33628</v>
      </c>
      <c r="D9" s="120" t="n">
        <f aca="false">+C9-B9</f>
        <v>-4193</v>
      </c>
    </row>
    <row r="10" customFormat="false" ht="12.75" hidden="false" customHeight="false" outlineLevel="0" collapsed="false">
      <c r="A10" s="107" t="n">
        <v>5</v>
      </c>
      <c r="B10" s="108" t="n">
        <v>35429</v>
      </c>
      <c r="C10" s="108" t="n">
        <v>38484</v>
      </c>
      <c r="D10" s="120" t="n">
        <f aca="false">+C10-B10</f>
        <v>3055</v>
      </c>
    </row>
    <row r="11" customFormat="false" ht="12.75" hidden="false" customHeight="false" outlineLevel="0" collapsed="false">
      <c r="A11" s="107" t="n">
        <v>6</v>
      </c>
      <c r="B11" s="108" t="n">
        <v>39523</v>
      </c>
      <c r="C11" s="108" t="n">
        <v>38484</v>
      </c>
      <c r="D11" s="120" t="n">
        <f aca="false">+C11-B11</f>
        <v>-1039</v>
      </c>
    </row>
    <row r="12" customFormat="false" ht="12.75" hidden="false" customHeight="false" outlineLevel="0" collapsed="false">
      <c r="A12" s="107" t="n">
        <v>7</v>
      </c>
      <c r="B12" s="108" t="n">
        <v>40822</v>
      </c>
      <c r="C12" s="108" t="n">
        <v>38500</v>
      </c>
      <c r="D12" s="120" t="n">
        <f aca="false">+C12-B12</f>
        <v>-2322</v>
      </c>
    </row>
    <row r="13" customFormat="false" ht="12.75" hidden="false" customHeight="false" outlineLevel="0" collapsed="false">
      <c r="A13" s="107" t="n">
        <v>8</v>
      </c>
      <c r="B13" s="108" t="n">
        <v>41242</v>
      </c>
      <c r="C13" s="108" t="n">
        <v>38499</v>
      </c>
      <c r="D13" s="120" t="n">
        <f aca="false">+C13-B13</f>
        <v>-2743</v>
      </c>
    </row>
    <row r="14" customFormat="false" ht="12.75" hidden="false" customHeight="false" outlineLevel="0" collapsed="false">
      <c r="A14" s="107" t="n">
        <v>9</v>
      </c>
      <c r="B14" s="108" t="n">
        <v>39629</v>
      </c>
      <c r="C14" s="108" t="n">
        <v>37100</v>
      </c>
      <c r="D14" s="120" t="n">
        <f aca="false">+C14-B14</f>
        <v>-2529</v>
      </c>
    </row>
    <row r="15" customFormat="false" ht="12.75" hidden="false" customHeight="false" outlineLevel="0" collapsed="false">
      <c r="A15" s="107" t="n">
        <v>10</v>
      </c>
      <c r="B15" s="108" t="n">
        <v>39802</v>
      </c>
      <c r="C15" s="108" t="n">
        <v>37879</v>
      </c>
      <c r="D15" s="120" t="n">
        <f aca="false">+C15-B15</f>
        <v>-1923</v>
      </c>
    </row>
    <row r="16" customFormat="false" ht="12.75" hidden="false" customHeight="false" outlineLevel="0" collapsed="false">
      <c r="A16" s="107" t="n">
        <v>11</v>
      </c>
      <c r="B16" s="108" t="n">
        <v>39852</v>
      </c>
      <c r="C16" s="108" t="n">
        <v>38499</v>
      </c>
      <c r="D16" s="120" t="n">
        <f aca="false">+C16-B16</f>
        <v>-1353</v>
      </c>
    </row>
    <row r="17" customFormat="false" ht="12.75" hidden="false" customHeight="false" outlineLevel="0" collapsed="false">
      <c r="A17" s="107" t="n">
        <v>12</v>
      </c>
      <c r="B17" s="108" t="n">
        <v>18864</v>
      </c>
      <c r="C17" s="108" t="n">
        <v>24382</v>
      </c>
      <c r="D17" s="120" t="n">
        <f aca="false">+C17-B17</f>
        <v>5518</v>
      </c>
    </row>
    <row r="18" customFormat="false" ht="12.75" hidden="false" customHeight="false" outlineLevel="0" collapsed="false">
      <c r="A18" s="107" t="n">
        <v>13</v>
      </c>
      <c r="B18" s="108" t="n">
        <v>34489</v>
      </c>
      <c r="C18" s="108" t="n">
        <v>35457</v>
      </c>
      <c r="D18" s="120" t="n">
        <f aca="false">+C18-B18</f>
        <v>968</v>
      </c>
    </row>
    <row r="19" customFormat="false" ht="12.75" hidden="false" customHeight="false" outlineLevel="0" collapsed="false">
      <c r="A19" s="107" t="n">
        <v>14</v>
      </c>
      <c r="B19" s="108" t="n">
        <v>40193</v>
      </c>
      <c r="C19" s="108" t="n">
        <v>39600</v>
      </c>
      <c r="D19" s="120" t="n">
        <f aca="false">+C19-B19</f>
        <v>-593</v>
      </c>
    </row>
    <row r="20" customFormat="false" ht="12.75" hidden="false" customHeight="false" outlineLevel="0" collapsed="false">
      <c r="A20" s="107" t="n">
        <v>15</v>
      </c>
      <c r="B20" s="108" t="n">
        <v>40662</v>
      </c>
      <c r="C20" s="108" t="n">
        <v>38879</v>
      </c>
      <c r="D20" s="120" t="n">
        <f aca="false">+C20-B20</f>
        <v>-1783</v>
      </c>
    </row>
    <row r="21" customFormat="false" ht="12.75" hidden="false" customHeight="false" outlineLevel="0" collapsed="false">
      <c r="A21" s="107" t="n">
        <v>16</v>
      </c>
      <c r="B21" s="108" t="n">
        <v>38470</v>
      </c>
      <c r="C21" s="108" t="n">
        <v>39600</v>
      </c>
      <c r="D21" s="120" t="n">
        <f aca="false">+C21-B21</f>
        <v>1130</v>
      </c>
    </row>
    <row r="22" customFormat="false" ht="12.75" hidden="false" customHeight="false" outlineLevel="0" collapsed="false">
      <c r="A22" s="107" t="n">
        <v>17</v>
      </c>
      <c r="B22" s="108" t="n">
        <v>40314</v>
      </c>
      <c r="C22" s="108" t="n">
        <v>39600</v>
      </c>
      <c r="D22" s="120" t="n">
        <f aca="false">+C22-B22</f>
        <v>-714</v>
      </c>
    </row>
    <row r="23" customFormat="false" ht="12.75" hidden="false" customHeight="false" outlineLevel="0" collapsed="false">
      <c r="A23" s="107" t="n">
        <v>18</v>
      </c>
      <c r="B23" s="108" t="n">
        <v>40863</v>
      </c>
      <c r="C23" s="108" t="n">
        <v>39600</v>
      </c>
      <c r="D23" s="120" t="n">
        <f aca="false">+C23-B23</f>
        <v>-1263</v>
      </c>
    </row>
    <row r="24" customFormat="false" ht="12.75" hidden="false" customHeight="false" outlineLevel="0" collapsed="false">
      <c r="A24" s="107" t="n">
        <v>19</v>
      </c>
      <c r="B24" s="108" t="n">
        <v>39065</v>
      </c>
      <c r="C24" s="108" t="n">
        <v>39600</v>
      </c>
      <c r="D24" s="120" t="n">
        <f aca="false">+C24-B24</f>
        <v>535</v>
      </c>
    </row>
    <row r="25" customFormat="false" ht="12.75" hidden="false" customHeight="false" outlineLevel="0" collapsed="false">
      <c r="A25" s="107" t="n">
        <v>20</v>
      </c>
      <c r="B25" s="108" t="n">
        <v>40414</v>
      </c>
      <c r="C25" s="108" t="n">
        <v>39600</v>
      </c>
      <c r="D25" s="120" t="n">
        <f aca="false">+C25-B25</f>
        <v>-814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752056</v>
      </c>
      <c r="C37" s="108" t="n">
        <f aca="false">SUM(C6:C36)</f>
        <v>736712</v>
      </c>
      <c r="D37" s="120" t="n">
        <f aca="false">SUM(D6:D36)</f>
        <v>-15344</v>
      </c>
    </row>
    <row r="38" customFormat="false" ht="12.75" hidden="false" customHeight="false" outlineLevel="0" collapsed="false">
      <c r="A38" s="134"/>
      <c r="C38" s="29"/>
      <c r="D38" s="406" t="n">
        <f aca="false">+summary!H5</f>
        <v>2.98</v>
      </c>
    </row>
    <row r="39" customFormat="false" ht="12.75" hidden="false" customHeight="false" outlineLevel="0" collapsed="false">
      <c r="D39" s="132" t="n">
        <f aca="false">+D38*D37</f>
        <v>-45725.12</v>
      </c>
    </row>
    <row r="40" customFormat="false" ht="12.75" hidden="false" customHeight="false" outlineLevel="0" collapsed="false">
      <c r="A40" s="152" t="n">
        <v>37103</v>
      </c>
      <c r="C40" s="77"/>
      <c r="D40" s="183" t="n">
        <v>-38120.6</v>
      </c>
    </row>
    <row r="41" customFormat="false" ht="12.75" hidden="false" customHeight="false" outlineLevel="0" collapsed="false">
      <c r="A41" s="152" t="n">
        <v>37123</v>
      </c>
      <c r="C41" s="151"/>
      <c r="D41" s="132" t="n">
        <f aca="false">+D40+D39</f>
        <v>-83845.72</v>
      </c>
    </row>
    <row r="44" customFormat="false" ht="12.75" hidden="false" customHeight="false" outlineLevel="0" collapsed="false">
      <c r="A44" s="9" t="s">
        <v>122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0" t="n">
        <v>-2104</v>
      </c>
    </row>
    <row r="46" customFormat="false" ht="12.75" hidden="false" customHeight="false" outlineLevel="0" collapsed="false">
      <c r="A46" s="124" t="n">
        <f aca="false">+A41</f>
        <v>37123</v>
      </c>
      <c r="B46" s="9"/>
      <c r="C46" s="9"/>
      <c r="D46" s="36" t="n">
        <f aca="false">+D37</f>
        <v>-15344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-17448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47" activeCellId="3" sqref="F4 G11 J38 B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39" width="10.71"/>
    <col collapsed="false" customWidth="true" hidden="false" outlineLevel="0" max="17" min="17" style="97" width="7.99"/>
    <col collapsed="false" customWidth="true" hidden="false" outlineLevel="0" max="18" min="18" style="39" width="11.42"/>
  </cols>
  <sheetData>
    <row r="1" customFormat="false" ht="12.75" hidden="false" customHeight="false" outlineLevel="0" collapsed="false">
      <c r="B1" s="98" t="s">
        <v>106</v>
      </c>
      <c r="D1" s="98" t="s">
        <v>107</v>
      </c>
      <c r="F1" s="98" t="s">
        <v>108</v>
      </c>
      <c r="H1" s="98" t="s">
        <v>109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7"/>
      <c r="Q2" s="92"/>
      <c r="R2" s="77"/>
      <c r="S2" s="9"/>
      <c r="T2" s="9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F3" s="101" t="s">
        <v>111</v>
      </c>
      <c r="G3" s="101" t="s">
        <v>112</v>
      </c>
      <c r="H3" s="101" t="s">
        <v>111</v>
      </c>
      <c r="I3" s="101" t="s">
        <v>112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320046</v>
      </c>
      <c r="C4" s="108" t="n">
        <v>326630</v>
      </c>
      <c r="D4" s="108" t="n">
        <v>68213</v>
      </c>
      <c r="E4" s="108" t="n">
        <v>62006</v>
      </c>
      <c r="F4" s="108" t="n">
        <v>60282</v>
      </c>
      <c r="G4" s="108" t="n">
        <v>67308</v>
      </c>
      <c r="H4" s="108" t="n">
        <v>134575</v>
      </c>
      <c r="I4" s="108" t="n">
        <v>120400</v>
      </c>
      <c r="J4" s="108" t="n">
        <f aca="false">+C4+E4+G4+I4-H4-F4-D4-B4</f>
        <v>-6772</v>
      </c>
      <c r="M4" s="102" t="s">
        <v>113</v>
      </c>
      <c r="N4" s="100" t="s">
        <v>111</v>
      </c>
      <c r="O4" s="100" t="s">
        <v>112</v>
      </c>
      <c r="P4" s="109" t="s">
        <v>114</v>
      </c>
      <c r="Q4" s="104" t="s">
        <v>115</v>
      </c>
      <c r="R4" s="103" t="s">
        <v>116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322443</v>
      </c>
      <c r="C5" s="108" t="n">
        <v>342258</v>
      </c>
      <c r="D5" s="108" t="n">
        <v>80613</v>
      </c>
      <c r="E5" s="108" t="n">
        <v>62006</v>
      </c>
      <c r="F5" s="108" t="n">
        <v>65523</v>
      </c>
      <c r="G5" s="108" t="n">
        <v>61458</v>
      </c>
      <c r="H5" s="108" t="n">
        <v>114858</v>
      </c>
      <c r="I5" s="108" t="n">
        <v>123670</v>
      </c>
      <c r="J5" s="108" t="n">
        <f aca="false">+C5+E5+G5+I5-H5-F5-D5-B5</f>
        <v>5955</v>
      </c>
      <c r="M5" s="102"/>
      <c r="N5" s="29"/>
      <c r="O5" s="29"/>
      <c r="P5" s="29" t="n">
        <f aca="false">+O5-N5</f>
        <v>0</v>
      </c>
      <c r="Q5" s="92"/>
      <c r="R5" s="111" t="n">
        <f aca="false">+Q5*P5</f>
        <v>0</v>
      </c>
      <c r="S5" s="9"/>
      <c r="T5" s="77"/>
      <c r="U5" s="61"/>
      <c r="Y5" s="112"/>
      <c r="Z5" s="113"/>
      <c r="AA5" s="113"/>
      <c r="AB5" s="113"/>
      <c r="AC5" s="113"/>
      <c r="AD5" s="113"/>
      <c r="AE5" s="114"/>
      <c r="AF5" s="115"/>
      <c r="AG5" s="61"/>
      <c r="AH5" s="77"/>
      <c r="AI5" s="110"/>
    </row>
    <row r="6" customFormat="false" ht="12.75" hidden="false" customHeight="false" outlineLevel="0" collapsed="false">
      <c r="A6" s="107" t="n">
        <v>3</v>
      </c>
      <c r="B6" s="108" t="n">
        <v>339003</v>
      </c>
      <c r="C6" s="108" t="n">
        <v>356730</v>
      </c>
      <c r="D6" s="108" t="n">
        <v>65345</v>
      </c>
      <c r="E6" s="108" t="n">
        <v>62006</v>
      </c>
      <c r="F6" s="108" t="n">
        <v>62518</v>
      </c>
      <c r="G6" s="108" t="n">
        <v>57038</v>
      </c>
      <c r="H6" s="108" t="n">
        <v>133408</v>
      </c>
      <c r="I6" s="108" t="n">
        <v>135294</v>
      </c>
      <c r="J6" s="108" t="n">
        <f aca="false">+C6+E6+G6+I6-H6-F6-D6-B6</f>
        <v>10794</v>
      </c>
      <c r="M6" s="102" t="n">
        <v>36861</v>
      </c>
      <c r="N6" s="108" t="n">
        <v>19698194</v>
      </c>
      <c r="O6" s="108" t="n">
        <v>19662410</v>
      </c>
      <c r="P6" s="29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1"/>
      <c r="V6" s="77"/>
      <c r="W6" s="110"/>
      <c r="Y6" s="112"/>
      <c r="Z6" s="113"/>
      <c r="AA6" s="113"/>
      <c r="AB6" s="113"/>
      <c r="AC6" s="113"/>
      <c r="AD6" s="113"/>
      <c r="AE6" s="116"/>
      <c r="AF6" s="115"/>
      <c r="AG6" s="61"/>
      <c r="AH6" s="77"/>
      <c r="AI6" s="110"/>
    </row>
    <row r="7" customFormat="false" ht="12.75" hidden="false" customHeight="false" outlineLevel="0" collapsed="false">
      <c r="A7" s="107" t="n">
        <v>4</v>
      </c>
      <c r="B7" s="108" t="n">
        <v>330189</v>
      </c>
      <c r="C7" s="108" t="n">
        <v>334992</v>
      </c>
      <c r="D7" s="108" t="n">
        <v>71515</v>
      </c>
      <c r="E7" s="108" t="n">
        <v>62006</v>
      </c>
      <c r="F7" s="108" t="n">
        <v>68003</v>
      </c>
      <c r="G7" s="108" t="n">
        <v>60854</v>
      </c>
      <c r="H7" s="108" t="n">
        <v>121528</v>
      </c>
      <c r="I7" s="108" t="n">
        <v>122443</v>
      </c>
      <c r="J7" s="108" t="n">
        <f aca="false">+C7+E7+G7+I7-H7-F7-D7-B7</f>
        <v>-10940</v>
      </c>
      <c r="M7" s="102" t="n">
        <v>36892</v>
      </c>
      <c r="N7" s="108" t="n">
        <v>18949781</v>
      </c>
      <c r="O7" s="29" t="n">
        <v>18975457</v>
      </c>
      <c r="P7" s="29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1"/>
      <c r="V7" s="77"/>
      <c r="W7" s="110"/>
      <c r="Y7" s="112"/>
      <c r="Z7" s="113"/>
      <c r="AA7" s="113"/>
      <c r="AB7" s="113"/>
      <c r="AC7" s="113"/>
      <c r="AD7" s="113"/>
      <c r="AE7" s="116"/>
      <c r="AF7" s="115"/>
      <c r="AG7" s="61"/>
      <c r="AH7" s="77"/>
      <c r="AI7" s="110"/>
    </row>
    <row r="8" customFormat="false" ht="12.75" hidden="false" customHeight="false" outlineLevel="0" collapsed="false">
      <c r="A8" s="107" t="n">
        <v>5</v>
      </c>
      <c r="B8" s="108" t="n">
        <v>325424</v>
      </c>
      <c r="C8" s="108" t="n">
        <v>357543</v>
      </c>
      <c r="D8" s="108" t="n">
        <v>76506</v>
      </c>
      <c r="E8" s="108" t="n">
        <v>45334</v>
      </c>
      <c r="F8" s="108" t="n">
        <v>60101</v>
      </c>
      <c r="G8" s="108" t="n">
        <v>61458</v>
      </c>
      <c r="H8" s="108" t="n">
        <v>122124</v>
      </c>
      <c r="I8" s="108" t="n">
        <v>116046</v>
      </c>
      <c r="J8" s="108" t="n">
        <f aca="false">+C8+E8+G8+I8-H8-F8-D8-B8</f>
        <v>-3774</v>
      </c>
      <c r="M8" s="102" t="n">
        <v>36923</v>
      </c>
      <c r="N8" s="108" t="n">
        <v>15193330</v>
      </c>
      <c r="O8" s="29" t="n">
        <v>15256233</v>
      </c>
      <c r="P8" s="29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1"/>
      <c r="V8" s="77"/>
      <c r="W8" s="110"/>
      <c r="Y8" s="112"/>
      <c r="Z8" s="113"/>
      <c r="AA8" s="113"/>
      <c r="AB8" s="113"/>
      <c r="AC8" s="113"/>
      <c r="AD8" s="113"/>
      <c r="AE8" s="116"/>
      <c r="AF8" s="115"/>
      <c r="AG8" s="61"/>
      <c r="AH8" s="77"/>
      <c r="AI8" s="110"/>
    </row>
    <row r="9" customFormat="false" ht="12.75" hidden="false" customHeight="false" outlineLevel="0" collapsed="false">
      <c r="A9" s="107" t="n">
        <v>6</v>
      </c>
      <c r="B9" s="108" t="n">
        <v>338716</v>
      </c>
      <c r="C9" s="108" t="n">
        <v>363512</v>
      </c>
      <c r="D9" s="108" t="n">
        <v>73883</v>
      </c>
      <c r="E9" s="108" t="n">
        <v>62006</v>
      </c>
      <c r="F9" s="108" t="n">
        <v>63277</v>
      </c>
      <c r="G9" s="108" t="n">
        <v>61458</v>
      </c>
      <c r="H9" s="108" t="n">
        <v>128438</v>
      </c>
      <c r="I9" s="108" t="n">
        <v>126142</v>
      </c>
      <c r="J9" s="108" t="n">
        <f aca="false">+C9+E9+G9+I9-H9-F9-D9-B9</f>
        <v>8804</v>
      </c>
      <c r="M9" s="102" t="n">
        <v>36951</v>
      </c>
      <c r="N9" s="108" t="n">
        <v>17049350</v>
      </c>
      <c r="O9" s="29" t="n">
        <v>17089226</v>
      </c>
      <c r="P9" s="29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1"/>
      <c r="V9" s="77"/>
      <c r="W9" s="110"/>
      <c r="Y9" s="112"/>
      <c r="Z9" s="113"/>
      <c r="AA9" s="113"/>
      <c r="AB9" s="113"/>
      <c r="AC9" s="113"/>
      <c r="AD9" s="113"/>
      <c r="AE9" s="116"/>
      <c r="AF9" s="115"/>
      <c r="AG9" s="61"/>
      <c r="AH9" s="77"/>
      <c r="AI9" s="110"/>
    </row>
    <row r="10" customFormat="false" ht="12.75" hidden="false" customHeight="false" outlineLevel="0" collapsed="false">
      <c r="A10" s="107" t="n">
        <v>7</v>
      </c>
      <c r="B10" s="108" t="n">
        <v>307409</v>
      </c>
      <c r="C10" s="108" t="n">
        <v>329009</v>
      </c>
      <c r="D10" s="108" t="n">
        <v>81561</v>
      </c>
      <c r="E10" s="108" t="n">
        <v>62006</v>
      </c>
      <c r="F10" s="108" t="n">
        <v>61385</v>
      </c>
      <c r="G10" s="108" t="n">
        <v>66177</v>
      </c>
      <c r="H10" s="108" t="n">
        <v>128949</v>
      </c>
      <c r="I10" s="108" t="n">
        <v>116696</v>
      </c>
      <c r="J10" s="108" t="n">
        <f aca="false">+C10+E10+G10+I10-H10-F10-D10-B10</f>
        <v>-5416</v>
      </c>
      <c r="M10" s="102" t="n">
        <v>36982</v>
      </c>
      <c r="N10" s="108" t="n">
        <v>17652369</v>
      </c>
      <c r="O10" s="29" t="n">
        <v>17743987</v>
      </c>
      <c r="P10" s="29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1"/>
      <c r="V10" s="77"/>
      <c r="W10" s="110"/>
      <c r="Y10" s="112"/>
      <c r="Z10" s="113"/>
      <c r="AA10" s="113"/>
      <c r="AB10" s="113"/>
      <c r="AC10" s="113"/>
      <c r="AD10" s="113"/>
      <c r="AE10" s="116"/>
      <c r="AF10" s="115"/>
      <c r="AG10" s="61"/>
      <c r="AH10" s="77"/>
      <c r="AI10" s="110"/>
    </row>
    <row r="11" customFormat="false" ht="12.75" hidden="false" customHeight="false" outlineLevel="0" collapsed="false">
      <c r="A11" s="107" t="n">
        <v>8</v>
      </c>
      <c r="B11" s="108" t="n">
        <v>335665</v>
      </c>
      <c r="C11" s="108" t="n">
        <v>339813</v>
      </c>
      <c r="D11" s="108" t="n">
        <v>69904</v>
      </c>
      <c r="E11" s="108" t="n">
        <v>62006</v>
      </c>
      <c r="F11" s="108" t="n">
        <v>64156</v>
      </c>
      <c r="G11" s="108" t="n">
        <v>66309</v>
      </c>
      <c r="H11" s="108" t="n">
        <v>123188</v>
      </c>
      <c r="I11" s="108" t="n">
        <v>131814</v>
      </c>
      <c r="J11" s="108" t="n">
        <f aca="false">+C11+E11+G11+I11-H11-F11-D11-B11</f>
        <v>7029</v>
      </c>
      <c r="M11" s="102" t="n">
        <v>37012</v>
      </c>
      <c r="N11" s="108" t="n">
        <v>16124989</v>
      </c>
      <c r="O11" s="29" t="n">
        <v>16282021</v>
      </c>
      <c r="P11" s="29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1"/>
      <c r="V11" s="77"/>
      <c r="W11" s="110"/>
      <c r="Y11" s="112"/>
      <c r="Z11" s="113"/>
      <c r="AA11" s="113"/>
      <c r="AB11" s="113"/>
      <c r="AC11" s="113"/>
      <c r="AD11" s="113"/>
      <c r="AE11" s="116"/>
      <c r="AF11" s="115"/>
      <c r="AG11" s="61"/>
      <c r="AH11" s="77"/>
      <c r="AI11" s="110"/>
    </row>
    <row r="12" customFormat="false" ht="12.75" hidden="false" customHeight="false" outlineLevel="0" collapsed="false">
      <c r="A12" s="107" t="n">
        <v>9</v>
      </c>
      <c r="B12" s="108" t="n">
        <v>339468</v>
      </c>
      <c r="C12" s="108" t="n">
        <v>343257</v>
      </c>
      <c r="D12" s="108" t="n">
        <v>62256</v>
      </c>
      <c r="E12" s="108" t="n">
        <v>62006</v>
      </c>
      <c r="F12" s="108" t="n">
        <v>68558</v>
      </c>
      <c r="G12" s="108" t="n">
        <v>62714</v>
      </c>
      <c r="H12" s="108" t="n">
        <v>133641</v>
      </c>
      <c r="I12" s="108" t="n">
        <v>126893</v>
      </c>
      <c r="J12" s="108" t="n">
        <f aca="false">+C12+E12+G12+I12-H12-F12-D12-B12</f>
        <v>-9053</v>
      </c>
      <c r="M12" s="102" t="n">
        <v>37043</v>
      </c>
      <c r="N12" s="108" t="n">
        <v>15928675</v>
      </c>
      <c r="O12" s="29" t="n">
        <v>15936227</v>
      </c>
      <c r="P12" s="29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1"/>
      <c r="V12" s="77"/>
      <c r="W12" s="110"/>
      <c r="Y12" s="112"/>
      <c r="Z12" s="113"/>
      <c r="AA12" s="113"/>
      <c r="AB12" s="113"/>
      <c r="AC12" s="113"/>
      <c r="AD12" s="113"/>
      <c r="AE12" s="116"/>
      <c r="AF12" s="115"/>
      <c r="AG12" s="61"/>
      <c r="AH12" s="77"/>
      <c r="AI12" s="110"/>
    </row>
    <row r="13" customFormat="false" ht="12.75" hidden="false" customHeight="false" outlineLevel="0" collapsed="false">
      <c r="A13" s="107" t="n">
        <v>10</v>
      </c>
      <c r="B13" s="108" t="n">
        <v>325004</v>
      </c>
      <c r="C13" s="108" t="n">
        <v>326102</v>
      </c>
      <c r="D13" s="108" t="n">
        <v>61460</v>
      </c>
      <c r="E13" s="108" t="n">
        <v>62006</v>
      </c>
      <c r="F13" s="108" t="n">
        <v>56382</v>
      </c>
      <c r="G13" s="108" t="n">
        <v>53686</v>
      </c>
      <c r="H13" s="108" t="n">
        <v>141587</v>
      </c>
      <c r="I13" s="108" t="n">
        <v>135180</v>
      </c>
      <c r="J13" s="108" t="n">
        <f aca="false">+C13+E13+G13+I13-H13-F13-D13-B13</f>
        <v>-7459</v>
      </c>
      <c r="M13" s="102" t="n">
        <v>37073</v>
      </c>
      <c r="N13" s="108" t="n">
        <v>16669639</v>
      </c>
      <c r="O13" s="29" t="n">
        <v>16693576</v>
      </c>
      <c r="P13" s="29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1"/>
      <c r="V13" s="77"/>
      <c r="W13" s="110"/>
      <c r="Y13" s="112"/>
      <c r="Z13" s="113"/>
      <c r="AA13" s="113"/>
      <c r="AB13" s="113"/>
      <c r="AC13" s="113"/>
      <c r="AD13" s="113"/>
      <c r="AE13" s="116"/>
      <c r="AF13" s="115"/>
      <c r="AG13" s="61"/>
      <c r="AH13" s="77"/>
      <c r="AI13" s="110"/>
    </row>
    <row r="14" customFormat="false" ht="12.75" hidden="false" customHeight="false" outlineLevel="0" collapsed="false">
      <c r="A14" s="107" t="n">
        <v>11</v>
      </c>
      <c r="B14" s="108" t="n">
        <v>348691</v>
      </c>
      <c r="C14" s="108" t="n">
        <v>329322</v>
      </c>
      <c r="D14" s="108" t="n">
        <v>39888</v>
      </c>
      <c r="E14" s="108" t="n">
        <v>62006</v>
      </c>
      <c r="F14" s="108" t="n">
        <v>62036</v>
      </c>
      <c r="G14" s="108" t="n">
        <v>61116</v>
      </c>
      <c r="H14" s="108" t="n">
        <v>154963</v>
      </c>
      <c r="I14" s="108" t="n">
        <v>154094</v>
      </c>
      <c r="J14" s="108" t="n">
        <f aca="false">+C14+E14+G14+I14-H14-F14-D14-B14</f>
        <v>960</v>
      </c>
      <c r="S14" s="116"/>
      <c r="T14" s="103"/>
      <c r="U14" s="61"/>
      <c r="V14" s="77"/>
      <c r="W14" s="110"/>
      <c r="Y14" s="112"/>
      <c r="Z14" s="113"/>
      <c r="AA14" s="113"/>
      <c r="AB14" s="113"/>
      <c r="AC14" s="113"/>
      <c r="AD14" s="113"/>
      <c r="AE14" s="116"/>
      <c r="AF14" s="115"/>
      <c r="AG14" s="61"/>
      <c r="AH14" s="77"/>
      <c r="AI14" s="110"/>
    </row>
    <row r="15" customFormat="false" ht="12.75" hidden="false" customHeight="false" outlineLevel="0" collapsed="false">
      <c r="A15" s="107" t="n">
        <v>12</v>
      </c>
      <c r="B15" s="108" t="n">
        <v>343074</v>
      </c>
      <c r="C15" s="108" t="n">
        <v>331485</v>
      </c>
      <c r="D15" s="108" t="n">
        <v>41056</v>
      </c>
      <c r="E15" s="108" t="n">
        <v>62006</v>
      </c>
      <c r="F15" s="108" t="n">
        <v>63625</v>
      </c>
      <c r="G15" s="108" t="n">
        <v>61306</v>
      </c>
      <c r="H15" s="108" t="n">
        <v>145898</v>
      </c>
      <c r="I15" s="108" t="n">
        <v>141767</v>
      </c>
      <c r="J15" s="108" t="n">
        <f aca="false">+C15+E15+G15+I15-H15-F15-D15-B15</f>
        <v>2911</v>
      </c>
      <c r="S15" s="116"/>
      <c r="T15" s="103"/>
      <c r="U15" s="61"/>
      <c r="V15" s="77"/>
      <c r="W15" s="110"/>
      <c r="Y15" s="112"/>
      <c r="Z15" s="113"/>
      <c r="AA15" s="113"/>
      <c r="AB15" s="113"/>
      <c r="AC15" s="113"/>
      <c r="AD15" s="113"/>
      <c r="AE15" s="116"/>
      <c r="AF15" s="115"/>
      <c r="AG15" s="61"/>
      <c r="AH15" s="77"/>
      <c r="AI15" s="110"/>
    </row>
    <row r="16" customFormat="false" ht="12.75" hidden="false" customHeight="false" outlineLevel="0" collapsed="false">
      <c r="A16" s="107" t="n">
        <v>13</v>
      </c>
      <c r="B16" s="108" t="n">
        <v>329776</v>
      </c>
      <c r="C16" s="108" t="n">
        <v>327012</v>
      </c>
      <c r="D16" s="108" t="n">
        <v>46642</v>
      </c>
      <c r="E16" s="108" t="n">
        <v>59179</v>
      </c>
      <c r="F16" s="108" t="n">
        <v>62952</v>
      </c>
      <c r="G16" s="108" t="n">
        <v>61308</v>
      </c>
      <c r="H16" s="108" t="n">
        <v>138478</v>
      </c>
      <c r="I16" s="108" t="n">
        <v>126232</v>
      </c>
      <c r="J16" s="108" t="n">
        <f aca="false">+C16+E16+G16+I16-H16-F16-D16-B16</f>
        <v>-4117</v>
      </c>
      <c r="S16" s="116"/>
      <c r="T16" s="103"/>
      <c r="U16" s="61"/>
      <c r="V16" s="77"/>
      <c r="W16" s="110"/>
      <c r="Y16" s="112"/>
      <c r="Z16" s="113"/>
      <c r="AD16" s="113"/>
      <c r="AE16" s="116"/>
      <c r="AF16" s="115"/>
      <c r="AG16" s="61"/>
      <c r="AH16" s="77"/>
      <c r="AI16" s="110"/>
    </row>
    <row r="17" customFormat="false" ht="12.75" hidden="false" customHeight="false" outlineLevel="0" collapsed="false">
      <c r="A17" s="107" t="n">
        <v>14</v>
      </c>
      <c r="B17" s="108" t="n">
        <v>326625</v>
      </c>
      <c r="C17" s="108" t="n">
        <v>336221</v>
      </c>
      <c r="D17" s="108" t="n">
        <v>37103</v>
      </c>
      <c r="E17" s="108" t="n">
        <v>26877</v>
      </c>
      <c r="F17" s="108" t="n">
        <v>56806</v>
      </c>
      <c r="G17" s="108" t="n">
        <v>58064</v>
      </c>
      <c r="H17" s="108" t="n">
        <v>133830</v>
      </c>
      <c r="I17" s="108" t="n">
        <v>131396</v>
      </c>
      <c r="J17" s="108" t="n">
        <f aca="false">+C17+E17+G17+I17-H17-F17-D17-B17</f>
        <v>-1806</v>
      </c>
      <c r="M17" s="102"/>
      <c r="N17" s="108"/>
      <c r="O17" s="29"/>
      <c r="P17" s="29" t="n">
        <f aca="false">+O17-N17</f>
        <v>0</v>
      </c>
      <c r="Q17" s="92"/>
      <c r="R17" s="111" t="n">
        <f aca="false">+Q17*P17</f>
        <v>0</v>
      </c>
      <c r="S17" s="114"/>
      <c r="T17" s="103"/>
      <c r="U17" s="61"/>
      <c r="V17" s="77"/>
      <c r="W17" s="110"/>
      <c r="Y17" s="112"/>
      <c r="Z17" s="113"/>
      <c r="AD17" s="113"/>
      <c r="AE17" s="116"/>
      <c r="AF17" s="115"/>
      <c r="AG17" s="61"/>
      <c r="AH17" s="77"/>
      <c r="AI17" s="110"/>
    </row>
    <row r="18" customFormat="false" ht="12.75" hidden="false" customHeight="false" outlineLevel="0" collapsed="false">
      <c r="A18" s="107" t="n">
        <v>15</v>
      </c>
      <c r="B18" s="108" t="n">
        <v>336681</v>
      </c>
      <c r="C18" s="108" t="n">
        <v>332244</v>
      </c>
      <c r="D18" s="108" t="n">
        <v>61849</v>
      </c>
      <c r="E18" s="108" t="n">
        <v>62006</v>
      </c>
      <c r="F18" s="108" t="n">
        <v>56541</v>
      </c>
      <c r="G18" s="108" t="n">
        <v>57130</v>
      </c>
      <c r="H18" s="108" t="n">
        <v>149355</v>
      </c>
      <c r="I18" s="108" t="n">
        <v>149369</v>
      </c>
      <c r="J18" s="108" t="n">
        <f aca="false">+C18+E18+G18+I18-H18-F18-D18-B18</f>
        <v>-3677</v>
      </c>
      <c r="M18" s="102"/>
      <c r="N18" s="108"/>
      <c r="O18" s="29"/>
      <c r="P18" s="29"/>
      <c r="Q18" s="92"/>
      <c r="R18" s="117"/>
      <c r="S18" s="114"/>
      <c r="T18" s="103"/>
      <c r="U18" s="61"/>
      <c r="V18" s="77"/>
      <c r="W18" s="110"/>
      <c r="Y18" s="112"/>
      <c r="Z18" s="113"/>
      <c r="AD18" s="113"/>
      <c r="AE18" s="116"/>
      <c r="AF18" s="115"/>
      <c r="AG18" s="61"/>
      <c r="AH18" s="77"/>
      <c r="AI18" s="110"/>
    </row>
    <row r="19" customFormat="false" ht="12.75" hidden="false" customHeight="false" outlineLevel="0" collapsed="false">
      <c r="A19" s="107" t="n">
        <v>16</v>
      </c>
      <c r="B19" s="108" t="n">
        <v>330403</v>
      </c>
      <c r="C19" s="108" t="n">
        <v>330339</v>
      </c>
      <c r="D19" s="108" t="n">
        <v>63183</v>
      </c>
      <c r="E19" s="108" t="n">
        <v>62006</v>
      </c>
      <c r="F19" s="108" t="n">
        <v>56691</v>
      </c>
      <c r="G19" s="108" t="n">
        <v>58312</v>
      </c>
      <c r="H19" s="108" t="n">
        <v>153223</v>
      </c>
      <c r="I19" s="108" t="n">
        <v>151210</v>
      </c>
      <c r="J19" s="108" t="n">
        <f aca="false">+C19+E19+G19+I19-H19-F19-D19-B19</f>
        <v>-1633</v>
      </c>
      <c r="M19" s="102"/>
      <c r="N19" s="29"/>
      <c r="O19" s="29"/>
      <c r="P19" s="29"/>
      <c r="Q19" s="92"/>
      <c r="R19" s="77"/>
      <c r="S19" s="9"/>
      <c r="T19" s="9"/>
      <c r="Y19" s="112"/>
      <c r="Z19" s="113"/>
      <c r="AD19" s="113"/>
      <c r="AE19" s="116"/>
      <c r="AF19" s="115"/>
      <c r="AG19" s="61"/>
      <c r="AH19" s="77"/>
      <c r="AI19" s="110"/>
    </row>
    <row r="20" customFormat="false" ht="12.75" hidden="false" customHeight="false" outlineLevel="0" collapsed="false">
      <c r="A20" s="107" t="n">
        <v>17</v>
      </c>
      <c r="B20" s="108" t="n">
        <v>334818</v>
      </c>
      <c r="C20" s="108" t="n">
        <v>346212</v>
      </c>
      <c r="D20" s="108" t="n">
        <v>81572</v>
      </c>
      <c r="E20" s="108" t="n">
        <v>62006</v>
      </c>
      <c r="F20" s="108" t="n">
        <v>63376</v>
      </c>
      <c r="G20" s="108" t="n">
        <v>65126</v>
      </c>
      <c r="H20" s="108" t="n">
        <v>135420</v>
      </c>
      <c r="I20" s="108" t="n">
        <v>142145</v>
      </c>
      <c r="J20" s="108" t="n">
        <f aca="false">+C20+E20+G20+I20-H20-F20-D20-B20</f>
        <v>303</v>
      </c>
      <c r="M20" s="102"/>
      <c r="N20" s="29"/>
      <c r="O20" s="29"/>
      <c r="P20" s="77"/>
      <c r="Q20" s="92"/>
      <c r="R20" s="77"/>
      <c r="S20" s="9"/>
      <c r="T20" s="9"/>
      <c r="Y20" s="112"/>
      <c r="Z20" s="108"/>
      <c r="AD20" s="113"/>
      <c r="AE20" s="114"/>
      <c r="AF20" s="115"/>
      <c r="AG20" s="61"/>
      <c r="AH20" s="77"/>
      <c r="AI20" s="110"/>
    </row>
    <row r="21" customFormat="false" ht="12.75" hidden="false" customHeight="false" outlineLevel="0" collapsed="false">
      <c r="A21" s="107" t="n">
        <v>18</v>
      </c>
      <c r="B21" s="108" t="n">
        <v>366455</v>
      </c>
      <c r="C21" s="108" t="n">
        <v>357416</v>
      </c>
      <c r="D21" s="108" t="n">
        <v>64878</v>
      </c>
      <c r="E21" s="108" t="n">
        <v>62006</v>
      </c>
      <c r="F21" s="108" t="n">
        <v>59007</v>
      </c>
      <c r="G21" s="108" t="n">
        <v>58705</v>
      </c>
      <c r="H21" s="108" t="n">
        <v>125144</v>
      </c>
      <c r="I21" s="108" t="n">
        <v>131878</v>
      </c>
      <c r="J21" s="108" t="n">
        <f aca="false">+C21+E21+G21+I21-H21-F21-D21-B21</f>
        <v>-5479</v>
      </c>
      <c r="M21" s="102"/>
      <c r="N21" s="108"/>
      <c r="O21" s="108"/>
      <c r="P21" s="117"/>
      <c r="Q21" s="118"/>
      <c r="R21" s="117"/>
      <c r="S21" s="116"/>
      <c r="T21" s="103"/>
      <c r="U21" s="61"/>
      <c r="V21" s="77"/>
      <c r="W21" s="110"/>
      <c r="Y21" s="112"/>
      <c r="Z21" s="108"/>
      <c r="AD21" s="113"/>
      <c r="AE21" s="114"/>
      <c r="AF21" s="115"/>
      <c r="AG21" s="61"/>
      <c r="AH21" s="77"/>
      <c r="AI21" s="110"/>
    </row>
    <row r="22" customFormat="false" ht="12.75" hidden="false" customHeight="false" outlineLevel="0" collapsed="false">
      <c r="A22" s="107" t="n">
        <v>19</v>
      </c>
      <c r="B22" s="108" t="n">
        <v>297258</v>
      </c>
      <c r="C22" s="108" t="n">
        <v>320201</v>
      </c>
      <c r="D22" s="108" t="n">
        <v>63849</v>
      </c>
      <c r="E22" s="108" t="n">
        <v>62006</v>
      </c>
      <c r="F22" s="108" t="n">
        <v>57721</v>
      </c>
      <c r="G22" s="108" t="n">
        <v>60383</v>
      </c>
      <c r="H22" s="108" t="n">
        <v>126422</v>
      </c>
      <c r="I22" s="108" t="n">
        <v>129766</v>
      </c>
      <c r="J22" s="108" t="n">
        <f aca="false">+C22+E22+G22+I22-H22-F22-D22-B22</f>
        <v>27106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1"/>
      <c r="V22" s="77"/>
      <c r="W22" s="110"/>
    </row>
    <row r="23" customFormat="false" ht="12.75" hidden="false" customHeight="false" outlineLevel="0" collapsed="false">
      <c r="A23" s="107" t="n">
        <v>20</v>
      </c>
      <c r="B23" s="108" t="n">
        <v>322632</v>
      </c>
      <c r="C23" s="108" t="n">
        <v>322211</v>
      </c>
      <c r="D23" s="108" t="n">
        <v>62973</v>
      </c>
      <c r="E23" s="108" t="n">
        <v>62006</v>
      </c>
      <c r="F23" s="108" t="n">
        <v>57755</v>
      </c>
      <c r="G23" s="108" t="n">
        <v>56963</v>
      </c>
      <c r="H23" s="108" t="n">
        <v>119641</v>
      </c>
      <c r="I23" s="108" t="n">
        <v>119045</v>
      </c>
      <c r="J23" s="108" t="n">
        <f aca="false">+C23+E23+G23+I23-H23-F23-D23-B23</f>
        <v>-2776</v>
      </c>
      <c r="M23" s="9"/>
      <c r="N23" s="108"/>
      <c r="O23" s="108"/>
      <c r="P23" s="117"/>
      <c r="Q23" s="118"/>
      <c r="R23" s="117"/>
      <c r="S23" s="116"/>
      <c r="T23" s="103"/>
      <c r="U23" s="61"/>
      <c r="V23" s="77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M24" s="9"/>
      <c r="N24" s="108"/>
      <c r="O24" s="108"/>
      <c r="P24" s="117"/>
      <c r="Q24" s="118"/>
      <c r="R24" s="117"/>
      <c r="S24" s="116"/>
      <c r="T24" s="103"/>
      <c r="U24" s="61"/>
      <c r="V24" s="77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M25" s="9"/>
      <c r="N25" s="108"/>
      <c r="O25" s="108"/>
      <c r="P25" s="117"/>
      <c r="Q25" s="118"/>
      <c r="R25" s="117"/>
      <c r="S25" s="116"/>
      <c r="T25" s="103"/>
      <c r="U25" s="61"/>
      <c r="V25" s="77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M26" s="9"/>
      <c r="N26" s="108"/>
      <c r="O26" s="108"/>
      <c r="P26" s="117"/>
      <c r="Q26" s="118"/>
      <c r="R26" s="117"/>
      <c r="S26" s="116"/>
      <c r="T26" s="103"/>
      <c r="U26" s="61"/>
      <c r="V26" s="77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M27" s="9"/>
      <c r="N27" s="108"/>
      <c r="O27" s="108"/>
      <c r="P27" s="117"/>
      <c r="Q27" s="118"/>
      <c r="R27" s="117"/>
      <c r="S27" s="116"/>
      <c r="T27" s="103"/>
      <c r="U27" s="61"/>
      <c r="V27" s="77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M28" s="9"/>
      <c r="N28" s="108"/>
      <c r="O28" s="108"/>
      <c r="P28" s="117"/>
      <c r="Q28" s="118"/>
      <c r="R28" s="117"/>
      <c r="S28" s="116"/>
      <c r="T28" s="103"/>
      <c r="U28" s="61"/>
      <c r="V28" s="77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M29" s="9"/>
      <c r="N29" s="108"/>
      <c r="O29" s="108"/>
      <c r="P29" s="117"/>
      <c r="Q29" s="118"/>
      <c r="R29" s="117"/>
      <c r="S29" s="116"/>
      <c r="T29" s="103"/>
      <c r="U29" s="61"/>
      <c r="V29" s="77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M30" s="9"/>
      <c r="N30" s="108"/>
      <c r="O30" s="108"/>
      <c r="P30" s="117"/>
      <c r="Q30" s="118"/>
      <c r="R30" s="117"/>
      <c r="S30" s="116"/>
      <c r="T30" s="103"/>
      <c r="U30" s="61"/>
      <c r="V30" s="77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1"/>
      <c r="V31" s="77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7"/>
      <c r="Q32" s="92"/>
      <c r="R32" s="117"/>
      <c r="S32" s="116"/>
      <c r="T32" s="103"/>
      <c r="U32" s="61"/>
      <c r="V32" s="77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7"/>
      <c r="Q33" s="92"/>
      <c r="R33" s="117"/>
      <c r="S33" s="116"/>
      <c r="T33" s="103"/>
      <c r="U33" s="61"/>
      <c r="V33" s="77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7"/>
      <c r="Q34" s="92"/>
      <c r="R34" s="117"/>
      <c r="S34" s="116"/>
      <c r="T34" s="103"/>
      <c r="U34" s="61"/>
      <c r="V34" s="77"/>
      <c r="W34" s="110"/>
    </row>
    <row r="35" customFormat="false" ht="12.75" hidden="false" customHeight="false" outlineLevel="0" collapsed="false">
      <c r="A35" s="107"/>
      <c r="B35" s="108" t="n">
        <f aca="false">SUM(B4:B34)</f>
        <v>6619780</v>
      </c>
      <c r="C35" s="108" t="n">
        <f aca="false">SUM(C4:C34)</f>
        <v>6752509</v>
      </c>
      <c r="D35" s="108" t="n">
        <f aca="false">SUM(D4:D34)</f>
        <v>1274249</v>
      </c>
      <c r="E35" s="108" t="n">
        <f aca="false">SUM(E4:E34)</f>
        <v>1185492</v>
      </c>
      <c r="F35" s="108" t="n">
        <f aca="false">SUM(F4:F34)</f>
        <v>1226695</v>
      </c>
      <c r="G35" s="108" t="n">
        <f aca="false">SUM(G4:G34)</f>
        <v>1216873</v>
      </c>
      <c r="H35" s="108" t="n">
        <f aca="false">SUM(H4:H34)</f>
        <v>2664670</v>
      </c>
      <c r="I35" s="108" t="n">
        <f aca="false">SUM(I4:I34)</f>
        <v>2631480</v>
      </c>
      <c r="J35" s="108" t="n">
        <f aca="false">SUM(J4:J34)</f>
        <v>960</v>
      </c>
      <c r="M35" s="9"/>
      <c r="N35" s="108"/>
      <c r="O35" s="9"/>
      <c r="P35" s="77"/>
      <c r="Q35" s="92"/>
      <c r="R35" s="117"/>
      <c r="S35" s="116"/>
      <c r="T35" s="103"/>
      <c r="U35" s="61"/>
      <c r="V35" s="77"/>
      <c r="W35" s="110"/>
    </row>
    <row r="36" customFormat="false" ht="12.75" hidden="false" customHeight="false" outlineLevel="0" collapsed="false">
      <c r="M36" s="9"/>
      <c r="N36" s="108"/>
      <c r="O36" s="9"/>
      <c r="P36" s="77"/>
      <c r="Q36" s="92"/>
      <c r="R36" s="117"/>
      <c r="S36" s="114"/>
      <c r="T36" s="103"/>
      <c r="U36" s="61"/>
      <c r="V36" s="77"/>
      <c r="W36" s="110"/>
    </row>
    <row r="37" customFormat="false" ht="12.75" hidden="false" customHeight="false" outlineLevel="0" collapsed="false">
      <c r="H37" s="29"/>
      <c r="I37" s="29"/>
      <c r="M37" s="9"/>
      <c r="N37" s="108"/>
      <c r="O37" s="9"/>
      <c r="P37" s="77"/>
      <c r="Q37" s="92"/>
      <c r="R37" s="117"/>
      <c r="S37" s="114"/>
      <c r="T37" s="103"/>
      <c r="U37" s="61"/>
      <c r="V37" s="77"/>
      <c r="W37" s="110"/>
    </row>
    <row r="38" customFormat="false" ht="12.75" hidden="false" customHeight="false" outlineLevel="0" collapsed="false">
      <c r="A38" s="119" t="n">
        <v>37103</v>
      </c>
      <c r="C38" s="120"/>
      <c r="E38" s="120"/>
      <c r="G38" s="120"/>
      <c r="I38" s="120"/>
      <c r="J38" s="121" t="n">
        <v>310268</v>
      </c>
      <c r="M38" s="9"/>
      <c r="N38" s="108"/>
      <c r="O38" s="9"/>
      <c r="P38" s="77"/>
      <c r="Q38" s="92"/>
      <c r="R38" s="117"/>
      <c r="S38" s="114"/>
      <c r="T38" s="103"/>
      <c r="U38" s="61"/>
      <c r="V38" s="77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7"/>
      <c r="Q39" s="92"/>
      <c r="R39" s="117"/>
      <c r="S39" s="114"/>
      <c r="T39" s="103"/>
      <c r="U39" s="61"/>
      <c r="V39" s="77"/>
      <c r="W39" s="110"/>
    </row>
    <row r="40" customFormat="false" ht="12.75" hidden="false" customHeight="false" outlineLevel="0" collapsed="false">
      <c r="A40" s="122" t="n">
        <v>37123</v>
      </c>
      <c r="J40" s="108" t="n">
        <f aca="false">+J38+J35</f>
        <v>311228</v>
      </c>
      <c r="M40" s="9"/>
      <c r="N40" s="108"/>
      <c r="O40" s="9"/>
      <c r="P40" s="77"/>
      <c r="Q40" s="92"/>
      <c r="R40" s="117"/>
      <c r="S40" s="114"/>
      <c r="T40" s="103"/>
      <c r="U40" s="61"/>
      <c r="V40" s="77"/>
      <c r="W40" s="110"/>
    </row>
    <row r="41" customFormat="false" ht="12.75" hidden="false" customHeight="false" outlineLevel="0" collapsed="false">
      <c r="M41" s="9"/>
      <c r="N41" s="108"/>
      <c r="O41" s="9"/>
      <c r="P41" s="77"/>
      <c r="Q41" s="92"/>
      <c r="R41" s="117"/>
      <c r="S41" s="114"/>
      <c r="T41" s="103"/>
      <c r="U41" s="61"/>
      <c r="V41" s="77"/>
      <c r="W41" s="110"/>
    </row>
    <row r="42" customFormat="false" ht="12.75" hidden="false" customHeight="false" outlineLevel="0" collapsed="false">
      <c r="M42" s="9"/>
      <c r="N42" s="108"/>
      <c r="O42" s="9"/>
      <c r="P42" s="77"/>
      <c r="Q42" s="92"/>
      <c r="R42" s="117"/>
      <c r="S42" s="114"/>
      <c r="T42" s="103"/>
      <c r="U42" s="61"/>
      <c r="V42" s="77"/>
      <c r="W42" s="110"/>
    </row>
    <row r="43" customFormat="false" ht="12.75" hidden="false" customHeight="false" outlineLevel="0" collapsed="false">
      <c r="M43" s="9"/>
      <c r="N43" s="108"/>
      <c r="O43" s="9"/>
      <c r="P43" s="77"/>
      <c r="Q43" s="92"/>
      <c r="R43" s="117"/>
      <c r="S43" s="114"/>
      <c r="T43" s="103"/>
      <c r="U43" s="61"/>
      <c r="V43" s="77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7"/>
      <c r="Q44" s="92"/>
      <c r="R44" s="117"/>
      <c r="S44" s="114"/>
      <c r="T44" s="103"/>
      <c r="U44" s="61"/>
      <c r="V44" s="77"/>
      <c r="W44" s="110"/>
    </row>
    <row r="45" customFormat="false" ht="12.75" hidden="false" customHeight="false" outlineLevel="0" collapsed="false">
      <c r="A45" s="9" t="s">
        <v>117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7"/>
      <c r="Q45" s="92"/>
      <c r="R45" s="117"/>
      <c r="S45" s="114"/>
      <c r="T45" s="103"/>
      <c r="U45" s="61"/>
      <c r="V45" s="77"/>
      <c r="W45" s="110"/>
    </row>
    <row r="46" customFormat="false" ht="12.75" hidden="false" customHeight="false" outlineLevel="0" collapsed="false">
      <c r="A46" s="124" t="n">
        <f aca="false">+A38</f>
        <v>37103</v>
      </c>
      <c r="B46" s="9"/>
      <c r="C46" s="9"/>
      <c r="D46" s="125" t="n">
        <v>1379269.57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7"/>
      <c r="Q46" s="92"/>
      <c r="R46" s="117"/>
      <c r="S46" s="114"/>
      <c r="T46" s="103"/>
      <c r="U46" s="61"/>
      <c r="V46" s="77"/>
      <c r="W46" s="110"/>
    </row>
    <row r="47" customFormat="false" ht="12.75" hidden="false" customHeight="false" outlineLevel="0" collapsed="false">
      <c r="A47" s="124" t="n">
        <f aca="false">+A40</f>
        <v>37123</v>
      </c>
      <c r="B47" s="9"/>
      <c r="C47" s="9"/>
      <c r="D47" s="126" t="n">
        <f aca="false">+J35*'by type'!J3</f>
        <v>2582.4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7"/>
      <c r="Q47" s="92"/>
      <c r="R47" s="117"/>
      <c r="S47" s="114"/>
      <c r="T47" s="103"/>
      <c r="U47" s="61"/>
      <c r="V47" s="77"/>
      <c r="W47" s="110"/>
    </row>
    <row r="48" customFormat="false" ht="12.75" hidden="false" customHeight="false" outlineLevel="0" collapsed="false">
      <c r="A48" s="9"/>
      <c r="B48" s="9"/>
      <c r="C48" s="9"/>
      <c r="D48" s="57" t="n">
        <f aca="false">+D47+D46</f>
        <v>1381851.97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7"/>
      <c r="Q48" s="92"/>
      <c r="R48" s="77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7"/>
      <c r="Q49" s="92"/>
      <c r="R49" s="77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7"/>
      <c r="Q50" s="92"/>
      <c r="R50" s="77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7"/>
      <c r="Q51" s="92"/>
      <c r="R51" s="77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7"/>
      <c r="Q52" s="92"/>
      <c r="R52" s="77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7"/>
      <c r="Q53" s="92"/>
      <c r="R53" s="77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7"/>
      <c r="Q54" s="92"/>
      <c r="R54" s="77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7"/>
      <c r="Q55" s="92"/>
      <c r="R55" s="77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7"/>
      <c r="Q56" s="92"/>
      <c r="R56" s="77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7"/>
      <c r="Q57" s="92"/>
      <c r="R57" s="77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7"/>
      <c r="Q58" s="92"/>
      <c r="R58" s="77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7"/>
      <c r="Q59" s="92"/>
      <c r="R59" s="77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7"/>
      <c r="Q60" s="92"/>
      <c r="R60" s="77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7"/>
      <c r="Q61" s="92"/>
      <c r="R61" s="77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7"/>
      <c r="Q62" s="92"/>
      <c r="R62" s="77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7"/>
      <c r="Q63" s="92"/>
      <c r="R63" s="77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7"/>
      <c r="Q64" s="92"/>
      <c r="R64" s="77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7"/>
      <c r="Q65" s="92"/>
      <c r="R65" s="77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7"/>
      <c r="Q66" s="92"/>
      <c r="R66" s="77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7"/>
      <c r="Q67" s="92"/>
      <c r="R67" s="77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4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7"/>
      <c r="Q91" s="92"/>
      <c r="R91" s="77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7"/>
      <c r="Q92" s="92"/>
      <c r="R92" s="77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7"/>
      <c r="Q93" s="92"/>
      <c r="R93" s="77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7"/>
      <c r="Q94" s="92"/>
      <c r="R94" s="77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7"/>
      <c r="Q95" s="92"/>
      <c r="R95" s="77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7"/>
      <c r="Q96" s="92"/>
      <c r="R96" s="77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7"/>
      <c r="Q97" s="92"/>
      <c r="R97" s="77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7"/>
      <c r="Q98" s="92"/>
      <c r="R98" s="77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7"/>
      <c r="Q99" s="92"/>
      <c r="R99" s="77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7"/>
      <c r="Q100" s="92"/>
      <c r="R100" s="77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7"/>
      <c r="Q101" s="92"/>
      <c r="R101" s="77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7"/>
      <c r="Q102" s="92"/>
      <c r="R102" s="77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7"/>
      <c r="Q103" s="92"/>
      <c r="R103" s="77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7"/>
      <c r="Q104" s="92"/>
      <c r="R104" s="77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7"/>
      <c r="Q105" s="92"/>
      <c r="R105" s="77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7"/>
      <c r="Q106" s="92"/>
      <c r="R106" s="77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7"/>
      <c r="Q107" s="92"/>
      <c r="R107" s="77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7"/>
      <c r="Q108" s="92"/>
      <c r="R108" s="77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7"/>
      <c r="Q109" s="92"/>
      <c r="R109" s="77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4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4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4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4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4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4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4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4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4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4"/>
      <c r="M467" s="101"/>
      <c r="N467" s="101"/>
      <c r="O467" s="101"/>
      <c r="P467" s="139"/>
      <c r="Q467" s="140"/>
      <c r="R467" s="139"/>
      <c r="S467" s="101"/>
      <c r="T467" s="101"/>
      <c r="U467" s="101"/>
      <c r="V467" s="74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6" activeCellId="3" sqref="A1 E34 D40 C2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57</v>
      </c>
    </row>
    <row r="4" customFormat="false" ht="12.75" hidden="false" customHeight="false" outlineLevel="0" collapsed="false">
      <c r="A4" s="136"/>
      <c r="B4" s="188" t="s">
        <v>200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49839</v>
      </c>
      <c r="C6" s="108" t="n">
        <v>42521</v>
      </c>
      <c r="D6" s="120" t="n">
        <f aca="false">+C6-B6</f>
        <v>-7318</v>
      </c>
    </row>
    <row r="7" customFormat="false" ht="12.75" hidden="false" customHeight="false" outlineLevel="0" collapsed="false">
      <c r="A7" s="107" t="n">
        <v>2</v>
      </c>
      <c r="B7" s="108" t="n">
        <v>58661</v>
      </c>
      <c r="C7" s="108" t="n">
        <v>61095</v>
      </c>
      <c r="D7" s="120" t="n">
        <f aca="false">+C7-B7</f>
        <v>2434</v>
      </c>
    </row>
    <row r="8" customFormat="false" ht="12.75" hidden="false" customHeight="false" outlineLevel="0" collapsed="false">
      <c r="A8" s="107" t="n">
        <v>3</v>
      </c>
      <c r="B8" s="108" t="n">
        <v>57956</v>
      </c>
      <c r="C8" s="108" t="n">
        <v>59505</v>
      </c>
      <c r="D8" s="120" t="n">
        <f aca="false">+C8-B8</f>
        <v>1549</v>
      </c>
    </row>
    <row r="9" customFormat="false" ht="12.75" hidden="false" customHeight="false" outlineLevel="0" collapsed="false">
      <c r="A9" s="107" t="n">
        <v>4</v>
      </c>
      <c r="B9" s="108" t="n">
        <v>62170</v>
      </c>
      <c r="C9" s="108" t="n">
        <v>61574</v>
      </c>
      <c r="D9" s="120" t="n">
        <f aca="false">+C9-B9</f>
        <v>-596</v>
      </c>
    </row>
    <row r="10" customFormat="false" ht="12.75" hidden="false" customHeight="false" outlineLevel="0" collapsed="false">
      <c r="A10" s="107" t="n">
        <v>5</v>
      </c>
      <c r="B10" s="108" t="n">
        <v>63269</v>
      </c>
      <c r="C10" s="108" t="n">
        <v>58996</v>
      </c>
      <c r="D10" s="120" t="n">
        <f aca="false">+C10-B10</f>
        <v>-4273</v>
      </c>
    </row>
    <row r="11" customFormat="false" ht="12.75" hidden="false" customHeight="false" outlineLevel="0" collapsed="false">
      <c r="A11" s="107" t="n">
        <v>6</v>
      </c>
      <c r="B11" s="108" t="n">
        <v>62745</v>
      </c>
      <c r="C11" s="108" t="n">
        <v>62359</v>
      </c>
      <c r="D11" s="120" t="n">
        <f aca="false">+C11-B11</f>
        <v>-386</v>
      </c>
    </row>
    <row r="12" customFormat="false" ht="12.75" hidden="false" customHeight="false" outlineLevel="0" collapsed="false">
      <c r="A12" s="107" t="n">
        <v>7</v>
      </c>
      <c r="B12" s="108" t="n">
        <v>66886</v>
      </c>
      <c r="C12" s="108" t="n">
        <v>73126</v>
      </c>
      <c r="D12" s="120" t="n">
        <f aca="false">+C12-B12</f>
        <v>6240</v>
      </c>
    </row>
    <row r="13" customFormat="false" ht="12.75" hidden="false" customHeight="false" outlineLevel="0" collapsed="false">
      <c r="A13" s="107" t="n">
        <v>8</v>
      </c>
      <c r="B13" s="108" t="n">
        <v>66326</v>
      </c>
      <c r="C13" s="108" t="n">
        <v>65213</v>
      </c>
      <c r="D13" s="120" t="n">
        <f aca="false">+C13-B13</f>
        <v>-1113</v>
      </c>
    </row>
    <row r="14" customFormat="false" ht="12.75" hidden="false" customHeight="false" outlineLevel="0" collapsed="false">
      <c r="A14" s="107" t="n">
        <v>9</v>
      </c>
      <c r="B14" s="108" t="n">
        <v>63811</v>
      </c>
      <c r="C14" s="108" t="n">
        <v>63118</v>
      </c>
      <c r="D14" s="120" t="n">
        <f aca="false">+C14-B14</f>
        <v>-693</v>
      </c>
    </row>
    <row r="15" customFormat="false" ht="12.75" hidden="false" customHeight="false" outlineLevel="0" collapsed="false">
      <c r="A15" s="107" t="n">
        <v>10</v>
      </c>
      <c r="B15" s="108" t="n">
        <v>60111</v>
      </c>
      <c r="C15" s="108" t="n">
        <v>59591</v>
      </c>
      <c r="D15" s="120" t="n">
        <f aca="false">+C15-B15</f>
        <v>-520</v>
      </c>
    </row>
    <row r="16" customFormat="false" ht="12.75" hidden="false" customHeight="false" outlineLevel="0" collapsed="false">
      <c r="A16" s="107" t="n">
        <v>11</v>
      </c>
      <c r="B16" s="108" t="n">
        <v>64319</v>
      </c>
      <c r="C16" s="108" t="n">
        <v>64464</v>
      </c>
      <c r="D16" s="120" t="n">
        <f aca="false">+C16-B16</f>
        <v>145</v>
      </c>
    </row>
    <row r="17" customFormat="false" ht="12.75" hidden="false" customHeight="false" outlineLevel="0" collapsed="false">
      <c r="A17" s="107" t="n">
        <v>12</v>
      </c>
      <c r="B17" s="108" t="n">
        <v>64945</v>
      </c>
      <c r="C17" s="108" t="n">
        <v>63665</v>
      </c>
      <c r="D17" s="120" t="n">
        <f aca="false">+C17-B17</f>
        <v>-1280</v>
      </c>
    </row>
    <row r="18" customFormat="false" ht="12.75" hidden="false" customHeight="false" outlineLevel="0" collapsed="false">
      <c r="A18" s="107" t="n">
        <v>13</v>
      </c>
      <c r="B18" s="108" t="n">
        <v>64939</v>
      </c>
      <c r="C18" s="108" t="n">
        <v>64464</v>
      </c>
      <c r="D18" s="120" t="n">
        <f aca="false">+C18-B18</f>
        <v>-475</v>
      </c>
    </row>
    <row r="19" customFormat="false" ht="12.75" hidden="false" customHeight="false" outlineLevel="0" collapsed="false">
      <c r="A19" s="107" t="n">
        <v>14</v>
      </c>
      <c r="B19" s="108" t="n">
        <v>63062</v>
      </c>
      <c r="C19" s="108" t="n">
        <v>63411</v>
      </c>
      <c r="D19" s="120" t="n">
        <f aca="false">+C19-B19</f>
        <v>349</v>
      </c>
    </row>
    <row r="20" customFormat="false" ht="12.75" hidden="false" customHeight="false" outlineLevel="0" collapsed="false">
      <c r="A20" s="107" t="n">
        <v>15</v>
      </c>
      <c r="B20" s="108" t="n">
        <v>56053</v>
      </c>
      <c r="C20" s="108" t="n">
        <v>59448</v>
      </c>
      <c r="D20" s="120" t="n">
        <f aca="false">+C20-B20</f>
        <v>3395</v>
      </c>
    </row>
    <row r="21" customFormat="false" ht="12.75" hidden="false" customHeight="false" outlineLevel="0" collapsed="false">
      <c r="A21" s="107" t="n">
        <v>16</v>
      </c>
      <c r="B21" s="108" t="n">
        <v>62374</v>
      </c>
      <c r="C21" s="108" t="n">
        <v>63447</v>
      </c>
      <c r="D21" s="120" t="n">
        <f aca="false">+C21-B21</f>
        <v>1073</v>
      </c>
    </row>
    <row r="22" customFormat="false" ht="12.75" hidden="false" customHeight="false" outlineLevel="0" collapsed="false">
      <c r="A22" s="107" t="n">
        <v>17</v>
      </c>
      <c r="B22" s="108" t="n">
        <v>61677</v>
      </c>
      <c r="C22" s="108" t="n">
        <v>61277</v>
      </c>
      <c r="D22" s="120" t="n">
        <f aca="false">+C22-B22</f>
        <v>-400</v>
      </c>
    </row>
    <row r="23" customFormat="false" ht="12.75" hidden="false" customHeight="false" outlineLevel="0" collapsed="false">
      <c r="A23" s="107" t="n">
        <v>18</v>
      </c>
      <c r="B23" s="108" t="n">
        <v>60811</v>
      </c>
      <c r="C23" s="108" t="n">
        <v>60711</v>
      </c>
      <c r="D23" s="120" t="n">
        <f aca="false">+C23-B23</f>
        <v>-100</v>
      </c>
    </row>
    <row r="24" customFormat="false" ht="12.75" hidden="false" customHeight="false" outlineLevel="0" collapsed="false">
      <c r="A24" s="107" t="n">
        <v>19</v>
      </c>
      <c r="B24" s="108" t="n">
        <v>60896</v>
      </c>
      <c r="C24" s="108" t="n">
        <v>60711</v>
      </c>
      <c r="D24" s="120" t="n">
        <f aca="false">+C24-B24</f>
        <v>-185</v>
      </c>
    </row>
    <row r="25" customFormat="false" ht="12.75" hidden="false" customHeight="false" outlineLevel="0" collapsed="false">
      <c r="A25" s="107" t="n">
        <v>20</v>
      </c>
      <c r="B25" s="108" t="n">
        <v>60946</v>
      </c>
      <c r="C25" s="108" t="n">
        <v>60636</v>
      </c>
      <c r="D25" s="120" t="n">
        <f aca="false">+C25-B25</f>
        <v>-310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1231796</v>
      </c>
      <c r="C37" s="108" t="n">
        <f aca="false">SUM(C6:C36)</f>
        <v>1229332</v>
      </c>
      <c r="D37" s="120" t="n">
        <f aca="false">SUM(D6:D36)</f>
        <v>-2464</v>
      </c>
    </row>
    <row r="38" customFormat="false" ht="12.75" hidden="false" customHeight="false" outlineLevel="0" collapsed="false">
      <c r="A38" s="134"/>
      <c r="C38" s="29"/>
      <c r="D38" s="406" t="n">
        <f aca="false">+summary!H5</f>
        <v>2.98</v>
      </c>
    </row>
    <row r="39" customFormat="false" ht="12.75" hidden="false" customHeight="false" outlineLevel="0" collapsed="false">
      <c r="D39" s="132" t="n">
        <f aca="false">+D38*D37</f>
        <v>-7342.72</v>
      </c>
    </row>
    <row r="40" customFormat="false" ht="12.75" hidden="false" customHeight="false" outlineLevel="0" collapsed="false">
      <c r="A40" s="152" t="n">
        <v>37103</v>
      </c>
      <c r="C40" s="77"/>
      <c r="D40" s="405" t="n">
        <v>167936</v>
      </c>
    </row>
    <row r="41" customFormat="false" ht="12.75" hidden="false" customHeight="false" outlineLevel="0" collapsed="false">
      <c r="A41" s="152" t="n">
        <v>37123</v>
      </c>
      <c r="C41" s="151"/>
      <c r="D41" s="132" t="n">
        <f aca="false">+D40+D39</f>
        <v>160593.28</v>
      </c>
    </row>
    <row r="45" customFormat="false" ht="12.75" hidden="false" customHeight="false" outlineLevel="0" collapsed="false">
      <c r="A45" s="9" t="s">
        <v>122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0" t="n">
        <v>71406</v>
      </c>
    </row>
    <row r="47" customFormat="false" ht="12.75" hidden="false" customHeight="false" outlineLevel="0" collapsed="false">
      <c r="A47" s="124" t="n">
        <f aca="false">+A41</f>
        <v>37123</v>
      </c>
      <c r="B47" s="9"/>
      <c r="C47" s="9"/>
      <c r="D47" s="36" t="n">
        <f aca="false">+D37</f>
        <v>-2464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68942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6" activeCellId="3" sqref="A1 A1 D40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6"/>
      <c r="B3" s="136" t="s">
        <v>26</v>
      </c>
      <c r="C3" s="282"/>
      <c r="D3" s="282"/>
      <c r="E3" s="282"/>
    </row>
    <row r="4" customFormat="false" ht="12.75" hidden="false" customHeight="false" outlineLevel="0" collapsed="false">
      <c r="A4" s="136"/>
      <c r="B4" s="408" t="s">
        <v>201</v>
      </c>
      <c r="C4" s="282"/>
      <c r="D4" s="136"/>
      <c r="E4" s="282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 t="n">
        <v>-2001</v>
      </c>
      <c r="C6" s="108" t="n">
        <v>-2139</v>
      </c>
      <c r="D6" s="120" t="n">
        <f aca="false">+C6-B6</f>
        <v>-138</v>
      </c>
    </row>
    <row r="7" customFormat="false" ht="12.75" hidden="false" customHeight="false" outlineLevel="0" collapsed="false">
      <c r="A7" s="107" t="n">
        <v>2</v>
      </c>
      <c r="B7" s="108" t="n">
        <v>-79</v>
      </c>
      <c r="C7" s="108" t="n">
        <v>-2139</v>
      </c>
      <c r="D7" s="120" t="n">
        <f aca="false">+C7-B7</f>
        <v>-2060</v>
      </c>
    </row>
    <row r="8" customFormat="false" ht="12.75" hidden="false" customHeight="false" outlineLevel="0" collapsed="false">
      <c r="A8" s="107" t="n">
        <v>3</v>
      </c>
      <c r="B8" s="108" t="n">
        <v>-553</v>
      </c>
      <c r="C8" s="108" t="n">
        <v>-2453</v>
      </c>
      <c r="D8" s="120" t="n">
        <f aca="false">+C8-B8</f>
        <v>-1900</v>
      </c>
    </row>
    <row r="9" customFormat="false" ht="12.75" hidden="false" customHeight="false" outlineLevel="0" collapsed="false">
      <c r="A9" s="107" t="n">
        <v>4</v>
      </c>
      <c r="B9" s="108" t="n">
        <v>-1052</v>
      </c>
      <c r="C9" s="108" t="n">
        <v>-2453</v>
      </c>
      <c r="D9" s="120" t="n">
        <f aca="false">+C9-B9</f>
        <v>-1401</v>
      </c>
    </row>
    <row r="10" customFormat="false" ht="12.75" hidden="false" customHeight="false" outlineLevel="0" collapsed="false">
      <c r="A10" s="107" t="n">
        <v>5</v>
      </c>
      <c r="B10" s="108" t="n">
        <v>-1743</v>
      </c>
      <c r="C10" s="108" t="n">
        <v>-2453</v>
      </c>
      <c r="D10" s="120" t="n">
        <f aca="false">+C10-B10</f>
        <v>-710</v>
      </c>
    </row>
    <row r="11" customFormat="false" ht="12.75" hidden="false" customHeight="false" outlineLevel="0" collapsed="false">
      <c r="A11" s="107" t="n">
        <v>6</v>
      </c>
      <c r="B11" s="108" t="n">
        <v>-1725</v>
      </c>
      <c r="C11" s="108" t="n">
        <v>-2453</v>
      </c>
      <c r="D11" s="120" t="n">
        <f aca="false">+C11-B11</f>
        <v>-728</v>
      </c>
    </row>
    <row r="12" customFormat="false" ht="12.75" hidden="false" customHeight="false" outlineLevel="0" collapsed="false">
      <c r="A12" s="107" t="n">
        <v>7</v>
      </c>
      <c r="B12" s="108" t="n">
        <v>-1957</v>
      </c>
      <c r="C12" s="108" t="n">
        <v>-2139</v>
      </c>
      <c r="D12" s="120" t="n">
        <f aca="false">+C12-B12</f>
        <v>-182</v>
      </c>
    </row>
    <row r="13" customFormat="false" ht="12.75" hidden="false" customHeight="false" outlineLevel="0" collapsed="false">
      <c r="A13" s="107" t="n">
        <v>8</v>
      </c>
      <c r="B13" s="108" t="n">
        <v>-1968</v>
      </c>
      <c r="C13" s="108" t="n">
        <v>-2139</v>
      </c>
      <c r="D13" s="120" t="n">
        <f aca="false">+C13-B13</f>
        <v>-171</v>
      </c>
      <c r="H13" s="173"/>
      <c r="I13" s="5"/>
      <c r="J13" s="5"/>
      <c r="K13" s="174"/>
      <c r="L13" s="175" t="s">
        <v>121</v>
      </c>
      <c r="M13" s="174"/>
    </row>
    <row r="14" customFormat="false" ht="12.75" hidden="false" customHeight="false" outlineLevel="0" collapsed="false">
      <c r="A14" s="107" t="n">
        <v>9</v>
      </c>
      <c r="B14" s="108" t="n">
        <v>-76</v>
      </c>
      <c r="C14" s="108" t="n">
        <v>-711</v>
      </c>
      <c r="D14" s="120" t="n">
        <f aca="false">+C14-B14</f>
        <v>-635</v>
      </c>
      <c r="H14" s="173" t="s">
        <v>113</v>
      </c>
      <c r="I14" s="176" t="s">
        <v>111</v>
      </c>
      <c r="J14" s="176" t="s">
        <v>112</v>
      </c>
      <c r="K14" s="177" t="s">
        <v>114</v>
      </c>
      <c r="L14" s="175" t="s">
        <v>115</v>
      </c>
      <c r="M14" s="174" t="s">
        <v>116</v>
      </c>
    </row>
    <row r="15" customFormat="false" ht="12.75" hidden="false" customHeight="false" outlineLevel="0" collapsed="false">
      <c r="A15" s="107" t="n">
        <v>10</v>
      </c>
      <c r="B15" s="108" t="n">
        <v>-800</v>
      </c>
      <c r="C15" s="108" t="n">
        <v>-2139</v>
      </c>
      <c r="D15" s="120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 t="n">
        <v>-1249</v>
      </c>
      <c r="C16" s="108" t="n">
        <v>-2139</v>
      </c>
      <c r="D16" s="120" t="n">
        <f aca="false">+C16-B16</f>
        <v>-890</v>
      </c>
      <c r="H16" s="173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5" t="n">
        <v>8.21</v>
      </c>
      <c r="M16" s="178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 t="n">
        <v>-1989</v>
      </c>
      <c r="C17" s="108" t="n">
        <v>-2139</v>
      </c>
      <c r="D17" s="120" t="n">
        <f aca="false">+C17-B17</f>
        <v>-150</v>
      </c>
      <c r="H17" s="173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5" t="n">
        <v>5.62</v>
      </c>
      <c r="M17" s="178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 t="n">
        <v>-1956</v>
      </c>
      <c r="C18" s="108" t="n">
        <v>-2139</v>
      </c>
      <c r="D18" s="120" t="n">
        <f aca="false">+C18-B18</f>
        <v>-183</v>
      </c>
      <c r="H18" s="173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5" t="n">
        <v>4.98</v>
      </c>
      <c r="M18" s="178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 t="n">
        <v>-1952</v>
      </c>
      <c r="C19" s="108" t="n">
        <v>-2139</v>
      </c>
      <c r="D19" s="120" t="n">
        <f aca="false">+C19-B19</f>
        <v>-187</v>
      </c>
      <c r="H19" s="173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5" t="n">
        <v>4.87</v>
      </c>
      <c r="M19" s="178" t="n">
        <f aca="false">+L19*K19</f>
        <v>63012.93</v>
      </c>
      <c r="O19" s="39"/>
    </row>
    <row r="20" customFormat="false" ht="12.75" hidden="false" customHeight="false" outlineLevel="0" collapsed="false">
      <c r="A20" s="107" t="n">
        <v>15</v>
      </c>
      <c r="B20" s="108" t="n">
        <v>-1924</v>
      </c>
      <c r="C20" s="108" t="n">
        <v>-2139</v>
      </c>
      <c r="D20" s="120" t="n">
        <f aca="false">+C20-B20</f>
        <v>-215</v>
      </c>
      <c r="H20" s="173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5" t="n">
        <v>3.82</v>
      </c>
      <c r="M20" s="178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 t="n">
        <v>-530</v>
      </c>
      <c r="C21" s="108" t="n">
        <v>-2250</v>
      </c>
      <c r="D21" s="120" t="n">
        <f aca="false">+C21-B21</f>
        <v>-1720</v>
      </c>
      <c r="H21" s="173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5" t="n">
        <v>3.2</v>
      </c>
      <c r="M21" s="178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 t="n">
        <v>-528</v>
      </c>
      <c r="C22" s="108" t="n">
        <v>-2139</v>
      </c>
      <c r="D22" s="120" t="n">
        <f aca="false">+C22-B22</f>
        <v>-1611</v>
      </c>
      <c r="H22" s="173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5" t="n">
        <v>2.77</v>
      </c>
      <c r="M22" s="179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 t="n">
        <v>-1187</v>
      </c>
      <c r="C23" s="108" t="n">
        <v>-2139</v>
      </c>
      <c r="D23" s="120" t="n">
        <f aca="false">+C23-B23</f>
        <v>-952</v>
      </c>
      <c r="H23" s="5"/>
      <c r="I23" s="128"/>
      <c r="J23" s="128"/>
      <c r="K23" s="128"/>
      <c r="L23" s="180"/>
      <c r="M23" s="181" t="n">
        <f aca="false">SUM(M16:M22)</f>
        <v>-353837.81</v>
      </c>
      <c r="O23" s="39"/>
    </row>
    <row r="24" customFormat="false" ht="13.5" hidden="false" customHeight="false" outlineLevel="0" collapsed="false">
      <c r="A24" s="107" t="n">
        <v>19</v>
      </c>
      <c r="B24" s="108" t="n">
        <v>-1956</v>
      </c>
      <c r="C24" s="108" t="n">
        <v>-1979</v>
      </c>
      <c r="D24" s="120" t="n">
        <f aca="false">+C24-B24</f>
        <v>-23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 t="n">
        <v>-2023</v>
      </c>
      <c r="C25" s="108" t="n">
        <v>-625</v>
      </c>
      <c r="D25" s="120" t="n">
        <f aca="false">+C25-B25</f>
        <v>1398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-27248</v>
      </c>
      <c r="C37" s="108" t="n">
        <f aca="false">SUM(C6:C36)</f>
        <v>-41045</v>
      </c>
      <c r="D37" s="120" t="n">
        <f aca="false">SUM(D6:D36)</f>
        <v>-13797</v>
      </c>
    </row>
    <row r="38" customFormat="false" ht="12.75" hidden="false" customHeight="false" outlineLevel="0" collapsed="false">
      <c r="A38" s="134"/>
      <c r="C38" s="29"/>
      <c r="D38" s="406" t="n">
        <f aca="false">+summary!H4</f>
        <v>2.88</v>
      </c>
    </row>
    <row r="39" customFormat="false" ht="12.75" hidden="false" customHeight="false" outlineLevel="0" collapsed="false">
      <c r="D39" s="132" t="n">
        <f aca="false">+D38*D37</f>
        <v>-39735.36</v>
      </c>
    </row>
    <row r="40" customFormat="false" ht="12.75" hidden="false" customHeight="false" outlineLevel="0" collapsed="false">
      <c r="A40" s="152" t="n">
        <v>37103</v>
      </c>
      <c r="C40" s="77"/>
      <c r="D40" s="183" t="n">
        <v>-394244.14</v>
      </c>
    </row>
    <row r="41" customFormat="false" ht="12.75" hidden="false" customHeight="false" outlineLevel="0" collapsed="false">
      <c r="A41" s="152" t="n">
        <v>37123</v>
      </c>
      <c r="C41" s="151"/>
      <c r="D41" s="132" t="n">
        <f aca="false">+D40+D39</f>
        <v>-433979.5</v>
      </c>
    </row>
    <row r="47" customFormat="false" ht="12.75" hidden="false" customHeight="false" outlineLevel="0" collapsed="false">
      <c r="A47" s="9" t="s">
        <v>122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37103</v>
      </c>
      <c r="B48" s="9"/>
      <c r="C48" s="9"/>
      <c r="D48" s="300" t="n">
        <v>-68282</v>
      </c>
    </row>
    <row r="49" customFormat="false" ht="12.75" hidden="false" customHeight="false" outlineLevel="0" collapsed="false">
      <c r="A49" s="124" t="n">
        <f aca="false">+A41</f>
        <v>37123</v>
      </c>
      <c r="B49" s="9"/>
      <c r="C49" s="9"/>
      <c r="D49" s="36" t="n">
        <f aca="false">+D37</f>
        <v>-13797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-82079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3" sqref="A1 A42 A1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6"/>
      <c r="B3" s="136" t="s">
        <v>24</v>
      </c>
      <c r="C3" s="282"/>
      <c r="D3" s="282"/>
    </row>
    <row r="4" customFormat="false" ht="12.75" hidden="false" customHeight="false" outlineLevel="0" collapsed="false">
      <c r="A4" s="136"/>
      <c r="B4" s="408" t="s">
        <v>202</v>
      </c>
      <c r="C4" s="282"/>
      <c r="D4" s="136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 t="n">
        <v>-4125</v>
      </c>
      <c r="C7" s="108"/>
      <c r="D7" s="120" t="n">
        <f aca="false">+C7-B7</f>
        <v>4125</v>
      </c>
    </row>
    <row r="8" customFormat="false" ht="12.75" hidden="false" customHeight="false" outlineLevel="0" collapsed="false">
      <c r="A8" s="107" t="n">
        <v>3</v>
      </c>
      <c r="B8" s="108"/>
      <c r="C8" s="108"/>
      <c r="D8" s="120" t="n">
        <f aca="false">+C8-B8</f>
        <v>0</v>
      </c>
    </row>
    <row r="9" customFormat="false" ht="12.75" hidden="false" customHeight="false" outlineLevel="0" collapsed="false">
      <c r="A9" s="107" t="n">
        <v>4</v>
      </c>
      <c r="B9" s="108" t="n">
        <v>-24674</v>
      </c>
      <c r="C9" s="108"/>
      <c r="D9" s="120" t="n">
        <f aca="false">+C9-B9</f>
        <v>24674</v>
      </c>
    </row>
    <row r="10" customFormat="false" ht="12.75" hidden="false" customHeight="false" outlineLevel="0" collapsed="false">
      <c r="A10" s="107" t="n">
        <v>5</v>
      </c>
      <c r="B10" s="108" t="n">
        <v>-62427</v>
      </c>
      <c r="C10" s="108" t="n">
        <v>-29082</v>
      </c>
      <c r="D10" s="120" t="n">
        <f aca="false">+C10-B10</f>
        <v>33345</v>
      </c>
    </row>
    <row r="11" customFormat="false" ht="12.75" hidden="false" customHeight="false" outlineLevel="0" collapsed="false">
      <c r="A11" s="107" t="n">
        <v>6</v>
      </c>
      <c r="B11" s="108" t="n">
        <v>-88065</v>
      </c>
      <c r="C11" s="108" t="n">
        <v>-70000</v>
      </c>
      <c r="D11" s="120" t="n">
        <f aca="false">+C11-B11</f>
        <v>18065</v>
      </c>
    </row>
    <row r="12" customFormat="false" ht="12.75" hidden="false" customHeight="false" outlineLevel="0" collapsed="false">
      <c r="A12" s="107" t="n">
        <v>7</v>
      </c>
      <c r="B12" s="108" t="n">
        <v>-97070</v>
      </c>
      <c r="C12" s="108" t="n">
        <v>-108743</v>
      </c>
      <c r="D12" s="120" t="n">
        <f aca="false">+C12-B12</f>
        <v>-11673</v>
      </c>
    </row>
    <row r="13" customFormat="false" ht="12.75" hidden="false" customHeight="false" outlineLevel="0" collapsed="false">
      <c r="A13" s="107" t="n">
        <v>8</v>
      </c>
      <c r="B13" s="108" t="n">
        <v>-94202</v>
      </c>
      <c r="C13" s="108" t="n">
        <v>-117060</v>
      </c>
      <c r="D13" s="120" t="n">
        <f aca="false">+C13-B13</f>
        <v>-22858</v>
      </c>
    </row>
    <row r="14" customFormat="false" ht="12.75" hidden="false" customHeight="false" outlineLevel="0" collapsed="false">
      <c r="A14" s="107" t="n">
        <v>9</v>
      </c>
      <c r="B14" s="108" t="n">
        <v>-22431</v>
      </c>
      <c r="C14" s="108" t="n">
        <v>-43500</v>
      </c>
      <c r="D14" s="120" t="n">
        <f aca="false">+C14-B14</f>
        <v>-21069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 t="n">
        <v>-407</v>
      </c>
      <c r="C16" s="108"/>
      <c r="D16" s="120" t="n">
        <f aca="false">+C16-B16</f>
        <v>407</v>
      </c>
    </row>
    <row r="17" customFormat="false" ht="12.75" hidden="false" customHeight="false" outlineLevel="0" collapsed="false">
      <c r="A17" s="107" t="n">
        <v>12</v>
      </c>
      <c r="B17" s="108" t="n">
        <v>-13135</v>
      </c>
      <c r="C17" s="108" t="n">
        <v>-20000</v>
      </c>
      <c r="D17" s="120" t="n">
        <f aca="false">+C17-B17</f>
        <v>-6865</v>
      </c>
    </row>
    <row r="18" customFormat="false" ht="12.75" hidden="false" customHeight="false" outlineLevel="0" collapsed="false">
      <c r="A18" s="107" t="n">
        <v>13</v>
      </c>
      <c r="B18" s="108" t="n">
        <v>-60483</v>
      </c>
      <c r="C18" s="108" t="n">
        <v>-29781</v>
      </c>
      <c r="D18" s="120" t="n">
        <f aca="false">+C18-B18</f>
        <v>30702</v>
      </c>
    </row>
    <row r="19" customFormat="false" ht="12.75" hidden="false" customHeight="false" outlineLevel="0" collapsed="false">
      <c r="A19" s="107" t="n">
        <v>14</v>
      </c>
      <c r="B19" s="108" t="n">
        <v>-57710</v>
      </c>
      <c r="C19" s="108" t="n">
        <v>-79525</v>
      </c>
      <c r="D19" s="120" t="n">
        <f aca="false">+C19-B19</f>
        <v>-21815</v>
      </c>
    </row>
    <row r="20" customFormat="false" ht="12.75" hidden="false" customHeight="false" outlineLevel="0" collapsed="false">
      <c r="A20" s="107" t="n">
        <v>15</v>
      </c>
      <c r="B20" s="108" t="n">
        <v>-92681</v>
      </c>
      <c r="C20" s="108" t="n">
        <v>-85129</v>
      </c>
      <c r="D20" s="120" t="n">
        <f aca="false">+C20-B20</f>
        <v>7552</v>
      </c>
    </row>
    <row r="21" customFormat="false" ht="12.75" hidden="false" customHeight="false" outlineLevel="0" collapsed="false">
      <c r="A21" s="107" t="n">
        <v>16</v>
      </c>
      <c r="B21" s="108" t="n">
        <v>-99516</v>
      </c>
      <c r="C21" s="108" t="n">
        <v>-74859</v>
      </c>
      <c r="D21" s="120" t="n">
        <f aca="false">+C21-B21</f>
        <v>24657</v>
      </c>
    </row>
    <row r="22" customFormat="false" ht="12.75" hidden="false" customHeight="false" outlineLevel="0" collapsed="false">
      <c r="A22" s="107" t="n">
        <v>17</v>
      </c>
      <c r="B22" s="108" t="n">
        <v>-32937</v>
      </c>
      <c r="C22" s="108" t="n">
        <v>-30000</v>
      </c>
      <c r="D22" s="120" t="n">
        <f aca="false">+C22-B22</f>
        <v>2937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 t="n">
        <v>-5244</v>
      </c>
      <c r="D25" s="120" t="n">
        <f aca="false">+C25-B25</f>
        <v>-5244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-749863</v>
      </c>
      <c r="C37" s="108" t="n">
        <f aca="false">SUM(C6:C36)</f>
        <v>-692923</v>
      </c>
      <c r="D37" s="120" t="n">
        <f aca="false">SUM(D6:D36)</f>
        <v>56940</v>
      </c>
    </row>
    <row r="38" customFormat="false" ht="12.75" hidden="false" customHeight="false" outlineLevel="0" collapsed="false">
      <c r="A38" s="134"/>
      <c r="C38" s="29"/>
      <c r="D38" s="406" t="n">
        <f aca="false">+summary!H4</f>
        <v>2.88</v>
      </c>
    </row>
    <row r="39" customFormat="false" ht="12.75" hidden="false" customHeight="false" outlineLevel="0" collapsed="false">
      <c r="D39" s="132" t="n">
        <f aca="false">+D38*D37</f>
        <v>163987.2</v>
      </c>
    </row>
    <row r="40" customFormat="false" ht="12.75" hidden="false" customHeight="false" outlineLevel="0" collapsed="false">
      <c r="A40" s="152" t="n">
        <v>37103</v>
      </c>
      <c r="C40" s="77"/>
      <c r="D40" s="183" t="n">
        <v>-351170.32</v>
      </c>
    </row>
    <row r="41" customFormat="false" ht="12.75" hidden="false" customHeight="false" outlineLevel="0" collapsed="false">
      <c r="A41" s="152" t="n">
        <v>37123</v>
      </c>
      <c r="C41" s="151"/>
      <c r="D41" s="132" t="n">
        <f aca="false">+D40+D39</f>
        <v>-187183.12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122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0" t="n">
        <v>-150287</v>
      </c>
    </row>
    <row r="47" customFormat="false" ht="12.75" hidden="false" customHeight="false" outlineLevel="0" collapsed="false">
      <c r="A47" s="124" t="n">
        <f aca="false">+A41</f>
        <v>37123</v>
      </c>
      <c r="B47" s="9"/>
      <c r="C47" s="9"/>
      <c r="D47" s="36" t="n">
        <f aca="false">+D37</f>
        <v>56940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-93347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29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111</v>
      </c>
      <c r="C4" s="283" t="s">
        <v>112</v>
      </c>
      <c r="D4" s="284" t="s">
        <v>114</v>
      </c>
    </row>
    <row r="5" customFormat="false" ht="12.75" hidden="false" customHeight="false" outlineLevel="0" collapsed="false">
      <c r="A5" s="282" t="n">
        <v>56659</v>
      </c>
      <c r="B5" s="409" t="n">
        <v>-20695</v>
      </c>
      <c r="C5" s="280" t="n">
        <v>-2340</v>
      </c>
      <c r="D5" s="280" t="n">
        <f aca="false">+C5-B5</f>
        <v>18355</v>
      </c>
      <c r="E5" s="26"/>
      <c r="F5" s="51"/>
    </row>
    <row r="6" customFormat="false" ht="12.75" hidden="false" customHeight="false" outlineLevel="0" collapsed="false">
      <c r="A6" s="282" t="n">
        <v>500046</v>
      </c>
      <c r="B6" s="280" t="n">
        <v>-437</v>
      </c>
      <c r="C6" s="280"/>
      <c r="D6" s="280" t="n">
        <f aca="false">+C6-B6</f>
        <v>437</v>
      </c>
      <c r="E6" s="26"/>
      <c r="F6" s="51"/>
      <c r="K6" s="285" t="n">
        <v>36531</v>
      </c>
      <c r="L6" s="0" t="s">
        <v>161</v>
      </c>
      <c r="M6" s="0" t="n">
        <v>0.5</v>
      </c>
    </row>
    <row r="7" customFormat="false" ht="12.75" hidden="false" customHeight="false" outlineLevel="0" collapsed="false">
      <c r="A7" s="282" t="n">
        <v>500086</v>
      </c>
      <c r="B7" s="313"/>
      <c r="C7" s="280"/>
      <c r="D7" s="280" t="n">
        <f aca="false">+C7-B7</f>
        <v>0</v>
      </c>
      <c r="E7" s="26"/>
      <c r="F7" s="51"/>
      <c r="L7" s="0" t="s">
        <v>162</v>
      </c>
      <c r="M7" s="0" t="n">
        <v>7.6</v>
      </c>
    </row>
    <row r="8" customFormat="false" ht="12.75" hidden="false" customHeight="false" outlineLevel="0" collapsed="false">
      <c r="A8" s="282" t="n">
        <v>500134</v>
      </c>
      <c r="B8" s="313"/>
      <c r="C8" s="280"/>
      <c r="D8" s="280" t="n">
        <f aca="false">+C8-B8</f>
        <v>0</v>
      </c>
      <c r="E8" s="26"/>
      <c r="F8" s="51"/>
    </row>
    <row r="9" customFormat="false" ht="12.75" hidden="false" customHeight="false" outlineLevel="0" collapsed="false">
      <c r="A9" s="282" t="n">
        <v>500528</v>
      </c>
      <c r="B9" s="313"/>
      <c r="C9" s="280"/>
      <c r="D9" s="280" t="n">
        <f aca="false">+C9-B9</f>
        <v>0</v>
      </c>
      <c r="E9" s="26"/>
      <c r="F9" s="51"/>
    </row>
    <row r="10" customFormat="false" ht="12.75" hidden="false" customHeight="false" outlineLevel="0" collapsed="false">
      <c r="A10" s="282" t="n">
        <v>500529</v>
      </c>
      <c r="B10" s="280"/>
      <c r="C10" s="286"/>
      <c r="D10" s="280" t="n">
        <f aca="false">+C10-B10</f>
        <v>0</v>
      </c>
      <c r="E10" s="26"/>
      <c r="F10" s="51"/>
    </row>
    <row r="11" customFormat="false" ht="12.75" hidden="false" customHeight="false" outlineLevel="0" collapsed="false">
      <c r="A11" s="282" t="n">
        <v>500619</v>
      </c>
      <c r="B11" s="286"/>
      <c r="C11" s="280"/>
      <c r="D11" s="290" t="n">
        <f aca="false">+C11-B11</f>
        <v>0</v>
      </c>
      <c r="E11" s="26"/>
      <c r="F11" s="51"/>
    </row>
    <row r="12" customFormat="false" ht="12.75" hidden="false" customHeight="false" outlineLevel="0" collapsed="false">
      <c r="A12" s="282"/>
      <c r="B12" s="280"/>
      <c r="C12" s="280"/>
      <c r="D12" s="280" t="n">
        <f aca="false">SUM(D5:D11)</f>
        <v>18792</v>
      </c>
      <c r="E12" s="26"/>
      <c r="F12" s="51"/>
    </row>
    <row r="13" customFormat="false" ht="12.75" hidden="false" customHeight="false" outlineLevel="0" collapsed="false">
      <c r="A13" s="282" t="s">
        <v>163</v>
      </c>
      <c r="B13" s="280"/>
      <c r="C13" s="280"/>
      <c r="D13" s="291" t="n">
        <f aca="false">+summary!H4</f>
        <v>2.88</v>
      </c>
      <c r="E13" s="292"/>
      <c r="F13" s="51"/>
    </row>
    <row r="14" customFormat="false" ht="12.75" hidden="false" customHeight="false" outlineLevel="0" collapsed="false">
      <c r="A14" s="282"/>
      <c r="B14" s="280"/>
      <c r="C14" s="280"/>
      <c r="D14" s="293" t="n">
        <f aca="false">+D13*D12</f>
        <v>54120.96</v>
      </c>
      <c r="E14" s="111"/>
      <c r="F14" s="294"/>
    </row>
    <row r="15" customFormat="false" ht="12.75" hidden="false" customHeight="false" outlineLevel="0" collapsed="false">
      <c r="A15" s="282"/>
      <c r="B15" s="280"/>
      <c r="C15" s="280"/>
      <c r="D15" s="293"/>
      <c r="E15" s="111"/>
      <c r="F15" s="294"/>
    </row>
    <row r="16" customFormat="false" ht="12.75" hidden="false" customHeight="false" outlineLevel="0" collapsed="false">
      <c r="A16" s="295" t="n">
        <v>37103</v>
      </c>
      <c r="B16" s="280"/>
      <c r="C16" s="280"/>
      <c r="D16" s="296" t="n">
        <v>-856340.66</v>
      </c>
      <c r="E16" s="111"/>
      <c r="F16" s="297"/>
    </row>
    <row r="17" customFormat="false" ht="12.75" hidden="false" customHeight="false" outlineLevel="0" collapsed="false">
      <c r="A17" s="282"/>
      <c r="B17" s="280"/>
      <c r="C17" s="280"/>
      <c r="D17" s="293"/>
      <c r="E17" s="111"/>
      <c r="F17" s="297"/>
    </row>
    <row r="18" customFormat="false" ht="13.5" hidden="false" customHeight="false" outlineLevel="0" collapsed="false">
      <c r="A18" s="295" t="n">
        <v>37123</v>
      </c>
      <c r="B18" s="280"/>
      <c r="C18" s="280"/>
      <c r="D18" s="298" t="n">
        <f aca="false">+D16+D14</f>
        <v>-802219.7</v>
      </c>
      <c r="E18" s="111"/>
      <c r="F18" s="297"/>
    </row>
    <row r="19" customFormat="false" ht="13.5" hidden="false" customHeight="false" outlineLevel="0" collapsed="false">
      <c r="E19" s="299"/>
    </row>
    <row r="21" customFormat="false" ht="12.75" hidden="false" customHeight="false" outlineLevel="0" collapsed="false">
      <c r="A21" s="9" t="s">
        <v>122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37103</v>
      </c>
      <c r="B22" s="9"/>
      <c r="C22" s="9"/>
      <c r="D22" s="300" t="n">
        <v>-187753</v>
      </c>
    </row>
    <row r="23" customFormat="false" ht="12.75" hidden="false" customHeight="false" outlineLevel="0" collapsed="false">
      <c r="A23" s="124" t="n">
        <f aca="false">+A18</f>
        <v>37123</v>
      </c>
      <c r="B23" s="9"/>
      <c r="C23" s="9"/>
      <c r="D23" s="36" t="n">
        <f aca="false">+D12</f>
        <v>18792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-168961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6"/>
      <c r="E40" s="46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301"/>
      <c r="E42" s="301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94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94"/>
      <c r="G44" s="9"/>
    </row>
    <row r="45" customFormat="false" ht="12.75" hidden="false" customHeight="false" outlineLevel="0" collapsed="false">
      <c r="E45" s="3"/>
      <c r="F45" s="297"/>
    </row>
    <row r="46" customFormat="false" ht="12.75" hidden="false" customHeight="false" outlineLevel="0" collapsed="false">
      <c r="A46" s="9"/>
      <c r="D46" s="302"/>
      <c r="E46" s="302"/>
      <c r="F46" s="297"/>
    </row>
    <row r="47" customFormat="false" ht="12.75" hidden="false" customHeight="false" outlineLevel="0" collapsed="false">
      <c r="A47" s="9"/>
      <c r="E47" s="3"/>
      <c r="F47" s="297"/>
    </row>
    <row r="48" customFormat="false" ht="12.75" hidden="false" customHeight="false" outlineLevel="0" collapsed="false">
      <c r="A48" s="9"/>
      <c r="E48" s="3"/>
      <c r="F48" s="297"/>
    </row>
    <row r="49" customFormat="false" ht="13.5" hidden="false" customHeight="false" outlineLevel="0" collapsed="false">
      <c r="A49" s="9"/>
      <c r="D49" s="303"/>
      <c r="E49" s="303"/>
      <c r="F49" s="297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6"/>
      <c r="E90" s="46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301"/>
      <c r="E92" s="301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94"/>
    </row>
    <row r="94" customFormat="false" ht="12.75" hidden="false" customHeight="false" outlineLevel="0" collapsed="false">
      <c r="B94" s="26"/>
      <c r="C94" s="26"/>
      <c r="D94" s="26"/>
      <c r="E94" s="26"/>
      <c r="F94" s="294"/>
    </row>
    <row r="95" customFormat="false" ht="12.75" hidden="false" customHeight="false" outlineLevel="0" collapsed="false">
      <c r="A95" s="9"/>
      <c r="D95" s="302"/>
      <c r="E95" s="302"/>
      <c r="F95" s="297"/>
    </row>
    <row r="96" customFormat="false" ht="12.75" hidden="false" customHeight="false" outlineLevel="0" collapsed="false">
      <c r="A96" s="9"/>
      <c r="E96" s="3"/>
      <c r="F96" s="297"/>
    </row>
    <row r="97" customFormat="false" ht="13.5" hidden="false" customHeight="false" outlineLevel="0" collapsed="false">
      <c r="A97" s="9"/>
      <c r="D97" s="303"/>
      <c r="E97" s="303"/>
      <c r="F97" s="297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6"/>
      <c r="E116" s="46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301"/>
      <c r="E118" s="301"/>
      <c r="F118" s="30"/>
    </row>
    <row r="119" customFormat="false" ht="12.75" hidden="false" customHeight="false" outlineLevel="0" collapsed="false">
      <c r="B119" s="26"/>
      <c r="C119" s="26"/>
      <c r="D119" s="111"/>
      <c r="E119" s="111"/>
      <c r="F119" s="294"/>
    </row>
    <row r="120" customFormat="false" ht="12.75" hidden="false" customHeight="false" outlineLevel="0" collapsed="false">
      <c r="B120" s="26"/>
      <c r="C120" s="26"/>
      <c r="D120" s="111"/>
      <c r="E120" s="111"/>
      <c r="F120" s="294"/>
    </row>
    <row r="121" customFormat="false" ht="12.75" hidden="false" customHeight="false" outlineLevel="0" collapsed="false">
      <c r="A121" s="9"/>
      <c r="D121" s="304"/>
      <c r="E121" s="304"/>
      <c r="F121" s="297"/>
    </row>
    <row r="122" customFormat="false" ht="12.75" hidden="false" customHeight="false" outlineLevel="0" collapsed="false">
      <c r="A122" s="9"/>
      <c r="D122" s="111"/>
      <c r="E122" s="111"/>
      <c r="F122" s="297"/>
    </row>
    <row r="123" customFormat="false" ht="13.5" hidden="false" customHeight="false" outlineLevel="0" collapsed="false">
      <c r="A123" s="9"/>
      <c r="D123" s="305"/>
      <c r="E123" s="305"/>
      <c r="F123" s="297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6"/>
      <c r="E141" s="46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301"/>
      <c r="E143" s="301"/>
      <c r="F143" s="30"/>
    </row>
    <row r="144" customFormat="false" ht="12.75" hidden="false" customHeight="false" outlineLevel="0" collapsed="false">
      <c r="B144" s="26"/>
      <c r="C144" s="26"/>
      <c r="D144" s="111"/>
      <c r="E144" s="111"/>
      <c r="F144" s="294"/>
    </row>
    <row r="145" customFormat="false" ht="12.75" hidden="false" customHeight="false" outlineLevel="0" collapsed="false">
      <c r="B145" s="26"/>
      <c r="C145" s="26"/>
      <c r="D145" s="111"/>
      <c r="E145" s="111"/>
      <c r="F145" s="294"/>
    </row>
    <row r="146" customFormat="false" ht="12.75" hidden="false" customHeight="false" outlineLevel="0" collapsed="false">
      <c r="A146" s="9"/>
      <c r="D146" s="304"/>
      <c r="E146" s="304"/>
      <c r="F146" s="297"/>
    </row>
    <row r="147" customFormat="false" ht="12.75" hidden="false" customHeight="false" outlineLevel="0" collapsed="false">
      <c r="A147" s="9"/>
      <c r="D147" s="111"/>
      <c r="E147" s="111"/>
      <c r="F147" s="297"/>
    </row>
    <row r="148" customFormat="false" ht="13.5" hidden="false" customHeight="false" outlineLevel="0" collapsed="false">
      <c r="A148" s="9"/>
      <c r="D148" s="305"/>
      <c r="E148" s="305"/>
      <c r="F148" s="297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306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306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306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6"/>
      <c r="C164" s="26"/>
      <c r="D164" s="26"/>
      <c r="E164" s="26"/>
      <c r="F164" s="30"/>
    </row>
    <row r="165" customFormat="false" ht="12.75" hidden="false" customHeight="false" outlineLevel="0" collapsed="false">
      <c r="B165" s="306"/>
      <c r="C165" s="26"/>
      <c r="D165" s="26"/>
      <c r="E165" s="26"/>
      <c r="F165" s="30"/>
    </row>
    <row r="166" customFormat="false" ht="12.75" hidden="false" customHeight="false" outlineLevel="0" collapsed="false">
      <c r="B166" s="306"/>
      <c r="C166" s="26"/>
      <c r="D166" s="46"/>
      <c r="E166" s="46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301"/>
      <c r="E168" s="301"/>
      <c r="F168" s="30"/>
    </row>
    <row r="169" customFormat="false" ht="12.75" hidden="false" customHeight="false" outlineLevel="0" collapsed="false">
      <c r="B169" s="26"/>
      <c r="C169" s="26"/>
      <c r="D169" s="111"/>
      <c r="E169" s="111"/>
      <c r="F169" s="294"/>
    </row>
    <row r="170" customFormat="false" ht="12.75" hidden="false" customHeight="false" outlineLevel="0" collapsed="false">
      <c r="B170" s="26"/>
      <c r="C170" s="26"/>
      <c r="D170" s="111"/>
      <c r="E170" s="111"/>
      <c r="F170" s="294"/>
    </row>
    <row r="171" customFormat="false" ht="12.75" hidden="false" customHeight="false" outlineLevel="0" collapsed="false">
      <c r="A171" s="9"/>
      <c r="D171" s="304"/>
      <c r="E171" s="304"/>
      <c r="F171" s="297"/>
    </row>
    <row r="172" customFormat="false" ht="12.75" hidden="false" customHeight="false" outlineLevel="0" collapsed="false">
      <c r="A172" s="9"/>
      <c r="D172" s="111"/>
      <c r="E172" s="111"/>
      <c r="F172" s="297"/>
    </row>
    <row r="173" customFormat="false" ht="13.5" hidden="false" customHeight="false" outlineLevel="0" collapsed="false">
      <c r="A173" s="9"/>
      <c r="D173" s="305"/>
      <c r="E173" s="305"/>
      <c r="F173" s="297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306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306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306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307"/>
      <c r="B185" s="308"/>
      <c r="C185" s="308"/>
      <c r="D185" s="308"/>
      <c r="E185" s="308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6"/>
      <c r="C188" s="26"/>
      <c r="D188" s="26"/>
      <c r="E188" s="26"/>
      <c r="F188" s="30"/>
    </row>
    <row r="189" customFormat="false" ht="12.75" hidden="false" customHeight="false" outlineLevel="0" collapsed="false">
      <c r="B189" s="306"/>
      <c r="C189" s="26"/>
      <c r="D189" s="26"/>
      <c r="E189" s="26"/>
      <c r="F189" s="30"/>
    </row>
    <row r="190" customFormat="false" ht="12.75" hidden="false" customHeight="false" outlineLevel="0" collapsed="false">
      <c r="B190" s="306"/>
      <c r="C190" s="26"/>
      <c r="D190" s="46"/>
      <c r="E190" s="46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301"/>
      <c r="E192" s="301"/>
      <c r="F192" s="30"/>
    </row>
    <row r="193" customFormat="false" ht="12.75" hidden="false" customHeight="false" outlineLevel="0" collapsed="false">
      <c r="B193" s="26"/>
      <c r="C193" s="26"/>
      <c r="D193" s="111"/>
      <c r="E193" s="111"/>
      <c r="F193" s="294"/>
    </row>
    <row r="194" customFormat="false" ht="12.75" hidden="false" customHeight="false" outlineLevel="0" collapsed="false">
      <c r="B194" s="26"/>
      <c r="C194" s="26"/>
      <c r="D194" s="111"/>
      <c r="E194" s="111"/>
      <c r="F194" s="294"/>
    </row>
    <row r="195" customFormat="false" ht="12.75" hidden="false" customHeight="false" outlineLevel="0" collapsed="false">
      <c r="A195" s="9"/>
      <c r="D195" s="304"/>
      <c r="E195" s="304"/>
      <c r="F195" s="297"/>
    </row>
    <row r="196" customFormat="false" ht="12.75" hidden="false" customHeight="false" outlineLevel="0" collapsed="false">
      <c r="A196" s="9"/>
      <c r="D196" s="111"/>
      <c r="E196" s="111"/>
      <c r="F196" s="297"/>
    </row>
    <row r="197" customFormat="false" ht="13.5" hidden="false" customHeight="false" outlineLevel="0" collapsed="false">
      <c r="A197" s="9"/>
      <c r="D197" s="309"/>
      <c r="E197" s="305"/>
      <c r="F197" s="297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6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306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306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307"/>
      <c r="B211" s="308"/>
      <c r="C211" s="308"/>
      <c r="D211" s="308"/>
      <c r="E211" s="308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6"/>
      <c r="C214" s="26"/>
      <c r="D214" s="26"/>
      <c r="E214" s="26"/>
      <c r="F214" s="30"/>
    </row>
    <row r="215" customFormat="false" ht="12.75" hidden="false" customHeight="false" outlineLevel="0" collapsed="false">
      <c r="B215" s="306"/>
      <c r="C215" s="26"/>
      <c r="D215" s="26"/>
      <c r="E215" s="26"/>
      <c r="F215" s="30"/>
    </row>
    <row r="216" customFormat="false" ht="12.75" hidden="false" customHeight="false" outlineLevel="0" collapsed="false">
      <c r="B216" s="306"/>
      <c r="C216" s="26"/>
      <c r="D216" s="46"/>
      <c r="E216" s="46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301"/>
      <c r="E218" s="301"/>
      <c r="F218" s="30"/>
    </row>
    <row r="219" customFormat="false" ht="12.75" hidden="false" customHeight="false" outlineLevel="0" collapsed="false">
      <c r="B219" s="26"/>
      <c r="C219" s="26"/>
      <c r="D219" s="111"/>
      <c r="E219" s="111"/>
      <c r="F219" s="294"/>
    </row>
    <row r="220" customFormat="false" ht="12.75" hidden="false" customHeight="false" outlineLevel="0" collapsed="false">
      <c r="B220" s="26"/>
      <c r="C220" s="26"/>
      <c r="D220" s="111"/>
      <c r="E220" s="111"/>
      <c r="F220" s="294"/>
    </row>
    <row r="221" customFormat="false" ht="12.75" hidden="false" customHeight="false" outlineLevel="0" collapsed="false">
      <c r="A221" s="9"/>
      <c r="D221" s="304"/>
      <c r="E221" s="304"/>
      <c r="F221" s="297"/>
    </row>
    <row r="222" customFormat="false" ht="12.75" hidden="false" customHeight="false" outlineLevel="0" collapsed="false">
      <c r="A222" s="9"/>
      <c r="D222" s="111"/>
      <c r="E222" s="111"/>
      <c r="F222" s="297"/>
    </row>
    <row r="223" customFormat="false" ht="13.5" hidden="false" customHeight="false" outlineLevel="0" collapsed="false">
      <c r="A223" s="9"/>
      <c r="D223" s="309"/>
      <c r="E223" s="305"/>
      <c r="F223" s="297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6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306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306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310"/>
      <c r="B235" s="288"/>
      <c r="C235" s="288"/>
      <c r="D235" s="288"/>
      <c r="E235" s="288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6"/>
      <c r="C238" s="26"/>
      <c r="D238" s="26"/>
      <c r="E238" s="26"/>
      <c r="F238" s="30"/>
    </row>
    <row r="239" customFormat="false" ht="12.75" hidden="false" customHeight="false" outlineLevel="0" collapsed="false">
      <c r="B239" s="306"/>
      <c r="C239" s="26"/>
      <c r="D239" s="26"/>
      <c r="E239" s="26"/>
      <c r="F239" s="30"/>
    </row>
    <row r="240" customFormat="false" ht="12.75" hidden="false" customHeight="false" outlineLevel="0" collapsed="false">
      <c r="B240" s="306"/>
      <c r="C240" s="26"/>
      <c r="D240" s="46"/>
      <c r="E240" s="46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301"/>
      <c r="E242" s="301"/>
      <c r="F242" s="30"/>
    </row>
    <row r="243" customFormat="false" ht="12.75" hidden="false" customHeight="false" outlineLevel="0" collapsed="false">
      <c r="B243" s="26"/>
      <c r="C243" s="26"/>
      <c r="D243" s="111"/>
      <c r="E243" s="111"/>
      <c r="F243" s="294"/>
    </row>
    <row r="244" customFormat="false" ht="12.75" hidden="false" customHeight="false" outlineLevel="0" collapsed="false">
      <c r="B244" s="26"/>
      <c r="C244" s="26"/>
      <c r="D244" s="111"/>
      <c r="E244" s="111"/>
      <c r="F244" s="294"/>
    </row>
    <row r="245" customFormat="false" ht="12.75" hidden="false" customHeight="false" outlineLevel="0" collapsed="false">
      <c r="A245" s="9"/>
      <c r="D245" s="304"/>
      <c r="E245" s="304"/>
      <c r="F245" s="297"/>
    </row>
    <row r="246" customFormat="false" ht="12.75" hidden="false" customHeight="false" outlineLevel="0" collapsed="false">
      <c r="A246" s="9"/>
      <c r="D246" s="111"/>
      <c r="E246" s="111"/>
      <c r="F246" s="297"/>
    </row>
    <row r="247" customFormat="false" ht="13.5" hidden="false" customHeight="false" outlineLevel="0" collapsed="false">
      <c r="A247" s="9"/>
      <c r="D247" s="311"/>
      <c r="E247" s="305"/>
      <c r="F247" s="297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2"/>
      <c r="B250" s="280"/>
      <c r="C250" s="280"/>
      <c r="D250" s="280"/>
    </row>
    <row r="251" customFormat="false" ht="12.75" hidden="false" customHeight="false" outlineLevel="0" collapsed="false">
      <c r="A251" s="282"/>
      <c r="B251" s="280"/>
      <c r="C251" s="280"/>
      <c r="D251" s="280"/>
    </row>
    <row r="252" customFormat="false" ht="12.75" hidden="false" customHeight="false" outlineLevel="0" collapsed="false">
      <c r="A252" s="282"/>
      <c r="B252" s="312"/>
      <c r="C252" s="280"/>
      <c r="D252" s="280"/>
      <c r="E252" s="26"/>
      <c r="F252" s="30"/>
    </row>
    <row r="253" customFormat="false" ht="12.75" hidden="false" customHeight="false" outlineLevel="0" collapsed="false">
      <c r="A253" s="282"/>
      <c r="B253" s="280"/>
      <c r="C253" s="280"/>
      <c r="D253" s="280"/>
      <c r="E253" s="26"/>
      <c r="F253" s="30"/>
    </row>
    <row r="254" customFormat="false" ht="12.75" hidden="false" customHeight="false" outlineLevel="0" collapsed="false">
      <c r="A254" s="282"/>
      <c r="B254" s="312"/>
      <c r="C254" s="280"/>
      <c r="D254" s="280"/>
      <c r="E254" s="26"/>
      <c r="F254" s="30"/>
    </row>
    <row r="255" customFormat="false" ht="12.75" hidden="false" customHeight="false" outlineLevel="0" collapsed="false">
      <c r="A255" s="282"/>
      <c r="B255" s="280"/>
      <c r="C255" s="280"/>
      <c r="D255" s="280"/>
      <c r="E255" s="26"/>
      <c r="F255" s="30"/>
    </row>
    <row r="256" customFormat="false" ht="12.75" hidden="false" customHeight="false" outlineLevel="0" collapsed="false">
      <c r="A256" s="282"/>
      <c r="B256" s="280"/>
      <c r="C256" s="280"/>
      <c r="D256" s="280"/>
      <c r="E256" s="26"/>
      <c r="F256" s="30"/>
    </row>
    <row r="257" customFormat="false" ht="12.75" hidden="false" customHeight="false" outlineLevel="0" collapsed="false">
      <c r="A257" s="282"/>
      <c r="B257" s="312"/>
      <c r="C257" s="280"/>
      <c r="D257" s="280"/>
      <c r="E257" s="26"/>
      <c r="F257" s="30"/>
    </row>
    <row r="258" customFormat="false" ht="12.75" hidden="false" customHeight="false" outlineLevel="0" collapsed="false">
      <c r="A258" s="282"/>
      <c r="B258" s="280"/>
      <c r="C258" s="280"/>
      <c r="D258" s="280"/>
      <c r="E258" s="26"/>
      <c r="F258" s="30"/>
    </row>
    <row r="259" customFormat="false" ht="12.75" hidden="false" customHeight="false" outlineLevel="0" collapsed="false">
      <c r="A259" s="287"/>
      <c r="B259" s="313"/>
      <c r="C259" s="313"/>
      <c r="D259" s="313"/>
      <c r="E259" s="288"/>
      <c r="F259" s="30"/>
    </row>
    <row r="260" customFormat="false" ht="12.75" hidden="false" customHeight="false" outlineLevel="0" collapsed="false">
      <c r="A260" s="282"/>
      <c r="B260" s="280"/>
      <c r="C260" s="280"/>
      <c r="D260" s="280"/>
      <c r="E260" s="26"/>
      <c r="F260" s="30"/>
    </row>
    <row r="261" customFormat="false" ht="12.75" hidden="false" customHeight="false" outlineLevel="0" collapsed="false">
      <c r="A261" s="282"/>
      <c r="B261" s="280"/>
      <c r="C261" s="280"/>
      <c r="D261" s="280"/>
      <c r="E261" s="26"/>
      <c r="F261" s="30"/>
    </row>
    <row r="262" customFormat="false" ht="12.75" hidden="false" customHeight="false" outlineLevel="0" collapsed="false">
      <c r="A262" s="282"/>
      <c r="B262" s="312"/>
      <c r="C262" s="280"/>
      <c r="D262" s="280"/>
      <c r="E262" s="26"/>
      <c r="F262" s="30"/>
    </row>
    <row r="263" customFormat="false" ht="12.75" hidden="false" customHeight="false" outlineLevel="0" collapsed="false">
      <c r="A263" s="282"/>
      <c r="B263" s="312"/>
      <c r="C263" s="280"/>
      <c r="D263" s="280"/>
      <c r="E263" s="26"/>
      <c r="F263" s="30"/>
    </row>
    <row r="264" customFormat="false" ht="12.75" hidden="false" customHeight="false" outlineLevel="0" collapsed="false">
      <c r="A264" s="282"/>
      <c r="B264" s="312"/>
      <c r="C264" s="280"/>
      <c r="D264" s="290"/>
      <c r="E264" s="46"/>
      <c r="F264" s="37"/>
    </row>
    <row r="265" customFormat="false" ht="12.75" hidden="false" customHeight="false" outlineLevel="0" collapsed="false">
      <c r="A265" s="282"/>
      <c r="B265" s="280"/>
      <c r="C265" s="280"/>
      <c r="D265" s="280"/>
      <c r="E265" s="26"/>
      <c r="F265" s="30"/>
    </row>
    <row r="266" customFormat="false" ht="12.75" hidden="false" customHeight="false" outlineLevel="0" collapsed="false">
      <c r="A266" s="282"/>
      <c r="B266" s="280"/>
      <c r="C266" s="280"/>
      <c r="D266" s="291"/>
      <c r="E266" s="301"/>
      <c r="F266" s="30"/>
    </row>
    <row r="267" customFormat="false" ht="12.75" hidden="false" customHeight="false" outlineLevel="0" collapsed="false">
      <c r="A267" s="282"/>
      <c r="B267" s="280"/>
      <c r="C267" s="280"/>
      <c r="D267" s="293"/>
      <c r="E267" s="111"/>
      <c r="F267" s="294"/>
    </row>
    <row r="268" customFormat="false" ht="12.75" hidden="false" customHeight="false" outlineLevel="0" collapsed="false">
      <c r="A268" s="282"/>
      <c r="B268" s="280"/>
      <c r="C268" s="280"/>
      <c r="D268" s="293"/>
      <c r="E268" s="111"/>
      <c r="F268" s="294"/>
    </row>
    <row r="269" customFormat="false" ht="12.75" hidden="false" customHeight="false" outlineLevel="0" collapsed="false">
      <c r="A269" s="282"/>
      <c r="B269" s="280"/>
      <c r="C269" s="280"/>
      <c r="D269" s="314"/>
      <c r="E269" s="304"/>
      <c r="F269" s="297"/>
    </row>
    <row r="270" customFormat="false" ht="12.75" hidden="false" customHeight="false" outlineLevel="0" collapsed="false">
      <c r="A270" s="282"/>
      <c r="B270" s="280"/>
      <c r="C270" s="280"/>
      <c r="D270" s="293"/>
      <c r="E270" s="111"/>
      <c r="F270" s="297"/>
    </row>
    <row r="271" customFormat="false" ht="13.5" hidden="false" customHeight="false" outlineLevel="0" collapsed="false">
      <c r="A271" s="282"/>
      <c r="B271" s="280"/>
      <c r="C271" s="280"/>
      <c r="D271" s="315"/>
      <c r="E271" s="305"/>
      <c r="F271" s="297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2"/>
      <c r="B275" s="280"/>
      <c r="C275" s="280"/>
      <c r="D275" s="280"/>
    </row>
    <row r="276" customFormat="false" ht="12.75" hidden="false" customHeight="false" outlineLevel="0" collapsed="false">
      <c r="A276" s="282"/>
      <c r="B276" s="280"/>
      <c r="C276" s="280"/>
      <c r="D276" s="280"/>
    </row>
    <row r="277" customFormat="false" ht="12.75" hidden="false" customHeight="false" outlineLevel="0" collapsed="false">
      <c r="A277" s="282"/>
      <c r="B277" s="312"/>
      <c r="C277" s="280"/>
      <c r="D277" s="280"/>
      <c r="E277" s="26"/>
      <c r="F277" s="30"/>
    </row>
    <row r="278" customFormat="false" ht="12.75" hidden="false" customHeight="false" outlineLevel="0" collapsed="false">
      <c r="A278" s="282"/>
      <c r="B278" s="280"/>
      <c r="C278" s="280"/>
      <c r="D278" s="280"/>
      <c r="E278" s="26"/>
      <c r="F278" s="30"/>
    </row>
    <row r="279" customFormat="false" ht="12.75" hidden="false" customHeight="false" outlineLevel="0" collapsed="false">
      <c r="A279" s="282"/>
      <c r="B279" s="312"/>
      <c r="C279" s="280"/>
      <c r="D279" s="280"/>
      <c r="E279" s="26"/>
      <c r="F279" s="30"/>
    </row>
    <row r="280" customFormat="false" ht="12.75" hidden="false" customHeight="false" outlineLevel="0" collapsed="false">
      <c r="A280" s="282"/>
      <c r="B280" s="280"/>
      <c r="C280" s="280"/>
      <c r="D280" s="280"/>
      <c r="E280" s="26"/>
      <c r="F280" s="30"/>
    </row>
    <row r="281" customFormat="false" ht="12.75" hidden="false" customHeight="false" outlineLevel="0" collapsed="false">
      <c r="A281" s="282"/>
      <c r="B281" s="280"/>
      <c r="C281" s="280"/>
      <c r="D281" s="280"/>
      <c r="E281" s="26"/>
      <c r="F281" s="30"/>
    </row>
    <row r="282" customFormat="false" ht="12.75" hidden="false" customHeight="false" outlineLevel="0" collapsed="false">
      <c r="A282" s="282"/>
      <c r="B282" s="312"/>
      <c r="C282" s="280"/>
      <c r="D282" s="280"/>
      <c r="E282" s="26"/>
      <c r="F282" s="30"/>
    </row>
    <row r="283" customFormat="false" ht="12.75" hidden="false" customHeight="false" outlineLevel="0" collapsed="false">
      <c r="A283" s="282"/>
      <c r="B283" s="280"/>
      <c r="C283" s="280"/>
      <c r="D283" s="280"/>
      <c r="E283" s="26"/>
      <c r="F283" s="30"/>
    </row>
    <row r="284" customFormat="false" ht="12.75" hidden="false" customHeight="false" outlineLevel="0" collapsed="false">
      <c r="A284" s="287"/>
      <c r="B284" s="313"/>
      <c r="C284" s="313"/>
      <c r="D284" s="313"/>
      <c r="E284" s="288"/>
      <c r="F284" s="30"/>
    </row>
    <row r="285" customFormat="false" ht="12.75" hidden="false" customHeight="false" outlineLevel="0" collapsed="false">
      <c r="A285" s="282"/>
      <c r="B285" s="280"/>
      <c r="C285" s="280"/>
      <c r="D285" s="280"/>
      <c r="E285" s="26"/>
      <c r="F285" s="30"/>
    </row>
    <row r="286" customFormat="false" ht="12.75" hidden="false" customHeight="false" outlineLevel="0" collapsed="false">
      <c r="A286" s="282"/>
      <c r="B286" s="280"/>
      <c r="C286" s="280"/>
      <c r="D286" s="280"/>
      <c r="E286" s="26"/>
      <c r="F286" s="30"/>
    </row>
    <row r="287" customFormat="false" ht="12.75" hidden="false" customHeight="false" outlineLevel="0" collapsed="false">
      <c r="A287" s="282"/>
      <c r="B287" s="312"/>
      <c r="C287" s="280"/>
      <c r="D287" s="280"/>
      <c r="E287" s="26"/>
      <c r="F287" s="30"/>
    </row>
    <row r="288" customFormat="false" ht="12.75" hidden="false" customHeight="false" outlineLevel="0" collapsed="false">
      <c r="A288" s="282"/>
      <c r="B288" s="312"/>
      <c r="C288" s="280"/>
      <c r="D288" s="280"/>
      <c r="E288" s="26"/>
      <c r="F288" s="30"/>
    </row>
    <row r="289" customFormat="false" ht="12.75" hidden="false" customHeight="false" outlineLevel="0" collapsed="false">
      <c r="A289" s="282"/>
      <c r="B289" s="312"/>
      <c r="C289" s="280"/>
      <c r="D289" s="290"/>
      <c r="E289" s="46"/>
      <c r="F289" s="37"/>
    </row>
    <row r="290" customFormat="false" ht="12.75" hidden="false" customHeight="false" outlineLevel="0" collapsed="false">
      <c r="A290" s="282"/>
      <c r="B290" s="280"/>
      <c r="C290" s="280"/>
      <c r="D290" s="280"/>
      <c r="E290" s="26"/>
      <c r="F290" s="30"/>
    </row>
    <row r="291" customFormat="false" ht="12.75" hidden="false" customHeight="false" outlineLevel="0" collapsed="false">
      <c r="A291" s="282"/>
      <c r="B291" s="280"/>
      <c r="C291" s="280"/>
      <c r="D291" s="291"/>
      <c r="E291" s="301"/>
      <c r="F291" s="30"/>
    </row>
    <row r="292" customFormat="false" ht="12.75" hidden="false" customHeight="false" outlineLevel="0" collapsed="false">
      <c r="A292" s="282"/>
      <c r="B292" s="280"/>
      <c r="C292" s="280"/>
      <c r="D292" s="293"/>
      <c r="E292" s="111"/>
      <c r="F292" s="294"/>
    </row>
    <row r="293" customFormat="false" ht="12.75" hidden="false" customHeight="false" outlineLevel="0" collapsed="false">
      <c r="A293" s="282"/>
      <c r="B293" s="280"/>
      <c r="C293" s="280"/>
      <c r="D293" s="293"/>
      <c r="E293" s="111"/>
      <c r="F293" s="294"/>
    </row>
    <row r="294" customFormat="false" ht="12.75" hidden="false" customHeight="false" outlineLevel="0" collapsed="false">
      <c r="A294" s="295"/>
      <c r="B294" s="280"/>
      <c r="C294" s="280"/>
      <c r="D294" s="314"/>
      <c r="E294" s="304"/>
      <c r="F294" s="297"/>
    </row>
    <row r="295" customFormat="false" ht="12.75" hidden="false" customHeight="false" outlineLevel="0" collapsed="false">
      <c r="A295" s="282"/>
      <c r="B295" s="280"/>
      <c r="C295" s="280"/>
      <c r="D295" s="293"/>
      <c r="E295" s="111"/>
      <c r="F295" s="297"/>
    </row>
    <row r="296" customFormat="false" ht="13.5" hidden="false" customHeight="false" outlineLevel="0" collapsed="false">
      <c r="A296" s="282"/>
      <c r="B296" s="280"/>
      <c r="C296" s="280"/>
      <c r="D296" s="315"/>
      <c r="E296" s="305"/>
      <c r="F296" s="297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2"/>
      <c r="B302" s="280"/>
      <c r="C302" s="280"/>
      <c r="D302" s="280"/>
    </row>
    <row r="303" customFormat="false" ht="12.75" hidden="false" customHeight="false" outlineLevel="0" collapsed="false">
      <c r="A303" s="282"/>
      <c r="B303" s="280"/>
      <c r="C303" s="280"/>
      <c r="D303" s="280"/>
    </row>
    <row r="304" customFormat="false" ht="12.75" hidden="false" customHeight="false" outlineLevel="0" collapsed="false">
      <c r="A304" s="282"/>
      <c r="B304" s="312"/>
      <c r="C304" s="280"/>
      <c r="D304" s="280"/>
      <c r="E304" s="26"/>
      <c r="F304" s="30"/>
    </row>
    <row r="305" customFormat="false" ht="12.75" hidden="false" customHeight="false" outlineLevel="0" collapsed="false">
      <c r="A305" s="282"/>
      <c r="B305" s="280"/>
      <c r="C305" s="280"/>
      <c r="D305" s="280"/>
      <c r="E305" s="26"/>
      <c r="F305" s="30"/>
    </row>
    <row r="306" customFormat="false" ht="12.75" hidden="false" customHeight="false" outlineLevel="0" collapsed="false">
      <c r="A306" s="282"/>
      <c r="B306" s="312"/>
      <c r="C306" s="280"/>
      <c r="D306" s="280"/>
      <c r="E306" s="26"/>
      <c r="F306" s="30"/>
    </row>
    <row r="307" customFormat="false" ht="12.75" hidden="false" customHeight="false" outlineLevel="0" collapsed="false">
      <c r="A307" s="282"/>
      <c r="B307" s="280"/>
      <c r="C307" s="280"/>
      <c r="D307" s="280"/>
      <c r="E307" s="26"/>
      <c r="F307" s="30"/>
    </row>
    <row r="308" customFormat="false" ht="12.75" hidden="false" customHeight="false" outlineLevel="0" collapsed="false">
      <c r="A308" s="282"/>
      <c r="B308" s="280"/>
      <c r="C308" s="280"/>
      <c r="D308" s="280"/>
      <c r="E308" s="26"/>
      <c r="F308" s="30"/>
    </row>
    <row r="309" customFormat="false" ht="12.75" hidden="false" customHeight="false" outlineLevel="0" collapsed="false">
      <c r="A309" s="282"/>
      <c r="B309" s="312"/>
      <c r="C309" s="280"/>
      <c r="D309" s="280"/>
      <c r="E309" s="26"/>
      <c r="F309" s="30"/>
    </row>
    <row r="310" customFormat="false" ht="12.75" hidden="false" customHeight="false" outlineLevel="0" collapsed="false">
      <c r="A310" s="282"/>
      <c r="B310" s="280"/>
      <c r="C310" s="280"/>
      <c r="D310" s="280"/>
      <c r="E310" s="26"/>
      <c r="F310" s="30"/>
    </row>
    <row r="311" customFormat="false" ht="12.75" hidden="false" customHeight="false" outlineLevel="0" collapsed="false">
      <c r="A311" s="287"/>
      <c r="B311" s="313"/>
      <c r="C311" s="313"/>
      <c r="D311" s="313"/>
      <c r="E311" s="288"/>
      <c r="F311" s="30"/>
    </row>
    <row r="312" customFormat="false" ht="12.75" hidden="false" customHeight="false" outlineLevel="0" collapsed="false">
      <c r="A312" s="282"/>
      <c r="B312" s="280"/>
      <c r="C312" s="280"/>
      <c r="D312" s="280"/>
      <c r="E312" s="26"/>
      <c r="F312" s="30"/>
    </row>
    <row r="313" customFormat="false" ht="12.75" hidden="false" customHeight="false" outlineLevel="0" collapsed="false">
      <c r="A313" s="282"/>
      <c r="B313" s="280"/>
      <c r="C313" s="280"/>
      <c r="D313" s="280"/>
      <c r="E313" s="26"/>
      <c r="F313" s="30"/>
    </row>
    <row r="314" customFormat="false" ht="12.75" hidden="false" customHeight="false" outlineLevel="0" collapsed="false">
      <c r="A314" s="282"/>
      <c r="B314" s="312"/>
      <c r="C314" s="280"/>
      <c r="D314" s="280"/>
      <c r="E314" s="26"/>
      <c r="F314" s="30"/>
    </row>
    <row r="315" customFormat="false" ht="12.75" hidden="false" customHeight="false" outlineLevel="0" collapsed="false">
      <c r="A315" s="282"/>
      <c r="B315" s="312"/>
      <c r="C315" s="280"/>
      <c r="D315" s="280"/>
      <c r="E315" s="26"/>
      <c r="F315" s="30"/>
    </row>
    <row r="316" customFormat="false" ht="12.75" hidden="false" customHeight="false" outlineLevel="0" collapsed="false">
      <c r="A316" s="282"/>
      <c r="B316" s="312"/>
      <c r="C316" s="280"/>
      <c r="D316" s="290"/>
      <c r="E316" s="46"/>
      <c r="F316" s="37"/>
    </row>
    <row r="317" customFormat="false" ht="12.75" hidden="false" customHeight="false" outlineLevel="0" collapsed="false">
      <c r="A317" s="282"/>
      <c r="B317" s="280"/>
      <c r="C317" s="280"/>
      <c r="D317" s="280"/>
      <c r="E317" s="26"/>
      <c r="F317" s="30"/>
    </row>
    <row r="318" customFormat="false" ht="12.75" hidden="false" customHeight="false" outlineLevel="0" collapsed="false">
      <c r="A318" s="282"/>
      <c r="B318" s="280"/>
      <c r="C318" s="280"/>
      <c r="D318" s="291"/>
      <c r="E318" s="301"/>
      <c r="F318" s="30"/>
    </row>
    <row r="319" customFormat="false" ht="12.75" hidden="false" customHeight="false" outlineLevel="0" collapsed="false">
      <c r="A319" s="282"/>
      <c r="B319" s="280"/>
      <c r="C319" s="280"/>
      <c r="D319" s="293"/>
      <c r="E319" s="111"/>
      <c r="F319" s="294"/>
    </row>
    <row r="320" customFormat="false" ht="12.75" hidden="false" customHeight="false" outlineLevel="0" collapsed="false">
      <c r="A320" s="282"/>
      <c r="B320" s="280"/>
      <c r="C320" s="280"/>
      <c r="D320" s="293"/>
      <c r="E320" s="111"/>
      <c r="F320" s="294"/>
    </row>
    <row r="321" customFormat="false" ht="12.75" hidden="false" customHeight="false" outlineLevel="0" collapsed="false">
      <c r="A321" s="295"/>
      <c r="B321" s="280"/>
      <c r="C321" s="280"/>
      <c r="D321" s="314"/>
      <c r="E321" s="304"/>
      <c r="F321" s="297"/>
    </row>
    <row r="322" customFormat="false" ht="12.75" hidden="false" customHeight="false" outlineLevel="0" collapsed="false">
      <c r="A322" s="282"/>
      <c r="B322" s="280"/>
      <c r="C322" s="280"/>
      <c r="D322" s="293"/>
      <c r="E322" s="111"/>
      <c r="F322" s="297"/>
    </row>
    <row r="323" customFormat="false" ht="13.5" hidden="false" customHeight="false" outlineLevel="0" collapsed="false">
      <c r="A323" s="282"/>
      <c r="B323" s="280"/>
      <c r="C323" s="280"/>
      <c r="D323" s="315"/>
      <c r="E323" s="305"/>
      <c r="F323" s="297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36" activeCellId="3" sqref="A1 A1 A1 A3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88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/>
      <c r="C7" s="108"/>
      <c r="D7" s="120" t="n">
        <f aca="false">+C7-B7</f>
        <v>0</v>
      </c>
    </row>
    <row r="8" customFormat="false" ht="12.75" hidden="false" customHeight="false" outlineLevel="0" collapsed="false">
      <c r="A8" s="107" t="n">
        <v>3</v>
      </c>
      <c r="B8" s="108"/>
      <c r="C8" s="108" t="n">
        <v>-2368</v>
      </c>
      <c r="D8" s="120" t="n">
        <f aca="false">+C8-B8</f>
        <v>-2368</v>
      </c>
    </row>
    <row r="9" customFormat="false" ht="12.75" hidden="false" customHeight="false" outlineLevel="0" collapsed="false">
      <c r="A9" s="107" t="n">
        <v>4</v>
      </c>
      <c r="B9" s="108"/>
      <c r="C9" s="108" t="n">
        <v>-2368</v>
      </c>
      <c r="D9" s="120" t="n">
        <f aca="false">+C9-B9</f>
        <v>-2368</v>
      </c>
    </row>
    <row r="10" customFormat="false" ht="12.75" hidden="false" customHeight="false" outlineLevel="0" collapsed="false">
      <c r="A10" s="107" t="n">
        <v>5</v>
      </c>
      <c r="B10" s="108"/>
      <c r="C10" s="108" t="n">
        <v>-2368</v>
      </c>
      <c r="D10" s="120" t="n">
        <f aca="false">+C10-B10</f>
        <v>-2368</v>
      </c>
    </row>
    <row r="11" customFormat="false" ht="12.75" hidden="false" customHeight="false" outlineLevel="0" collapsed="false">
      <c r="A11" s="107" t="n">
        <v>6</v>
      </c>
      <c r="B11" s="108"/>
      <c r="C11" s="108" t="n">
        <v>-2368</v>
      </c>
      <c r="D11" s="120" t="n">
        <f aca="false">+C11-B11</f>
        <v>-2368</v>
      </c>
    </row>
    <row r="12" customFormat="false" ht="12.75" hidden="false" customHeight="false" outlineLevel="0" collapsed="false">
      <c r="A12" s="107" t="n">
        <v>7</v>
      </c>
      <c r="B12" s="108"/>
      <c r="C12" s="108" t="n">
        <v>-2368</v>
      </c>
      <c r="D12" s="120" t="n">
        <f aca="false">+C12-B12</f>
        <v>-2368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 t="n">
        <v>-4</v>
      </c>
      <c r="C21" s="108"/>
      <c r="D21" s="120" t="n">
        <f aca="false">+C21-B21</f>
        <v>4</v>
      </c>
    </row>
    <row r="22" customFormat="false" ht="12.75" hidden="false" customHeight="false" outlineLevel="0" collapsed="false">
      <c r="A22" s="107" t="n">
        <v>17</v>
      </c>
      <c r="B22" s="108" t="n">
        <v>-1</v>
      </c>
      <c r="C22" s="108"/>
      <c r="D22" s="120" t="n">
        <f aca="false">+C22-B22</f>
        <v>1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-5</v>
      </c>
      <c r="C37" s="108" t="n">
        <f aca="false">SUM(C6:C36)</f>
        <v>-11840</v>
      </c>
      <c r="D37" s="120" t="n">
        <f aca="false">SUM(D6:D36)</f>
        <v>-11835</v>
      </c>
    </row>
    <row r="38" customFormat="false" ht="12.75" hidden="false" customHeight="false" outlineLevel="0" collapsed="false">
      <c r="A38" s="134"/>
      <c r="C38" s="29"/>
      <c r="D38" s="410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37103</v>
      </c>
      <c r="C40" s="77"/>
      <c r="D40" s="121" t="n">
        <v>76325</v>
      </c>
    </row>
    <row r="41" customFormat="false" ht="12.75" hidden="false" customHeight="false" outlineLevel="0" collapsed="false">
      <c r="A41" s="152" t="n">
        <v>37123</v>
      </c>
      <c r="C41" s="151"/>
      <c r="D41" s="120" t="n">
        <f aca="false">+D40+D37</f>
        <v>64490</v>
      </c>
    </row>
    <row r="44" customFormat="false" ht="12.75" hidden="false" customHeight="false" outlineLevel="0" collapsed="false">
      <c r="A44" s="9" t="s">
        <v>117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125" t="n">
        <v>341220.3</v>
      </c>
    </row>
    <row r="46" customFormat="false" ht="12.75" hidden="false" customHeight="false" outlineLevel="0" collapsed="false">
      <c r="A46" s="124" t="n">
        <f aca="false">+A41</f>
        <v>37123</v>
      </c>
      <c r="B46" s="9"/>
      <c r="C46" s="9"/>
      <c r="D46" s="126" t="n">
        <f aca="false">+D37*'by type'!J4</f>
        <v>-34084.8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307135.5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7" activeCellId="3" sqref="C37 A41 D41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6" t="n">
        <v>56423</v>
      </c>
      <c r="B4" s="157"/>
    </row>
    <row r="6" customFormat="false" ht="12.75" hidden="false" customHeight="false" outlineLevel="0" collapsed="false">
      <c r="A6" s="74" t="s">
        <v>110</v>
      </c>
      <c r="B6" s="101" t="s">
        <v>111</v>
      </c>
      <c r="C6" s="101" t="s">
        <v>112</v>
      </c>
      <c r="D6" s="101" t="s">
        <v>130</v>
      </c>
    </row>
    <row r="7" customFormat="false" ht="12.75" hidden="false" customHeight="false" outlineLevel="0" collapsed="false">
      <c r="A7" s="107" t="n">
        <v>1</v>
      </c>
      <c r="B7" s="108" t="n">
        <v>129260</v>
      </c>
      <c r="C7" s="108" t="n">
        <v>129182</v>
      </c>
      <c r="D7" s="120" t="n">
        <f aca="false">+C7-B7</f>
        <v>-78</v>
      </c>
    </row>
    <row r="8" customFormat="false" ht="12.75" hidden="false" customHeight="false" outlineLevel="0" collapsed="false">
      <c r="A8" s="107" t="n">
        <v>2</v>
      </c>
      <c r="B8" s="108" t="n">
        <v>126748</v>
      </c>
      <c r="C8" s="108" t="n">
        <v>122113</v>
      </c>
      <c r="D8" s="120" t="n">
        <f aca="false">+C8-B8</f>
        <v>-4635</v>
      </c>
    </row>
    <row r="9" customFormat="false" ht="12.75" hidden="false" customHeight="false" outlineLevel="0" collapsed="false">
      <c r="A9" s="107" t="n">
        <v>3</v>
      </c>
      <c r="B9" s="108" t="n">
        <v>123158</v>
      </c>
      <c r="C9" s="108" t="n">
        <v>122442</v>
      </c>
      <c r="D9" s="120" t="n">
        <f aca="false">+C9-B9</f>
        <v>-716</v>
      </c>
    </row>
    <row r="10" customFormat="false" ht="12.75" hidden="false" customHeight="false" outlineLevel="0" collapsed="false">
      <c r="A10" s="107" t="n">
        <v>4</v>
      </c>
      <c r="B10" s="108" t="n">
        <v>107561</v>
      </c>
      <c r="C10" s="108" t="n">
        <v>106472</v>
      </c>
      <c r="D10" s="120" t="n">
        <f aca="false">+C10-B10</f>
        <v>-1089</v>
      </c>
    </row>
    <row r="11" customFormat="false" ht="12.75" hidden="false" customHeight="false" outlineLevel="0" collapsed="false">
      <c r="A11" s="107" t="n">
        <v>5</v>
      </c>
      <c r="B11" s="108" t="n">
        <v>111357</v>
      </c>
      <c r="C11" s="108" t="n">
        <v>111062</v>
      </c>
      <c r="D11" s="120" t="n">
        <f aca="false">+C11-B11</f>
        <v>-295</v>
      </c>
    </row>
    <row r="12" customFormat="false" ht="12.75" hidden="false" customHeight="false" outlineLevel="0" collapsed="false">
      <c r="A12" s="107" t="n">
        <v>6</v>
      </c>
      <c r="B12" s="108" t="n">
        <v>113863</v>
      </c>
      <c r="C12" s="108" t="n">
        <v>113152</v>
      </c>
      <c r="D12" s="120" t="n">
        <f aca="false">+C12-B12</f>
        <v>-711</v>
      </c>
    </row>
    <row r="13" customFormat="false" ht="12.75" hidden="false" customHeight="false" outlineLevel="0" collapsed="false">
      <c r="A13" s="107" t="n">
        <v>7</v>
      </c>
      <c r="B13" s="108" t="n">
        <v>89887</v>
      </c>
      <c r="C13" s="108" t="n">
        <v>128168</v>
      </c>
      <c r="D13" s="120" t="n">
        <f aca="false">+C13-B13</f>
        <v>38281</v>
      </c>
    </row>
    <row r="14" customFormat="false" ht="12.75" hidden="false" customHeight="false" outlineLevel="0" collapsed="false">
      <c r="A14" s="107" t="n">
        <v>8</v>
      </c>
      <c r="B14" s="108" t="n">
        <v>120044</v>
      </c>
      <c r="C14" s="108" t="n">
        <v>119268</v>
      </c>
      <c r="D14" s="120" t="n">
        <f aca="false">+C14-B14</f>
        <v>-776</v>
      </c>
    </row>
    <row r="15" customFormat="false" ht="12.75" hidden="false" customHeight="false" outlineLevel="0" collapsed="false">
      <c r="A15" s="107" t="n">
        <v>9</v>
      </c>
      <c r="B15" s="108" t="n">
        <v>117369</v>
      </c>
      <c r="C15" s="108" t="n">
        <v>115843</v>
      </c>
      <c r="D15" s="120" t="n">
        <f aca="false">+C15-B15</f>
        <v>-1526</v>
      </c>
    </row>
    <row r="16" customFormat="false" ht="12.75" hidden="false" customHeight="false" outlineLevel="0" collapsed="false">
      <c r="A16" s="107" t="n">
        <v>10</v>
      </c>
      <c r="B16" s="108" t="n">
        <v>103180</v>
      </c>
      <c r="C16" s="108" t="n">
        <v>98992</v>
      </c>
      <c r="D16" s="120" t="n">
        <f aca="false">+C16-B16</f>
        <v>-4188</v>
      </c>
    </row>
    <row r="17" customFormat="false" ht="12.75" hidden="false" customHeight="false" outlineLevel="0" collapsed="false">
      <c r="A17" s="107" t="n">
        <v>11</v>
      </c>
      <c r="B17" s="108" t="n">
        <v>108603</v>
      </c>
      <c r="C17" s="108" t="n">
        <v>107939</v>
      </c>
      <c r="D17" s="120" t="n">
        <f aca="false">+C17-B17</f>
        <v>-664</v>
      </c>
    </row>
    <row r="18" customFormat="false" ht="12.75" hidden="false" customHeight="false" outlineLevel="0" collapsed="false">
      <c r="A18" s="107" t="n">
        <v>12</v>
      </c>
      <c r="B18" s="108" t="n">
        <v>111233</v>
      </c>
      <c r="C18" s="108" t="n">
        <v>110704</v>
      </c>
      <c r="D18" s="120" t="n">
        <f aca="false">+C18-B18</f>
        <v>-529</v>
      </c>
    </row>
    <row r="19" customFormat="false" ht="12.75" hidden="false" customHeight="false" outlineLevel="0" collapsed="false">
      <c r="A19" s="107" t="n">
        <v>13</v>
      </c>
      <c r="B19" s="108" t="n">
        <v>119896</v>
      </c>
      <c r="C19" s="108" t="n">
        <v>119795</v>
      </c>
      <c r="D19" s="120" t="n">
        <f aca="false">+C19-B19</f>
        <v>-101</v>
      </c>
    </row>
    <row r="20" customFormat="false" ht="12.75" hidden="false" customHeight="false" outlineLevel="0" collapsed="false">
      <c r="A20" s="107" t="n">
        <v>14</v>
      </c>
      <c r="B20" s="108" t="n">
        <v>112667</v>
      </c>
      <c r="C20" s="108" t="n">
        <v>112310</v>
      </c>
      <c r="D20" s="120" t="n">
        <f aca="false">+C20-B20</f>
        <v>-357</v>
      </c>
    </row>
    <row r="21" customFormat="false" ht="12.75" hidden="false" customHeight="false" outlineLevel="0" collapsed="false">
      <c r="A21" s="107" t="n">
        <v>15</v>
      </c>
      <c r="B21" s="108" t="n">
        <v>108935</v>
      </c>
      <c r="C21" s="108" t="n">
        <v>108429</v>
      </c>
      <c r="D21" s="120" t="n">
        <f aca="false">+C21-B21</f>
        <v>-506</v>
      </c>
    </row>
    <row r="22" customFormat="false" ht="12.75" hidden="false" customHeight="false" outlineLevel="0" collapsed="false">
      <c r="A22" s="107" t="n">
        <v>16</v>
      </c>
      <c r="B22" s="108" t="n">
        <v>107432</v>
      </c>
      <c r="C22" s="108" t="n">
        <v>107294</v>
      </c>
      <c r="D22" s="120" t="n">
        <f aca="false">+C22-B22</f>
        <v>-138</v>
      </c>
    </row>
    <row r="23" customFormat="false" ht="12.75" hidden="false" customHeight="false" outlineLevel="0" collapsed="false">
      <c r="A23" s="107" t="n">
        <v>17</v>
      </c>
      <c r="B23" s="108" t="n">
        <v>108973</v>
      </c>
      <c r="C23" s="108" t="n">
        <v>108429</v>
      </c>
      <c r="D23" s="120" t="n">
        <f aca="false">+C23-B23</f>
        <v>-544</v>
      </c>
    </row>
    <row r="24" customFormat="false" ht="12.75" hidden="false" customHeight="false" outlineLevel="0" collapsed="false">
      <c r="A24" s="107" t="n">
        <v>18</v>
      </c>
      <c r="B24" s="108" t="n">
        <v>105972</v>
      </c>
      <c r="C24" s="108" t="n">
        <v>105750</v>
      </c>
      <c r="D24" s="120" t="n">
        <f aca="false">+C24-B24</f>
        <v>-222</v>
      </c>
    </row>
    <row r="25" customFormat="false" ht="12.75" hidden="false" customHeight="false" outlineLevel="0" collapsed="false">
      <c r="A25" s="107" t="n">
        <v>19</v>
      </c>
      <c r="B25" s="108" t="n">
        <v>106485</v>
      </c>
      <c r="C25" s="108" t="n">
        <v>106082</v>
      </c>
      <c r="D25" s="120" t="n">
        <f aca="false">+C25-B25</f>
        <v>-403</v>
      </c>
    </row>
    <row r="26" customFormat="false" ht="12.75" hidden="false" customHeight="false" outlineLevel="0" collapsed="false">
      <c r="A26" s="107" t="n">
        <v>20</v>
      </c>
      <c r="B26" s="108" t="n">
        <v>97063</v>
      </c>
      <c r="C26" s="108" t="n">
        <v>94980</v>
      </c>
      <c r="D26" s="120" t="n">
        <f aca="false">+C26-B26</f>
        <v>-2083</v>
      </c>
    </row>
    <row r="27" customFormat="false" ht="12.75" hidden="false" customHeight="false" outlineLevel="0" collapsed="false">
      <c r="A27" s="107" t="n">
        <v>21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22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23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24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25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26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27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2229686</v>
      </c>
      <c r="C38" s="108" t="n">
        <f aca="false">SUM(C7:C37)</f>
        <v>2248406</v>
      </c>
      <c r="D38" s="108" t="n">
        <f aca="false">SUM(D7:D37)</f>
        <v>18720</v>
      </c>
    </row>
    <row r="39" customFormat="false" ht="12.75" hidden="false" customHeight="false" outlineLevel="0" collapsed="false">
      <c r="A39" s="134"/>
      <c r="C39" s="29"/>
      <c r="D39" s="184" t="n">
        <f aca="false">+summary!H3</f>
        <v>2.69</v>
      </c>
    </row>
    <row r="40" customFormat="false" ht="12.75" hidden="false" customHeight="false" outlineLevel="0" collapsed="false">
      <c r="D40" s="132" t="n">
        <f aca="false">+D39*D38</f>
        <v>50356.8</v>
      </c>
    </row>
    <row r="41" customFormat="false" ht="12.75" hidden="false" customHeight="false" outlineLevel="0" collapsed="false">
      <c r="A41" s="152" t="n">
        <v>37103</v>
      </c>
      <c r="C41" s="77"/>
      <c r="D41" s="411" t="n">
        <v>-36642</v>
      </c>
    </row>
    <row r="42" customFormat="false" ht="12.75" hidden="false" customHeight="false" outlineLevel="0" collapsed="false">
      <c r="A42" s="152" t="n">
        <v>37123</v>
      </c>
      <c r="D42" s="131" t="n">
        <f aca="false">+D41+D40</f>
        <v>13714.8</v>
      </c>
    </row>
    <row r="46" customFormat="false" ht="12.75" hidden="false" customHeight="false" outlineLevel="0" collapsed="false">
      <c r="A46" s="9" t="s">
        <v>122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37103</v>
      </c>
      <c r="B47" s="9"/>
      <c r="C47" s="9"/>
      <c r="D47" s="300" t="n">
        <v>-14958</v>
      </c>
    </row>
    <row r="48" customFormat="false" ht="12.75" hidden="false" customHeight="false" outlineLevel="0" collapsed="false">
      <c r="A48" s="124" t="n">
        <f aca="false">+A42</f>
        <v>37123</v>
      </c>
      <c r="B48" s="9"/>
      <c r="C48" s="9"/>
      <c r="D48" s="36" t="n">
        <f aca="false">+D38</f>
        <v>18720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3762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E25" activeCellId="3" sqref="B43 B41 B19 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29"/>
      <c r="D2" s="9" t="n">
        <v>500154</v>
      </c>
      <c r="E2" s="9"/>
      <c r="F2" s="9"/>
      <c r="G2" s="143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118</v>
      </c>
      <c r="C3" s="29"/>
      <c r="D3" s="144" t="s">
        <v>119</v>
      </c>
      <c r="E3" s="100"/>
      <c r="F3" s="9"/>
      <c r="G3" s="19"/>
      <c r="H3" s="19"/>
      <c r="I3" s="29"/>
      <c r="J3" s="144"/>
      <c r="K3" s="100"/>
      <c r="L3" s="9"/>
    </row>
    <row r="4" customFormat="false" ht="12.75" hidden="false" customHeight="false" outlineLevel="0" collapsed="false">
      <c r="A4" s="23" t="s">
        <v>110</v>
      </c>
      <c r="B4" s="101" t="s">
        <v>111</v>
      </c>
      <c r="C4" s="145" t="s">
        <v>112</v>
      </c>
      <c r="D4" s="101" t="s">
        <v>111</v>
      </c>
      <c r="E4" s="101" t="s">
        <v>112</v>
      </c>
      <c r="F4" s="9"/>
      <c r="G4" s="23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-68011</v>
      </c>
      <c r="C5" s="108" t="n">
        <v>-37500</v>
      </c>
      <c r="D5" s="108" t="n">
        <v>-90</v>
      </c>
      <c r="E5" s="108" t="n">
        <v>-29410</v>
      </c>
      <c r="F5" s="108" t="n">
        <f aca="false">+C5-B5+E5-D5</f>
        <v>1191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-49057</v>
      </c>
      <c r="C6" s="108" t="n">
        <v>-20000</v>
      </c>
      <c r="D6" s="108"/>
      <c r="E6" s="108" t="n">
        <v>-27910</v>
      </c>
      <c r="F6" s="108" t="n">
        <f aca="false">+C6-B6+E6-D6</f>
        <v>1147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-48415</v>
      </c>
      <c r="C7" s="108" t="n">
        <v>-11000</v>
      </c>
      <c r="D7" s="108"/>
      <c r="E7" s="108" t="n">
        <v>-36910</v>
      </c>
      <c r="F7" s="108" t="n">
        <f aca="false">+C7-B7+E7-D7</f>
        <v>505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-29951</v>
      </c>
      <c r="C8" s="108"/>
      <c r="D8" s="108"/>
      <c r="E8" s="108" t="n">
        <v>-29410</v>
      </c>
      <c r="F8" s="108" t="n">
        <f aca="false">+C8-B8+E8-D8</f>
        <v>541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-29999</v>
      </c>
      <c r="C9" s="108"/>
      <c r="D9" s="108"/>
      <c r="E9" s="108" t="n">
        <v>-29410</v>
      </c>
      <c r="F9" s="108" t="n">
        <f aca="false">+C9-B9+E9-D9</f>
        <v>589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 t="n">
        <v>-29297</v>
      </c>
      <c r="C10" s="108"/>
      <c r="D10" s="108"/>
      <c r="E10" s="108" t="n">
        <v>-28307</v>
      </c>
      <c r="F10" s="108" t="n">
        <f aca="false">+C10-B10+E10-D10</f>
        <v>990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 t="n">
        <v>-64051</v>
      </c>
      <c r="C11" s="108" t="n">
        <v>-11000</v>
      </c>
      <c r="D11" s="108"/>
      <c r="E11" s="108" t="n">
        <v>-51049</v>
      </c>
      <c r="F11" s="108" t="n">
        <f aca="false">+C11-B11+E11-D11</f>
        <v>2002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 t="n">
        <v>-35246</v>
      </c>
      <c r="C12" s="108"/>
      <c r="D12" s="108"/>
      <c r="E12" s="108" t="n">
        <v>-34257</v>
      </c>
      <c r="F12" s="108" t="n">
        <f aca="false">+C12-B12+E12-D12</f>
        <v>989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 t="n">
        <v>-61903</v>
      </c>
      <c r="C13" s="108" t="n">
        <v>-10000</v>
      </c>
      <c r="D13" s="108"/>
      <c r="E13" s="108" t="n">
        <v>-49974</v>
      </c>
      <c r="F13" s="108" t="n">
        <f aca="false">+C13-B13+E13-D13</f>
        <v>1929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 t="n">
        <v>-63569</v>
      </c>
      <c r="C14" s="108" t="n">
        <v>-17500</v>
      </c>
      <c r="D14" s="108"/>
      <c r="E14" s="108" t="n">
        <v>-44910</v>
      </c>
      <c r="F14" s="108" t="n">
        <f aca="false">+C14-B14+E14-D14</f>
        <v>1159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 t="n">
        <v>-57587</v>
      </c>
      <c r="C15" s="108" t="n">
        <v>-27000</v>
      </c>
      <c r="D15" s="108"/>
      <c r="E15" s="108" t="n">
        <v>-28288</v>
      </c>
      <c r="F15" s="108" t="n">
        <f aca="false">+C15-B15+E15-D15</f>
        <v>2299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 t="n">
        <v>-57418</v>
      </c>
      <c r="C16" s="108" t="n">
        <v>-27000</v>
      </c>
      <c r="D16" s="108"/>
      <c r="E16" s="108" t="n">
        <v>-28592</v>
      </c>
      <c r="F16" s="108" t="n">
        <f aca="false">+C16-B16+E16-D16</f>
        <v>1826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 t="n">
        <v>-57225</v>
      </c>
      <c r="C17" s="108" t="n">
        <v>-27000</v>
      </c>
      <c r="D17" s="108"/>
      <c r="E17" s="108" t="n">
        <v>-28771</v>
      </c>
      <c r="F17" s="108" t="n">
        <f aca="false">+C17-B17+E17-D17</f>
        <v>1454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 t="n">
        <v>-88695</v>
      </c>
      <c r="C18" s="108" t="n">
        <v>-12000</v>
      </c>
      <c r="D18" s="108"/>
      <c r="E18" s="108" t="n">
        <v>-75910</v>
      </c>
      <c r="F18" s="108" t="n">
        <f aca="false">+C18-B18+E18-D18</f>
        <v>785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 t="n">
        <v>-79069</v>
      </c>
      <c r="C19" s="108" t="n">
        <v>-11998</v>
      </c>
      <c r="D19" s="108" t="n">
        <v>-23700</v>
      </c>
      <c r="E19" s="108" t="n">
        <v>-90257</v>
      </c>
      <c r="F19" s="108" t="n">
        <f aca="false">+C19-B19+E19-D19</f>
        <v>514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 t="n">
        <v>-46861</v>
      </c>
      <c r="C20" s="108" t="n">
        <v>-5000</v>
      </c>
      <c r="D20" s="108" t="n">
        <v>-44315</v>
      </c>
      <c r="E20" s="108" t="n">
        <v>-84512</v>
      </c>
      <c r="F20" s="108" t="n">
        <f aca="false">+C20-B20+E20-D20</f>
        <v>1664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 t="n">
        <v>-62441</v>
      </c>
      <c r="C21" s="108"/>
      <c r="D21" s="108"/>
      <c r="E21" s="108" t="n">
        <v>-60910</v>
      </c>
      <c r="F21" s="108" t="n">
        <f aca="false">+C21-B21+E21-D21</f>
        <v>1531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 t="n">
        <v>-81752</v>
      </c>
      <c r="C22" s="108" t="n">
        <v>-48000</v>
      </c>
      <c r="D22" s="108" t="n">
        <v>-65196</v>
      </c>
      <c r="E22" s="108" t="n">
        <v>-97157</v>
      </c>
      <c r="F22" s="108" t="n">
        <f aca="false">+C22-B22+E22-D22</f>
        <v>1791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 t="n">
        <v>-76011</v>
      </c>
      <c r="C23" s="108" t="n">
        <v>-48000</v>
      </c>
      <c r="D23" s="108" t="n">
        <v>-60094</v>
      </c>
      <c r="E23" s="108" t="n">
        <v>-88748</v>
      </c>
      <c r="F23" s="108" t="n">
        <f aca="false">+C23-B23+E23-D23</f>
        <v>-643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 t="n">
        <v>-84945</v>
      </c>
      <c r="C24" s="108" t="n">
        <v>-48000</v>
      </c>
      <c r="D24" s="108" t="n">
        <v>-68581</v>
      </c>
      <c r="E24" s="108" t="n">
        <v>-102023</v>
      </c>
      <c r="F24" s="108" t="n">
        <f aca="false">+C24-B24+E24-D24</f>
        <v>3503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/>
      <c r="C25" s="108"/>
      <c r="D25" s="108"/>
      <c r="E25" s="108"/>
      <c r="F25" s="108" t="n">
        <f aca="false">+C25-B25+E25-D25</f>
        <v>0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/>
      <c r="C26" s="108"/>
      <c r="D26" s="108"/>
      <c r="E26" s="108"/>
      <c r="F26" s="108" t="n">
        <f aca="false">+C26-B26+E26-D26</f>
        <v>0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/>
      <c r="C27" s="108"/>
      <c r="D27" s="108"/>
      <c r="E27" s="108"/>
      <c r="F27" s="108" t="n">
        <f aca="false">+C27-B27+E27-D27</f>
        <v>0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/>
      <c r="C28" s="108"/>
      <c r="D28" s="108"/>
      <c r="E28" s="108"/>
      <c r="F28" s="108" t="n">
        <f aca="false">+C28-B28+E28-D28</f>
        <v>0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/>
      <c r="C29" s="108"/>
      <c r="D29" s="108"/>
      <c r="E29" s="108"/>
      <c r="F29" s="108" t="n">
        <f aca="false">+C29-B29+E29-D29</f>
        <v>0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/>
      <c r="C30" s="108"/>
      <c r="D30" s="108"/>
      <c r="E30" s="108"/>
      <c r="F30" s="108" t="n">
        <f aca="false">+C30-B30+E30-D30</f>
        <v>0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/>
      <c r="C31" s="108"/>
      <c r="D31" s="108"/>
      <c r="E31" s="108"/>
      <c r="F31" s="108" t="n">
        <f aca="false">+C31-B31+E31-D31</f>
        <v>0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-1171503</v>
      </c>
      <c r="C36" s="148" t="n">
        <f aca="false">SUM(C5:C35)</f>
        <v>-360998</v>
      </c>
      <c r="D36" s="108" t="n">
        <f aca="false">SUM(D5:D35)</f>
        <v>-261976</v>
      </c>
      <c r="E36" s="148" t="n">
        <f aca="false">SUM(E5:E35)</f>
        <v>-1046715</v>
      </c>
      <c r="F36" s="108" t="n">
        <f aca="false">SUM(F5:F35)</f>
        <v>25766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-810505</v>
      </c>
      <c r="D37" s="108"/>
      <c r="E37" s="108" t="n">
        <f aca="false">+D36-E36</f>
        <v>784739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29"/>
      <c r="D38" s="77"/>
      <c r="E38" s="77"/>
      <c r="F38" s="150"/>
      <c r="G38" s="9"/>
      <c r="H38" s="9"/>
      <c r="I38" s="29"/>
      <c r="J38" s="77"/>
      <c r="K38" s="77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8"/>
      <c r="G40" s="9"/>
      <c r="H40" s="9"/>
      <c r="I40" s="29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37103</v>
      </c>
      <c r="C41" s="29"/>
      <c r="D41" s="153"/>
      <c r="E41" s="153"/>
      <c r="F41" s="154" t="n">
        <v>36339</v>
      </c>
      <c r="G41" s="9"/>
      <c r="H41" s="124"/>
      <c r="I41" s="29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37123</v>
      </c>
      <c r="C42" s="29"/>
      <c r="D42" s="153"/>
      <c r="E42" s="153"/>
      <c r="F42" s="108" t="n">
        <f aca="false">+F41+F36</f>
        <v>62105</v>
      </c>
      <c r="G42" s="9"/>
      <c r="H42" s="124"/>
      <c r="I42" s="29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117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37103</v>
      </c>
      <c r="B47" s="9"/>
      <c r="C47" s="9"/>
      <c r="D47" s="57" t="n">
        <v>-29968.41</v>
      </c>
    </row>
    <row r="48" customFormat="false" ht="12.75" hidden="false" customHeight="false" outlineLevel="0" collapsed="false">
      <c r="A48" s="124" t="n">
        <f aca="false">+B42</f>
        <v>37123</v>
      </c>
      <c r="B48" s="9"/>
      <c r="C48" s="9"/>
      <c r="D48" s="126" t="n">
        <f aca="false">+F36*'by type'!J4</f>
        <v>74206.08</v>
      </c>
    </row>
    <row r="49" customFormat="false" ht="12.75" hidden="false" customHeight="false" outlineLevel="0" collapsed="false">
      <c r="A49" s="9"/>
      <c r="B49" s="9"/>
      <c r="C49" s="9"/>
      <c r="D49" s="57" t="n">
        <f aca="false">+D48+D47</f>
        <v>44237.67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1" activeCellId="3" sqref="C33 C12 A41 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6" t="n">
        <v>56698</v>
      </c>
      <c r="B1" s="157"/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</row>
    <row r="4" customFormat="false" ht="12.75" hidden="false" customHeight="false" outlineLevel="0" collapsed="false">
      <c r="A4" s="107" t="n">
        <v>1</v>
      </c>
      <c r="B4" s="108" t="n">
        <v>-149502</v>
      </c>
      <c r="C4" s="108" t="n">
        <v>-150326</v>
      </c>
      <c r="D4" s="120" t="n">
        <f aca="false">+C4-B4</f>
        <v>-824</v>
      </c>
    </row>
    <row r="5" customFormat="false" ht="12.75" hidden="false" customHeight="false" outlineLevel="0" collapsed="false">
      <c r="A5" s="107" t="n">
        <v>2</v>
      </c>
      <c r="B5" s="108" t="n">
        <v>-186416</v>
      </c>
      <c r="C5" s="108" t="n">
        <v>-184781</v>
      </c>
      <c r="D5" s="120" t="n">
        <f aca="false">+C5-B5</f>
        <v>1635</v>
      </c>
    </row>
    <row r="6" customFormat="false" ht="12.75" hidden="false" customHeight="false" outlineLevel="0" collapsed="false">
      <c r="A6" s="107" t="n">
        <v>3</v>
      </c>
      <c r="B6" s="108" t="n">
        <v>-210011</v>
      </c>
      <c r="C6" s="108" t="n">
        <v>-208808</v>
      </c>
      <c r="D6" s="120" t="n">
        <f aca="false">+C6-B6</f>
        <v>1203</v>
      </c>
    </row>
    <row r="7" customFormat="false" ht="12.75" hidden="false" customHeight="false" outlineLevel="0" collapsed="false">
      <c r="A7" s="107" t="n">
        <v>4</v>
      </c>
      <c r="B7" s="108" t="n">
        <v>-245094</v>
      </c>
      <c r="C7" s="108" t="n">
        <v>-241726</v>
      </c>
      <c r="D7" s="120" t="n">
        <f aca="false">+C7-B7</f>
        <v>3368</v>
      </c>
    </row>
    <row r="8" customFormat="false" ht="12.75" hidden="false" customHeight="false" outlineLevel="0" collapsed="false">
      <c r="A8" s="107" t="n">
        <v>5</v>
      </c>
      <c r="B8" s="108" t="n">
        <v>-231789</v>
      </c>
      <c r="C8" s="108" t="n">
        <v>-235157</v>
      </c>
      <c r="D8" s="120" t="n">
        <f aca="false">+C8-B8</f>
        <v>-3368</v>
      </c>
    </row>
    <row r="9" customFormat="false" ht="12.75" hidden="false" customHeight="false" outlineLevel="0" collapsed="false">
      <c r="A9" s="107" t="n">
        <v>6</v>
      </c>
      <c r="B9" s="108" t="n">
        <v>-172231</v>
      </c>
      <c r="C9" s="108" t="n">
        <v>-181280</v>
      </c>
      <c r="D9" s="120" t="n">
        <f aca="false">+C9-B9</f>
        <v>-9049</v>
      </c>
    </row>
    <row r="10" customFormat="false" ht="12.75" hidden="false" customHeight="false" outlineLevel="0" collapsed="false">
      <c r="A10" s="107" t="n">
        <v>7</v>
      </c>
      <c r="B10" s="108" t="n">
        <v>-117605</v>
      </c>
      <c r="C10" s="108" t="n">
        <v>-116400</v>
      </c>
      <c r="D10" s="120" t="n">
        <f aca="false">+C10-B10</f>
        <v>1205</v>
      </c>
    </row>
    <row r="11" customFormat="false" ht="12.75" hidden="false" customHeight="false" outlineLevel="0" collapsed="false">
      <c r="A11" s="107" t="n">
        <v>8</v>
      </c>
      <c r="B11" s="108" t="n">
        <v>-109940</v>
      </c>
      <c r="C11" s="108" t="n">
        <v>-109486</v>
      </c>
      <c r="D11" s="120" t="n">
        <f aca="false">+C11-B11</f>
        <v>454</v>
      </c>
    </row>
    <row r="12" customFormat="false" ht="12.75" hidden="false" customHeight="false" outlineLevel="0" collapsed="false">
      <c r="A12" s="107" t="n">
        <v>9</v>
      </c>
      <c r="B12" s="108" t="n">
        <v>-138076</v>
      </c>
      <c r="C12" s="108" t="n">
        <v>-137436</v>
      </c>
      <c r="D12" s="120" t="n">
        <f aca="false">+C12-B12</f>
        <v>640</v>
      </c>
    </row>
    <row r="13" customFormat="false" ht="12.75" hidden="false" customHeight="false" outlineLevel="0" collapsed="false">
      <c r="A13" s="107" t="n">
        <v>10</v>
      </c>
      <c r="B13" s="108" t="n">
        <v>-158047</v>
      </c>
      <c r="C13" s="108" t="n">
        <v>-156889</v>
      </c>
      <c r="D13" s="120" t="n">
        <f aca="false">+C13-B13</f>
        <v>1158</v>
      </c>
    </row>
    <row r="14" customFormat="false" ht="12.75" hidden="false" customHeight="false" outlineLevel="0" collapsed="false">
      <c r="A14" s="107" t="n">
        <v>11</v>
      </c>
      <c r="B14" s="108" t="n">
        <v>-221811</v>
      </c>
      <c r="C14" s="108" t="n">
        <v>-219321</v>
      </c>
      <c r="D14" s="120" t="n">
        <f aca="false">+C14-B14</f>
        <v>2490</v>
      </c>
    </row>
    <row r="15" customFormat="false" ht="12.75" hidden="false" customHeight="false" outlineLevel="0" collapsed="false">
      <c r="A15" s="107" t="n">
        <v>12</v>
      </c>
      <c r="B15" s="108" t="n">
        <v>-161285</v>
      </c>
      <c r="C15" s="108" t="n">
        <v>-160322</v>
      </c>
      <c r="D15" s="120" t="n">
        <f aca="false">+C15-B15</f>
        <v>963</v>
      </c>
    </row>
    <row r="16" customFormat="false" ht="12.75" hidden="false" customHeight="false" outlineLevel="0" collapsed="false">
      <c r="A16" s="107" t="n">
        <v>13</v>
      </c>
      <c r="B16" s="108" t="n">
        <v>-180446</v>
      </c>
      <c r="C16" s="108" t="n">
        <v>-185322</v>
      </c>
      <c r="D16" s="120" t="n">
        <f aca="false">+C16-B16</f>
        <v>-4876</v>
      </c>
    </row>
    <row r="17" customFormat="false" ht="12.75" hidden="false" customHeight="false" outlineLevel="0" collapsed="false">
      <c r="A17" s="107" t="n">
        <v>14</v>
      </c>
      <c r="B17" s="108" t="n">
        <v>-179929</v>
      </c>
      <c r="C17" s="108" t="n">
        <v>-178986</v>
      </c>
      <c r="D17" s="120" t="n">
        <f aca="false">+C17-B17</f>
        <v>943</v>
      </c>
    </row>
    <row r="18" customFormat="false" ht="12.75" hidden="false" customHeight="false" outlineLevel="0" collapsed="false">
      <c r="A18" s="107" t="n">
        <v>15</v>
      </c>
      <c r="B18" s="108" t="n">
        <v>-198888</v>
      </c>
      <c r="C18" s="108" t="n">
        <v>-198260</v>
      </c>
      <c r="D18" s="120" t="n">
        <f aca="false">+C18-B18</f>
        <v>628</v>
      </c>
    </row>
    <row r="19" customFormat="false" ht="12.75" hidden="false" customHeight="false" outlineLevel="0" collapsed="false">
      <c r="A19" s="107" t="n">
        <v>16</v>
      </c>
      <c r="B19" s="108" t="n">
        <v>-201390</v>
      </c>
      <c r="C19" s="108" t="n">
        <v>-202819</v>
      </c>
      <c r="D19" s="120" t="n">
        <f aca="false">+C19-B19</f>
        <v>-1429</v>
      </c>
    </row>
    <row r="20" customFormat="false" ht="12.75" hidden="false" customHeight="false" outlineLevel="0" collapsed="false">
      <c r="A20" s="107" t="n">
        <v>17</v>
      </c>
      <c r="B20" s="108" t="n">
        <v>-221368</v>
      </c>
      <c r="C20" s="108" t="n">
        <v>-219862</v>
      </c>
      <c r="D20" s="120" t="n">
        <f aca="false">+C20-B20</f>
        <v>1506</v>
      </c>
    </row>
    <row r="21" customFormat="false" ht="12.75" hidden="false" customHeight="false" outlineLevel="0" collapsed="false">
      <c r="A21" s="107" t="n">
        <v>18</v>
      </c>
      <c r="B21" s="108" t="n">
        <v>-246242</v>
      </c>
      <c r="C21" s="108" t="n">
        <v>-245186</v>
      </c>
      <c r="D21" s="120" t="n">
        <f aca="false">+C21-B21</f>
        <v>1056</v>
      </c>
    </row>
    <row r="22" customFormat="false" ht="12.75" hidden="false" customHeight="false" outlineLevel="0" collapsed="false">
      <c r="A22" s="107" t="n">
        <v>19</v>
      </c>
      <c r="B22" s="108" t="n">
        <v>-212136</v>
      </c>
      <c r="C22" s="108" t="n">
        <v>-211394</v>
      </c>
      <c r="D22" s="120" t="n">
        <f aca="false">+C22-B22</f>
        <v>742</v>
      </c>
    </row>
    <row r="23" customFormat="false" ht="12.75" hidden="false" customHeight="false" outlineLevel="0" collapsed="false">
      <c r="A23" s="107" t="n">
        <v>20</v>
      </c>
      <c r="B23" s="108" t="n">
        <v>-189598</v>
      </c>
      <c r="C23" s="108" t="n">
        <v>-188009</v>
      </c>
      <c r="D23" s="120" t="n">
        <f aca="false">+C23-B23</f>
        <v>1589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-3731804</v>
      </c>
      <c r="C35" s="108" t="n">
        <f aca="false">SUM(C4:C34)</f>
        <v>-3731770</v>
      </c>
      <c r="D35" s="108" t="n">
        <f aca="false">SUM(D4:D34)</f>
        <v>34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58" t="n">
        <v>37103</v>
      </c>
      <c r="D38" s="154" t="n">
        <v>24900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58" t="n">
        <v>37123</v>
      </c>
      <c r="D40" s="108" t="n">
        <f aca="false">+D38+D35</f>
        <v>24934</v>
      </c>
    </row>
    <row r="43" customFormat="false" ht="15.75" hidden="false" customHeight="false" outlineLevel="0" collapsed="false">
      <c r="B43" s="156"/>
      <c r="C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-156083.38</v>
      </c>
      <c r="K45" s="74"/>
      <c r="L45" s="101"/>
      <c r="M45" s="101"/>
      <c r="O45" s="74"/>
      <c r="P45" s="101"/>
      <c r="Q45" s="101"/>
      <c r="S45" s="74"/>
      <c r="T45" s="101"/>
      <c r="U45" s="101"/>
      <c r="W45" s="74"/>
      <c r="X45" s="101"/>
      <c r="Y45" s="101"/>
      <c r="AA45" s="74"/>
      <c r="AB45" s="101"/>
      <c r="AC45" s="101"/>
    </row>
    <row r="46" customFormat="false" ht="12.75" hidden="false" customHeight="false" outlineLevel="0" collapsed="false">
      <c r="A46" s="124" t="n">
        <f aca="false">+A40</f>
        <v>37123</v>
      </c>
      <c r="B46" s="9"/>
      <c r="C46" s="9"/>
      <c r="D46" s="126" t="n">
        <f aca="false">+D35*'by type'!J4</f>
        <v>97.92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-155985.46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59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6" activeCellId="3" sqref="D31 C39 C38 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6"/>
      <c r="B1" s="157"/>
      <c r="F1" s="16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4" t="s">
        <v>110</v>
      </c>
      <c r="B3" s="101" t="s">
        <v>111</v>
      </c>
      <c r="C3" s="101" t="s">
        <v>112</v>
      </c>
      <c r="D3" s="101" t="s">
        <v>111</v>
      </c>
      <c r="E3" s="101" t="s">
        <v>112</v>
      </c>
      <c r="H3" s="74"/>
      <c r="I3" s="101"/>
    </row>
    <row r="4" customFormat="false" ht="12.75" hidden="false" customHeight="false" outlineLevel="0" collapsed="false">
      <c r="A4" s="107" t="n">
        <v>1</v>
      </c>
      <c r="B4" s="108" t="n">
        <v>-783122</v>
      </c>
      <c r="C4" s="108" t="n">
        <v>-801047</v>
      </c>
      <c r="D4" s="108" t="n">
        <v>-40000</v>
      </c>
      <c r="E4" s="108" t="n">
        <v>-40000</v>
      </c>
      <c r="F4" s="120" t="n">
        <f aca="false">+E4+C4-D4-B4</f>
        <v>-17925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-765413</v>
      </c>
      <c r="C5" s="108" t="n">
        <v>-746994</v>
      </c>
      <c r="D5" s="108" t="n">
        <v>-39998</v>
      </c>
      <c r="E5" s="108" t="n">
        <v>-40000</v>
      </c>
      <c r="F5" s="120" t="n">
        <f aca="false">+C5-B5+E5-D5</f>
        <v>18417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-751586</v>
      </c>
      <c r="C6" s="108" t="n">
        <v>-748805</v>
      </c>
      <c r="D6" s="108" t="n">
        <v>-39999</v>
      </c>
      <c r="E6" s="108" t="n">
        <v>-40000</v>
      </c>
      <c r="F6" s="120" t="n">
        <f aca="false">+C6-B6+E6-D6</f>
        <v>2780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-739284</v>
      </c>
      <c r="C7" s="108" t="n">
        <v>-742991</v>
      </c>
      <c r="D7" s="108" t="n">
        <v>-101</v>
      </c>
      <c r="E7" s="108"/>
      <c r="F7" s="120" t="n">
        <f aca="false">+C7-B7+E7-D7</f>
        <v>-3606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-714787</v>
      </c>
      <c r="C8" s="108" t="n">
        <v>-734668</v>
      </c>
      <c r="D8" s="108"/>
      <c r="E8" s="108"/>
      <c r="F8" s="120" t="n">
        <f aca="false">+C8-B8+E8-D8</f>
        <v>-19881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 t="n">
        <v>-734353</v>
      </c>
      <c r="C9" s="108" t="n">
        <v>-750409</v>
      </c>
      <c r="D9" s="108" t="n">
        <v>-9877</v>
      </c>
      <c r="E9" s="108" t="n">
        <v>-10000</v>
      </c>
      <c r="F9" s="120" t="n">
        <f aca="false">+C9-B9+E9-D9</f>
        <v>-16179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 t="n">
        <v>-729199</v>
      </c>
      <c r="C10" s="108" t="n">
        <v>-722209</v>
      </c>
      <c r="D10" s="108" t="n">
        <v>-25859</v>
      </c>
      <c r="E10" s="108" t="n">
        <v>-25000</v>
      </c>
      <c r="F10" s="120" t="n">
        <f aca="false">+C10-B10+E10-D10</f>
        <v>7849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 t="n">
        <v>-719904</v>
      </c>
      <c r="C11" s="108" t="n">
        <v>-715180</v>
      </c>
      <c r="D11" s="108" t="n">
        <v>-27002</v>
      </c>
      <c r="E11" s="108" t="n">
        <v>-25000</v>
      </c>
      <c r="F11" s="120" t="n">
        <f aca="false">+C11-B11+E11-D11</f>
        <v>6726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 t="n">
        <v>-725690</v>
      </c>
      <c r="C12" s="108" t="n">
        <v>-722897</v>
      </c>
      <c r="D12" s="108" t="n">
        <v>-51038</v>
      </c>
      <c r="E12" s="108" t="n">
        <v>-50000</v>
      </c>
      <c r="F12" s="120" t="n">
        <f aca="false">+C12-B12+E12-D12</f>
        <v>3831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 t="n">
        <v>-740803</v>
      </c>
      <c r="C13" s="108" t="n">
        <v>-742788</v>
      </c>
      <c r="D13" s="108" t="n">
        <v>-51972</v>
      </c>
      <c r="E13" s="108" t="n">
        <v>-50000</v>
      </c>
      <c r="F13" s="120" t="n">
        <f aca="false">+C13-B13+E13-D13</f>
        <v>-13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 t="n">
        <v>-752259</v>
      </c>
      <c r="C14" s="108" t="n">
        <v>-753379</v>
      </c>
      <c r="D14" s="108" t="n">
        <v>-124</v>
      </c>
      <c r="E14" s="108"/>
      <c r="F14" s="120" t="n">
        <f aca="false">+C14-B14+E14-D14</f>
        <v>-996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 t="n">
        <v>-743592</v>
      </c>
      <c r="C15" s="108" t="n">
        <v>-743981</v>
      </c>
      <c r="D15" s="108" t="n">
        <v>-51599</v>
      </c>
      <c r="E15" s="108" t="n">
        <v>-50000</v>
      </c>
      <c r="F15" s="120" t="n">
        <f aca="false">+C15-B15+E15-D15</f>
        <v>1210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 t="n">
        <v>-722904</v>
      </c>
      <c r="C16" s="108" t="n">
        <v>-722201</v>
      </c>
      <c r="D16" s="108" t="n">
        <v>-20107</v>
      </c>
      <c r="E16" s="108" t="n">
        <v>-20000</v>
      </c>
      <c r="F16" s="120" t="n">
        <f aca="false">+C16-B16+E16-D16</f>
        <v>810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 t="n">
        <v>-711618</v>
      </c>
      <c r="C17" s="108" t="n">
        <v>-701605</v>
      </c>
      <c r="D17" s="108"/>
      <c r="E17" s="108"/>
      <c r="F17" s="120" t="n">
        <f aca="false">+C17-B17+E17-D17</f>
        <v>10013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 t="n">
        <v>-679140</v>
      </c>
      <c r="C18" s="108" t="n">
        <v>-681609</v>
      </c>
      <c r="D18" s="108"/>
      <c r="E18" s="108"/>
      <c r="F18" s="120" t="n">
        <f aca="false">+C18-B18+E18-D18</f>
        <v>-2469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 t="n">
        <v>-674938</v>
      </c>
      <c r="C19" s="108" t="n">
        <v>-699370</v>
      </c>
      <c r="D19" s="108" t="n">
        <v>-25872</v>
      </c>
      <c r="E19" s="108" t="n">
        <v>-25000</v>
      </c>
      <c r="F19" s="120" t="n">
        <f aca="false">+C19-B19+E19-D19</f>
        <v>-23560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 t="n">
        <v>-694068</v>
      </c>
      <c r="C20" s="108" t="n">
        <v>-664964</v>
      </c>
      <c r="D20" s="108" t="n">
        <v>-25122</v>
      </c>
      <c r="E20" s="108" t="n">
        <v>-25000</v>
      </c>
      <c r="F20" s="120" t="n">
        <f aca="false">+C20-B20+E20-D20</f>
        <v>29226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 t="n">
        <v>-715015</v>
      </c>
      <c r="C21" s="108" t="n">
        <v>-718391</v>
      </c>
      <c r="D21" s="108" t="n">
        <v>-185</v>
      </c>
      <c r="E21" s="108"/>
      <c r="F21" s="120" t="n">
        <f aca="false">+C21-B21+E21-D21</f>
        <v>-3191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 t="n">
        <v>-703637</v>
      </c>
      <c r="C22" s="108" t="n">
        <v>-699226</v>
      </c>
      <c r="D22" s="108" t="n">
        <v>-24990</v>
      </c>
      <c r="E22" s="108" t="n">
        <v>-25000</v>
      </c>
      <c r="F22" s="120" t="n">
        <f aca="false">+C22-B22+E22-D22</f>
        <v>4401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 t="n">
        <v>-684261</v>
      </c>
      <c r="C23" s="108" t="n">
        <v>-661695</v>
      </c>
      <c r="D23" s="108" t="n">
        <v>-6703</v>
      </c>
      <c r="E23" s="108" t="n">
        <v>-5000</v>
      </c>
      <c r="F23" s="120" t="n">
        <f aca="false">+C23-B23+E23-D23</f>
        <v>24269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20" t="n">
        <f aca="false">+C24-B24+E24-D24</f>
        <v>0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20" t="n">
        <f aca="false">+C25-B25+E25-D25</f>
        <v>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20" t="n">
        <f aca="false">+C26-B26+E26-D26</f>
        <v>0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20" t="n">
        <f aca="false">+C27-B27+E27-D27</f>
        <v>0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20" t="n">
        <f aca="false">+C28-B28+E28-D28</f>
        <v>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20" t="n">
        <f aca="false">+C29-B29+E29-D29</f>
        <v>0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20" t="n">
        <f aca="false">+C30-B30+E30-D30</f>
        <v>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-14485573</v>
      </c>
      <c r="C35" s="108" t="n">
        <f aca="false">SUM(C4:C34)</f>
        <v>-14474409</v>
      </c>
      <c r="D35" s="108" t="n">
        <f aca="false">SUM(D4:D34)</f>
        <v>-440548</v>
      </c>
      <c r="E35" s="108" t="n">
        <f aca="false">SUM(E4:E34)</f>
        <v>-430000</v>
      </c>
      <c r="F35" s="108" t="n">
        <f aca="false">SUM(F4:F34)</f>
        <v>21712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37103</v>
      </c>
      <c r="F38" s="154" t="n">
        <v>145102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37123</v>
      </c>
      <c r="F40" s="108" t="n">
        <f aca="false">+F38+F35</f>
        <v>166814</v>
      </c>
    </row>
    <row r="42" customFormat="false" ht="12.75" hidden="false" customHeight="false" outlineLevel="0" collapsed="false"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</row>
    <row r="43" customFormat="false" ht="15.75" hidden="false" customHeight="false" outlineLevel="0" collapsed="false">
      <c r="A43" s="156"/>
      <c r="B43" s="108"/>
      <c r="C43" s="108"/>
      <c r="F43" s="132"/>
      <c r="H43" s="156"/>
      <c r="I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  <c r="AE43" s="156"/>
      <c r="AF43" s="162"/>
      <c r="AG43" s="161"/>
      <c r="AH43" s="161"/>
      <c r="AI43" s="163"/>
      <c r="AJ43" s="162"/>
      <c r="AK43" s="161"/>
      <c r="AL43" s="161"/>
      <c r="AM43" s="163"/>
      <c r="AN43" s="162"/>
      <c r="AO43" s="161"/>
      <c r="AP43" s="161"/>
      <c r="AQ43" s="161"/>
      <c r="AR43" s="161"/>
      <c r="AS43" s="161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K44" s="0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448413.9</v>
      </c>
      <c r="H45" s="74"/>
      <c r="I45" s="101"/>
      <c r="K45" s="74"/>
      <c r="L45" s="101"/>
      <c r="M45" s="101"/>
      <c r="O45" s="74"/>
      <c r="P45" s="101"/>
      <c r="Q45" s="101"/>
      <c r="S45" s="74"/>
      <c r="T45" s="101"/>
      <c r="U45" s="101"/>
      <c r="W45" s="74"/>
      <c r="X45" s="101"/>
      <c r="Y45" s="101"/>
      <c r="AA45" s="74"/>
      <c r="AB45" s="101"/>
      <c r="AC45" s="101"/>
      <c r="AE45" s="74"/>
      <c r="AF45" s="164"/>
      <c r="AG45" s="164"/>
      <c r="AH45" s="161"/>
      <c r="AI45" s="165"/>
      <c r="AJ45" s="164"/>
      <c r="AK45" s="164"/>
      <c r="AL45" s="161"/>
      <c r="AM45" s="165"/>
      <c r="AN45" s="164"/>
      <c r="AO45" s="164"/>
      <c r="AP45" s="161"/>
      <c r="AQ45" s="161"/>
      <c r="AR45" s="161"/>
      <c r="AS45" s="161"/>
    </row>
    <row r="46" customFormat="false" ht="12.75" hidden="false" customHeight="false" outlineLevel="0" collapsed="false">
      <c r="A46" s="124" t="n">
        <f aca="false">+A40</f>
        <v>37123</v>
      </c>
      <c r="B46" s="9"/>
      <c r="C46" s="9"/>
      <c r="D46" s="126" t="n">
        <f aca="false">+F35*'by type'!J4</f>
        <v>62530.56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66"/>
      <c r="AI46" s="167"/>
      <c r="AJ46" s="108"/>
      <c r="AK46" s="108"/>
      <c r="AL46" s="166"/>
      <c r="AM46" s="167"/>
      <c r="AN46" s="108"/>
      <c r="AO46" s="108"/>
      <c r="AP46" s="166"/>
      <c r="AQ46" s="161"/>
      <c r="AR46" s="161"/>
      <c r="AS46" s="161"/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510944.46</v>
      </c>
      <c r="F47" s="168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66"/>
      <c r="AI47" s="167"/>
      <c r="AJ47" s="108"/>
      <c r="AK47" s="108"/>
      <c r="AL47" s="166"/>
      <c r="AM47" s="167"/>
      <c r="AN47" s="108"/>
      <c r="AO47" s="108"/>
      <c r="AP47" s="166"/>
      <c r="AQ47" s="161"/>
      <c r="AR47" s="161"/>
      <c r="AS47" s="161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66"/>
      <c r="AI48" s="167"/>
      <c r="AJ48" s="108"/>
      <c r="AK48" s="108"/>
      <c r="AL48" s="166"/>
      <c r="AM48" s="167"/>
      <c r="AN48" s="108"/>
      <c r="AO48" s="108"/>
      <c r="AP48" s="166"/>
      <c r="AQ48" s="161"/>
      <c r="AR48" s="161"/>
      <c r="AS48" s="161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66"/>
      <c r="AI49" s="167"/>
      <c r="AJ49" s="108"/>
      <c r="AK49" s="108"/>
      <c r="AL49" s="166"/>
      <c r="AM49" s="167"/>
      <c r="AN49" s="108"/>
      <c r="AO49" s="108"/>
      <c r="AP49" s="166"/>
      <c r="AQ49" s="161"/>
      <c r="AR49" s="161"/>
      <c r="AS49" s="161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66"/>
      <c r="AI50" s="167"/>
      <c r="AJ50" s="108"/>
      <c r="AK50" s="108"/>
      <c r="AL50" s="166"/>
      <c r="AM50" s="167"/>
      <c r="AN50" s="108"/>
      <c r="AO50" s="108"/>
      <c r="AP50" s="166"/>
      <c r="AQ50" s="161"/>
      <c r="AR50" s="161"/>
      <c r="AS50" s="161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66"/>
      <c r="AI51" s="167"/>
      <c r="AJ51" s="108"/>
      <c r="AK51" s="108"/>
      <c r="AL51" s="166"/>
      <c r="AM51" s="167"/>
      <c r="AN51" s="108"/>
      <c r="AO51" s="108"/>
      <c r="AP51" s="166"/>
      <c r="AQ51" s="161"/>
      <c r="AR51" s="161"/>
      <c r="AS51" s="161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66"/>
      <c r="AI52" s="167"/>
      <c r="AJ52" s="108"/>
      <c r="AK52" s="108"/>
      <c r="AL52" s="166"/>
      <c r="AM52" s="167"/>
      <c r="AN52" s="108"/>
      <c r="AO52" s="108"/>
      <c r="AP52" s="166"/>
      <c r="AQ52" s="161"/>
      <c r="AR52" s="161"/>
      <c r="AS52" s="161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66"/>
      <c r="AI53" s="167"/>
      <c r="AJ53" s="108"/>
      <c r="AK53" s="108"/>
      <c r="AL53" s="166"/>
      <c r="AM53" s="167"/>
      <c r="AN53" s="108"/>
      <c r="AO53" s="108"/>
      <c r="AP53" s="166"/>
      <c r="AQ53" s="161"/>
      <c r="AR53" s="161"/>
      <c r="AS53" s="161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66"/>
      <c r="AI54" s="167"/>
      <c r="AJ54" s="108"/>
      <c r="AK54" s="108"/>
      <c r="AL54" s="166"/>
      <c r="AM54" s="167"/>
      <c r="AN54" s="108"/>
      <c r="AO54" s="108"/>
      <c r="AP54" s="166"/>
      <c r="AQ54" s="161"/>
      <c r="AR54" s="161"/>
      <c r="AS54" s="161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66"/>
      <c r="AI55" s="167"/>
      <c r="AJ55" s="108"/>
      <c r="AK55" s="108"/>
      <c r="AL55" s="166"/>
      <c r="AM55" s="167"/>
      <c r="AN55" s="108"/>
      <c r="AO55" s="108"/>
      <c r="AP55" s="166"/>
      <c r="AQ55" s="161"/>
      <c r="AR55" s="161"/>
      <c r="AS55" s="161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66"/>
      <c r="AI56" s="167"/>
      <c r="AJ56" s="108"/>
      <c r="AK56" s="108"/>
      <c r="AL56" s="166"/>
      <c r="AM56" s="167"/>
      <c r="AN56" s="108"/>
      <c r="AO56" s="108"/>
      <c r="AP56" s="166"/>
      <c r="AQ56" s="161"/>
      <c r="AR56" s="161"/>
      <c r="AS56" s="161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66"/>
      <c r="AI57" s="167"/>
      <c r="AJ57" s="108"/>
      <c r="AK57" s="108"/>
      <c r="AL57" s="166"/>
      <c r="AM57" s="167"/>
      <c r="AN57" s="108"/>
      <c r="AO57" s="108"/>
      <c r="AP57" s="166"/>
      <c r="AQ57" s="161"/>
      <c r="AR57" s="161"/>
      <c r="AS57" s="161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66"/>
      <c r="AI58" s="167"/>
      <c r="AJ58" s="108"/>
      <c r="AK58" s="108"/>
      <c r="AL58" s="166"/>
      <c r="AM58" s="167"/>
      <c r="AN58" s="108"/>
      <c r="AO58" s="108"/>
      <c r="AP58" s="166"/>
      <c r="AQ58" s="161"/>
      <c r="AR58" s="161"/>
      <c r="AS58" s="161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66"/>
      <c r="AI59" s="167"/>
      <c r="AJ59" s="108"/>
      <c r="AK59" s="108"/>
      <c r="AL59" s="166"/>
      <c r="AM59" s="167"/>
      <c r="AN59" s="108"/>
      <c r="AO59" s="108"/>
      <c r="AP59" s="166"/>
      <c r="AQ59" s="161"/>
      <c r="AR59" s="161"/>
      <c r="AS59" s="161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66"/>
      <c r="AI60" s="167"/>
      <c r="AJ60" s="108"/>
      <c r="AK60" s="108"/>
      <c r="AL60" s="166"/>
      <c r="AM60" s="167"/>
      <c r="AN60" s="108"/>
      <c r="AO60" s="108"/>
      <c r="AP60" s="166"/>
      <c r="AQ60" s="161"/>
      <c r="AR60" s="161"/>
      <c r="AS60" s="161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66"/>
      <c r="AI61" s="167"/>
      <c r="AJ61" s="108"/>
      <c r="AK61" s="108"/>
      <c r="AL61" s="166"/>
      <c r="AM61" s="167"/>
      <c r="AN61" s="108"/>
      <c r="AO61" s="108"/>
      <c r="AP61" s="166"/>
      <c r="AQ61" s="161"/>
      <c r="AR61" s="161"/>
      <c r="AS61" s="161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66"/>
      <c r="AI62" s="167"/>
      <c r="AJ62" s="108"/>
      <c r="AK62" s="108"/>
      <c r="AL62" s="166"/>
      <c r="AM62" s="167"/>
      <c r="AN62" s="108"/>
      <c r="AO62" s="108"/>
      <c r="AP62" s="166"/>
      <c r="AQ62" s="161"/>
      <c r="AR62" s="161"/>
      <c r="AS62" s="161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66"/>
      <c r="AI63" s="167"/>
      <c r="AJ63" s="108"/>
      <c r="AK63" s="108"/>
      <c r="AL63" s="166"/>
      <c r="AM63" s="167"/>
      <c r="AN63" s="108"/>
      <c r="AO63" s="108"/>
      <c r="AP63" s="166"/>
      <c r="AQ63" s="161"/>
      <c r="AR63" s="161"/>
      <c r="AS63" s="161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66"/>
      <c r="AI64" s="167"/>
      <c r="AJ64" s="108"/>
      <c r="AK64" s="108"/>
      <c r="AL64" s="166"/>
      <c r="AM64" s="167"/>
      <c r="AN64" s="108"/>
      <c r="AO64" s="108"/>
      <c r="AP64" s="166"/>
      <c r="AQ64" s="161"/>
      <c r="AR64" s="161"/>
      <c r="AS64" s="161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66"/>
      <c r="AI65" s="167"/>
      <c r="AJ65" s="108"/>
      <c r="AK65" s="108"/>
      <c r="AL65" s="166"/>
      <c r="AM65" s="167"/>
      <c r="AN65" s="108"/>
      <c r="AO65" s="108"/>
      <c r="AP65" s="166"/>
      <c r="AQ65" s="161"/>
      <c r="AR65" s="161"/>
      <c r="AS65" s="161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66"/>
      <c r="AI66" s="167"/>
      <c r="AJ66" s="108"/>
      <c r="AK66" s="108"/>
      <c r="AL66" s="166"/>
      <c r="AM66" s="167"/>
      <c r="AN66" s="108"/>
      <c r="AO66" s="108"/>
      <c r="AP66" s="166"/>
      <c r="AQ66" s="161"/>
      <c r="AR66" s="161"/>
      <c r="AS66" s="161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66"/>
      <c r="AI67" s="167"/>
      <c r="AJ67" s="108"/>
      <c r="AK67" s="108"/>
      <c r="AL67" s="166"/>
      <c r="AM67" s="167"/>
      <c r="AN67" s="108"/>
      <c r="AO67" s="108"/>
      <c r="AP67" s="166"/>
      <c r="AQ67" s="161"/>
      <c r="AR67" s="161"/>
      <c r="AS67" s="161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66"/>
      <c r="AI68" s="167"/>
      <c r="AJ68" s="108"/>
      <c r="AK68" s="108"/>
      <c r="AL68" s="166"/>
      <c r="AM68" s="167"/>
      <c r="AN68" s="108"/>
      <c r="AO68" s="108"/>
      <c r="AP68" s="166"/>
      <c r="AQ68" s="161"/>
      <c r="AR68" s="161"/>
      <c r="AS68" s="161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66"/>
      <c r="AI69" s="167"/>
      <c r="AJ69" s="108"/>
      <c r="AK69" s="108"/>
      <c r="AL69" s="166"/>
      <c r="AM69" s="167"/>
      <c r="AN69" s="108"/>
      <c r="AO69" s="108"/>
      <c r="AP69" s="166"/>
      <c r="AQ69" s="161"/>
      <c r="AR69" s="161"/>
      <c r="AS69" s="161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66"/>
      <c r="AI70" s="167"/>
      <c r="AJ70" s="108"/>
      <c r="AK70" s="108"/>
      <c r="AL70" s="166"/>
      <c r="AM70" s="167"/>
      <c r="AN70" s="108"/>
      <c r="AO70" s="108"/>
      <c r="AP70" s="166"/>
      <c r="AQ70" s="161"/>
      <c r="AR70" s="161"/>
      <c r="AS70" s="161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66"/>
      <c r="AI71" s="167"/>
      <c r="AJ71" s="108"/>
      <c r="AK71" s="108"/>
      <c r="AL71" s="166"/>
      <c r="AM71" s="167"/>
      <c r="AN71" s="108"/>
      <c r="AO71" s="108"/>
      <c r="AP71" s="166"/>
      <c r="AQ71" s="161"/>
      <c r="AR71" s="161"/>
      <c r="AS71" s="161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66"/>
      <c r="AI72" s="167"/>
      <c r="AJ72" s="108"/>
      <c r="AK72" s="108"/>
      <c r="AL72" s="166"/>
      <c r="AM72" s="167"/>
      <c r="AN72" s="108"/>
      <c r="AO72" s="108"/>
      <c r="AP72" s="166"/>
      <c r="AQ72" s="161"/>
      <c r="AR72" s="161"/>
      <c r="AS72" s="161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66"/>
      <c r="AI73" s="167"/>
      <c r="AJ73" s="108"/>
      <c r="AK73" s="108"/>
      <c r="AL73" s="166"/>
      <c r="AM73" s="167"/>
      <c r="AN73" s="108"/>
      <c r="AO73" s="108"/>
      <c r="AP73" s="166"/>
      <c r="AQ73" s="161"/>
      <c r="AR73" s="161"/>
      <c r="AS73" s="161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66"/>
      <c r="AI74" s="167"/>
      <c r="AJ74" s="108"/>
      <c r="AK74" s="108"/>
      <c r="AL74" s="166"/>
      <c r="AM74" s="167"/>
      <c r="AN74" s="108"/>
      <c r="AO74" s="108"/>
      <c r="AP74" s="166"/>
      <c r="AQ74" s="161"/>
      <c r="AR74" s="161"/>
      <c r="AS74" s="161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66"/>
      <c r="AI75" s="167"/>
      <c r="AJ75" s="108"/>
      <c r="AK75" s="108"/>
      <c r="AL75" s="166"/>
      <c r="AM75" s="167"/>
      <c r="AN75" s="108"/>
      <c r="AO75" s="108"/>
      <c r="AP75" s="166"/>
      <c r="AQ75" s="161"/>
      <c r="AR75" s="161"/>
      <c r="AS75" s="161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66"/>
      <c r="AI76" s="167"/>
      <c r="AJ76" s="108"/>
      <c r="AK76" s="108"/>
      <c r="AL76" s="166"/>
      <c r="AM76" s="167"/>
      <c r="AN76" s="108"/>
      <c r="AO76" s="108"/>
      <c r="AP76" s="166"/>
      <c r="AQ76" s="161"/>
      <c r="AR76" s="161"/>
      <c r="AS76" s="161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67"/>
      <c r="AJ77" s="108"/>
      <c r="AK77" s="108"/>
      <c r="AL77" s="108"/>
      <c r="AM77" s="167"/>
      <c r="AN77" s="108"/>
      <c r="AO77" s="108"/>
      <c r="AP77" s="108"/>
      <c r="AQ77" s="161"/>
      <c r="AR77" s="161"/>
      <c r="AS77" s="161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1"/>
      <c r="AG78" s="166"/>
      <c r="AH78" s="169"/>
      <c r="AI78" s="170"/>
      <c r="AJ78" s="161"/>
      <c r="AK78" s="166"/>
      <c r="AL78" s="169"/>
      <c r="AM78" s="170"/>
      <c r="AN78" s="161"/>
      <c r="AO78" s="166"/>
      <c r="AP78" s="169"/>
      <c r="AQ78" s="161"/>
      <c r="AR78" s="161"/>
      <c r="AS78" s="161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1"/>
      <c r="AG79" s="161"/>
      <c r="AH79" s="108"/>
      <c r="AI79" s="161"/>
      <c r="AJ79" s="161"/>
      <c r="AK79" s="161"/>
      <c r="AL79" s="108"/>
      <c r="AM79" s="161"/>
      <c r="AN79" s="161"/>
      <c r="AO79" s="161"/>
      <c r="AP79" s="108"/>
      <c r="AQ79" s="161"/>
      <c r="AR79" s="161"/>
      <c r="AS79" s="161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1"/>
      <c r="AG80" s="161"/>
      <c r="AH80" s="108"/>
      <c r="AI80" s="171"/>
      <c r="AJ80" s="161"/>
      <c r="AK80" s="161"/>
      <c r="AL80" s="108"/>
      <c r="AM80" s="171"/>
      <c r="AN80" s="161"/>
      <c r="AO80" s="161"/>
      <c r="AP80" s="108"/>
      <c r="AQ80" s="161"/>
      <c r="AR80" s="161"/>
      <c r="AS80" s="161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1"/>
      <c r="AG81" s="161"/>
      <c r="AH81" s="108"/>
      <c r="AI81" s="169"/>
      <c r="AJ81" s="161"/>
      <c r="AK81" s="161"/>
      <c r="AL81" s="108"/>
      <c r="AM81" s="169"/>
      <c r="AN81" s="161"/>
      <c r="AO81" s="161"/>
      <c r="AP81" s="108"/>
      <c r="AQ81" s="161"/>
      <c r="AR81" s="161"/>
      <c r="AS81" s="161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1"/>
      <c r="AG82" s="161"/>
      <c r="AH82" s="108"/>
      <c r="AI82" s="171"/>
      <c r="AJ82" s="161"/>
      <c r="AK82" s="161"/>
      <c r="AL82" s="108"/>
      <c r="AM82" s="171"/>
      <c r="AN82" s="161"/>
      <c r="AO82" s="161"/>
      <c r="AP82" s="108"/>
      <c r="AQ82" s="161"/>
      <c r="AR82" s="161"/>
      <c r="AS82" s="161"/>
    </row>
    <row r="83" customFormat="false" ht="12.75" hidden="false" customHeight="false" outlineLevel="0" collapsed="false">
      <c r="AE83" s="9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</row>
    <row r="84" customFormat="false" ht="12.75" hidden="false" customHeight="false" outlineLevel="0" collapsed="false">
      <c r="AE84" s="9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</row>
    <row r="85" customFormat="false" ht="12.75" hidden="false" customHeight="false" outlineLevel="0" collapsed="false"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</row>
    <row r="86" customFormat="false" ht="12.75" hidden="false" customHeight="false" outlineLevel="0" collapsed="false"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</row>
    <row r="87" customFormat="false" ht="12.75" hidden="false" customHeight="false" outlineLevel="0" collapsed="false"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</row>
    <row r="88" customFormat="false" ht="12.75" hidden="false" customHeight="false" outlineLevel="0" collapsed="false"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</row>
    <row r="89" customFormat="false" ht="12.75" hidden="false" customHeight="false" outlineLevel="0" collapsed="false"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</row>
    <row r="90" customFormat="false" ht="12.75" hidden="false" customHeight="false" outlineLevel="0" collapsed="false"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</row>
    <row r="91" customFormat="false" ht="12.75" hidden="false" customHeight="false" outlineLevel="0" collapsed="false"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</row>
    <row r="92" customFormat="false" ht="12.75" hidden="false" customHeight="false" outlineLevel="0" collapsed="false"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</row>
    <row r="93" customFormat="false" ht="12.75" hidden="false" customHeight="false" outlineLevel="0" collapsed="false"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</row>
    <row r="94" customFormat="false" ht="12.75" hidden="false" customHeight="false" outlineLevel="0" collapsed="false"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</row>
    <row r="95" customFormat="false" ht="12.75" hidden="false" customHeight="false" outlineLevel="0" collapsed="false"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</row>
    <row r="96" customFormat="false" ht="12.75" hidden="false" customHeight="false" outlineLevel="0" collapsed="false"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</row>
    <row r="97" customFormat="false" ht="12.75" hidden="false" customHeight="false" outlineLevel="0" collapsed="false"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</row>
    <row r="98" customFormat="false" ht="12.75" hidden="false" customHeight="false" outlineLevel="0" collapsed="false"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</row>
    <row r="99" customFormat="false" ht="12.75" hidden="false" customHeight="false" outlineLevel="0" collapsed="false"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</row>
    <row r="100" customFormat="false" ht="12.75" hidden="false" customHeight="false" outlineLevel="0" collapsed="false"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</row>
    <row r="101" customFormat="false" ht="12.75" hidden="false" customHeight="false" outlineLevel="0" collapsed="false"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</row>
    <row r="102" customFormat="false" ht="12.75" hidden="false" customHeight="false" outlineLevel="0" collapsed="false"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</row>
    <row r="103" customFormat="false" ht="12.75" hidden="false" customHeight="false" outlineLevel="0" collapsed="false"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</row>
    <row r="104" customFormat="false" ht="12.75" hidden="false" customHeight="false" outlineLevel="0" collapsed="false"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</row>
    <row r="105" customFormat="false" ht="12.75" hidden="false" customHeight="false" outlineLevel="0" collapsed="false"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19" activeCellId="3" sqref="E38 C43 H38 E1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118</v>
      </c>
      <c r="C2" s="29"/>
      <c r="D2" s="144" t="s">
        <v>119</v>
      </c>
      <c r="E2" s="100"/>
      <c r="F2" s="144" t="s">
        <v>120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3" t="s">
        <v>110</v>
      </c>
      <c r="B3" s="101" t="s">
        <v>111</v>
      </c>
      <c r="C3" s="145" t="s">
        <v>112</v>
      </c>
      <c r="D3" s="101" t="s">
        <v>111</v>
      </c>
      <c r="E3" s="101" t="s">
        <v>112</v>
      </c>
      <c r="F3" s="101" t="s">
        <v>111</v>
      </c>
      <c r="G3" s="101" t="s">
        <v>112</v>
      </c>
      <c r="I3" s="172"/>
      <c r="J3" s="23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-132997</v>
      </c>
      <c r="C4" s="108" t="n">
        <v>-79207</v>
      </c>
      <c r="D4" s="108" t="n">
        <v>-39109</v>
      </c>
      <c r="E4" s="108" t="n">
        <v>-92874</v>
      </c>
      <c r="F4" s="108"/>
      <c r="G4" s="108"/>
      <c r="H4" s="108" t="n">
        <f aca="false">+G4+E4+C4-F4-D4-B4</f>
        <v>25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-112568</v>
      </c>
      <c r="C5" s="108" t="n">
        <v>-53005</v>
      </c>
      <c r="D5" s="108" t="n">
        <v>-40001</v>
      </c>
      <c r="E5" s="108" t="n">
        <v>-99950</v>
      </c>
      <c r="F5" s="108"/>
      <c r="G5" s="108"/>
      <c r="H5" s="108" t="n">
        <f aca="false">+G5+E5+C5-F5-D5-B5</f>
        <v>-386</v>
      </c>
      <c r="I5" s="108"/>
      <c r="J5" s="117"/>
      <c r="K5" s="173"/>
      <c r="L5" s="5"/>
      <c r="M5" s="5"/>
      <c r="N5" s="174"/>
      <c r="O5" s="175" t="s">
        <v>121</v>
      </c>
      <c r="P5" s="174"/>
      <c r="Q5" s="19"/>
    </row>
    <row r="6" customFormat="false" ht="12.75" hidden="false" customHeight="false" outlineLevel="0" collapsed="false">
      <c r="A6" s="146" t="n">
        <v>3</v>
      </c>
      <c r="B6" s="108" t="n">
        <v>-144086</v>
      </c>
      <c r="C6" s="108" t="n">
        <v>-117734</v>
      </c>
      <c r="D6" s="108" t="n">
        <v>-40000</v>
      </c>
      <c r="E6" s="108" t="n">
        <v>-65000</v>
      </c>
      <c r="F6" s="108"/>
      <c r="G6" s="108"/>
      <c r="H6" s="108" t="n">
        <f aca="false">+G6+E6+C6-F6-D6-B6</f>
        <v>1352</v>
      </c>
      <c r="I6" s="108"/>
      <c r="J6" s="117"/>
      <c r="K6" s="173" t="s">
        <v>113</v>
      </c>
      <c r="L6" s="176" t="s">
        <v>111</v>
      </c>
      <c r="M6" s="176" t="s">
        <v>112</v>
      </c>
      <c r="N6" s="177" t="s">
        <v>114</v>
      </c>
      <c r="O6" s="175" t="s">
        <v>115</v>
      </c>
      <c r="P6" s="174" t="s">
        <v>116</v>
      </c>
      <c r="Q6" s="19"/>
    </row>
    <row r="7" customFormat="false" ht="12.75" hidden="false" customHeight="false" outlineLevel="0" collapsed="false">
      <c r="A7" s="146" t="n">
        <v>4</v>
      </c>
      <c r="B7" s="108" t="n">
        <v>-151514</v>
      </c>
      <c r="C7" s="108" t="n">
        <v>-150002</v>
      </c>
      <c r="D7" s="108" t="n">
        <v>-55771</v>
      </c>
      <c r="E7" s="108" t="n">
        <v>-56162</v>
      </c>
      <c r="F7" s="108"/>
      <c r="G7" s="108"/>
      <c r="H7" s="108" t="n">
        <f aca="false">+G7+E7+C7-F7-D7-B7</f>
        <v>1121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-151656</v>
      </c>
      <c r="C8" s="108" t="n">
        <v>-150001</v>
      </c>
      <c r="D8" s="108" t="n">
        <v>-55077</v>
      </c>
      <c r="E8" s="108" t="n">
        <v>-56162</v>
      </c>
      <c r="F8" s="108"/>
      <c r="G8" s="108"/>
      <c r="H8" s="108" t="n">
        <f aca="false">+G8+E8+C8-F8-D8-B8</f>
        <v>570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 t="n">
        <v>-153786</v>
      </c>
      <c r="C9" s="108" t="n">
        <v>-150001</v>
      </c>
      <c r="D9" s="108" t="n">
        <v>-52179</v>
      </c>
      <c r="E9" s="108" t="n">
        <v>-56162</v>
      </c>
      <c r="F9" s="108"/>
      <c r="G9" s="108"/>
      <c r="H9" s="108" t="n">
        <f aca="false">+G9+E9+C9-F9-D9-B9</f>
        <v>-198</v>
      </c>
      <c r="I9" s="108"/>
      <c r="J9" s="117"/>
      <c r="K9" s="173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5" t="n">
        <v>8.21</v>
      </c>
      <c r="P9" s="178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 t="n">
        <v>-138012</v>
      </c>
      <c r="C10" s="108" t="n">
        <v>-58418</v>
      </c>
      <c r="D10" s="108" t="n">
        <v>-1800</v>
      </c>
      <c r="E10" s="108" t="n">
        <v>-79718</v>
      </c>
      <c r="F10" s="108"/>
      <c r="G10" s="108"/>
      <c r="H10" s="108" t="n">
        <f aca="false">+G10+E10+C10-F10-D10-B10</f>
        <v>1676</v>
      </c>
      <c r="I10" s="108"/>
      <c r="J10" s="117"/>
      <c r="K10" s="173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5" t="n">
        <v>5.62</v>
      </c>
      <c r="P10" s="178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 t="n">
        <v>-144890</v>
      </c>
      <c r="C11" s="108" t="n">
        <v>-82115</v>
      </c>
      <c r="D11" s="108" t="n">
        <v>-48170</v>
      </c>
      <c r="E11" s="108" t="n">
        <v>-109950</v>
      </c>
      <c r="F11" s="108"/>
      <c r="G11" s="108"/>
      <c r="H11" s="108" t="n">
        <f aca="false">+G11+E11+C11-F11-D11-B11</f>
        <v>995</v>
      </c>
      <c r="I11" s="108"/>
      <c r="J11" s="117"/>
      <c r="K11" s="173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5" t="n">
        <v>4.98</v>
      </c>
      <c r="P11" s="178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 t="n">
        <v>-123111</v>
      </c>
      <c r="C12" s="108" t="n">
        <v>-64023</v>
      </c>
      <c r="D12" s="108" t="n">
        <v>-1611</v>
      </c>
      <c r="E12" s="108" t="n">
        <v>-59950</v>
      </c>
      <c r="F12" s="108"/>
      <c r="G12" s="108"/>
      <c r="H12" s="108" t="n">
        <f aca="false">+G12+E12+C12-F12-D12-B12</f>
        <v>749</v>
      </c>
      <c r="I12" s="108"/>
      <c r="J12" s="117"/>
      <c r="K12" s="173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5" t="n">
        <v>4.87</v>
      </c>
      <c r="P12" s="178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 t="n">
        <v>-150424</v>
      </c>
      <c r="C13" s="108" t="n">
        <v>-90703</v>
      </c>
      <c r="D13" s="108"/>
      <c r="E13" s="108" t="n">
        <v>-59808</v>
      </c>
      <c r="F13" s="108"/>
      <c r="G13" s="108"/>
      <c r="H13" s="108" t="n">
        <f aca="false">+G13+E13+C13-F13-D13-B13</f>
        <v>-87</v>
      </c>
      <c r="I13" s="108"/>
      <c r="J13" s="117"/>
      <c r="K13" s="173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5" t="n">
        <v>3.82</v>
      </c>
      <c r="P13" s="178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 t="n">
        <v>-159237</v>
      </c>
      <c r="C14" s="108" t="n">
        <v>-138136</v>
      </c>
      <c r="D14" s="108" t="n">
        <v>-58416</v>
      </c>
      <c r="E14" s="108" t="n">
        <v>-79950</v>
      </c>
      <c r="F14" s="108"/>
      <c r="G14" s="108"/>
      <c r="H14" s="108" t="n">
        <f aca="false">+G14+E14+C14-F14-D14-B14</f>
        <v>-433</v>
      </c>
      <c r="I14" s="108"/>
      <c r="J14" s="117"/>
      <c r="K14" s="173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5" t="n">
        <v>3.2</v>
      </c>
      <c r="P14" s="178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 t="n">
        <v>-153130</v>
      </c>
      <c r="C15" s="108" t="n">
        <v>-130080</v>
      </c>
      <c r="D15" s="108" t="n">
        <v>-56945</v>
      </c>
      <c r="E15" s="108" t="n">
        <v>-79950</v>
      </c>
      <c r="F15" s="108"/>
      <c r="G15" s="108"/>
      <c r="H15" s="108" t="n">
        <f aca="false">+G15+E15+C15-F15-D15-B15</f>
        <v>45</v>
      </c>
      <c r="I15" s="108"/>
      <c r="J15" s="117"/>
      <c r="K15" s="173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5" t="n">
        <v>2.77</v>
      </c>
      <c r="P15" s="179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 t="n">
        <v>-136048</v>
      </c>
      <c r="C16" s="108" t="n">
        <v>-141366</v>
      </c>
      <c r="D16" s="108" t="n">
        <v>-105213</v>
      </c>
      <c r="E16" s="108" t="n">
        <v>-100666</v>
      </c>
      <c r="F16" s="108"/>
      <c r="G16" s="108"/>
      <c r="H16" s="108" t="n">
        <f aca="false">+G16+E16+C16-F16-D16-B16</f>
        <v>-771</v>
      </c>
      <c r="I16" s="108"/>
      <c r="J16" s="117"/>
      <c r="K16" s="5"/>
      <c r="L16" s="128"/>
      <c r="M16" s="128"/>
      <c r="N16" s="128"/>
      <c r="O16" s="180"/>
      <c r="P16" s="181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 t="n">
        <v>-141659</v>
      </c>
      <c r="C17" s="108" t="n">
        <v>-117756</v>
      </c>
      <c r="D17" s="108" t="n">
        <v>-48404</v>
      </c>
      <c r="E17" s="108" t="n">
        <v>-72615</v>
      </c>
      <c r="F17" s="108"/>
      <c r="G17" s="108"/>
      <c r="H17" s="108" t="n">
        <f aca="false">+G17+E17+C17-F17-D17-B17</f>
        <v>-308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 t="n">
        <v>-141744</v>
      </c>
      <c r="C18" s="108" t="n">
        <v>-97671</v>
      </c>
      <c r="D18" s="108" t="n">
        <v>-39144</v>
      </c>
      <c r="E18" s="108" t="n">
        <v>-73315</v>
      </c>
      <c r="F18" s="108"/>
      <c r="G18" s="108"/>
      <c r="H18" s="108" t="n">
        <f aca="false">+G18+E18+C18-F18-D18-B18</f>
        <v>9902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 t="n">
        <v>-131618</v>
      </c>
      <c r="C19" s="108" t="n">
        <v>-109589</v>
      </c>
      <c r="D19" s="108" t="n">
        <v>-88744</v>
      </c>
      <c r="E19" s="108" t="n">
        <v>-109950</v>
      </c>
      <c r="F19" s="108"/>
      <c r="G19" s="108"/>
      <c r="H19" s="108" t="n">
        <f aca="false">+G19+E19+C19-F19-D19-B19</f>
        <v>823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 t="n">
        <v>-142840</v>
      </c>
      <c r="C20" s="108" t="n">
        <v>-150006</v>
      </c>
      <c r="D20" s="108" t="n">
        <v>-124297</v>
      </c>
      <c r="E20" s="108" t="n">
        <v>-120000</v>
      </c>
      <c r="F20" s="108"/>
      <c r="G20" s="108"/>
      <c r="H20" s="108" t="n">
        <f aca="false">+G20+E20+C20-F20-D20-B20</f>
        <v>-2869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 t="n">
        <v>-100414</v>
      </c>
      <c r="C21" s="108" t="n">
        <v>-81014</v>
      </c>
      <c r="D21" s="108" t="n">
        <v>-83965</v>
      </c>
      <c r="E21" s="108" t="n">
        <v>-102848</v>
      </c>
      <c r="F21" s="108"/>
      <c r="G21" s="108"/>
      <c r="H21" s="108" t="n">
        <f aca="false">+G21+E21+C21-F21-D21-B21</f>
        <v>517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 t="n">
        <v>-107048</v>
      </c>
      <c r="C22" s="108" t="n">
        <v>-80107</v>
      </c>
      <c r="D22" s="108" t="n">
        <v>-83003</v>
      </c>
      <c r="E22" s="108" t="n">
        <v>-111256</v>
      </c>
      <c r="F22" s="108"/>
      <c r="G22" s="108"/>
      <c r="H22" s="108" t="n">
        <f aca="false">+G22+E22+C22-F22-D22-B22</f>
        <v>-1312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 t="n">
        <v>-119710</v>
      </c>
      <c r="C23" s="108" t="n">
        <v>-81015</v>
      </c>
      <c r="D23" s="108" t="n">
        <v>-57920</v>
      </c>
      <c r="E23" s="108" t="n">
        <v>-97982</v>
      </c>
      <c r="F23" s="108"/>
      <c r="G23" s="108"/>
      <c r="H23" s="108" t="n">
        <f aca="false">+G23+E23+C23-F23-D23-B23</f>
        <v>-1367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08"/>
      <c r="G24" s="108"/>
      <c r="H24" s="108" t="n">
        <f aca="false">+G24+E24+C24-F24-D24-B24</f>
        <v>0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08"/>
      <c r="G25" s="108"/>
      <c r="H25" s="108" t="n">
        <f aca="false">+G25+E25+C25-F25-D25-B25</f>
        <v>0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08"/>
      <c r="G26" s="108"/>
      <c r="H26" s="108" t="n">
        <f aca="false">+G26+E26+C26-F26-D26-B26</f>
        <v>0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08"/>
      <c r="G27" s="108"/>
      <c r="H27" s="108" t="n">
        <f aca="false">+G27+E27+C27-F27-D27-B27</f>
        <v>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08"/>
      <c r="G28" s="108"/>
      <c r="H28" s="108" t="n">
        <f aca="false">+G28+E28+C28-F28-D28-B28</f>
        <v>0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08"/>
      <c r="G29" s="108"/>
      <c r="H29" s="108" t="n">
        <f aca="false">+G29+E29+C29-F29-D29-B29</f>
        <v>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08"/>
      <c r="G30" s="108"/>
      <c r="H30" s="108" t="n">
        <f aca="false">+G30+E30+C30-F30-D30-B30</f>
        <v>0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68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-2736492</v>
      </c>
      <c r="C35" s="148" t="n">
        <f aca="false">SUM(C4:C34)</f>
        <v>-2121949</v>
      </c>
      <c r="D35" s="108" t="n">
        <f aca="false">SUM(D4:D34)</f>
        <v>-1079769</v>
      </c>
      <c r="E35" s="148" t="n">
        <f aca="false">SUM(E4:E34)</f>
        <v>-1684268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10044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1"/>
      <c r="C36" s="108"/>
      <c r="D36" s="108"/>
      <c r="E36" s="108"/>
      <c r="F36" s="108"/>
      <c r="G36" s="108"/>
      <c r="H36" s="150" t="n">
        <f aca="false">+summary!H4</f>
        <v>2.88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1"/>
      <c r="C37" s="29"/>
      <c r="D37" s="77"/>
      <c r="E37" s="77"/>
      <c r="F37" s="77"/>
      <c r="G37" s="77"/>
      <c r="H37" s="131" t="n">
        <f aca="false">+H36*H35</f>
        <v>28926.72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2" t="n">
        <v>37103</v>
      </c>
      <c r="F38" s="16"/>
      <c r="G38" s="151"/>
      <c r="H38" s="183" t="n">
        <v>460835.37</v>
      </c>
      <c r="J38" s="117"/>
      <c r="K38" s="29"/>
      <c r="L38" s="29"/>
      <c r="M38" s="29"/>
      <c r="N38" s="61"/>
    </row>
    <row r="39" customFormat="false" ht="11.25" hidden="false" customHeight="false" outlineLevel="0" collapsed="false">
      <c r="C39" s="29"/>
      <c r="D39" s="16"/>
      <c r="E39" s="152" t="n">
        <v>37123</v>
      </c>
      <c r="F39" s="16"/>
      <c r="G39" s="16"/>
      <c r="H39" s="131" t="n">
        <f aca="false">+H38+H37</f>
        <v>489762.09</v>
      </c>
      <c r="J39" s="117"/>
      <c r="K39" s="77"/>
      <c r="L39" s="77"/>
      <c r="M39" s="77"/>
      <c r="N39" s="150"/>
    </row>
    <row r="40" customFormat="false" ht="11.25" hidden="false" customHeight="false" outlineLevel="0" collapsed="false">
      <c r="C40" s="29"/>
      <c r="D40" s="153"/>
      <c r="E40" s="153"/>
      <c r="F40" s="152"/>
      <c r="G40" s="153"/>
      <c r="H40" s="184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29"/>
      <c r="D41" s="153"/>
      <c r="E41" s="153"/>
      <c r="F41" s="152"/>
      <c r="G41" s="153"/>
      <c r="H41" s="184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4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4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122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37103</v>
      </c>
      <c r="E46" s="29" t="n">
        <v>111236</v>
      </c>
      <c r="F46" s="108"/>
      <c r="G46" s="108"/>
      <c r="H46" s="108"/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37123</v>
      </c>
      <c r="E47" s="36" t="n">
        <f aca="false">+H35</f>
        <v>10044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29" t="n">
        <f aca="false">+E47+E46</f>
        <v>121280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1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5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5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5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5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5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5"/>
      <c r="B64" s="108"/>
      <c r="C64" s="108"/>
      <c r="D64" s="186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1"/>
    </row>
    <row r="65" customFormat="false" ht="11.25" hidden="false" customHeight="false" outlineLevel="0" collapsed="false">
      <c r="A65" s="123"/>
      <c r="B65" s="108"/>
      <c r="C65" s="108"/>
      <c r="D65" s="186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7"/>
      <c r="L83" s="77"/>
      <c r="M83" s="77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4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4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29"/>
      <c r="D90" s="29"/>
      <c r="E90" s="29"/>
      <c r="F90" s="29"/>
      <c r="G90" s="29"/>
      <c r="H90" s="61"/>
      <c r="J90" s="144"/>
      <c r="K90" s="100"/>
      <c r="L90" s="144"/>
      <c r="M90" s="100"/>
    </row>
    <row r="91" customFormat="false" ht="11.25" hidden="false" customHeight="false" outlineLevel="0" collapsed="false">
      <c r="C91" s="77"/>
      <c r="D91" s="77"/>
      <c r="E91" s="77"/>
      <c r="F91" s="77"/>
      <c r="G91" s="77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7"/>
      <c r="K124" s="77"/>
      <c r="L124" s="77"/>
      <c r="M124" s="77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4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87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3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7"/>
      <c r="K168" s="77"/>
      <c r="L168" s="77"/>
      <c r="M168" s="77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4"/>
    </row>
    <row r="172" customFormat="false" ht="11.25" hidden="false" customHeight="false" outlineLevel="0" collapsed="false">
      <c r="J172" s="153"/>
      <c r="K172" s="153"/>
      <c r="L172" s="152"/>
      <c r="M172" s="153"/>
      <c r="N172" s="187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3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7"/>
      <c r="K212" s="77"/>
      <c r="L212" s="77"/>
      <c r="M212" s="77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4"/>
    </row>
    <row r="216" customFormat="false" ht="11.25" hidden="false" customHeight="false" outlineLevel="0" collapsed="false">
      <c r="J216" s="153"/>
      <c r="K216" s="153"/>
      <c r="L216" s="152"/>
      <c r="M216" s="153"/>
      <c r="N216" s="184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3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7"/>
      <c r="K255" s="77"/>
      <c r="L255" s="77"/>
      <c r="M255" s="77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4"/>
    </row>
    <row r="259" customFormat="false" ht="11.25" hidden="false" customHeight="false" outlineLevel="0" collapsed="false">
      <c r="J259" s="153"/>
      <c r="K259" s="153"/>
      <c r="L259" s="152"/>
      <c r="M259" s="153"/>
      <c r="N259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25" activeCellId="3" sqref="E19 E34 D42 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3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0"/>
      <c r="B2" s="157"/>
      <c r="C2" s="108"/>
      <c r="D2" s="108" t="s">
        <v>123</v>
      </c>
      <c r="F2" s="0"/>
      <c r="H2" s="173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124</v>
      </c>
      <c r="D3" s="188" t="s">
        <v>125</v>
      </c>
      <c r="E3" s="100"/>
      <c r="F3" s="188" t="s">
        <v>126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127</v>
      </c>
      <c r="AB3" s="189"/>
      <c r="AC3" s="108"/>
      <c r="AD3" s="108"/>
      <c r="AE3" s="108"/>
      <c r="AF3" s="9"/>
      <c r="AG3" s="19" t="s">
        <v>128</v>
      </c>
      <c r="AH3" s="189"/>
      <c r="AM3" s="19" t="s">
        <v>129</v>
      </c>
      <c r="AN3" s="0"/>
    </row>
    <row r="4" customFormat="false" ht="12.75" hidden="false" customHeight="false" outlineLevel="0" collapsed="false">
      <c r="A4" s="74" t="s">
        <v>110</v>
      </c>
      <c r="B4" s="101" t="s">
        <v>111</v>
      </c>
      <c r="C4" s="101" t="s">
        <v>112</v>
      </c>
      <c r="D4" s="101" t="s">
        <v>111</v>
      </c>
      <c r="E4" s="101" t="s">
        <v>112</v>
      </c>
      <c r="F4" s="101" t="s">
        <v>111</v>
      </c>
      <c r="G4" s="101" t="s">
        <v>112</v>
      </c>
      <c r="H4" s="190" t="s">
        <v>130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89"/>
      <c r="AB4" s="189"/>
      <c r="AC4" s="108"/>
      <c r="AD4" s="108"/>
      <c r="AE4" s="108"/>
      <c r="AF4" s="9"/>
      <c r="AG4" s="18"/>
      <c r="AH4" s="189"/>
      <c r="AK4" s="191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f aca="false">-306663-500</f>
        <v>-307163</v>
      </c>
      <c r="E5" s="108" t="n">
        <v>-308597</v>
      </c>
      <c r="F5" s="108"/>
      <c r="G5" s="108"/>
      <c r="H5" s="108" t="n">
        <f aca="false">+E5-D5+C5-B5</f>
        <v>-1434</v>
      </c>
      <c r="M5" s="29"/>
      <c r="O5" s="77"/>
      <c r="P5" s="61"/>
      <c r="T5" s="112"/>
      <c r="U5" s="113"/>
      <c r="V5" s="113"/>
      <c r="W5" s="113"/>
      <c r="X5" s="113"/>
      <c r="Y5" s="113"/>
      <c r="Z5" s="123"/>
      <c r="AA5" s="108" t="s">
        <v>124</v>
      </c>
      <c r="AB5" s="108"/>
      <c r="AC5" s="108"/>
      <c r="AD5" s="192" t="s">
        <v>131</v>
      </c>
      <c r="AE5" s="192"/>
      <c r="AF5" s="100"/>
      <c r="AG5" s="19" t="s">
        <v>124</v>
      </c>
      <c r="AJ5" s="100" t="s">
        <v>131</v>
      </c>
      <c r="AK5" s="100"/>
      <c r="AL5" s="100"/>
      <c r="AM5" s="19" t="s">
        <v>124</v>
      </c>
      <c r="AO5" s="100" t="s">
        <v>131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f aca="false">-256855-500</f>
        <v>-257355</v>
      </c>
      <c r="E6" s="108" t="n">
        <v>-261199</v>
      </c>
      <c r="F6" s="108"/>
      <c r="G6" s="108"/>
      <c r="H6" s="108" t="n">
        <f aca="false">+E6-D6+C6-B6</f>
        <v>-3844</v>
      </c>
      <c r="I6" s="113"/>
      <c r="J6" s="113"/>
      <c r="K6" s="113"/>
      <c r="L6" s="113"/>
      <c r="M6" s="113"/>
      <c r="N6" s="114"/>
      <c r="O6" s="115"/>
      <c r="P6" s="61"/>
      <c r="Q6" s="77"/>
      <c r="R6" s="110"/>
      <c r="T6" s="112"/>
      <c r="U6" s="113"/>
      <c r="V6" s="113"/>
      <c r="W6" s="113"/>
      <c r="X6" s="113"/>
      <c r="Y6" s="113"/>
      <c r="Z6" s="193" t="s">
        <v>113</v>
      </c>
      <c r="AA6" s="145" t="s">
        <v>132</v>
      </c>
      <c r="AB6" s="145" t="s">
        <v>133</v>
      </c>
      <c r="AC6" s="145" t="s">
        <v>134</v>
      </c>
      <c r="AD6" s="145" t="s">
        <v>132</v>
      </c>
      <c r="AE6" s="145" t="s">
        <v>133</v>
      </c>
      <c r="AF6" s="101" t="s">
        <v>134</v>
      </c>
      <c r="AG6" s="101" t="s">
        <v>132</v>
      </c>
      <c r="AH6" s="145" t="s">
        <v>133</v>
      </c>
      <c r="AI6" s="101" t="s">
        <v>134</v>
      </c>
      <c r="AJ6" s="101" t="s">
        <v>132</v>
      </c>
      <c r="AK6" s="101" t="s">
        <v>133</v>
      </c>
      <c r="AL6" s="101" t="s">
        <v>134</v>
      </c>
      <c r="AM6" s="101" t="s">
        <v>132</v>
      </c>
      <c r="AN6" s="101" t="s">
        <v>133</v>
      </c>
      <c r="AO6" s="101" t="s">
        <v>132</v>
      </c>
      <c r="AP6" s="101" t="s">
        <v>133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f aca="false">-279637-500</f>
        <v>-280137</v>
      </c>
      <c r="E7" s="108" t="n">
        <v>-280376</v>
      </c>
      <c r="F7" s="108"/>
      <c r="G7" s="108"/>
      <c r="H7" s="108" t="n">
        <f aca="false">+E7-D7+C7-B7</f>
        <v>-239</v>
      </c>
      <c r="I7" s="113"/>
      <c r="L7" s="194"/>
      <c r="M7" s="113"/>
      <c r="N7" s="116"/>
      <c r="O7" s="115"/>
      <c r="P7" s="61"/>
      <c r="Q7" s="77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f aca="false">-263561-500</f>
        <v>-264061</v>
      </c>
      <c r="E8" s="108" t="n">
        <v>-267286</v>
      </c>
      <c r="F8" s="108"/>
      <c r="G8" s="108"/>
      <c r="H8" s="108" t="n">
        <f aca="false">+E8-D8+C8-B8</f>
        <v>-3225</v>
      </c>
      <c r="I8" s="113"/>
      <c r="L8" s="194"/>
      <c r="M8" s="113"/>
      <c r="N8" s="116"/>
      <c r="O8" s="115"/>
      <c r="P8" s="61"/>
      <c r="Q8" s="77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f aca="false">-239483-500</f>
        <v>-239983</v>
      </c>
      <c r="E9" s="108" t="n">
        <v>-241704</v>
      </c>
      <c r="F9" s="108"/>
      <c r="G9" s="108"/>
      <c r="H9" s="108" t="n">
        <f aca="false">+E9-D9+C9-B9</f>
        <v>-1721</v>
      </c>
      <c r="I9" s="113"/>
      <c r="L9" s="194"/>
      <c r="M9" s="113"/>
      <c r="N9" s="116"/>
      <c r="O9" s="115"/>
      <c r="P9" s="61"/>
      <c r="Q9" s="77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 t="n">
        <f aca="false">-258498-500</f>
        <v>-258998</v>
      </c>
      <c r="E10" s="108" t="n">
        <v>-262660</v>
      </c>
      <c r="F10" s="108"/>
      <c r="G10" s="108"/>
      <c r="H10" s="108" t="n">
        <f aca="false">+E10-D10+C10-B10</f>
        <v>-3662</v>
      </c>
      <c r="I10" s="113"/>
      <c r="L10" s="194"/>
      <c r="M10" s="113"/>
      <c r="N10" s="116"/>
      <c r="O10" s="115"/>
      <c r="P10" s="61"/>
      <c r="Q10" s="77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/>
      <c r="C11" s="108"/>
      <c r="D11" s="108" t="n">
        <f aca="false">-249479-500</f>
        <v>-249979</v>
      </c>
      <c r="E11" s="108" t="n">
        <v>-254013</v>
      </c>
      <c r="F11" s="108"/>
      <c r="G11" s="108"/>
      <c r="H11" s="108" t="n">
        <f aca="false">+E11-D11+C11-B11</f>
        <v>-4034</v>
      </c>
      <c r="I11" s="113"/>
      <c r="L11" s="195"/>
      <c r="M11" s="113"/>
      <c r="N11" s="116"/>
      <c r="O11" s="115"/>
      <c r="P11" s="61"/>
      <c r="Q11" s="77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 t="n">
        <f aca="false">-272276-500</f>
        <v>-272776</v>
      </c>
      <c r="E12" s="108" t="n">
        <v>-274969</v>
      </c>
      <c r="F12" s="108"/>
      <c r="G12" s="108"/>
      <c r="H12" s="108" t="n">
        <f aca="false">+E12-D12+C12-B12</f>
        <v>-2193</v>
      </c>
      <c r="I12" s="113"/>
      <c r="L12" s="195"/>
      <c r="M12" s="113"/>
      <c r="N12" s="116"/>
      <c r="O12" s="115"/>
      <c r="P12" s="61"/>
      <c r="Q12" s="77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 t="n">
        <f aca="false">-266075-500</f>
        <v>-266575</v>
      </c>
      <c r="E13" s="108" t="n">
        <v>-268577</v>
      </c>
      <c r="F13" s="108"/>
      <c r="G13" s="108"/>
      <c r="H13" s="108" t="n">
        <f aca="false">+E13-D13+C13-B13</f>
        <v>-2002</v>
      </c>
      <c r="I13" s="113"/>
      <c r="L13" s="195"/>
      <c r="M13" s="113"/>
      <c r="N13" s="116"/>
      <c r="O13" s="115"/>
      <c r="P13" s="61"/>
      <c r="Q13" s="77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 t="n">
        <f aca="false">-278307-500</f>
        <v>-278807</v>
      </c>
      <c r="E14" s="108" t="n">
        <v>-283415</v>
      </c>
      <c r="F14" s="108"/>
      <c r="G14" s="108"/>
      <c r="H14" s="108" t="n">
        <f aca="false">+E14-D14+C14-B14</f>
        <v>-4608</v>
      </c>
      <c r="I14" s="113"/>
      <c r="L14" s="195"/>
      <c r="M14" s="113"/>
      <c r="N14" s="116"/>
      <c r="O14" s="115"/>
      <c r="P14" s="61"/>
      <c r="Q14" s="77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 t="n">
        <f aca="false">-287669-500</f>
        <v>-288169</v>
      </c>
      <c r="E15" s="108" t="n">
        <v>-288213</v>
      </c>
      <c r="F15" s="108"/>
      <c r="G15" s="108"/>
      <c r="H15" s="108" t="n">
        <f aca="false">+E15-D15+C15-B15</f>
        <v>-44</v>
      </c>
      <c r="I15" s="113"/>
      <c r="L15" s="195"/>
      <c r="M15" s="113"/>
      <c r="N15" s="116"/>
      <c r="O15" s="115"/>
      <c r="P15" s="61"/>
      <c r="Q15" s="77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 t="n">
        <f aca="false">-273937-500</f>
        <v>-274437</v>
      </c>
      <c r="E16" s="108" t="n">
        <v>-275351</v>
      </c>
      <c r="F16" s="108"/>
      <c r="G16" s="108"/>
      <c r="H16" s="108" t="n">
        <f aca="false">+E16-D16+C16-B16</f>
        <v>-914</v>
      </c>
      <c r="I16" s="113"/>
      <c r="L16" s="195"/>
      <c r="M16" s="113"/>
      <c r="N16" s="116"/>
      <c r="O16" s="115"/>
      <c r="P16" s="61"/>
      <c r="Q16" s="77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 t="n">
        <f aca="false">-286926-500</f>
        <v>-287426</v>
      </c>
      <c r="E17" s="108" t="n">
        <v>-288307</v>
      </c>
      <c r="F17" s="108"/>
      <c r="G17" s="108"/>
      <c r="H17" s="108" t="n">
        <f aca="false">+E17-D17+C17-B17</f>
        <v>-881</v>
      </c>
      <c r="I17" s="113"/>
      <c r="M17" s="113"/>
      <c r="N17" s="114"/>
      <c r="O17" s="115"/>
      <c r="P17" s="61"/>
      <c r="Q17" s="77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 t="n">
        <f aca="false">-240327-500-500</f>
        <v>-241327</v>
      </c>
      <c r="E18" s="108" t="n">
        <v>-241208</v>
      </c>
      <c r="F18" s="108"/>
      <c r="G18" s="108"/>
      <c r="H18" s="108" t="n">
        <f aca="false">+E18-D18+C18-B18</f>
        <v>119</v>
      </c>
      <c r="I18" s="113"/>
      <c r="M18" s="113"/>
      <c r="N18" s="114"/>
      <c r="O18" s="115"/>
      <c r="P18" s="61"/>
      <c r="Q18" s="77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 t="n">
        <f aca="false">-274050-500-500</f>
        <v>-275050</v>
      </c>
      <c r="E19" s="108" t="n">
        <v>-274559</v>
      </c>
      <c r="F19" s="108"/>
      <c r="G19" s="108"/>
      <c r="H19" s="108" t="n">
        <f aca="false">+E19-D19+C19-B19</f>
        <v>491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 t="n">
        <f aca="false">-302256-500-500</f>
        <v>-303256</v>
      </c>
      <c r="E20" s="108" t="n">
        <v>-310176</v>
      </c>
      <c r="F20" s="108"/>
      <c r="G20" s="108"/>
      <c r="H20" s="108" t="n">
        <f aca="false">+E20-D20+C20-B20</f>
        <v>-6920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 t="n">
        <f aca="false">-290427-500-500</f>
        <v>-291427</v>
      </c>
      <c r="E21" s="108" t="n">
        <v>-283120</v>
      </c>
      <c r="F21" s="108"/>
      <c r="G21" s="108"/>
      <c r="H21" s="108" t="n">
        <f aca="false">+E21-D21+C21-B21</f>
        <v>8307</v>
      </c>
      <c r="I21" s="113"/>
      <c r="J21" s="113"/>
      <c r="K21" s="113"/>
      <c r="L21" s="113"/>
      <c r="M21" s="113"/>
      <c r="N21" s="116"/>
      <c r="O21" s="115"/>
      <c r="P21" s="61"/>
      <c r="Q21" s="77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 t="n">
        <f aca="false">-297326-500-500</f>
        <v>-298326</v>
      </c>
      <c r="E22" s="108" t="n">
        <v>-310274</v>
      </c>
      <c r="F22" s="108"/>
      <c r="G22" s="108"/>
      <c r="H22" s="108" t="n">
        <f aca="false">+E22-D22+C22-B22</f>
        <v>-11948</v>
      </c>
      <c r="I22" s="113"/>
      <c r="J22" s="113"/>
      <c r="K22" s="113"/>
      <c r="L22" s="113"/>
      <c r="M22" s="113"/>
      <c r="N22" s="116"/>
      <c r="O22" s="115"/>
      <c r="P22" s="61"/>
      <c r="Q22" s="77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 t="n">
        <f aca="false">-275043-750-250</f>
        <v>-276043</v>
      </c>
      <c r="E23" s="108" t="n">
        <v>-306032</v>
      </c>
      <c r="F23" s="108"/>
      <c r="G23" s="108"/>
      <c r="H23" s="108" t="n">
        <f aca="false">+E23-D23+C23-B23</f>
        <v>-29989</v>
      </c>
      <c r="I23" s="113"/>
      <c r="J23" s="113"/>
      <c r="K23" s="113"/>
      <c r="L23" s="113"/>
      <c r="M23" s="113"/>
      <c r="N23" s="116"/>
      <c r="O23" s="115"/>
      <c r="P23" s="61"/>
      <c r="Q23" s="77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 t="n">
        <f aca="false">-301972-750-250</f>
        <v>-302972</v>
      </c>
      <c r="E24" s="108" t="n">
        <v>-325596</v>
      </c>
      <c r="F24" s="108"/>
      <c r="G24" s="108"/>
      <c r="H24" s="108" t="n">
        <f aca="false">+E24-D24+C24-B24</f>
        <v>-22624</v>
      </c>
      <c r="I24" s="113"/>
      <c r="J24" s="113"/>
      <c r="K24" s="113"/>
      <c r="L24" s="113"/>
      <c r="M24" s="113"/>
      <c r="N24" s="116"/>
      <c r="O24" s="115"/>
      <c r="P24" s="61"/>
      <c r="Q24" s="77"/>
      <c r="R24" s="110"/>
      <c r="Z24" s="196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/>
      <c r="G25" s="108"/>
      <c r="H25" s="108" t="n">
        <f aca="false">+E25-D25+C25-B25</f>
        <v>0</v>
      </c>
      <c r="I25" s="113"/>
      <c r="J25" s="113"/>
      <c r="K25" s="113"/>
      <c r="L25" s="113"/>
      <c r="M25" s="113"/>
      <c r="N25" s="116"/>
      <c r="O25" s="115"/>
      <c r="P25" s="61"/>
      <c r="Q25" s="77"/>
      <c r="R25" s="110"/>
      <c r="Z25" s="196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/>
      <c r="G26" s="108"/>
      <c r="H26" s="108" t="n">
        <f aca="false">+E26-D26+C26-B26</f>
        <v>0</v>
      </c>
      <c r="I26" s="113"/>
      <c r="J26" s="113"/>
      <c r="K26" s="113"/>
      <c r="L26" s="113"/>
      <c r="M26" s="113"/>
      <c r="N26" s="116"/>
      <c r="O26" s="115"/>
      <c r="P26" s="61"/>
      <c r="Q26" s="77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/>
      <c r="G27" s="108"/>
      <c r="H27" s="108" t="n">
        <f aca="false">+E27-D27+C27-B27</f>
        <v>0</v>
      </c>
      <c r="I27" s="113"/>
      <c r="J27" s="113"/>
      <c r="K27" s="113"/>
      <c r="L27" s="113"/>
      <c r="M27" s="113"/>
      <c r="N27" s="116"/>
      <c r="O27" s="115"/>
      <c r="P27" s="61"/>
      <c r="Q27" s="77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/>
      <c r="G28" s="108"/>
      <c r="H28" s="108" t="n">
        <f aca="false">+E28-D28+C28-B28</f>
        <v>0</v>
      </c>
      <c r="I28" s="113"/>
      <c r="J28" s="113"/>
      <c r="K28" s="113"/>
      <c r="L28" s="113"/>
      <c r="M28" s="113"/>
      <c r="N28" s="116"/>
      <c r="O28" s="115"/>
      <c r="P28" s="61"/>
      <c r="Q28" s="77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/>
      <c r="G29" s="108"/>
      <c r="H29" s="108" t="n">
        <f aca="false">+E29-D29+C29-B29</f>
        <v>0</v>
      </c>
      <c r="I29" s="113"/>
      <c r="J29" s="113"/>
      <c r="K29" s="113"/>
      <c r="L29" s="113"/>
      <c r="M29" s="113"/>
      <c r="N29" s="116"/>
      <c r="O29" s="115"/>
      <c r="P29" s="61"/>
      <c r="Q29" s="77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/>
      <c r="G30" s="108"/>
      <c r="H30" s="108" t="n">
        <f aca="false">+E30-D30+C30-B30</f>
        <v>0</v>
      </c>
      <c r="I30" s="113"/>
      <c r="J30" s="113"/>
      <c r="K30" s="113"/>
      <c r="L30" s="113"/>
      <c r="M30" s="113"/>
      <c r="N30" s="116"/>
      <c r="O30" s="115"/>
      <c r="P30" s="61"/>
      <c r="Q30" s="77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/>
      <c r="G31" s="108"/>
      <c r="H31" s="108" t="n">
        <f aca="false">+E31-D31+C31-B31</f>
        <v>0</v>
      </c>
      <c r="I31" s="113"/>
      <c r="J31" s="113"/>
      <c r="K31" s="113"/>
      <c r="L31" s="113"/>
      <c r="M31" s="113"/>
      <c r="N31" s="116"/>
      <c r="O31" s="115"/>
      <c r="P31" s="61"/>
      <c r="Q31" s="77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1"/>
      <c r="Q32" s="77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1"/>
      <c r="Q33" s="77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1"/>
      <c r="Q34" s="77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1"/>
      <c r="Q35" s="77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0</v>
      </c>
      <c r="C36" s="108" t="n">
        <f aca="false">SUM(C5:C35)</f>
        <v>0</v>
      </c>
      <c r="D36" s="108" t="n">
        <f aca="false">SUM(D5:D35)</f>
        <v>-5514267</v>
      </c>
      <c r="E36" s="108" t="n">
        <f aca="false">SUM(E5:E35)</f>
        <v>-5605632</v>
      </c>
      <c r="F36" s="108" t="n">
        <f aca="false">SUM(F5:F35)</f>
        <v>0</v>
      </c>
      <c r="G36" s="108" t="n">
        <f aca="false">SUM(G5:G35)</f>
        <v>0</v>
      </c>
      <c r="H36" s="108" t="n">
        <f aca="false">SUM(H5:H35)</f>
        <v>-91365</v>
      </c>
      <c r="I36" s="108"/>
      <c r="M36" s="113"/>
      <c r="N36" s="114"/>
      <c r="O36" s="115"/>
      <c r="P36" s="61"/>
      <c r="Q36" s="77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0</v>
      </c>
      <c r="E37" s="120" t="n">
        <f aca="false">+E36-D36</f>
        <v>-91365</v>
      </c>
      <c r="H37" s="137"/>
      <c r="M37" s="113"/>
      <c r="N37" s="114"/>
      <c r="O37" s="115"/>
      <c r="P37" s="61"/>
      <c r="Q37" s="77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37103</v>
      </c>
      <c r="B38" s="19" t="s">
        <v>135</v>
      </c>
      <c r="C38" s="197" t="n">
        <v>64269</v>
      </c>
      <c r="D38" s="198"/>
      <c r="E38" s="197" t="n">
        <v>27596</v>
      </c>
      <c r="F38" s="108"/>
      <c r="G38" s="108"/>
      <c r="H38" s="154" t="n">
        <f aca="false">+C38+E38+G38</f>
        <v>91865</v>
      </c>
      <c r="I38" s="108"/>
      <c r="M38" s="113"/>
      <c r="N38" s="114"/>
      <c r="O38" s="115"/>
      <c r="P38" s="61"/>
      <c r="Q38" s="77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37123</v>
      </c>
      <c r="B39" s="19" t="s">
        <v>135</v>
      </c>
      <c r="C39" s="199" t="n">
        <f aca="false">+C38+C37</f>
        <v>64269</v>
      </c>
      <c r="D39" s="200"/>
      <c r="E39" s="199" t="n">
        <f aca="false">+E38+E37</f>
        <v>-63769</v>
      </c>
      <c r="F39" s="200"/>
      <c r="G39" s="199"/>
      <c r="H39" s="199" t="n">
        <f aca="false">+H38+H36</f>
        <v>500</v>
      </c>
      <c r="I39" s="113"/>
      <c r="M39" s="113"/>
      <c r="N39" s="114"/>
      <c r="O39" s="115"/>
      <c r="P39" s="61"/>
      <c r="Q39" s="77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1"/>
      <c r="E40" s="201"/>
      <c r="F40" s="202"/>
      <c r="G40" s="201"/>
      <c r="H40" s="203"/>
      <c r="I40" s="113"/>
      <c r="M40" s="113"/>
      <c r="N40" s="114"/>
      <c r="O40" s="115"/>
      <c r="P40" s="61"/>
      <c r="Q40" s="77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E41" s="137"/>
      <c r="H41" s="112"/>
      <c r="I41" s="113"/>
      <c r="M41" s="113"/>
      <c r="N41" s="114"/>
      <c r="O41" s="115"/>
      <c r="P41" s="61"/>
      <c r="Q41" s="77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4"/>
      <c r="E42" s="100"/>
      <c r="F42" s="30"/>
      <c r="H42" s="112"/>
      <c r="I42" s="113"/>
      <c r="M42" s="113"/>
      <c r="N42" s="114"/>
      <c r="O42" s="115"/>
      <c r="P42" s="61"/>
      <c r="Q42" s="77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117</v>
      </c>
      <c r="B43" s="9"/>
      <c r="C43" s="9"/>
      <c r="D43" s="16"/>
      <c r="E43" s="205"/>
      <c r="H43" s="112"/>
      <c r="I43" s="113"/>
      <c r="M43" s="113"/>
      <c r="N43" s="114"/>
      <c r="O43" s="115"/>
      <c r="P43" s="61"/>
      <c r="Q43" s="77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v>37103</v>
      </c>
      <c r="B44" s="9"/>
      <c r="C44" s="206" t="n">
        <v>-1582961</v>
      </c>
      <c r="D44" s="57"/>
      <c r="E44" s="207" t="n">
        <v>1186736.62</v>
      </c>
      <c r="F44" s="16" t="n">
        <f aca="false">+E44+C44</f>
        <v>-396224.38</v>
      </c>
      <c r="G44" s="2"/>
      <c r="H44" s="208"/>
      <c r="I44" s="108"/>
      <c r="M44" s="113"/>
      <c r="N44" s="114"/>
      <c r="O44" s="115"/>
      <c r="P44" s="61"/>
      <c r="Q44" s="77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37123</v>
      </c>
      <c r="B45" s="9"/>
      <c r="C45" s="16" t="n">
        <f aca="false">+C37*summary!H4</f>
        <v>0</v>
      </c>
      <c r="D45" s="57"/>
      <c r="E45" s="131" t="n">
        <f aca="false">+E37*summary!H3</f>
        <v>-245771.85</v>
      </c>
      <c r="F45" s="16" t="n">
        <f aca="false">+E45+C45</f>
        <v>-245771.85</v>
      </c>
      <c r="G45" s="2"/>
      <c r="H45" s="208"/>
      <c r="I45" s="108"/>
      <c r="M45" s="113"/>
      <c r="N45" s="114"/>
      <c r="O45" s="115"/>
      <c r="P45" s="61"/>
      <c r="Q45" s="77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-1582961</v>
      </c>
      <c r="D46" s="57"/>
      <c r="E46" s="131" t="n">
        <f aca="false">+E45+E44</f>
        <v>940964.77</v>
      </c>
      <c r="F46" s="16" t="n">
        <f aca="false">+E46+C46</f>
        <v>-641996.23</v>
      </c>
      <c r="G46" s="2"/>
      <c r="H46" s="208"/>
      <c r="M46" s="113"/>
      <c r="N46" s="114"/>
      <c r="O46" s="115"/>
      <c r="P46" s="61"/>
      <c r="Q46" s="77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08"/>
      <c r="M47" s="113"/>
      <c r="N47" s="114"/>
      <c r="O47" s="115"/>
      <c r="P47" s="61"/>
      <c r="Q47" s="77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1"/>
      <c r="F48" s="61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1"/>
      <c r="F49" s="61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1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1"/>
      <c r="H51" s="112"/>
      <c r="Z51" s="123"/>
      <c r="AA51" s="108"/>
      <c r="AB51" s="108"/>
      <c r="AC51" s="108"/>
      <c r="AD51" s="108"/>
      <c r="AE51" s="108"/>
      <c r="AF51" s="61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1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1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1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1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1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1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1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09"/>
      <c r="O68" s="210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09"/>
      <c r="O69" s="210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09"/>
      <c r="O70" s="210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09"/>
      <c r="O71" s="210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09"/>
      <c r="O72" s="210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09"/>
      <c r="O73" s="210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4"/>
      <c r="O74" s="210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1"/>
      <c r="H75" s="112"/>
      <c r="I75" s="113"/>
      <c r="J75" s="113"/>
      <c r="K75" s="113"/>
      <c r="L75" s="113"/>
      <c r="M75" s="113"/>
      <c r="N75" s="194"/>
      <c r="O75" s="210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1"/>
      <c r="C76" s="120"/>
      <c r="D76" s="120"/>
      <c r="E76" s="120"/>
      <c r="H76" s="112"/>
      <c r="I76" s="113"/>
      <c r="J76" s="113"/>
      <c r="K76" s="113"/>
      <c r="L76" s="113"/>
      <c r="M76" s="113"/>
      <c r="N76" s="194"/>
      <c r="O76" s="210"/>
      <c r="AN76" s="0"/>
    </row>
    <row r="77" customFormat="false" ht="12.75" hidden="false" customHeight="false" outlineLevel="0" collapsed="false">
      <c r="A77" s="211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4"/>
      <c r="O77" s="210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4"/>
      <c r="O78" s="210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4"/>
      <c r="O79" s="210"/>
      <c r="AN79" s="0"/>
    </row>
    <row r="80" customFormat="false" ht="12.75" hidden="false" customHeight="false" outlineLevel="0" collapsed="false">
      <c r="A80" s="160"/>
      <c r="B80" s="157"/>
      <c r="C80" s="108"/>
      <c r="D80" s="108"/>
      <c r="F80" s="160"/>
      <c r="G80" s="157"/>
      <c r="H80" s="108"/>
      <c r="I80" s="108"/>
      <c r="J80" s="108"/>
      <c r="L80" s="160"/>
      <c r="M80" s="157"/>
      <c r="N80" s="108"/>
      <c r="O80" s="108"/>
      <c r="P80" s="108"/>
      <c r="R80" s="160"/>
      <c r="S80" s="157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2"/>
      <c r="P81" s="100"/>
      <c r="Q81" s="100"/>
      <c r="S81" s="98"/>
      <c r="U81" s="212"/>
      <c r="V81" s="100"/>
      <c r="W81" s="100"/>
      <c r="AN81" s="0"/>
    </row>
    <row r="82" customFormat="false" ht="12.75" hidden="false" customHeight="false" outlineLevel="0" collapsed="false">
      <c r="A82" s="74"/>
      <c r="B82" s="101"/>
      <c r="C82" s="101"/>
      <c r="D82" s="101"/>
      <c r="E82" s="101"/>
      <c r="F82" s="74"/>
      <c r="G82" s="101"/>
      <c r="H82" s="101"/>
      <c r="I82" s="101"/>
      <c r="J82" s="101"/>
      <c r="K82" s="101"/>
      <c r="L82" s="74"/>
      <c r="M82" s="101"/>
      <c r="N82" s="101"/>
      <c r="O82" s="101"/>
      <c r="P82" s="101"/>
      <c r="Q82" s="101"/>
      <c r="R82" s="74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86"/>
      <c r="N100" s="108"/>
      <c r="O100" s="108"/>
      <c r="P100" s="108"/>
      <c r="Q100" s="108"/>
      <c r="R100" s="107"/>
      <c r="S100" s="186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1"/>
      <c r="C115" s="120"/>
      <c r="D115" s="120"/>
      <c r="E115" s="120"/>
      <c r="F115" s="211"/>
      <c r="H115" s="120"/>
      <c r="J115" s="120"/>
      <c r="K115" s="120"/>
      <c r="L115" s="211"/>
      <c r="N115" s="120"/>
      <c r="P115" s="120"/>
      <c r="Q115" s="120"/>
      <c r="R115" s="211"/>
      <c r="T115" s="120"/>
      <c r="V115" s="120"/>
      <c r="W115" s="120"/>
    </row>
    <row r="116" customFormat="false" ht="12.75" hidden="false" customHeight="false" outlineLevel="0" collapsed="false">
      <c r="A116" s="211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1"/>
      <c r="J117" s="120"/>
      <c r="K117" s="120"/>
      <c r="L117" s="134"/>
      <c r="N117" s="120"/>
      <c r="O117" s="61"/>
      <c r="P117" s="120"/>
      <c r="Q117" s="120"/>
      <c r="R117" s="134"/>
      <c r="T117" s="120"/>
      <c r="U117" s="61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29"/>
      <c r="J119" s="29"/>
    </row>
    <row r="120" customFormat="false" ht="12.75" hidden="false" customHeight="false" outlineLevel="0" collapsed="false">
      <c r="A120" s="134"/>
      <c r="P120" s="61"/>
    </row>
    <row r="121" customFormat="false" ht="12.75" hidden="false" customHeight="false" outlineLevel="0" collapsed="false">
      <c r="A121" s="134"/>
      <c r="G121" s="137"/>
      <c r="J121" s="137"/>
      <c r="R121" s="160"/>
      <c r="S121" s="157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88"/>
      <c r="W122" s="100"/>
      <c r="X122" s="188"/>
      <c r="Y122" s="100"/>
      <c r="Z122" s="0"/>
      <c r="AA122" s="173"/>
    </row>
    <row r="123" customFormat="false" ht="12.75" hidden="false" customHeight="false" outlineLevel="0" collapsed="false">
      <c r="A123" s="134"/>
      <c r="Q123" s="101"/>
      <c r="R123" s="74"/>
      <c r="S123" s="101"/>
      <c r="T123" s="101"/>
      <c r="U123" s="190"/>
      <c r="V123" s="101"/>
      <c r="W123" s="101"/>
      <c r="X123" s="101"/>
      <c r="Y123" s="101"/>
      <c r="Z123" s="190"/>
      <c r="AA123" s="173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3"/>
      <c r="V157" s="61"/>
      <c r="W157" s="120"/>
      <c r="X157" s="61"/>
      <c r="Y157" s="120"/>
      <c r="Z157" s="213"/>
      <c r="AA157" s="213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0"/>
      <c r="S159" s="157"/>
      <c r="T159" s="108"/>
      <c r="U159" s="108"/>
      <c r="V159" s="108"/>
    </row>
    <row r="160" customFormat="false" ht="12.75" hidden="false" customHeight="false" outlineLevel="0" collapsed="false">
      <c r="S160" s="98"/>
      <c r="V160" s="188"/>
      <c r="W160" s="100"/>
      <c r="X160" s="188"/>
      <c r="Y160" s="100"/>
      <c r="Z160" s="0"/>
      <c r="AA160" s="173"/>
    </row>
    <row r="161" customFormat="false" ht="12.75" hidden="false" customHeight="false" outlineLevel="0" collapsed="false">
      <c r="R161" s="74"/>
      <c r="S161" s="101"/>
      <c r="T161" s="101"/>
      <c r="U161" s="190"/>
      <c r="V161" s="101"/>
      <c r="W161" s="101"/>
      <c r="X161" s="101"/>
      <c r="Y161" s="101"/>
      <c r="Z161" s="190"/>
      <c r="AA161" s="173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199"/>
      <c r="V195" s="61"/>
      <c r="W195" s="120"/>
      <c r="X195" s="61"/>
      <c r="Y195" s="120"/>
      <c r="Z195" s="214"/>
      <c r="AA195" s="199"/>
    </row>
    <row r="198" customFormat="false" ht="12.75" hidden="false" customHeight="false" outlineLevel="0" collapsed="false">
      <c r="R198" s="160"/>
      <c r="S198" s="157"/>
      <c r="T198" s="108"/>
      <c r="U198" s="108"/>
      <c r="V198" s="108"/>
    </row>
    <row r="199" customFormat="false" ht="12.75" hidden="false" customHeight="false" outlineLevel="0" collapsed="false">
      <c r="S199" s="98"/>
      <c r="V199" s="188"/>
      <c r="W199" s="100"/>
      <c r="X199" s="188"/>
      <c r="Y199" s="100"/>
      <c r="Z199" s="0"/>
      <c r="AA199" s="173"/>
    </row>
    <row r="200" customFormat="false" ht="12.75" hidden="false" customHeight="false" outlineLevel="0" collapsed="false">
      <c r="R200" s="74"/>
      <c r="S200" s="101"/>
      <c r="T200" s="101"/>
      <c r="U200" s="190"/>
      <c r="V200" s="101"/>
      <c r="W200" s="101"/>
      <c r="X200" s="101"/>
      <c r="Y200" s="101"/>
      <c r="Z200" s="190"/>
      <c r="AA200" s="173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3"/>
      <c r="V234" s="61"/>
      <c r="W234" s="120"/>
      <c r="X234" s="61"/>
      <c r="Y234" s="120"/>
      <c r="Z234" s="213"/>
      <c r="AA234" s="215"/>
    </row>
    <row r="237" customFormat="false" ht="12.75" hidden="false" customHeight="false" outlineLevel="0" collapsed="false">
      <c r="R237" s="160"/>
      <c r="S237" s="157"/>
      <c r="T237" s="108"/>
      <c r="U237" s="108"/>
      <c r="V237" s="108"/>
    </row>
    <row r="238" customFormat="false" ht="12.75" hidden="false" customHeight="false" outlineLevel="0" collapsed="false">
      <c r="S238" s="98"/>
      <c r="V238" s="188"/>
      <c r="W238" s="100"/>
      <c r="X238" s="188"/>
      <c r="Y238" s="100"/>
      <c r="Z238" s="0"/>
      <c r="AA238" s="173"/>
    </row>
    <row r="239" customFormat="false" ht="12.75" hidden="false" customHeight="false" outlineLevel="0" collapsed="false">
      <c r="R239" s="74"/>
      <c r="S239" s="101"/>
      <c r="T239" s="101"/>
      <c r="U239" s="190"/>
      <c r="V239" s="101"/>
      <c r="W239" s="101"/>
      <c r="X239" s="101"/>
      <c r="Y239" s="101"/>
      <c r="Z239" s="190"/>
      <c r="AA239" s="173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3"/>
      <c r="V273" s="61"/>
      <c r="W273" s="120"/>
      <c r="X273" s="61"/>
      <c r="Y273" s="120"/>
      <c r="Z273" s="213"/>
      <c r="AA273" s="215"/>
    </row>
    <row r="276" customFormat="false" ht="12.75" hidden="false" customHeight="false" outlineLevel="0" collapsed="false">
      <c r="R276" s="160"/>
      <c r="S276" s="157"/>
      <c r="T276" s="108"/>
      <c r="U276" s="108"/>
      <c r="V276" s="108"/>
    </row>
    <row r="277" customFormat="false" ht="12.75" hidden="false" customHeight="false" outlineLevel="0" collapsed="false">
      <c r="S277" s="98"/>
      <c r="V277" s="188"/>
      <c r="W277" s="100"/>
      <c r="X277" s="188"/>
      <c r="Y277" s="100"/>
      <c r="Z277" s="0"/>
    </row>
    <row r="278" customFormat="false" ht="12.75" hidden="false" customHeight="false" outlineLevel="0" collapsed="false">
      <c r="R278" s="74"/>
      <c r="S278" s="101"/>
      <c r="T278" s="101"/>
      <c r="U278" s="190"/>
      <c r="V278" s="101"/>
      <c r="W278" s="101"/>
      <c r="X278" s="101"/>
      <c r="Y278" s="101"/>
      <c r="Z278" s="190"/>
      <c r="AA278" s="173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3"/>
      <c r="V312" s="61"/>
      <c r="W312" s="120"/>
      <c r="X312" s="61"/>
      <c r="Y312" s="120"/>
      <c r="Z312" s="213"/>
      <c r="AA312" s="21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C52" activeCellId="3" sqref="C34 B39 A40 C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6"/>
      <c r="E3" s="216"/>
      <c r="I3" s="216"/>
      <c r="M3" s="216"/>
    </row>
    <row r="4" customFormat="false" ht="12.75" hidden="false" customHeight="false" outlineLevel="0" collapsed="false">
      <c r="A4" s="136"/>
      <c r="B4" s="98" t="s">
        <v>136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4" t="s">
        <v>110</v>
      </c>
      <c r="B5" s="101" t="s">
        <v>111</v>
      </c>
      <c r="C5" s="101" t="s">
        <v>112</v>
      </c>
      <c r="D5" s="101" t="s">
        <v>130</v>
      </c>
      <c r="E5" s="74"/>
      <c r="F5" s="101"/>
      <c r="G5" s="101"/>
      <c r="H5" s="101"/>
      <c r="I5" s="74"/>
      <c r="J5" s="101"/>
      <c r="K5" s="101"/>
      <c r="L5" s="101"/>
      <c r="M5" s="74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136208</v>
      </c>
      <c r="C6" s="108" t="n">
        <v>142148</v>
      </c>
      <c r="D6" s="120" t="n">
        <f aca="false">+C6-B6</f>
        <v>5940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91841</v>
      </c>
      <c r="C7" s="108" t="n">
        <v>120259</v>
      </c>
      <c r="D7" s="120" t="n">
        <f aca="false">+C7-B7</f>
        <v>28418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95240</v>
      </c>
      <c r="C8" s="108" t="n">
        <v>97445</v>
      </c>
      <c r="D8" s="120" t="n">
        <f aca="false">+C8-B8</f>
        <v>2205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116769</v>
      </c>
      <c r="C9" s="108" t="n">
        <v>114074</v>
      </c>
      <c r="D9" s="120" t="n">
        <f aca="false">+C9-B9</f>
        <v>-2695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108530</v>
      </c>
      <c r="C10" s="108" t="n">
        <v>114453</v>
      </c>
      <c r="D10" s="120" t="n">
        <f aca="false">+C10-B10</f>
        <v>5923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 t="n">
        <v>119572</v>
      </c>
      <c r="C11" s="108" t="n">
        <v>113703</v>
      </c>
      <c r="D11" s="120" t="n">
        <f aca="false">+C11-B11</f>
        <v>-5869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 t="n">
        <v>112545</v>
      </c>
      <c r="C12" s="108" t="n">
        <v>111866</v>
      </c>
      <c r="D12" s="120" t="n">
        <f aca="false">+C12-B12</f>
        <v>-679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 t="n">
        <v>112164</v>
      </c>
      <c r="C13" s="108" t="n">
        <v>113431</v>
      </c>
      <c r="D13" s="120" t="n">
        <f aca="false">+C13-B13</f>
        <v>1267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 t="n">
        <v>113044</v>
      </c>
      <c r="C14" s="108" t="n">
        <v>111560</v>
      </c>
      <c r="D14" s="120" t="n">
        <f aca="false">+C14-B14</f>
        <v>-1484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 t="n">
        <v>116403</v>
      </c>
      <c r="C15" s="108" t="n">
        <v>112898</v>
      </c>
      <c r="D15" s="120" t="n">
        <f aca="false">+C15-B15</f>
        <v>-3505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 t="n">
        <v>103748</v>
      </c>
      <c r="C16" s="108" t="n">
        <v>104833</v>
      </c>
      <c r="D16" s="120" t="n">
        <f aca="false">+C16-B16</f>
        <v>1085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 t="n">
        <v>107912</v>
      </c>
      <c r="C17" s="108" t="n">
        <v>106898</v>
      </c>
      <c r="D17" s="120" t="n">
        <f aca="false">+C17-B17</f>
        <v>-1014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 t="n">
        <v>120413</v>
      </c>
      <c r="C18" s="108" t="n">
        <v>125960</v>
      </c>
      <c r="D18" s="120" t="n">
        <f aca="false">+C18-B18</f>
        <v>5547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 t="n">
        <v>113885</v>
      </c>
      <c r="C19" s="108" t="n">
        <v>111354</v>
      </c>
      <c r="D19" s="120" t="n">
        <f aca="false">+C19-B19</f>
        <v>-2531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 t="n">
        <v>116049</v>
      </c>
      <c r="C20" s="108" t="n">
        <v>114316</v>
      </c>
      <c r="D20" s="120" t="n">
        <f aca="false">+C20-B20</f>
        <v>-1733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 t="n">
        <v>112428</v>
      </c>
      <c r="C21" s="108" t="n">
        <v>116998</v>
      </c>
      <c r="D21" s="120" t="n">
        <f aca="false">+C21-B21</f>
        <v>4570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 t="n">
        <v>107540</v>
      </c>
      <c r="C22" s="108" t="n">
        <v>109346</v>
      </c>
      <c r="D22" s="120" t="n">
        <f aca="false">+C22-B22</f>
        <v>1806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 t="n">
        <v>103802</v>
      </c>
      <c r="C23" s="108" t="n">
        <v>104079</v>
      </c>
      <c r="D23" s="120" t="n">
        <f aca="false">+C23-B23</f>
        <v>277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 t="n">
        <v>93807</v>
      </c>
      <c r="C24" s="108" t="n">
        <v>102057</v>
      </c>
      <c r="D24" s="120" t="n">
        <f aca="false">+C24-B24</f>
        <v>8250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 t="n">
        <v>92618</v>
      </c>
      <c r="C25" s="108" t="n">
        <v>90965</v>
      </c>
      <c r="D25" s="120" t="n">
        <f aca="false">+C25-B25</f>
        <v>-1653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2194518</v>
      </c>
      <c r="C37" s="108" t="n">
        <f aca="false">SUM(C6:C36)</f>
        <v>2238643</v>
      </c>
      <c r="D37" s="108" t="n">
        <f aca="false">SUM(D6:D36)</f>
        <v>44125</v>
      </c>
      <c r="E37" s="107"/>
      <c r="F37" s="108"/>
      <c r="G37" s="108"/>
      <c r="H37" s="108"/>
      <c r="I37" s="217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29"/>
      <c r="E38" s="134"/>
      <c r="G38" s="29"/>
      <c r="H38" s="201"/>
      <c r="I38" s="218"/>
      <c r="J38" s="201"/>
      <c r="K38" s="29"/>
      <c r="L38" s="201"/>
      <c r="M38" s="134"/>
      <c r="O38" s="29"/>
    </row>
    <row r="39" customFormat="false" ht="12.75" hidden="false" customHeight="false" outlineLevel="0" collapsed="false">
      <c r="A39" s="152" t="n">
        <v>37103</v>
      </c>
      <c r="C39" s="77"/>
      <c r="D39" s="154" t="n">
        <v>54883</v>
      </c>
      <c r="E39" s="152"/>
      <c r="G39" s="77"/>
      <c r="H39" s="108"/>
      <c r="I39" s="219"/>
      <c r="J39" s="201"/>
      <c r="K39" s="220"/>
      <c r="L39" s="108"/>
      <c r="M39" s="152"/>
      <c r="O39" s="77"/>
      <c r="P39" s="108"/>
    </row>
    <row r="40" customFormat="false" ht="12.75" hidden="false" customHeight="false" outlineLevel="0" collapsed="false">
      <c r="A40" s="152" t="n">
        <v>37123</v>
      </c>
      <c r="C40" s="151"/>
      <c r="D40" s="120" t="n">
        <f aca="false">+D39+D37</f>
        <v>99008</v>
      </c>
      <c r="E40" s="152"/>
      <c r="G40" s="151"/>
      <c r="H40" s="199"/>
      <c r="I40" s="219"/>
      <c r="J40" s="201"/>
      <c r="K40" s="151"/>
      <c r="L40" s="199"/>
      <c r="M40" s="152"/>
      <c r="O40" s="151"/>
      <c r="P40" s="213"/>
    </row>
    <row r="41" customFormat="false" ht="12.75" hidden="false" customHeight="false" outlineLevel="0" collapsed="false">
      <c r="C41" s="16"/>
      <c r="H41" s="201"/>
      <c r="I41" s="201"/>
      <c r="J41" s="201"/>
      <c r="K41" s="201"/>
      <c r="L41" s="201"/>
    </row>
    <row r="42" customFormat="false" ht="12.75" hidden="false" customHeight="false" outlineLevel="0" collapsed="false">
      <c r="A42" s="152"/>
      <c r="C42" s="153"/>
      <c r="D42" s="120"/>
      <c r="H42" s="201"/>
      <c r="I42" s="201"/>
      <c r="J42" s="201"/>
      <c r="K42" s="201"/>
      <c r="L42" s="201"/>
    </row>
    <row r="43" customFormat="false" ht="12.75" hidden="false" customHeight="false" outlineLevel="0" collapsed="false">
      <c r="A43" s="152"/>
      <c r="C43" s="153"/>
      <c r="H43" s="201"/>
      <c r="I43" s="201"/>
      <c r="J43" s="201"/>
      <c r="K43" s="201"/>
      <c r="L43" s="201"/>
    </row>
    <row r="44" customFormat="false" ht="12.75" hidden="false" customHeight="false" outlineLevel="0" collapsed="false">
      <c r="A44" s="9" t="s">
        <v>117</v>
      </c>
      <c r="B44" s="9"/>
      <c r="C44" s="9"/>
      <c r="D44" s="16"/>
      <c r="H44" s="201"/>
      <c r="I44" s="201"/>
      <c r="J44" s="201"/>
      <c r="K44" s="201"/>
      <c r="L44" s="201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57" t="n">
        <v>411751.53</v>
      </c>
    </row>
    <row r="46" customFormat="false" ht="12.75" hidden="false" customHeight="false" outlineLevel="0" collapsed="false">
      <c r="A46" s="124" t="n">
        <f aca="false">+A40</f>
        <v>37123</v>
      </c>
      <c r="B46" s="9"/>
      <c r="C46" s="9"/>
      <c r="D46" s="126" t="n">
        <f aca="false">+D37*'by type'!J3</f>
        <v>118696.25</v>
      </c>
    </row>
    <row r="47" customFormat="false" ht="12.75" hidden="false" customHeight="false" outlineLevel="0" collapsed="false">
      <c r="A47" s="9"/>
      <c r="B47" s="9"/>
      <c r="C47" s="9"/>
      <c r="D47" s="57" t="n">
        <f aca="false">+D46+D45</f>
        <v>530447.78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2001-08-22T16:03:38Z</cp:lastPrinted>
  <dcterms:modified xsi:type="dcterms:W3CDTF">2001-08-22T16:03:39Z</dcterms:modified>
  <cp:revision>0</cp:revision>
  <dc:subject/>
  <dc:title/>
</cp:coreProperties>
</file>