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<sst xmlns="http://schemas.openxmlformats.org/spreadsheetml/2006/main" count="1013" uniqueCount="315">
  <si>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</si>
  <si>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</si>
  <si>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</si>
  <si>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</si>
  <si>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</si>
  <si>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</si>
  <si>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</si>
  <si>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</si>
  <si>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</si>
  <si>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</si>
  <si>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</si>
  <si>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</si>
  <si>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</si>
  <si>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</si>
  <si>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</si>
  <si>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</si>
  <si>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</si>
  <si>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</si>
  <si>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</si>
  <si>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</si>
  <si>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</si>
  <si>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</si>
  <si>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</si>
  <si>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</si>
  <si>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</si>
  <si>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</si>
  <si>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</si>
  <si>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</si>
  <si>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</si>
  <si>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</si>
  <si>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</si>
  <si>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</si>
  <si>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</si>
  <si>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</si>
  <si>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</si>
  <si>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</si>
  <si>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</si>
  <si>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</si>
  <si>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</si>
  <si>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</si>
  <si>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</si>
  <si>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</si>
  <si>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</si>
  <si>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</si>
  <si>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</si>
  <si>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</si>
  <si>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</si>
  <si>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</si>
  <si>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</si>
  <si>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</si>
  <si>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</si>
  <si>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</si>
  <si>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</si>
  <si>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</si>
  <si>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</si>
  <si>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</si>
  <si>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</si>
  <si>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</si>
  <si>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</si>
  <si>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</si>
  <si>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</si>
  <si>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</si>
  <si>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</si>
  <si>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</si>
  <si>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</si>
  <si>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</si>
  <si>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</si>
  <si>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</si>
  <si>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</si>
  <si>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</si>
  <si>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</si>
  <si>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</si>
  <si>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</si>
  <si>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</si>
  <si>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</si>
  <si>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</si>
  <si>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</si>
  <si>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</si>
  <si>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</si>
  <si>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</si>
  <si>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</si>
  <si>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</si>
  <si>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</si>
  <si>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</si>
  <si>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</si>
  <si>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</si>
  <si>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</si>
  <si>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</si>
  <si>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</si>
  <si>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</si>
  <si>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</si>
  <si>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</si>
  <si>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</si>
  <si>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</si>
  <si>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</si>
  <si>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</si>
  <si>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</si>
  <si>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</si>
  <si>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</si>
  <si>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</si>
  <si>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</si>
  <si>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</si>
  <si>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</si>
  <si>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</si>
  <si>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</si>
  <si>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</si>
  <si>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</si>
  <si>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</si>
  <si>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</si>
  <si>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</si>
  <si>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</si>
  <si>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</si>
  <si>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working on payback plan with PNM- will meet 2/22</t>
  </si>
  <si>
    <t xml:space="preserve">reconciling and working on payback plan</t>
  </si>
  <si>
    <t xml:space="preserve">Volumetric</t>
  </si>
  <si>
    <t xml:space="preserve">volumetric through 11/30/01 - majority of balance</t>
  </si>
  <si>
    <t xml:space="preserve">DEFS,LP</t>
  </si>
  <si>
    <t xml:space="preserve">inactive</t>
  </si>
  <si>
    <t xml:space="preserve">DE T&amp;M</t>
  </si>
  <si>
    <t xml:space="preserve">Statland Exploration</t>
  </si>
  <si>
    <t xml:space="preserve">El Paso</t>
  </si>
  <si>
    <t xml:space="preserve">Receivable imbalances</t>
  </si>
  <si>
    <t xml:space="preserve">Crosstex Energy Serv</t>
  </si>
  <si>
    <t xml:space="preserve">Duke Energy Field Services </t>
  </si>
  <si>
    <t xml:space="preserve">Hobbs plant</t>
  </si>
  <si>
    <t xml:space="preserve">Williams</t>
  </si>
  <si>
    <t xml:space="preserve">DEFSSW</t>
  </si>
  <si>
    <t xml:space="preserve">Devon</t>
  </si>
  <si>
    <t xml:space="preserve">invoiced ending 1/31 balance $146k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</si>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</sst>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3366FF"/>
      <name val="Arial"/>
      <family val="2"/>
    </font>
    <font>
      <u val="single"/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2.08</v>
          </cell>
        </row>
        <row r="39">
          <cell r="K39">
            <v>2.09</v>
          </cell>
        </row>
        <row r="39">
          <cell r="M39">
            <v>2.08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2.09</v>
      </c>
      <c r="H3" s="12" t="n">
        <f aca="true">NOW()</f>
        <v>45926.9752286618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2.08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2.08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50582.88</v>
      </c>
      <c r="C12" s="32" t="n">
        <f aca="false">+B12/$G$4</f>
        <v>24318.6923076923</v>
      </c>
      <c r="D12" s="32" t="n">
        <f aca="false">+Calpine!D47</f>
        <v>111418</v>
      </c>
      <c r="E12" s="33" t="n">
        <f aca="false">+C12-D12</f>
        <v>-87099.3076923077</v>
      </c>
      <c r="F12" s="34" t="n">
        <f aca="false">+Calpine!A41</f>
        <v>37305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96384.12</v>
      </c>
      <c r="C13" s="28" t="n">
        <f aca="false">+B13/$G$4</f>
        <v>46338.5192307692</v>
      </c>
      <c r="D13" s="32" t="n">
        <f aca="false">+'Citizens-Griffith'!D48</f>
        <v>49921</v>
      </c>
      <c r="E13" s="33" t="n">
        <f aca="false">+C13-D13</f>
        <v>-3582.48076923077</v>
      </c>
      <c r="F13" s="34" t="n">
        <f aca="false">+'Citizens-Griffith'!A41</f>
        <v>37306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-27828.13</v>
      </c>
      <c r="C14" s="28" t="n">
        <f aca="false">+B14/G4</f>
        <v>-13378.9086538462</v>
      </c>
      <c r="D14" s="32" t="n">
        <f aca="false">+SWGasTrans!$D$48</f>
        <v>-324</v>
      </c>
      <c r="E14" s="33" t="n">
        <f aca="false">+C14-D14</f>
        <v>-13054.9086538462</v>
      </c>
      <c r="F14" s="34" t="n">
        <f aca="false">+SWGasTrans!A41</f>
        <v>37305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9" t="n">
        <f aca="false">+'NS Steel'!D41</f>
        <v>-269782.6</v>
      </c>
      <c r="C15" s="28" t="n">
        <f aca="false">+B15/$G$4</f>
        <v>-129703.173076923</v>
      </c>
      <c r="D15" s="32" t="n">
        <f aca="false">+'NS Steel'!D50</f>
        <v>-3264</v>
      </c>
      <c r="E15" s="33" t="n">
        <f aca="false">+C15-D15</f>
        <v>-126439.173076923</v>
      </c>
      <c r="F15" s="40" t="n">
        <f aca="false">+'NS Steel'!A41</f>
        <v>37305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1" t="n">
        <f aca="false">+Citizens!D18</f>
        <v>-563447.35</v>
      </c>
      <c r="C16" s="42" t="n">
        <f aca="false">+B16/$G$4</f>
        <v>-270888.149038462</v>
      </c>
      <c r="D16" s="42" t="n">
        <f aca="false">+Citizens!D24</f>
        <v>-49205</v>
      </c>
      <c r="E16" s="43" t="n">
        <f aca="false">+C16-D16</f>
        <v>-221683.149038462</v>
      </c>
      <c r="F16" s="34" t="n">
        <f aca="false">+Citizens!A18</f>
        <v>37304</v>
      </c>
      <c r="G16" s="35" t="s">
        <v>27</v>
      </c>
      <c r="H16" s="29" t="s">
        <v>25</v>
      </c>
      <c r="I16" s="44" t="s">
        <v>34</v>
      </c>
      <c r="J16" s="9"/>
      <c r="K16" s="9"/>
      <c r="T16" s="45"/>
    </row>
    <row r="17" customFormat="false" ht="15.95" hidden="false" customHeight="true" outlineLevel="2" collapsed="false">
      <c r="A17" s="46" t="s">
        <v>35</v>
      </c>
      <c r="B17" s="47" t="n">
        <f aca="false">SUBTOTAL(9,B12:B16)</f>
        <v>-714091.08</v>
      </c>
      <c r="C17" s="48" t="n">
        <f aca="false">SUBTOTAL(9,C12:C16)</f>
        <v>-343313.019230769</v>
      </c>
      <c r="D17" s="48" t="n">
        <f aca="false">SUBTOTAL(9,D12:D16)</f>
        <v>108546</v>
      </c>
      <c r="E17" s="49" t="n">
        <f aca="false">SUBTOTAL(9,E12:E16)</f>
        <v>-451859.019230769</v>
      </c>
      <c r="F17" s="34"/>
      <c r="G17" s="35"/>
      <c r="H17" s="29"/>
      <c r="I17" s="36"/>
      <c r="J17" s="9"/>
      <c r="K17" s="9"/>
      <c r="T17" s="45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50" t="s">
        <v>36</v>
      </c>
      <c r="G19" s="6"/>
    </row>
    <row r="20" customFormat="false" ht="13.5" hidden="false" customHeight="true" outlineLevel="2" collapsed="false">
      <c r="A20" s="37" t="s">
        <v>37</v>
      </c>
      <c r="B20" s="51" t="n">
        <f aca="false">+transcol!$D$43</f>
        <v>-374.280000000003</v>
      </c>
      <c r="C20" s="28" t="n">
        <f aca="false">+B20/$G$4</f>
        <v>-179.942307692309</v>
      </c>
      <c r="D20" s="32" t="n">
        <f aca="false">+transcol!D50</f>
        <v>-56126</v>
      </c>
      <c r="E20" s="33" t="n">
        <f aca="false">+C20-D20</f>
        <v>55946.0576923077</v>
      </c>
      <c r="F20" s="40" t="n">
        <f aca="false">+transcol!A43</f>
        <v>37305</v>
      </c>
      <c r="G20" s="35" t="s">
        <v>24</v>
      </c>
      <c r="H20" s="9" t="s">
        <v>38</v>
      </c>
      <c r="I20" s="9"/>
      <c r="J20" s="9"/>
      <c r="K20" s="9"/>
      <c r="T20" s="45"/>
    </row>
    <row r="21" customFormat="false" ht="13.5" hidden="false" customHeight="true" outlineLevel="2" collapsed="false">
      <c r="A21" s="30" t="s">
        <v>39</v>
      </c>
      <c r="B21" s="51" t="n">
        <f aca="false">+C21*G3</f>
        <v>-18950.03</v>
      </c>
      <c r="C21" s="28" t="n">
        <f aca="false">+williams!J40</f>
        <v>-9067</v>
      </c>
      <c r="D21" s="32" t="n">
        <f aca="false">+C21</f>
        <v>-9067</v>
      </c>
      <c r="E21" s="33" t="n">
        <f aca="false">+C21-D21</f>
        <v>0</v>
      </c>
      <c r="F21" s="40" t="n">
        <f aca="false">+williams!A40</f>
        <v>37306</v>
      </c>
      <c r="G21" s="35" t="s">
        <v>30</v>
      </c>
      <c r="H21" s="9" t="s">
        <v>40</v>
      </c>
      <c r="I21" s="9"/>
      <c r="J21" s="9"/>
      <c r="K21" s="9"/>
      <c r="T21" s="45"/>
    </row>
    <row r="22" customFormat="false" ht="13.5" hidden="false" customHeight="true" outlineLevel="2" collapsed="false">
      <c r="A22" s="30" t="s">
        <v>41</v>
      </c>
      <c r="B22" s="52" t="n">
        <f aca="false">+burlington!D42</f>
        <v>-56909.22</v>
      </c>
      <c r="C22" s="53" t="n">
        <f aca="false">+B22/$G$3</f>
        <v>-27229.2918660287</v>
      </c>
      <c r="D22" s="42" t="n">
        <f aca="false">+burlington!D49</f>
        <v>-27371</v>
      </c>
      <c r="E22" s="43" t="n">
        <f aca="false">+C22-D22</f>
        <v>141.70813397129</v>
      </c>
      <c r="F22" s="34" t="n">
        <f aca="false">+burlington!A42</f>
        <v>37305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6" t="s">
        <v>44</v>
      </c>
      <c r="B23" s="47" t="n">
        <f aca="false">SUBTOTAL(9,B20:B22)</f>
        <v>-76233.53</v>
      </c>
      <c r="C23" s="54" t="n">
        <f aca="false">SUBTOTAL(9,C20:C22)</f>
        <v>-36476.234173721</v>
      </c>
      <c r="D23" s="48" t="n">
        <f aca="false">SUBTOTAL(9,D20:D22)</f>
        <v>-92564</v>
      </c>
      <c r="E23" s="49" t="n">
        <f aca="false">SUBTOTAL(9,E20:E22)</f>
        <v>56087.765826279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5"/>
      <c r="C25" s="56"/>
      <c r="D25" s="57"/>
      <c r="E25" s="57"/>
      <c r="F25" s="57"/>
      <c r="G25" s="58"/>
      <c r="H25" s="57"/>
      <c r="I25" s="57"/>
    </row>
    <row r="26" customFormat="false" ht="15.95" hidden="false" customHeight="true" outlineLevel="2" collapsed="false">
      <c r="A26" s="30" t="s">
        <v>46</v>
      </c>
      <c r="B26" s="59" t="n">
        <f aca="false">+NNG!$D$24</f>
        <v>35753.51</v>
      </c>
      <c r="C26" s="28" t="n">
        <f aca="false">+B26/$G$4</f>
        <v>17189.1875</v>
      </c>
      <c r="D26" s="32" t="n">
        <f aca="false">+NNG!D34</f>
        <v>16489</v>
      </c>
      <c r="E26" s="33" t="n">
        <f aca="false">+C26-D26</f>
        <v>700.1875</v>
      </c>
      <c r="F26" s="34" t="n">
        <f aca="false">+NNG!A24</f>
        <v>37305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1" t="n">
        <f aca="false">+Conoco!$F$41</f>
        <v>464068.77</v>
      </c>
      <c r="C27" s="28" t="n">
        <f aca="false">+B27/$G$4</f>
        <v>223109.985576923</v>
      </c>
      <c r="D27" s="32" t="n">
        <f aca="false">+Conoco!D48</f>
        <v>19718</v>
      </c>
      <c r="E27" s="33" t="n">
        <f aca="false">+C27-D27</f>
        <v>203391.985576923</v>
      </c>
      <c r="F27" s="34" t="n">
        <f aca="false">+Conoco!A41</f>
        <v>37306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167603.75</v>
      </c>
      <c r="C28" s="28" t="n">
        <f aca="false">+B28/$G$4</f>
        <v>80578.7259615385</v>
      </c>
      <c r="D28" s="32" t="n">
        <f aca="false">+'Amoco Abo'!D49</f>
        <v>-360970</v>
      </c>
      <c r="E28" s="33" t="n">
        <f aca="false">+C28-D28</f>
        <v>441548.725961538</v>
      </c>
      <c r="F28" s="40" t="n">
        <f aca="false">+'Amoco Abo'!A43</f>
        <v>37305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1" t="n">
        <f aca="false">+KN_Westar!F41</f>
        <v>328563.4</v>
      </c>
      <c r="C29" s="28" t="n">
        <f aca="false">+B29/$G$4</f>
        <v>157963.173076923</v>
      </c>
      <c r="D29" s="32" t="n">
        <f aca="false">+KN_Westar!D48</f>
        <v>-37442</v>
      </c>
      <c r="E29" s="33" t="n">
        <f aca="false">+C29-D29</f>
        <v>195405.173076923</v>
      </c>
      <c r="F29" s="40" t="n">
        <f aca="false">+KN_Westar!A41</f>
        <v>37305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1" t="n">
        <f aca="false">+summary!$B$43</f>
        <v>-128990.15</v>
      </c>
      <c r="C30" s="32" t="n">
        <f aca="false">+B30/$G$5</f>
        <v>-62014.4951923076</v>
      </c>
      <c r="D30" s="32" t="n">
        <f aca="false">+DEFS!$I$36+DEFS!$J$36+DEFS!$K$45+DEFS!$K$46+DEFS!$K$47+DEFS!$K$48+Duke!I53+Duke!I54+Duke!F40+Duke!G40+Duke!H40</f>
        <v>267065</v>
      </c>
      <c r="E30" s="33" t="n">
        <f aca="false">+C30-D30</f>
        <v>-329079.495192308</v>
      </c>
      <c r="F30" s="40" t="n">
        <f aca="false">+DEFS!A40</f>
        <v>37304</v>
      </c>
      <c r="G30" s="35" t="s">
        <v>24</v>
      </c>
      <c r="H30" s="9" t="s">
        <v>31</v>
      </c>
      <c r="I30" s="9" t="s">
        <v>54</v>
      </c>
      <c r="J30" s="9"/>
      <c r="K30" s="9"/>
    </row>
    <row r="31" customFormat="false" ht="13.5" hidden="false" customHeight="true" outlineLevel="1" collapsed="false">
      <c r="A31" s="37" t="s">
        <v>55</v>
      </c>
      <c r="B31" s="31" t="n">
        <f aca="false">+mewborne!$J$43</f>
        <v>326518.32</v>
      </c>
      <c r="C31" s="28" t="n">
        <f aca="false">+B31/$G$4</f>
        <v>156979.961538462</v>
      </c>
      <c r="D31" s="32" t="n">
        <f aca="false">+mewborne!D49</f>
        <v>128323</v>
      </c>
      <c r="E31" s="33" t="n">
        <f aca="false">+C31-D31</f>
        <v>28656.9615384615</v>
      </c>
      <c r="F31" s="40" t="n">
        <f aca="false">+mewborne!A43</f>
        <v>37305</v>
      </c>
      <c r="G31" s="35" t="s">
        <v>30</v>
      </c>
      <c r="H31" s="9" t="s">
        <v>25</v>
      </c>
      <c r="I31" s="9"/>
      <c r="J31" s="9"/>
      <c r="K31" s="9"/>
    </row>
    <row r="32" customFormat="false" ht="13.5" hidden="false" customHeight="true" outlineLevel="0" collapsed="false">
      <c r="A32" s="37" t="s">
        <v>56</v>
      </c>
      <c r="B32" s="59" t="n">
        <f aca="false">+PGETX!$H$39</f>
        <v>16254.68</v>
      </c>
      <c r="C32" s="28" t="n">
        <f aca="false">+B32/$G$4</f>
        <v>7814.75</v>
      </c>
      <c r="D32" s="32" t="n">
        <f aca="false">+PGETX!E48</f>
        <v>35547</v>
      </c>
      <c r="E32" s="33" t="n">
        <f aca="false">+C32-D32</f>
        <v>-27732.25</v>
      </c>
      <c r="F32" s="40" t="n">
        <f aca="false">+PGETX!E39</f>
        <v>37305</v>
      </c>
      <c r="G32" s="9" t="s">
        <v>57</v>
      </c>
      <c r="H32" s="9" t="s">
        <v>58</v>
      </c>
      <c r="I32" s="9" t="s">
        <v>59</v>
      </c>
      <c r="J32" s="9"/>
      <c r="K32" s="9"/>
    </row>
    <row r="33" customFormat="false" ht="14.1" hidden="false" customHeight="true" outlineLevel="0" collapsed="false">
      <c r="A33" s="37" t="s">
        <v>60</v>
      </c>
      <c r="B33" s="31" t="n">
        <f aca="false">+PNM!$D$23</f>
        <v>879575.44</v>
      </c>
      <c r="C33" s="28" t="n">
        <f aca="false">+B33/$G$4</f>
        <v>422872.807692308</v>
      </c>
      <c r="D33" s="32" t="n">
        <f aca="false">+PNM!D30</f>
        <v>361486</v>
      </c>
      <c r="E33" s="33" t="n">
        <f aca="false">+C33-D33</f>
        <v>61386.8076923076</v>
      </c>
      <c r="F33" s="40" t="n">
        <f aca="false">+PNM!A23</f>
        <v>37306</v>
      </c>
      <c r="G33" s="9" t="s">
        <v>47</v>
      </c>
      <c r="H33" s="9" t="s">
        <v>38</v>
      </c>
      <c r="I33" s="9"/>
      <c r="J33" s="9"/>
      <c r="K33" s="9"/>
    </row>
    <row r="34" customFormat="false" ht="14.1" hidden="false" customHeight="true" outlineLevel="0" collapsed="false">
      <c r="A34" s="9" t="s">
        <v>61</v>
      </c>
      <c r="B34" s="38" t="n">
        <f aca="false">+EOG!J41</f>
        <v>-11989.39</v>
      </c>
      <c r="C34" s="28" t="n">
        <f aca="false">+B34/$G$4</f>
        <v>-5764.12980769231</v>
      </c>
      <c r="D34" s="32" t="n">
        <f aca="false">+EOG!D48</f>
        <v>-133483</v>
      </c>
      <c r="E34" s="33" t="n">
        <f aca="false">+C34-D34</f>
        <v>127718.870192308</v>
      </c>
      <c r="F34" s="34" t="n">
        <f aca="false">+EOG!A41</f>
        <v>37305</v>
      </c>
      <c r="G34" s="9" t="s">
        <v>47</v>
      </c>
      <c r="H34" s="9" t="s">
        <v>58</v>
      </c>
      <c r="I34" s="9"/>
      <c r="J34" s="9"/>
      <c r="K34" s="9"/>
    </row>
    <row r="35" customFormat="false" ht="14.1" hidden="false" customHeight="true" outlineLevel="0" collapsed="false">
      <c r="A35" s="37" t="s">
        <v>62</v>
      </c>
      <c r="B35" s="39" t="n">
        <f aca="false">+Oasis!D40</f>
        <v>19746.59</v>
      </c>
      <c r="C35" s="28" t="n">
        <f aca="false">+B35/G5</f>
        <v>9493.55288461539</v>
      </c>
      <c r="D35" s="32" t="n">
        <f aca="false">+Oasis!D47</f>
        <v>7396</v>
      </c>
      <c r="E35" s="33" t="n">
        <f aca="false">+C35-D35</f>
        <v>2097.55288461538</v>
      </c>
      <c r="F35" s="34" t="n">
        <f aca="false">+Oasis!A40</f>
        <v>37305</v>
      </c>
      <c r="G35" s="35" t="s">
        <v>30</v>
      </c>
      <c r="H35" s="9" t="s">
        <v>58</v>
      </c>
      <c r="I35" s="9"/>
      <c r="J35" s="9"/>
      <c r="K35" s="9"/>
    </row>
    <row r="36" customFormat="false" ht="14.1" hidden="false" customHeight="true" outlineLevel="0" collapsed="false">
      <c r="A36" s="37" t="s">
        <v>63</v>
      </c>
      <c r="B36" s="59" t="n">
        <f aca="false">+SidR!D41</f>
        <v>12824.6</v>
      </c>
      <c r="C36" s="28" t="n">
        <f aca="false">+B36/$G$5</f>
        <v>6165.67307692308</v>
      </c>
      <c r="D36" s="32" t="n">
        <f aca="false">+SidR!D48</f>
        <v>5981</v>
      </c>
      <c r="E36" s="33" t="n">
        <f aca="false">+C36-D36</f>
        <v>184.673076923076</v>
      </c>
      <c r="F36" s="40" t="n">
        <f aca="false">+SidR!A41</f>
        <v>37305</v>
      </c>
      <c r="G36" s="35" t="s">
        <v>64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0" t="s">
        <v>65</v>
      </c>
      <c r="B37" s="38" t="n">
        <f aca="false">+MiVida_Rich!D41</f>
        <v>-192285.66</v>
      </c>
      <c r="C37" s="28" t="n">
        <f aca="false">+B37/$G$5</f>
        <v>-92445.0288461538</v>
      </c>
      <c r="D37" s="32" t="n">
        <f aca="false">+MiVida_Rich!D48</f>
        <v>-45949</v>
      </c>
      <c r="E37" s="33" t="n">
        <f aca="false">+C37-D37</f>
        <v>-46496.0288461538</v>
      </c>
      <c r="F37" s="40" t="n">
        <f aca="false">+MiVida_Rich!A41</f>
        <v>37287</v>
      </c>
      <c r="G37" s="35" t="s">
        <v>64</v>
      </c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66</v>
      </c>
      <c r="B38" s="31" t="n">
        <f aca="false">+Dominion!D41</f>
        <v>172974.9</v>
      </c>
      <c r="C38" s="28" t="n">
        <f aca="false">+B38/$G$5</f>
        <v>83161.0096153846</v>
      </c>
      <c r="D38" s="32" t="n">
        <f aca="false">+Dominion!D48</f>
        <v>75612</v>
      </c>
      <c r="E38" s="33" t="n">
        <f aca="false">+C38-D38</f>
        <v>7549.00961538462</v>
      </c>
      <c r="F38" s="40" t="n">
        <f aca="false">+Dominion!A41</f>
        <v>37306</v>
      </c>
      <c r="G38" s="35" t="s">
        <v>47</v>
      </c>
      <c r="H38" s="9" t="s">
        <v>25</v>
      </c>
      <c r="I38" s="9"/>
      <c r="J38" s="9"/>
      <c r="K38" s="9"/>
    </row>
    <row r="39" customFormat="false" ht="14.1" hidden="false" customHeight="true" outlineLevel="0" collapsed="false">
      <c r="A39" s="37" t="s">
        <v>67</v>
      </c>
      <c r="B39" s="38" t="n">
        <f aca="false">+WTGmktg!J43</f>
        <v>-24888.65</v>
      </c>
      <c r="C39" s="28" t="n">
        <f aca="false">+B39/$G$4</f>
        <v>-11965.6971153846</v>
      </c>
      <c r="D39" s="32" t="n">
        <f aca="false">+WTGmktg!D50</f>
        <v>1687</v>
      </c>
      <c r="E39" s="33" t="n">
        <f aca="false">+C39-D39</f>
        <v>-13652.6971153846</v>
      </c>
      <c r="F39" s="40" t="n">
        <f aca="false">+WTGmktg!A43</f>
        <v>37305</v>
      </c>
      <c r="G39" s="35" t="s">
        <v>24</v>
      </c>
      <c r="H39" s="9" t="s">
        <v>38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9" t="n">
        <f aca="false">+'WTG inc'!N43</f>
        <v>22368.01</v>
      </c>
      <c r="C40" s="28" t="n">
        <f aca="false">+B40/G4</f>
        <v>10753.8509615385</v>
      </c>
      <c r="D40" s="32" t="n">
        <f aca="false">+'WTG inc'!D50</f>
        <v>7200</v>
      </c>
      <c r="E40" s="33" t="n">
        <f aca="false">+C40-D40</f>
        <v>3553.85096153846</v>
      </c>
      <c r="F40" s="40" t="n">
        <f aca="false">+'WTG inc'!A43</f>
        <v>37305</v>
      </c>
      <c r="G40" s="35" t="s">
        <v>24</v>
      </c>
      <c r="H40" s="9" t="s">
        <v>38</v>
      </c>
      <c r="I40" s="9"/>
      <c r="J40" s="9"/>
      <c r="K40" s="9"/>
    </row>
    <row r="41" customFormat="false" ht="13.5" hidden="false" customHeight="true" outlineLevel="0" collapsed="false">
      <c r="A41" s="37" t="s">
        <v>69</v>
      </c>
      <c r="B41" s="38" t="n">
        <f aca="false">+Devon!D41</f>
        <v>-8941.92</v>
      </c>
      <c r="C41" s="28" t="n">
        <f aca="false">+B41/$G$5</f>
        <v>-4299</v>
      </c>
      <c r="D41" s="32" t="n">
        <f aca="false">+Devon!D48</f>
        <v>-4299</v>
      </c>
      <c r="E41" s="33" t="n">
        <f aca="false">+C41-D41</f>
        <v>0</v>
      </c>
      <c r="F41" s="40" t="n">
        <f aca="false">+Devon!A41</f>
        <v>37305</v>
      </c>
      <c r="G41" s="35" t="s">
        <v>27</v>
      </c>
      <c r="H41" s="9" t="s">
        <v>25</v>
      </c>
      <c r="I41" s="9"/>
      <c r="J41" s="9"/>
      <c r="K41" s="9"/>
    </row>
    <row r="42" customFormat="false" ht="13.5" hidden="false" customHeight="true" outlineLevel="0" collapsed="false">
      <c r="A42" s="37" t="s">
        <v>70</v>
      </c>
      <c r="B42" s="39" t="n">
        <f aca="false">+crosstex!F41</f>
        <v>-134414.39</v>
      </c>
      <c r="C42" s="28" t="n">
        <f aca="false">+B42/$G$4</f>
        <v>-64622.3028846154</v>
      </c>
      <c r="D42" s="32" t="n">
        <f aca="false">+crosstex!D48</f>
        <v>-41437</v>
      </c>
      <c r="E42" s="33" t="n">
        <f aca="false">+C42-D42</f>
        <v>-23185.3028846154</v>
      </c>
      <c r="F42" s="40" t="n">
        <f aca="false">+crosstex!A41</f>
        <v>37304</v>
      </c>
      <c r="G42" s="35" t="s">
        <v>64</v>
      </c>
      <c r="H42" s="9" t="s">
        <v>31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+Amarillo!P41</f>
        <v>102694.48</v>
      </c>
      <c r="C43" s="28" t="n">
        <f aca="false">+B43/$G$4</f>
        <v>49372.3461538462</v>
      </c>
      <c r="D43" s="32" t="n">
        <f aca="false">+Amarillo!D48</f>
        <v>43256</v>
      </c>
      <c r="E43" s="33" t="n">
        <f aca="false">+C43-D43</f>
        <v>6116.34615384615</v>
      </c>
      <c r="F43" s="40" t="n">
        <f aca="false">+Amarillo!A41</f>
        <v>37304</v>
      </c>
      <c r="G43" s="35" t="s">
        <v>27</v>
      </c>
      <c r="H43" s="9" t="s">
        <v>42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+Stratland!$D$41</f>
        <v>48490.31</v>
      </c>
      <c r="C44" s="32" t="n">
        <f aca="false">+B44/$G$4</f>
        <v>23312.6490384615</v>
      </c>
      <c r="D44" s="32" t="n">
        <f aca="false">+Stratland!D48</f>
        <v>17403</v>
      </c>
      <c r="E44" s="33" t="n">
        <f aca="false">+C44-D44</f>
        <v>5909.64903846154</v>
      </c>
      <c r="F44" s="34" t="n">
        <f aca="false">+Stratland!A41</f>
        <v>37287</v>
      </c>
      <c r="G44" s="35" t="s">
        <v>47</v>
      </c>
      <c r="H44" s="9" t="s">
        <v>58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+Plains!$N$43</f>
        <v>63241.56</v>
      </c>
      <c r="C45" s="60" t="n">
        <f aca="false">+B45/$G$4</f>
        <v>30404.5961538462</v>
      </c>
      <c r="D45" s="32" t="n">
        <f aca="false">+Plains!D50</f>
        <v>22284</v>
      </c>
      <c r="E45" s="33" t="n">
        <f aca="false">+C45-D45</f>
        <v>8120.59615384615</v>
      </c>
      <c r="F45" s="34" t="n">
        <f aca="false">+Plains!A43</f>
        <v>37287</v>
      </c>
      <c r="G45" s="35"/>
      <c r="H45" s="9" t="s">
        <v>31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+Continental!F43</f>
        <v>46769.48</v>
      </c>
      <c r="C46" s="32" t="n">
        <f aca="false">+B46/$G$4</f>
        <v>22485.3269230769</v>
      </c>
      <c r="D46" s="32" t="n">
        <f aca="false">+Continental!D50</f>
        <v>6494</v>
      </c>
      <c r="E46" s="33" t="n">
        <f aca="false">+C46-D46</f>
        <v>15991.3269230769</v>
      </c>
      <c r="F46" s="40" t="n">
        <f aca="false">+Continental!A43</f>
        <v>37305</v>
      </c>
      <c r="G46" s="35" t="s">
        <v>30</v>
      </c>
      <c r="H46" s="9" t="s">
        <v>38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+EPFS!D41</f>
        <v>143000.64</v>
      </c>
      <c r="C47" s="32" t="n">
        <f aca="false">+B47/$G$5</f>
        <v>68750.3076923077</v>
      </c>
      <c r="D47" s="32" t="n">
        <f aca="false">+EPFS!D47</f>
        <v>82465</v>
      </c>
      <c r="E47" s="33" t="n">
        <f aca="false">+C47-D47</f>
        <v>-13714.6923076923</v>
      </c>
      <c r="F47" s="34" t="n">
        <f aca="false">+EPFS!A41</f>
        <v>37306</v>
      </c>
      <c r="G47" s="35" t="s">
        <v>30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76</v>
      </c>
      <c r="B48" s="61" t="n">
        <f aca="false">+Agave!$D$24</f>
        <v>108157.26</v>
      </c>
      <c r="C48" s="42" t="n">
        <f aca="false">+B48/$G$4</f>
        <v>51998.6826923077</v>
      </c>
      <c r="D48" s="42" t="n">
        <f aca="false">+Agave!D31</f>
        <v>64181</v>
      </c>
      <c r="E48" s="43" t="n">
        <f aca="false">+C48-D48</f>
        <v>-12182.3173076923</v>
      </c>
      <c r="F48" s="34" t="n">
        <f aca="false">+Agave!A24</f>
        <v>37306</v>
      </c>
      <c r="G48" s="35" t="s">
        <v>27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6" t="s">
        <v>77</v>
      </c>
      <c r="B49" s="47" t="n">
        <f aca="false">SUBTOTAL(9,B26:B48)</f>
        <v>2457095.54</v>
      </c>
      <c r="C49" s="48" t="n">
        <f aca="false">SUBTOTAL(9,C26:C48)</f>
        <v>1181295.93269231</v>
      </c>
      <c r="D49" s="48" t="n">
        <f aca="false">SUBTOTAL(9,D26:D48)</f>
        <v>539007</v>
      </c>
      <c r="E49" s="49" t="n">
        <f aca="false">SUBTOTAL(9,E26:E48)</f>
        <v>642288.932692308</v>
      </c>
      <c r="F49" s="34"/>
      <c r="G49" s="62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6" t="s">
        <v>78</v>
      </c>
      <c r="B51" s="47" t="n">
        <f aca="false">SUBTOTAL(9,B12:B48)</f>
        <v>1666770.93</v>
      </c>
      <c r="C51" s="48" t="n">
        <f aca="false">SUBTOTAL(9,C12:C48)</f>
        <v>801506.679287818</v>
      </c>
      <c r="D51" s="48" t="n">
        <f aca="false">SUBTOTAL(9,D12:D48)</f>
        <v>554989</v>
      </c>
      <c r="E51" s="49" t="n">
        <f aca="false">SUBTOTAL(9,E12:E48)</f>
        <v>246517.679287818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9"/>
      <c r="C52" s="28"/>
      <c r="D52" s="28"/>
      <c r="E52" s="28"/>
      <c r="F52" s="62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+G3</f>
        <v>2.09</v>
      </c>
      <c r="H57" s="12" t="n">
        <f aca="true">NOW()</f>
        <v>45926.9752286773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+G4</f>
        <v>2.08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+G5</f>
        <v>2.08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79</v>
      </c>
      <c r="B61" s="15"/>
      <c r="E61" s="18" t="s">
        <v>80</v>
      </c>
    </row>
    <row r="62" customFormat="false" ht="13.5" hidden="false" customHeight="true" outlineLevel="2" collapsed="false">
      <c r="A62" s="9"/>
      <c r="B62" s="63" t="s">
        <v>81</v>
      </c>
      <c r="C62" s="63" t="s">
        <v>82</v>
      </c>
      <c r="D62" s="63" t="s">
        <v>10</v>
      </c>
      <c r="E62" s="18" t="s">
        <v>83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4" t="s">
        <v>84</v>
      </c>
      <c r="D63" s="24" t="s">
        <v>85</v>
      </c>
      <c r="E63" s="24" t="s">
        <v>86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  <c r="G65" s="35"/>
    </row>
    <row r="66" customFormat="false" ht="13.5" hidden="false" customHeight="true" outlineLevel="2" collapsed="false">
      <c r="A66" s="37" t="s">
        <v>87</v>
      </c>
      <c r="B66" s="65" t="n">
        <f aca="false">+Mojave!D40</f>
        <v>173432</v>
      </c>
      <c r="C66" s="31" t="n">
        <f aca="false">+B66*$G$4</f>
        <v>360738.56</v>
      </c>
      <c r="D66" s="27" t="n">
        <f aca="false">+Mojave!D47</f>
        <v>171959.84</v>
      </c>
      <c r="E66" s="27" t="n">
        <f aca="false">+C66-D66</f>
        <v>188778.72</v>
      </c>
      <c r="F66" s="40" t="n">
        <f aca="false">+Mojave!A40</f>
        <v>37306</v>
      </c>
      <c r="G66" s="35" t="s">
        <v>30</v>
      </c>
      <c r="H66" s="9" t="s">
        <v>31</v>
      </c>
      <c r="I66" s="9" t="s">
        <v>88</v>
      </c>
      <c r="J66" s="9"/>
      <c r="K66" s="9"/>
    </row>
    <row r="67" customFormat="false" ht="15" hidden="false" customHeight="true" outlineLevel="2" collapsed="false">
      <c r="A67" s="37" t="s">
        <v>89</v>
      </c>
      <c r="B67" s="32" t="n">
        <f aca="false">+SoCal!F40</f>
        <v>79815</v>
      </c>
      <c r="C67" s="31" t="n">
        <f aca="false">+B67*$G$4</f>
        <v>166015.2</v>
      </c>
      <c r="D67" s="27" t="n">
        <f aca="false">+SoCal!D47</f>
        <v>280738.24</v>
      </c>
      <c r="E67" s="27" t="n">
        <f aca="false">+C67-D67</f>
        <v>-114723.04</v>
      </c>
      <c r="F67" s="40" t="n">
        <f aca="false">+SoCal!A40</f>
        <v>37306</v>
      </c>
      <c r="G67" s="35" t="s">
        <v>24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90</v>
      </c>
      <c r="B68" s="28" t="n">
        <f aca="false">+'El Paso'!C39</f>
        <v>64269</v>
      </c>
      <c r="C68" s="31" t="n">
        <f aca="false">+B68*$G$4</f>
        <v>133679.52</v>
      </c>
      <c r="D68" s="27" t="n">
        <f aca="false">+'El Paso'!C46</f>
        <v>-1582961.01</v>
      </c>
      <c r="E68" s="27" t="n">
        <f aca="false">+C68-D68</f>
        <v>1716640.53</v>
      </c>
      <c r="F68" s="40" t="n">
        <f aca="false">+'El Paso'!A39</f>
        <v>37306</v>
      </c>
      <c r="G68" s="66" t="s">
        <v>30</v>
      </c>
      <c r="H68" s="9" t="s">
        <v>31</v>
      </c>
      <c r="I68" s="9" t="s">
        <v>91</v>
      </c>
      <c r="J68" s="9"/>
      <c r="K68" s="9"/>
    </row>
    <row r="69" customFormat="false" ht="15" hidden="false" customHeight="true" outlineLevel="1" collapsed="false">
      <c r="A69" s="37" t="s">
        <v>92</v>
      </c>
      <c r="B69" s="42" t="n">
        <f aca="false">+'PG&amp;E'!D40</f>
        <v>42027</v>
      </c>
      <c r="C69" s="61" t="n">
        <f aca="false">+B69*$G$4</f>
        <v>87416.16</v>
      </c>
      <c r="D69" s="41" t="n">
        <f aca="false">+'PG&amp;E'!D47</f>
        <v>-115994.6</v>
      </c>
      <c r="E69" s="41" t="n">
        <f aca="false">+C69-D69</f>
        <v>203410.76</v>
      </c>
      <c r="F69" s="40" t="n">
        <f aca="false">+'PG&amp;E'!A40</f>
        <v>37306</v>
      </c>
      <c r="G69" s="35" t="s">
        <v>30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35</v>
      </c>
      <c r="B70" s="48" t="n">
        <f aca="false">SUBTOTAL(9,B66:B69)</f>
        <v>359543</v>
      </c>
      <c r="C70" s="47" t="n">
        <f aca="false">SUBTOTAL(9,C66:C69)</f>
        <v>747849.44</v>
      </c>
      <c r="D70" s="47" t="n">
        <f aca="false">SUBTOTAL(9,D66:D69)</f>
        <v>-1246257.53</v>
      </c>
      <c r="E70" s="47" t="n">
        <f aca="false">SUBTOTAL(9,E66:E69)</f>
        <v>1994106.97</v>
      </c>
      <c r="F70" s="40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36</v>
      </c>
      <c r="B72" s="3"/>
      <c r="C72" s="2"/>
      <c r="G72" s="35"/>
    </row>
    <row r="73" customFormat="false" ht="12.75" hidden="false" customHeight="false" outlineLevel="0" collapsed="false">
      <c r="A73" s="37" t="s">
        <v>93</v>
      </c>
      <c r="B73" s="28" t="n">
        <f aca="false">+'Red C'!F45</f>
        <v>62053</v>
      </c>
      <c r="C73" s="67" t="n">
        <f aca="false">+B73*G57</f>
        <v>129690.77</v>
      </c>
      <c r="D73" s="68" t="n">
        <f aca="false">+'Red C'!D52</f>
        <v>476094.29</v>
      </c>
      <c r="E73" s="27" t="n">
        <f aca="false">+C73-D73</f>
        <v>-346403.52</v>
      </c>
      <c r="F73" s="34" t="n">
        <f aca="false">+'Red C'!A45</f>
        <v>37306</v>
      </c>
      <c r="G73" s="35" t="s">
        <v>24</v>
      </c>
      <c r="H73" s="9" t="s">
        <v>38</v>
      </c>
      <c r="I73" s="9"/>
      <c r="J73" s="9"/>
      <c r="K73" s="9"/>
    </row>
    <row r="74" customFormat="false" ht="12.75" hidden="false" customHeight="false" outlineLevel="0" collapsed="false">
      <c r="A74" s="37" t="s">
        <v>94</v>
      </c>
      <c r="B74" s="28" t="n">
        <f aca="false">+Amoco!D40</f>
        <v>-4151</v>
      </c>
      <c r="C74" s="38" t="n">
        <f aca="false">+B74*$G$3</f>
        <v>-8675.59</v>
      </c>
      <c r="D74" s="27" t="n">
        <f aca="false">+Amoco!D47</f>
        <v>326541.73</v>
      </c>
      <c r="E74" s="27" t="n">
        <f aca="false">+C74-D74</f>
        <v>-335217.32</v>
      </c>
      <c r="F74" s="40" t="n">
        <f aca="false">+Amoco!A40</f>
        <v>37305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+'El Paso'!E39</f>
        <v>-40926</v>
      </c>
      <c r="C75" s="31" t="n">
        <f aca="false">+B75*$G$3</f>
        <v>-85535.34</v>
      </c>
      <c r="D75" s="27" t="n">
        <f aca="false">+'El Paso'!F46</f>
        <v>-657254.01</v>
      </c>
      <c r="E75" s="27" t="n">
        <f aca="false">+C75-D75</f>
        <v>571718.67</v>
      </c>
      <c r="F75" s="40" t="n">
        <f aca="false">+'El Paso'!A39</f>
        <v>37306</v>
      </c>
      <c r="G75" s="66" t="s">
        <v>30</v>
      </c>
      <c r="H75" s="9" t="s">
        <v>31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42" t="n">
        <f aca="false">+NW!$F$41</f>
        <v>-10490</v>
      </c>
      <c r="C76" s="52" t="n">
        <f aca="false">+B76*$G$3</f>
        <v>-21924.1</v>
      </c>
      <c r="D76" s="41" t="n">
        <f aca="false">+NW!E49</f>
        <v>-482340.89</v>
      </c>
      <c r="E76" s="41" t="n">
        <f aca="false">+C76-D76</f>
        <v>460416.79</v>
      </c>
      <c r="F76" s="34" t="n">
        <f aca="false">+NW!B41</f>
        <v>37305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9" t="s">
        <v>97</v>
      </c>
      <c r="B77" s="48" t="n">
        <f aca="false">SUBTOTAL(9,B73:B76)</f>
        <v>6486</v>
      </c>
      <c r="C77" s="47" t="n">
        <f aca="false">SUBTOTAL(9,C73:C76)</f>
        <v>13555.74</v>
      </c>
      <c r="D77" s="47" t="n">
        <f aca="false">SUBTOTAL(9,D73:D76)</f>
        <v>-336958.88</v>
      </c>
      <c r="E77" s="47" t="n">
        <f aca="false">SUBTOTAL(9,E73:E76)</f>
        <v>350514.62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45</v>
      </c>
      <c r="B79" s="3"/>
      <c r="C79" s="2"/>
      <c r="G79" s="35"/>
    </row>
    <row r="80" customFormat="false" ht="12.75" hidden="false" customHeight="false" outlineLevel="0" collapsed="false">
      <c r="A80" s="37" t="s">
        <v>98</v>
      </c>
      <c r="B80" s="28" t="n">
        <f aca="false">+NGPL!H38</f>
        <v>89593</v>
      </c>
      <c r="C80" s="31" t="n">
        <f aca="false">+B80*$G$5</f>
        <v>186353.44</v>
      </c>
      <c r="D80" s="27" t="n">
        <f aca="false">+NGPL!D45</f>
        <v>240351.71</v>
      </c>
      <c r="E80" s="27" t="n">
        <f aca="false">+C80-D80</f>
        <v>-53998.27</v>
      </c>
      <c r="F80" s="40" t="n">
        <f aca="false">+NGPL!A38</f>
        <v>37306</v>
      </c>
      <c r="G80" s="35" t="s">
        <v>24</v>
      </c>
      <c r="H80" s="9" t="s">
        <v>38</v>
      </c>
      <c r="I80" s="9"/>
      <c r="J80" s="9"/>
      <c r="K80" s="9"/>
    </row>
    <row r="81" customFormat="false" ht="12.75" hidden="false" customHeight="false" outlineLevel="0" collapsed="false">
      <c r="A81" s="37" t="s">
        <v>99</v>
      </c>
      <c r="B81" s="28" t="n">
        <f aca="false">+PEPL!D41</f>
        <v>23751</v>
      </c>
      <c r="C81" s="67" t="n">
        <f aca="false">+B81*$G$4</f>
        <v>49402.08</v>
      </c>
      <c r="D81" s="27" t="n">
        <f aca="false">+PEPL!D47</f>
        <v>195283.72</v>
      </c>
      <c r="E81" s="27" t="n">
        <f aca="false">+C81-D81</f>
        <v>-145881.64</v>
      </c>
      <c r="F81" s="40" t="n">
        <f aca="false">+PEPL!A41</f>
        <v>37305</v>
      </c>
      <c r="G81" s="9" t="s">
        <v>27</v>
      </c>
      <c r="H81" s="9" t="s">
        <v>31</v>
      </c>
      <c r="I81" s="9" t="s">
        <v>100</v>
      </c>
      <c r="J81" s="9"/>
      <c r="K81" s="9"/>
    </row>
    <row r="82" customFormat="false" ht="13.5" hidden="false" customHeight="true" outlineLevel="2" collapsed="false">
      <c r="A82" s="37" t="s">
        <v>101</v>
      </c>
      <c r="B82" s="32" t="n">
        <f aca="false">+CIG!D42</f>
        <v>17587</v>
      </c>
      <c r="C82" s="67" t="n">
        <f aca="false">+B82*$G$4</f>
        <v>36580.96</v>
      </c>
      <c r="D82" s="68" t="n">
        <f aca="false">+CIG!D49</f>
        <v>385897</v>
      </c>
      <c r="E82" s="33" t="n">
        <f aca="false">+C82-D82</f>
        <v>-349316.04</v>
      </c>
      <c r="F82" s="40" t="n">
        <f aca="false">+CIG!A42</f>
        <v>37305</v>
      </c>
      <c r="G82" s="35" t="s">
        <v>30</v>
      </c>
      <c r="H82" s="9" t="s">
        <v>42</v>
      </c>
      <c r="I82" s="9" t="s">
        <v>102</v>
      </c>
      <c r="J82" s="9"/>
      <c r="K82" s="9"/>
    </row>
    <row r="83" customFormat="false" ht="12.75" hidden="false" customHeight="false" outlineLevel="0" collapsed="false">
      <c r="A83" s="37" t="s">
        <v>103</v>
      </c>
      <c r="B83" s="53" t="n">
        <f aca="false">+Lonestar!F43</f>
        <v>42065</v>
      </c>
      <c r="C83" s="61" t="n">
        <f aca="false">+B83*G59</f>
        <v>87495.2</v>
      </c>
      <c r="D83" s="41" t="n">
        <f aca="false">+Lonestar!D50</f>
        <v>79313.96</v>
      </c>
      <c r="E83" s="41" t="n">
        <f aca="false">+C83-D83</f>
        <v>8181.23999999999</v>
      </c>
      <c r="F83" s="34" t="n">
        <f aca="false">+Lonestar!A43</f>
        <v>37305</v>
      </c>
      <c r="G83" s="9" t="s">
        <v>27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104</v>
      </c>
      <c r="B84" s="54" t="n">
        <f aca="false">SUBTOTAL(9,B80:B83)</f>
        <v>172996</v>
      </c>
      <c r="C84" s="47" t="n">
        <f aca="false">SUBTOTAL(9,C80:C83)</f>
        <v>359831.68</v>
      </c>
      <c r="D84" s="47" t="n">
        <f aca="false">SUBTOTAL(9,D80:D83)</f>
        <v>900846.39</v>
      </c>
      <c r="E84" s="47" t="n">
        <f aca="false">SUBTOTAL(9,E80:E83)</f>
        <v>-541014.71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105</v>
      </c>
      <c r="B86" s="54" t="n">
        <f aca="false">SUBTOTAL(9,B66:B83)</f>
        <v>539025</v>
      </c>
      <c r="C86" s="47" t="n">
        <f aca="false">SUBTOTAL(9,C66:C83)</f>
        <v>1121236.86</v>
      </c>
      <c r="D86" s="47" t="n">
        <f aca="false">SUBTOTAL(9,D66:D83)</f>
        <v>-682370.02</v>
      </c>
      <c r="E86" s="47" t="n">
        <f aca="false">SUBTOTAL(9,E66:E83)</f>
        <v>1803606.88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9"/>
      <c r="C87" s="32"/>
      <c r="D87" s="39"/>
      <c r="E87" s="39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1"/>
      <c r="C88" s="28"/>
      <c r="D88" s="69"/>
      <c r="E88" s="69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106</v>
      </c>
      <c r="B89" s="70" t="n">
        <f aca="false">+C86+B51</f>
        <v>2788007.79</v>
      </c>
      <c r="C89" s="32"/>
      <c r="D89" s="39"/>
      <c r="E89" s="39"/>
      <c r="F89" s="62"/>
      <c r="H89" s="9"/>
      <c r="I89" s="9"/>
      <c r="J89" s="9"/>
      <c r="K89" s="9"/>
    </row>
    <row r="90" customFormat="false" ht="13.5" hidden="false" customHeight="false" outlineLevel="0" collapsed="false">
      <c r="A90" s="19" t="s">
        <v>107</v>
      </c>
      <c r="B90" s="32" t="n">
        <f aca="false">+B86+C51</f>
        <v>1340531.67928782</v>
      </c>
      <c r="C90" s="28"/>
      <c r="D90" s="71"/>
      <c r="E90" s="69"/>
      <c r="F90" s="62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72"/>
      <c r="D91" s="69"/>
      <c r="E91" s="69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8"/>
      <c r="C94" s="72"/>
      <c r="D94" s="73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8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8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8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8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8"/>
      <c r="C106" s="74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C125" s="75"/>
      <c r="D125" s="75"/>
      <c r="E125" s="75"/>
      <c r="F125" s="9"/>
      <c r="G125" s="9"/>
      <c r="H125" s="9"/>
    </row>
    <row r="126" customFormat="false" ht="12.75" hidden="false" customHeight="false" outlineLevel="0" collapsed="false">
      <c r="A126" s="9"/>
      <c r="B126" s="27"/>
      <c r="C126" s="75"/>
      <c r="D126" s="75"/>
      <c r="E126" s="75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75"/>
      <c r="D127" s="75"/>
      <c r="E127" s="75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75"/>
      <c r="D128" s="75"/>
      <c r="E128" s="75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75"/>
      <c r="D129" s="75"/>
      <c r="E129" s="75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75"/>
      <c r="D130" s="75"/>
      <c r="E130" s="75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75"/>
      <c r="D131" s="75"/>
      <c r="E131" s="75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75"/>
      <c r="D132" s="75"/>
      <c r="E132" s="75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75"/>
      <c r="D133" s="75"/>
      <c r="E133" s="75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75"/>
      <c r="D134" s="75"/>
      <c r="E134" s="75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75"/>
      <c r="D135" s="75"/>
      <c r="E135" s="75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73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D139" s="76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2"/>
      <c r="E3" s="322"/>
      <c r="I3" s="322"/>
      <c r="M3" s="322"/>
    </row>
    <row r="4" customFormat="false" ht="12.75" hidden="false" customHeight="false" outlineLevel="0" collapsed="false">
      <c r="A4" s="5"/>
      <c r="B4" s="5" t="s">
        <v>209</v>
      </c>
      <c r="C4" s="1"/>
      <c r="D4" s="1"/>
      <c r="E4" s="173"/>
      <c r="F4" s="131"/>
      <c r="I4" s="173"/>
      <c r="J4" s="131"/>
      <c r="M4" s="173"/>
      <c r="N4" s="131"/>
    </row>
    <row r="5" customFormat="false" ht="12.75" hidden="false" customHeight="false" outlineLevel="0" collapsed="false">
      <c r="A5" s="108" t="s">
        <v>157</v>
      </c>
      <c r="B5" s="323" t="s">
        <v>158</v>
      </c>
      <c r="C5" s="323" t="s">
        <v>159</v>
      </c>
      <c r="D5" s="323" t="s">
        <v>182</v>
      </c>
      <c r="E5" s="94"/>
      <c r="F5" s="135"/>
      <c r="G5" s="135"/>
      <c r="H5" s="135"/>
      <c r="I5" s="94"/>
      <c r="J5" s="135"/>
      <c r="K5" s="135"/>
      <c r="L5" s="135"/>
      <c r="M5" s="94"/>
      <c r="N5" s="135"/>
      <c r="O5" s="135"/>
      <c r="P5" s="135"/>
    </row>
    <row r="6" customFormat="false" ht="15.95" hidden="false" customHeight="true" outlineLevel="0" collapsed="false">
      <c r="A6" s="324" t="n">
        <v>1</v>
      </c>
      <c r="B6" s="166" t="n">
        <v>147304</v>
      </c>
      <c r="C6" s="166" t="n">
        <v>158363</v>
      </c>
      <c r="D6" s="313" t="n">
        <f aca="false">+C6-B6</f>
        <v>11059</v>
      </c>
      <c r="E6" s="141"/>
      <c r="F6" s="142"/>
      <c r="G6" s="142"/>
      <c r="H6" s="157"/>
      <c r="I6" s="141"/>
      <c r="J6" s="142"/>
      <c r="K6" s="142"/>
      <c r="L6" s="157"/>
      <c r="M6" s="141"/>
      <c r="N6" s="142"/>
      <c r="O6" s="142"/>
      <c r="P6" s="157"/>
    </row>
    <row r="7" customFormat="false" ht="15.95" hidden="false" customHeight="true" outlineLevel="0" collapsed="false">
      <c r="A7" s="324" t="n">
        <v>2</v>
      </c>
      <c r="B7" s="166" t="n">
        <v>162193</v>
      </c>
      <c r="C7" s="166" t="n">
        <v>159898</v>
      </c>
      <c r="D7" s="313" t="n">
        <f aca="false">+C7-B7</f>
        <v>-2295</v>
      </c>
      <c r="E7" s="141"/>
      <c r="F7" s="142"/>
      <c r="G7" s="142"/>
      <c r="H7" s="157"/>
      <c r="I7" s="141"/>
      <c r="J7" s="142"/>
      <c r="K7" s="142"/>
      <c r="L7" s="157"/>
      <c r="M7" s="141"/>
      <c r="N7" s="142"/>
      <c r="O7" s="142"/>
      <c r="P7" s="157"/>
    </row>
    <row r="8" customFormat="false" ht="15.95" hidden="false" customHeight="true" outlineLevel="0" collapsed="false">
      <c r="A8" s="324" t="n">
        <v>3</v>
      </c>
      <c r="B8" s="166" t="n">
        <v>156474</v>
      </c>
      <c r="C8" s="166" t="n">
        <v>159849</v>
      </c>
      <c r="D8" s="313" t="n">
        <f aca="false">+C8-B8</f>
        <v>3375</v>
      </c>
      <c r="E8" s="141"/>
      <c r="F8" s="142"/>
      <c r="G8" s="142"/>
      <c r="H8" s="157"/>
      <c r="I8" s="141"/>
      <c r="J8" s="142"/>
      <c r="K8" s="142"/>
      <c r="L8" s="157"/>
      <c r="M8" s="141"/>
      <c r="N8" s="142"/>
      <c r="O8" s="142"/>
      <c r="P8" s="157"/>
    </row>
    <row r="9" customFormat="false" ht="15.95" hidden="false" customHeight="true" outlineLevel="0" collapsed="false">
      <c r="A9" s="324" t="n">
        <v>4</v>
      </c>
      <c r="B9" s="166" t="n">
        <v>156008</v>
      </c>
      <c r="C9" s="166" t="n">
        <v>154229</v>
      </c>
      <c r="D9" s="313" t="n">
        <f aca="false">+C9-B9</f>
        <v>-1779</v>
      </c>
      <c r="E9" s="141"/>
      <c r="F9" s="142"/>
      <c r="G9" s="142"/>
      <c r="H9" s="157"/>
      <c r="I9" s="141"/>
      <c r="J9" s="142"/>
      <c r="K9" s="142"/>
      <c r="L9" s="157"/>
      <c r="M9" s="141"/>
      <c r="N9" s="142"/>
      <c r="O9" s="142"/>
      <c r="P9" s="157"/>
    </row>
    <row r="10" customFormat="false" ht="15.95" hidden="false" customHeight="true" outlineLevel="0" collapsed="false">
      <c r="A10" s="324" t="n">
        <v>5</v>
      </c>
      <c r="B10" s="166" t="n">
        <v>152552</v>
      </c>
      <c r="C10" s="166" t="n">
        <v>152972</v>
      </c>
      <c r="D10" s="313" t="n">
        <f aca="false">+C10-B10</f>
        <v>420</v>
      </c>
      <c r="E10" s="141"/>
      <c r="F10" s="142"/>
      <c r="G10" s="142"/>
      <c r="H10" s="157"/>
      <c r="I10" s="141"/>
      <c r="J10" s="142"/>
      <c r="K10" s="142"/>
      <c r="L10" s="157"/>
      <c r="M10" s="141"/>
      <c r="N10" s="142"/>
      <c r="O10" s="142"/>
      <c r="P10" s="157"/>
    </row>
    <row r="11" customFormat="false" ht="15.95" hidden="false" customHeight="true" outlineLevel="0" collapsed="false">
      <c r="A11" s="324" t="n">
        <v>6</v>
      </c>
      <c r="B11" s="166" t="n">
        <v>156411</v>
      </c>
      <c r="C11" s="166" t="n">
        <v>154640</v>
      </c>
      <c r="D11" s="313" t="n">
        <f aca="false">+C11-B11</f>
        <v>-1771</v>
      </c>
      <c r="E11" s="141"/>
      <c r="F11" s="142"/>
      <c r="G11" s="142"/>
      <c r="H11" s="157"/>
      <c r="I11" s="141"/>
      <c r="J11" s="142"/>
      <c r="K11" s="142"/>
      <c r="L11" s="157"/>
      <c r="M11" s="141"/>
      <c r="N11" s="142"/>
      <c r="O11" s="142"/>
      <c r="P11" s="157"/>
    </row>
    <row r="12" customFormat="false" ht="15.95" hidden="false" customHeight="true" outlineLevel="0" collapsed="false">
      <c r="A12" s="324" t="n">
        <v>7</v>
      </c>
      <c r="B12" s="166" t="n">
        <v>159223</v>
      </c>
      <c r="C12" s="166" t="n">
        <v>157936</v>
      </c>
      <c r="D12" s="313" t="n">
        <f aca="false">+C12-B12</f>
        <v>-1287</v>
      </c>
      <c r="E12" s="141"/>
      <c r="F12" s="142"/>
      <c r="G12" s="142"/>
      <c r="H12" s="157"/>
      <c r="I12" s="141"/>
      <c r="J12" s="142"/>
      <c r="K12" s="142"/>
      <c r="L12" s="157"/>
      <c r="M12" s="141"/>
      <c r="N12" s="142"/>
      <c r="O12" s="142"/>
      <c r="P12" s="157"/>
    </row>
    <row r="13" customFormat="false" ht="15.95" hidden="false" customHeight="true" outlineLevel="0" collapsed="false">
      <c r="A13" s="324" t="n">
        <v>8</v>
      </c>
      <c r="B13" s="166" t="n">
        <v>154279</v>
      </c>
      <c r="C13" s="166" t="n">
        <v>153799</v>
      </c>
      <c r="D13" s="313" t="n">
        <f aca="false">+C13-B13</f>
        <v>-480</v>
      </c>
      <c r="E13" s="141"/>
      <c r="F13" s="142"/>
      <c r="G13" s="142"/>
      <c r="H13" s="157"/>
      <c r="I13" s="141"/>
      <c r="J13" s="142"/>
      <c r="K13" s="142"/>
      <c r="L13" s="157"/>
      <c r="M13" s="141"/>
      <c r="N13" s="142"/>
      <c r="O13" s="142"/>
      <c r="P13" s="157"/>
    </row>
    <row r="14" customFormat="false" ht="15.95" hidden="false" customHeight="true" outlineLevel="0" collapsed="false">
      <c r="A14" s="324" t="n">
        <v>9</v>
      </c>
      <c r="B14" s="166" t="n">
        <v>154445</v>
      </c>
      <c r="C14" s="166" t="n">
        <v>152757</v>
      </c>
      <c r="D14" s="313" t="n">
        <f aca="false">+C14-B14</f>
        <v>-1688</v>
      </c>
      <c r="E14" s="141"/>
      <c r="F14" s="142"/>
      <c r="G14" s="142"/>
      <c r="H14" s="157"/>
      <c r="I14" s="141"/>
      <c r="J14" s="142"/>
      <c r="K14" s="142"/>
      <c r="L14" s="157"/>
      <c r="M14" s="141"/>
      <c r="N14" s="142"/>
      <c r="O14" s="142"/>
      <c r="P14" s="157"/>
    </row>
    <row r="15" customFormat="false" ht="15.95" hidden="false" customHeight="true" outlineLevel="0" collapsed="false">
      <c r="A15" s="324" t="n">
        <v>10</v>
      </c>
      <c r="B15" s="166" t="n">
        <v>155369</v>
      </c>
      <c r="C15" s="166" t="n">
        <v>152757</v>
      </c>
      <c r="D15" s="313" t="n">
        <f aca="false">+C15-B15</f>
        <v>-2612</v>
      </c>
      <c r="E15" s="141"/>
      <c r="F15" s="142"/>
      <c r="G15" s="142"/>
      <c r="H15" s="157"/>
      <c r="I15" s="141"/>
      <c r="J15" s="142"/>
      <c r="K15" s="142"/>
      <c r="L15" s="157"/>
      <c r="M15" s="141"/>
      <c r="N15" s="142"/>
      <c r="O15" s="142"/>
      <c r="P15" s="157"/>
    </row>
    <row r="16" customFormat="false" ht="15.95" hidden="false" customHeight="true" outlineLevel="0" collapsed="false">
      <c r="A16" s="324" t="n">
        <v>11</v>
      </c>
      <c r="B16" s="166" t="n">
        <v>156066</v>
      </c>
      <c r="C16" s="166" t="n">
        <v>154251</v>
      </c>
      <c r="D16" s="313" t="n">
        <f aca="false">+C16-B16</f>
        <v>-1815</v>
      </c>
      <c r="E16" s="141"/>
      <c r="F16" s="142"/>
      <c r="G16" s="142"/>
      <c r="H16" s="157"/>
      <c r="I16" s="141"/>
      <c r="J16" s="142"/>
      <c r="K16" s="142"/>
      <c r="L16" s="157"/>
      <c r="M16" s="141"/>
      <c r="N16" s="142"/>
      <c r="O16" s="142"/>
      <c r="P16" s="157"/>
    </row>
    <row r="17" customFormat="false" ht="15.95" hidden="false" customHeight="true" outlineLevel="0" collapsed="false">
      <c r="A17" s="324" t="n">
        <v>12</v>
      </c>
      <c r="B17" s="166" t="n">
        <v>157916</v>
      </c>
      <c r="C17" s="166" t="n">
        <v>154251</v>
      </c>
      <c r="D17" s="313" t="n">
        <f aca="false">+C17-B17</f>
        <v>-3665</v>
      </c>
      <c r="E17" s="141"/>
      <c r="F17" s="142"/>
      <c r="G17" s="142"/>
      <c r="H17" s="157"/>
      <c r="I17" s="141"/>
      <c r="J17" s="142"/>
      <c r="K17" s="142"/>
      <c r="L17" s="157"/>
      <c r="M17" s="141"/>
      <c r="N17" s="142"/>
      <c r="O17" s="142"/>
      <c r="P17" s="157"/>
    </row>
    <row r="18" customFormat="false" ht="15.95" hidden="false" customHeight="true" outlineLevel="0" collapsed="false">
      <c r="A18" s="324" t="n">
        <v>13</v>
      </c>
      <c r="B18" s="166" t="n">
        <v>152043</v>
      </c>
      <c r="C18" s="166" t="n">
        <v>149527</v>
      </c>
      <c r="D18" s="313" t="n">
        <f aca="false">+C18-B18</f>
        <v>-2516</v>
      </c>
      <c r="E18" s="141"/>
      <c r="F18" s="142"/>
      <c r="G18" s="142"/>
      <c r="H18" s="157"/>
      <c r="I18" s="141"/>
      <c r="J18" s="142"/>
      <c r="K18" s="142"/>
      <c r="L18" s="157"/>
      <c r="M18" s="141"/>
      <c r="N18" s="142"/>
      <c r="O18" s="142"/>
      <c r="P18" s="157"/>
    </row>
    <row r="19" customFormat="false" ht="15.95" hidden="false" customHeight="true" outlineLevel="0" collapsed="false">
      <c r="A19" s="324" t="n">
        <v>14</v>
      </c>
      <c r="B19" s="166" t="n">
        <v>159460</v>
      </c>
      <c r="C19" s="166" t="n">
        <v>159170</v>
      </c>
      <c r="D19" s="313" t="n">
        <f aca="false">+C19-B19</f>
        <v>-290</v>
      </c>
      <c r="E19" s="141"/>
      <c r="F19" s="142"/>
      <c r="G19" s="142"/>
      <c r="H19" s="157"/>
      <c r="I19" s="141"/>
      <c r="J19" s="142"/>
      <c r="K19" s="142"/>
      <c r="L19" s="157"/>
      <c r="M19" s="141"/>
      <c r="N19" s="142"/>
      <c r="O19" s="142"/>
      <c r="P19" s="157"/>
    </row>
    <row r="20" customFormat="false" ht="15.95" hidden="false" customHeight="true" outlineLevel="0" collapsed="false">
      <c r="A20" s="324" t="n">
        <v>15</v>
      </c>
      <c r="B20" s="166" t="n">
        <v>151954</v>
      </c>
      <c r="C20" s="166" t="n">
        <v>156660</v>
      </c>
      <c r="D20" s="313" t="n">
        <f aca="false">+C20-B20</f>
        <v>4706</v>
      </c>
      <c r="E20" s="141"/>
      <c r="F20" s="142"/>
      <c r="G20" s="142"/>
      <c r="H20" s="157"/>
      <c r="I20" s="141"/>
      <c r="J20" s="142"/>
      <c r="K20" s="142"/>
      <c r="L20" s="157"/>
      <c r="M20" s="141"/>
      <c r="N20" s="142"/>
      <c r="O20" s="142"/>
      <c r="P20" s="157"/>
    </row>
    <row r="21" customFormat="false" ht="15.95" hidden="false" customHeight="true" outlineLevel="0" collapsed="false">
      <c r="A21" s="324" t="n">
        <v>16</v>
      </c>
      <c r="B21" s="166" t="n">
        <v>161371</v>
      </c>
      <c r="C21" s="166" t="n">
        <v>161663</v>
      </c>
      <c r="D21" s="313" t="n">
        <f aca="false">+C21-B21</f>
        <v>292</v>
      </c>
      <c r="E21" s="141"/>
      <c r="F21" s="142"/>
      <c r="G21" s="142"/>
      <c r="H21" s="157"/>
      <c r="I21" s="141"/>
      <c r="J21" s="142"/>
      <c r="K21" s="142"/>
      <c r="L21" s="157"/>
      <c r="M21" s="141"/>
      <c r="N21" s="142"/>
      <c r="O21" s="142"/>
      <c r="P21" s="157"/>
    </row>
    <row r="22" customFormat="false" ht="15.95" hidden="false" customHeight="true" outlineLevel="0" collapsed="false">
      <c r="A22" s="324" t="n">
        <v>17</v>
      </c>
      <c r="B22" s="166" t="n">
        <v>163543</v>
      </c>
      <c r="C22" s="166" t="n">
        <v>162791</v>
      </c>
      <c r="D22" s="313" t="n">
        <f aca="false">+C22-B22</f>
        <v>-752</v>
      </c>
      <c r="E22" s="141"/>
      <c r="F22" s="142"/>
      <c r="G22" s="142"/>
      <c r="H22" s="157"/>
      <c r="I22" s="141"/>
      <c r="J22" s="142"/>
      <c r="K22" s="142"/>
      <c r="L22" s="157"/>
      <c r="M22" s="141"/>
      <c r="N22" s="142"/>
      <c r="O22" s="142"/>
      <c r="P22" s="157"/>
    </row>
    <row r="23" customFormat="false" ht="15.95" hidden="false" customHeight="true" outlineLevel="0" collapsed="false">
      <c r="A23" s="324" t="n">
        <v>18</v>
      </c>
      <c r="B23" s="166" t="n">
        <v>160795</v>
      </c>
      <c r="C23" s="166" t="n">
        <v>162790</v>
      </c>
      <c r="D23" s="313" t="n">
        <f aca="false">+C23-B23</f>
        <v>1995</v>
      </c>
      <c r="E23" s="141"/>
      <c r="F23" s="142"/>
      <c r="G23" s="142"/>
      <c r="H23" s="157"/>
      <c r="I23" s="141"/>
      <c r="J23" s="142"/>
      <c r="K23" s="142"/>
      <c r="L23" s="157"/>
      <c r="M23" s="141"/>
      <c r="N23" s="142"/>
      <c r="O23" s="142"/>
      <c r="P23" s="157"/>
    </row>
    <row r="24" customFormat="false" ht="15.95" hidden="false" customHeight="true" outlineLevel="0" collapsed="false">
      <c r="A24" s="324" t="n">
        <v>19</v>
      </c>
      <c r="B24" s="166"/>
      <c r="C24" s="166"/>
      <c r="D24" s="325" t="n">
        <f aca="false">+C24-B24</f>
        <v>0</v>
      </c>
      <c r="E24" s="326"/>
      <c r="F24" s="142"/>
      <c r="G24" s="142"/>
      <c r="H24" s="217"/>
      <c r="I24" s="141"/>
      <c r="J24" s="142"/>
      <c r="K24" s="142"/>
      <c r="L24" s="157"/>
      <c r="M24" s="141"/>
      <c r="N24" s="142"/>
      <c r="O24" s="142"/>
      <c r="P24" s="157"/>
    </row>
    <row r="25" customFormat="false" ht="15.95" hidden="false" customHeight="true" outlineLevel="0" collapsed="false">
      <c r="A25" s="324" t="n">
        <v>20</v>
      </c>
      <c r="B25" s="166"/>
      <c r="C25" s="166"/>
      <c r="D25" s="325" t="n">
        <f aca="false">+C25-B25</f>
        <v>0</v>
      </c>
      <c r="E25" s="326"/>
      <c r="F25" s="142"/>
      <c r="G25" s="142"/>
      <c r="H25" s="217"/>
      <c r="I25" s="141"/>
      <c r="J25" s="142"/>
      <c r="K25" s="142"/>
      <c r="L25" s="157"/>
      <c r="M25" s="141"/>
      <c r="N25" s="142"/>
      <c r="O25" s="142"/>
      <c r="P25" s="157"/>
    </row>
    <row r="26" customFormat="false" ht="15.95" hidden="false" customHeight="true" outlineLevel="0" collapsed="false">
      <c r="A26" s="324" t="n">
        <v>21</v>
      </c>
      <c r="B26" s="166"/>
      <c r="C26" s="166"/>
      <c r="D26" s="325" t="n">
        <f aca="false">+C26-B26</f>
        <v>0</v>
      </c>
      <c r="E26" s="326"/>
      <c r="F26" s="142"/>
      <c r="G26" s="142"/>
      <c r="H26" s="217"/>
      <c r="I26" s="141"/>
      <c r="J26" s="142"/>
      <c r="K26" s="142"/>
      <c r="L26" s="157"/>
      <c r="M26" s="141"/>
      <c r="N26" s="142"/>
      <c r="O26" s="142"/>
      <c r="P26" s="157"/>
    </row>
    <row r="27" customFormat="false" ht="15.95" hidden="false" customHeight="true" outlineLevel="0" collapsed="false">
      <c r="A27" s="324" t="n">
        <v>22</v>
      </c>
      <c r="B27" s="166"/>
      <c r="C27" s="166"/>
      <c r="D27" s="325" t="n">
        <f aca="false">+C27-B27</f>
        <v>0</v>
      </c>
      <c r="E27" s="326"/>
      <c r="F27" s="142"/>
      <c r="G27" s="142"/>
      <c r="H27" s="217"/>
      <c r="I27" s="141"/>
      <c r="J27" s="142"/>
      <c r="K27" s="142"/>
      <c r="L27" s="157"/>
      <c r="M27" s="141"/>
      <c r="N27" s="142"/>
      <c r="O27" s="142"/>
      <c r="P27" s="157"/>
    </row>
    <row r="28" customFormat="false" ht="15.95" hidden="false" customHeight="true" outlineLevel="0" collapsed="false">
      <c r="A28" s="324" t="n">
        <v>23</v>
      </c>
      <c r="B28" s="166"/>
      <c r="C28" s="166"/>
      <c r="D28" s="325" t="n">
        <f aca="false">+C28-B28</f>
        <v>0</v>
      </c>
      <c r="E28" s="326"/>
      <c r="F28" s="142"/>
      <c r="G28" s="142"/>
      <c r="H28" s="217"/>
      <c r="I28" s="141"/>
      <c r="J28" s="142"/>
      <c r="K28" s="142"/>
      <c r="L28" s="157"/>
      <c r="M28" s="141"/>
      <c r="N28" s="142"/>
      <c r="O28" s="142"/>
      <c r="P28" s="157"/>
    </row>
    <row r="29" customFormat="false" ht="15.95" hidden="false" customHeight="true" outlineLevel="0" collapsed="false">
      <c r="A29" s="324" t="n">
        <v>24</v>
      </c>
      <c r="B29" s="166"/>
      <c r="C29" s="166"/>
      <c r="D29" s="325" t="n">
        <f aca="false">+C29-B29</f>
        <v>0</v>
      </c>
      <c r="E29" s="326"/>
      <c r="F29" s="142"/>
      <c r="G29" s="142"/>
      <c r="H29" s="217"/>
      <c r="I29" s="141"/>
      <c r="J29" s="142"/>
      <c r="K29" s="142"/>
      <c r="L29" s="157"/>
      <c r="M29" s="141"/>
      <c r="N29" s="142"/>
      <c r="O29" s="142"/>
      <c r="P29" s="157"/>
    </row>
    <row r="30" customFormat="false" ht="15.95" hidden="false" customHeight="true" outlineLevel="0" collapsed="false">
      <c r="A30" s="324" t="n">
        <v>25</v>
      </c>
      <c r="B30" s="166"/>
      <c r="C30" s="166"/>
      <c r="D30" s="325" t="n">
        <f aca="false">+C30-B30</f>
        <v>0</v>
      </c>
      <c r="E30" s="326"/>
      <c r="F30" s="142"/>
      <c r="G30" s="142"/>
      <c r="H30" s="217"/>
      <c r="I30" s="141"/>
      <c r="J30" s="142"/>
      <c r="K30" s="142"/>
      <c r="L30" s="157"/>
      <c r="M30" s="141"/>
      <c r="N30" s="142"/>
      <c r="O30" s="142"/>
      <c r="P30" s="157"/>
    </row>
    <row r="31" customFormat="false" ht="15.95" hidden="false" customHeight="true" outlineLevel="0" collapsed="false">
      <c r="A31" s="324" t="n">
        <v>26</v>
      </c>
      <c r="B31" s="166"/>
      <c r="C31" s="166"/>
      <c r="D31" s="313" t="n">
        <f aca="false">+C31-B31</f>
        <v>0</v>
      </c>
      <c r="E31" s="141"/>
      <c r="F31" s="142"/>
      <c r="G31" s="142"/>
      <c r="H31" s="157"/>
      <c r="I31" s="141"/>
      <c r="J31" s="142"/>
      <c r="K31" s="142"/>
      <c r="L31" s="157"/>
      <c r="M31" s="141"/>
      <c r="N31" s="142"/>
      <c r="O31" s="142"/>
      <c r="P31" s="157"/>
    </row>
    <row r="32" customFormat="false" ht="15.95" hidden="false" customHeight="true" outlineLevel="0" collapsed="false">
      <c r="A32" s="324" t="n">
        <v>27</v>
      </c>
      <c r="B32" s="166"/>
      <c r="C32" s="166"/>
      <c r="D32" s="313" t="n">
        <f aca="false">+C32-B32</f>
        <v>0</v>
      </c>
      <c r="E32" s="141"/>
      <c r="F32" s="142"/>
      <c r="G32" s="142"/>
      <c r="H32" s="157"/>
      <c r="I32" s="141"/>
      <c r="J32" s="142"/>
      <c r="K32" s="142"/>
      <c r="L32" s="157"/>
      <c r="M32" s="141"/>
      <c r="N32" s="142"/>
      <c r="O32" s="142"/>
      <c r="P32" s="157"/>
    </row>
    <row r="33" customFormat="false" ht="15.95" hidden="false" customHeight="true" outlineLevel="0" collapsed="false">
      <c r="A33" s="324" t="n">
        <v>28</v>
      </c>
      <c r="B33" s="166"/>
      <c r="C33" s="166"/>
      <c r="D33" s="313" t="n">
        <f aca="false">+C33-B33</f>
        <v>0</v>
      </c>
      <c r="E33" s="141"/>
      <c r="F33" s="142"/>
      <c r="G33" s="142"/>
      <c r="H33" s="157"/>
      <c r="I33" s="141"/>
      <c r="J33" s="142"/>
      <c r="K33" s="142"/>
      <c r="L33" s="157"/>
      <c r="M33" s="141"/>
      <c r="N33" s="142"/>
      <c r="O33" s="142"/>
      <c r="P33" s="157"/>
    </row>
    <row r="34" customFormat="false" ht="15.95" hidden="false" customHeight="true" outlineLevel="0" collapsed="false">
      <c r="A34" s="324" t="n">
        <v>29</v>
      </c>
      <c r="B34" s="166"/>
      <c r="C34" s="166"/>
      <c r="D34" s="313" t="n">
        <f aca="false">+C34-B34</f>
        <v>0</v>
      </c>
      <c r="E34" s="141"/>
      <c r="F34" s="142"/>
      <c r="G34" s="142"/>
      <c r="H34" s="157"/>
      <c r="I34" s="141"/>
      <c r="J34" s="142"/>
      <c r="K34" s="142"/>
      <c r="L34" s="157"/>
      <c r="M34" s="141"/>
      <c r="N34" s="142"/>
      <c r="O34" s="142"/>
      <c r="P34" s="157"/>
    </row>
    <row r="35" customFormat="false" ht="15.95" hidden="false" customHeight="true" outlineLevel="0" collapsed="false">
      <c r="A35" s="324" t="n">
        <v>30</v>
      </c>
      <c r="B35" s="166"/>
      <c r="C35" s="166"/>
      <c r="D35" s="313" t="n">
        <f aca="false">+C35-B35</f>
        <v>0</v>
      </c>
      <c r="E35" s="141"/>
      <c r="F35" s="142"/>
      <c r="G35" s="142"/>
      <c r="H35" s="157"/>
      <c r="I35" s="141"/>
      <c r="J35" s="142"/>
      <c r="K35" s="142"/>
      <c r="L35" s="157"/>
      <c r="M35" s="141"/>
      <c r="N35" s="142"/>
      <c r="O35" s="142"/>
      <c r="P35" s="157"/>
    </row>
    <row r="36" customFormat="false" ht="15.95" hidden="false" customHeight="true" outlineLevel="0" collapsed="false">
      <c r="A36" s="324" t="n">
        <v>31</v>
      </c>
      <c r="B36" s="166"/>
      <c r="C36" s="166"/>
      <c r="D36" s="313" t="n">
        <f aca="false">+C36-B36</f>
        <v>0</v>
      </c>
      <c r="E36" s="141"/>
      <c r="F36" s="142"/>
      <c r="G36" s="142"/>
      <c r="H36" s="157"/>
      <c r="I36" s="141"/>
      <c r="J36" s="142"/>
      <c r="K36" s="142"/>
      <c r="L36" s="157"/>
      <c r="M36" s="141"/>
      <c r="N36" s="142"/>
      <c r="O36" s="142"/>
      <c r="P36" s="157"/>
    </row>
    <row r="37" customFormat="false" ht="12.75" hidden="false" customHeight="false" outlineLevel="0" collapsed="false">
      <c r="A37" s="324"/>
      <c r="B37" s="166" t="n">
        <f aca="false">SUM(B6:B36)</f>
        <v>2817406</v>
      </c>
      <c r="C37" s="166" t="n">
        <f aca="false">SUM(C6:C36)</f>
        <v>2818303</v>
      </c>
      <c r="D37" s="166" t="n">
        <f aca="false">SUM(D6:D36)</f>
        <v>897</v>
      </c>
      <c r="E37" s="141"/>
      <c r="F37" s="142"/>
      <c r="G37" s="142"/>
      <c r="H37" s="142"/>
      <c r="I37" s="326"/>
      <c r="J37" s="142"/>
      <c r="K37" s="142"/>
      <c r="L37" s="142"/>
      <c r="M37" s="141"/>
      <c r="N37" s="142"/>
      <c r="O37" s="142"/>
      <c r="P37" s="142"/>
    </row>
    <row r="38" customFormat="false" ht="12.75" hidden="false" customHeight="false" outlineLevel="0" collapsed="false">
      <c r="A38" s="327"/>
      <c r="B38" s="1"/>
      <c r="C38" s="328"/>
      <c r="D38" s="1"/>
      <c r="E38" s="171"/>
      <c r="G38" s="32"/>
      <c r="H38" s="207"/>
      <c r="I38" s="329"/>
      <c r="J38" s="207"/>
      <c r="K38" s="32"/>
      <c r="L38" s="207"/>
      <c r="M38" s="171"/>
      <c r="O38" s="32"/>
    </row>
    <row r="39" customFormat="false" ht="12.75" hidden="false" customHeight="false" outlineLevel="0" collapsed="false">
      <c r="A39" s="156" t="n">
        <v>37287</v>
      </c>
      <c r="B39" s="1"/>
      <c r="C39" s="330"/>
      <c r="D39" s="331" t="n">
        <v>-5048</v>
      </c>
      <c r="E39" s="195"/>
      <c r="G39" s="97"/>
      <c r="H39" s="142"/>
      <c r="I39" s="233"/>
      <c r="J39" s="207"/>
      <c r="K39" s="332"/>
      <c r="L39" s="142"/>
      <c r="M39" s="195"/>
      <c r="O39" s="97"/>
      <c r="P39" s="142"/>
    </row>
    <row r="40" customFormat="false" ht="12.75" hidden="false" customHeight="false" outlineLevel="0" collapsed="false">
      <c r="A40" s="156" t="n">
        <v>37305</v>
      </c>
      <c r="B40" s="1"/>
      <c r="C40" s="333"/>
      <c r="D40" s="313" t="n">
        <f aca="false">+D39+D37</f>
        <v>-4151</v>
      </c>
      <c r="E40" s="195"/>
      <c r="G40" s="192"/>
      <c r="H40" s="217"/>
      <c r="I40" s="233"/>
      <c r="J40" s="207"/>
      <c r="K40" s="192"/>
      <c r="L40" s="217"/>
      <c r="M40" s="195"/>
      <c r="O40" s="192"/>
      <c r="P40" s="267"/>
    </row>
    <row r="41" customFormat="false" ht="12.75" hidden="false" customHeight="false" outlineLevel="0" collapsed="false">
      <c r="C41" s="27"/>
      <c r="H41" s="207"/>
      <c r="I41" s="207"/>
      <c r="J41" s="207"/>
      <c r="K41" s="207"/>
      <c r="L41" s="207"/>
    </row>
    <row r="42" customFormat="false" ht="12.75" hidden="false" customHeight="false" outlineLevel="0" collapsed="false">
      <c r="A42" s="195"/>
      <c r="C42" s="194"/>
      <c r="D42" s="157"/>
      <c r="H42" s="207"/>
      <c r="I42" s="207"/>
      <c r="J42" s="207"/>
      <c r="K42" s="207"/>
      <c r="L42" s="207"/>
    </row>
    <row r="43" customFormat="false" ht="12.75" hidden="false" customHeight="false" outlineLevel="0" collapsed="false">
      <c r="A43" s="195"/>
      <c r="C43" s="194"/>
      <c r="H43" s="207"/>
      <c r="I43" s="207"/>
      <c r="J43" s="207"/>
      <c r="K43" s="207"/>
      <c r="L43" s="207"/>
    </row>
    <row r="44" customFormat="false" ht="12.75" hidden="false" customHeight="false" outlineLevel="0" collapsed="false">
      <c r="A44" s="9" t="s">
        <v>165</v>
      </c>
      <c r="B44" s="9"/>
      <c r="C44" s="9"/>
      <c r="D44" s="27"/>
      <c r="H44" s="207"/>
      <c r="I44" s="207"/>
      <c r="J44" s="207"/>
      <c r="K44" s="207"/>
      <c r="L44" s="207"/>
    </row>
    <row r="45" customFormat="false" ht="12.75" hidden="false" customHeight="false" outlineLevel="0" collapsed="false">
      <c r="A45" s="161" t="n">
        <f aca="false">+A39</f>
        <v>37287</v>
      </c>
      <c r="B45" s="9"/>
      <c r="C45" s="9"/>
      <c r="D45" s="334" t="n">
        <v>324667</v>
      </c>
    </row>
    <row r="46" customFormat="false" ht="12.75" hidden="false" customHeight="false" outlineLevel="0" collapsed="false">
      <c r="A46" s="161" t="n">
        <f aca="false">+A40</f>
        <v>37305</v>
      </c>
      <c r="B46" s="9"/>
      <c r="C46" s="9"/>
      <c r="D46" s="163" t="n">
        <f aca="false">+D37*'by type_area'!G3</f>
        <v>1874.73</v>
      </c>
    </row>
    <row r="47" customFormat="false" ht="12.75" hidden="false" customHeight="false" outlineLevel="0" collapsed="false">
      <c r="A47" s="9"/>
      <c r="B47" s="9"/>
      <c r="C47" s="9"/>
      <c r="D47" s="68" t="n">
        <f aca="false">+D46+D45</f>
        <v>326541.73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5" activeCellId="0" sqref="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99" width="11.28"/>
    <col collapsed="false" customWidth="true" hidden="false" outlineLevel="0" max="3" min="3" style="199" width="10.99"/>
    <col collapsed="false" customWidth="true" hidden="false" outlineLevel="0" max="4" min="4" style="19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5" t="s">
        <v>210</v>
      </c>
      <c r="C2" s="336"/>
      <c r="F2" s="335"/>
      <c r="G2" s="199"/>
      <c r="H2" s="337"/>
      <c r="I2" s="199"/>
      <c r="J2" s="335"/>
      <c r="K2" s="199"/>
      <c r="L2" s="337"/>
      <c r="M2" s="199"/>
      <c r="N2" s="335"/>
      <c r="O2" s="199"/>
      <c r="P2" s="337"/>
      <c r="Q2" s="199"/>
      <c r="R2" s="335"/>
      <c r="S2" s="199"/>
      <c r="T2" s="336"/>
      <c r="U2" s="199"/>
      <c r="Z2" s="335"/>
      <c r="AA2" s="199"/>
      <c r="AB2" s="336"/>
      <c r="AC2" s="199"/>
    </row>
    <row r="3" customFormat="false" ht="12.75" hidden="false" customHeight="false" outlineLevel="0" collapsed="false">
      <c r="A3" s="165"/>
      <c r="D3" s="301"/>
      <c r="F3" s="165"/>
      <c r="G3" s="199"/>
      <c r="H3" s="199"/>
      <c r="I3" s="301"/>
      <c r="J3" s="165"/>
      <c r="K3" s="199"/>
      <c r="L3" s="199"/>
      <c r="M3" s="301"/>
      <c r="N3" s="165"/>
      <c r="O3" s="199"/>
      <c r="P3" s="199"/>
      <c r="Q3" s="301"/>
      <c r="R3" s="165"/>
      <c r="S3" s="199"/>
      <c r="T3" s="199"/>
      <c r="U3" s="301"/>
      <c r="Z3" s="165"/>
      <c r="AA3" s="199"/>
      <c r="AB3" s="199"/>
      <c r="AC3" s="301"/>
    </row>
    <row r="4" customFormat="false" ht="12.75" hidden="false" customHeight="false" outlineLevel="0" collapsed="false">
      <c r="A4" s="165"/>
      <c r="B4" s="249" t="s">
        <v>158</v>
      </c>
      <c r="C4" s="249" t="s">
        <v>159</v>
      </c>
      <c r="D4" s="337" t="s">
        <v>182</v>
      </c>
      <c r="F4" s="165"/>
      <c r="G4" s="249"/>
      <c r="H4" s="249"/>
      <c r="I4" s="337"/>
      <c r="J4" s="165"/>
      <c r="K4" s="249"/>
      <c r="L4" s="249"/>
      <c r="M4" s="337"/>
      <c r="N4" s="165"/>
      <c r="O4" s="249"/>
      <c r="P4" s="249"/>
      <c r="Q4" s="337"/>
      <c r="R4" s="165"/>
      <c r="S4" s="249"/>
      <c r="T4" s="249"/>
      <c r="U4" s="337"/>
      <c r="Z4" s="165"/>
      <c r="AA4" s="249"/>
      <c r="AB4" s="249"/>
      <c r="AC4" s="337"/>
    </row>
    <row r="5" customFormat="false" ht="14.1" hidden="false" customHeight="true" outlineLevel="0" collapsed="false">
      <c r="A5" s="18" t="n">
        <v>1</v>
      </c>
      <c r="B5" s="142" t="n">
        <v>-13510</v>
      </c>
      <c r="C5" s="142" t="n">
        <v>-13500</v>
      </c>
      <c r="D5" s="142" t="n">
        <f aca="false">+C5-B5</f>
        <v>10</v>
      </c>
      <c r="F5" s="18"/>
      <c r="G5" s="142"/>
      <c r="H5" s="142"/>
      <c r="I5" s="142"/>
      <c r="J5" s="18"/>
      <c r="K5" s="142"/>
      <c r="L5" s="142"/>
      <c r="M5" s="142"/>
      <c r="N5" s="18"/>
      <c r="O5" s="142"/>
      <c r="P5" s="142"/>
      <c r="Q5" s="142"/>
      <c r="R5" s="18"/>
      <c r="S5" s="142"/>
      <c r="T5" s="142"/>
      <c r="U5" s="142"/>
      <c r="Z5" s="18"/>
      <c r="AA5" s="142"/>
      <c r="AB5" s="142"/>
      <c r="AC5" s="142"/>
    </row>
    <row r="6" customFormat="false" ht="14.1" hidden="false" customHeight="true" outlineLevel="0" collapsed="false">
      <c r="A6" s="18" t="n">
        <v>2</v>
      </c>
      <c r="B6" s="142" t="n">
        <v>-19133</v>
      </c>
      <c r="C6" s="142" t="n">
        <v>-19000</v>
      </c>
      <c r="D6" s="142" t="n">
        <f aca="false">+C6-B6</f>
        <v>133</v>
      </c>
      <c r="F6" s="18"/>
      <c r="G6" s="142"/>
      <c r="H6" s="142"/>
      <c r="I6" s="142"/>
      <c r="J6" s="18"/>
      <c r="K6" s="142"/>
      <c r="L6" s="142"/>
      <c r="M6" s="142"/>
      <c r="N6" s="18"/>
      <c r="O6" s="142"/>
      <c r="P6" s="142"/>
      <c r="Q6" s="142"/>
      <c r="R6" s="18"/>
      <c r="S6" s="142"/>
      <c r="T6" s="142"/>
      <c r="U6" s="142"/>
      <c r="Z6" s="18"/>
      <c r="AA6" s="142"/>
      <c r="AB6" s="142"/>
      <c r="AC6" s="142"/>
    </row>
    <row r="7" customFormat="false" ht="14.1" hidden="false" customHeight="true" outlineLevel="0" collapsed="false">
      <c r="A7" s="18" t="n">
        <v>3</v>
      </c>
      <c r="B7" s="142" t="n">
        <v>-17376</v>
      </c>
      <c r="C7" s="142" t="n">
        <v>-17500</v>
      </c>
      <c r="D7" s="142" t="n">
        <f aca="false">+C7-B7</f>
        <v>-124</v>
      </c>
      <c r="F7" s="18"/>
      <c r="G7" s="142"/>
      <c r="H7" s="142"/>
      <c r="I7" s="142"/>
      <c r="J7" s="18"/>
      <c r="K7" s="142"/>
      <c r="L7" s="142"/>
      <c r="M7" s="142"/>
      <c r="N7" s="18"/>
      <c r="O7" s="142"/>
      <c r="P7" s="142"/>
      <c r="Q7" s="142"/>
      <c r="R7" s="18"/>
      <c r="S7" s="142"/>
      <c r="T7" s="142"/>
      <c r="U7" s="142"/>
      <c r="Z7" s="18"/>
      <c r="AA7" s="142"/>
      <c r="AB7" s="142"/>
      <c r="AC7" s="142"/>
    </row>
    <row r="8" customFormat="false" ht="14.1" hidden="false" customHeight="true" outlineLevel="0" collapsed="false">
      <c r="A8" s="18" t="n">
        <v>4</v>
      </c>
      <c r="B8" s="142" t="n">
        <v>-2958</v>
      </c>
      <c r="C8" s="142" t="n">
        <v>-2500</v>
      </c>
      <c r="D8" s="142" t="n">
        <f aca="false">+C8-B8</f>
        <v>458</v>
      </c>
      <c r="F8" s="18"/>
      <c r="G8" s="142"/>
      <c r="H8" s="142"/>
      <c r="I8" s="142"/>
      <c r="J8" s="18"/>
      <c r="K8" s="142"/>
      <c r="L8" s="142"/>
      <c r="M8" s="142"/>
      <c r="N8" s="18"/>
      <c r="O8" s="142"/>
      <c r="P8" s="142"/>
      <c r="Q8" s="142"/>
      <c r="R8" s="18"/>
      <c r="S8" s="142"/>
      <c r="T8" s="142"/>
      <c r="U8" s="142"/>
      <c r="Z8" s="18"/>
      <c r="AA8" s="142"/>
      <c r="AB8" s="142"/>
      <c r="AC8" s="142"/>
    </row>
    <row r="9" customFormat="false" ht="14.1" hidden="false" customHeight="true" outlineLevel="0" collapsed="false">
      <c r="A9" s="18" t="n">
        <v>5</v>
      </c>
      <c r="B9" s="142" t="n">
        <v>-6727</v>
      </c>
      <c r="C9" s="142" t="n">
        <v>-5000</v>
      </c>
      <c r="D9" s="142" t="n">
        <f aca="false">+C9-B9</f>
        <v>1727</v>
      </c>
      <c r="F9" s="18"/>
      <c r="G9" s="142"/>
      <c r="H9" s="142"/>
      <c r="I9" s="142"/>
      <c r="J9" s="18"/>
      <c r="K9" s="142"/>
      <c r="L9" s="142"/>
      <c r="M9" s="142"/>
      <c r="N9" s="18"/>
      <c r="O9" s="142"/>
      <c r="P9" s="142"/>
      <c r="Q9" s="142"/>
      <c r="R9" s="18"/>
      <c r="S9" s="142"/>
      <c r="T9" s="142"/>
      <c r="U9" s="142"/>
      <c r="Z9" s="18"/>
      <c r="AA9" s="142"/>
      <c r="AB9" s="142"/>
      <c r="AC9" s="142"/>
    </row>
    <row r="10" customFormat="false" ht="14.1" hidden="false" customHeight="true" outlineLevel="0" collapsed="false">
      <c r="A10" s="18" t="n">
        <v>6</v>
      </c>
      <c r="B10" s="142"/>
      <c r="C10" s="142"/>
      <c r="D10" s="142" t="n">
        <f aca="false">+C10-B10</f>
        <v>0</v>
      </c>
      <c r="F10" s="18"/>
      <c r="G10" s="142"/>
      <c r="H10" s="142"/>
      <c r="I10" s="142"/>
      <c r="J10" s="18"/>
      <c r="K10" s="142"/>
      <c r="L10" s="142"/>
      <c r="M10" s="142"/>
      <c r="N10" s="18"/>
      <c r="O10" s="142"/>
      <c r="P10" s="142"/>
      <c r="Q10" s="142"/>
      <c r="R10" s="18"/>
      <c r="S10" s="142"/>
      <c r="T10" s="142"/>
      <c r="U10" s="142"/>
      <c r="Z10" s="18"/>
      <c r="AA10" s="142"/>
      <c r="AB10" s="142"/>
      <c r="AC10" s="142"/>
    </row>
    <row r="11" customFormat="false" ht="14.1" hidden="false" customHeight="true" outlineLevel="0" collapsed="false">
      <c r="A11" s="18" t="n">
        <v>7</v>
      </c>
      <c r="B11" s="142" t="n">
        <v>-6319</v>
      </c>
      <c r="C11" s="142" t="n">
        <v>-5000</v>
      </c>
      <c r="D11" s="142" t="n">
        <f aca="false">+C11-B11</f>
        <v>1319</v>
      </c>
      <c r="F11" s="18"/>
      <c r="G11" s="142"/>
      <c r="H11" s="142"/>
      <c r="I11" s="142"/>
      <c r="J11" s="18"/>
      <c r="K11" s="142"/>
      <c r="L11" s="142"/>
      <c r="M11" s="142"/>
      <c r="N11" s="18"/>
      <c r="O11" s="142"/>
      <c r="P11" s="142"/>
      <c r="Q11" s="142"/>
      <c r="R11" s="18"/>
      <c r="S11" s="142"/>
      <c r="T11" s="142"/>
      <c r="U11" s="142"/>
      <c r="Z11" s="18"/>
      <c r="AA11" s="142"/>
      <c r="AB11" s="142"/>
      <c r="AC11" s="142"/>
    </row>
    <row r="12" customFormat="false" ht="14.1" hidden="false" customHeight="true" outlineLevel="0" collapsed="false">
      <c r="A12" s="18" t="n">
        <v>8</v>
      </c>
      <c r="B12" s="142" t="n">
        <v>-352</v>
      </c>
      <c r="C12" s="142" t="n">
        <v>-6899</v>
      </c>
      <c r="D12" s="142" t="n">
        <f aca="false">+C12-B12</f>
        <v>-6547</v>
      </c>
      <c r="F12" s="18"/>
      <c r="G12" s="142"/>
      <c r="H12" s="142"/>
      <c r="I12" s="142"/>
      <c r="J12" s="18"/>
      <c r="K12" s="142"/>
      <c r="L12" s="142"/>
      <c r="M12" s="142"/>
      <c r="N12" s="18"/>
      <c r="O12" s="142"/>
      <c r="P12" s="142"/>
      <c r="Q12" s="142"/>
      <c r="R12" s="18"/>
      <c r="S12" s="142"/>
      <c r="T12" s="142"/>
      <c r="U12" s="142"/>
      <c r="Z12" s="18"/>
      <c r="AA12" s="142"/>
      <c r="AB12" s="142"/>
      <c r="AC12" s="142"/>
    </row>
    <row r="13" customFormat="false" ht="14.1" hidden="false" customHeight="true" outlineLevel="0" collapsed="false">
      <c r="A13" s="18" t="n">
        <v>9</v>
      </c>
      <c r="B13" s="142"/>
      <c r="C13" s="142"/>
      <c r="D13" s="142" t="n">
        <f aca="false">+C13-B13</f>
        <v>0</v>
      </c>
      <c r="F13" s="18"/>
      <c r="G13" s="142"/>
      <c r="H13" s="142"/>
      <c r="I13" s="142"/>
      <c r="J13" s="18"/>
      <c r="K13" s="142"/>
      <c r="L13" s="142"/>
      <c r="M13" s="142"/>
      <c r="N13" s="18"/>
      <c r="O13" s="142"/>
      <c r="P13" s="142"/>
      <c r="Q13" s="142"/>
      <c r="R13" s="18"/>
      <c r="S13" s="142"/>
      <c r="T13" s="142"/>
      <c r="U13" s="142"/>
      <c r="Z13" s="18"/>
      <c r="AA13" s="142"/>
      <c r="AB13" s="142"/>
      <c r="AC13" s="142"/>
    </row>
    <row r="14" customFormat="false" ht="14.1" hidden="false" customHeight="true" outlineLevel="0" collapsed="false">
      <c r="A14" s="18" t="n">
        <v>10</v>
      </c>
      <c r="B14" s="142" t="n">
        <v>-6424</v>
      </c>
      <c r="C14" s="142"/>
      <c r="D14" s="142" t="n">
        <f aca="false">+C14-B14</f>
        <v>6424</v>
      </c>
      <c r="F14" s="18"/>
      <c r="G14" s="142"/>
      <c r="H14" s="142"/>
      <c r="I14" s="142"/>
      <c r="J14" s="18"/>
      <c r="K14" s="142"/>
      <c r="L14" s="142"/>
      <c r="M14" s="142"/>
      <c r="N14" s="18"/>
      <c r="O14" s="142"/>
      <c r="P14" s="142"/>
      <c r="Q14" s="142"/>
      <c r="R14" s="18"/>
      <c r="S14" s="142"/>
      <c r="T14" s="142"/>
      <c r="U14" s="142"/>
      <c r="Z14" s="18"/>
      <c r="AA14" s="142"/>
      <c r="AB14" s="142"/>
      <c r="AC14" s="142"/>
    </row>
    <row r="15" customFormat="false" ht="14.1" hidden="false" customHeight="true" outlineLevel="0" collapsed="false">
      <c r="A15" s="18" t="n">
        <v>11</v>
      </c>
      <c r="B15" s="142" t="n">
        <v>-13804</v>
      </c>
      <c r="C15" s="142" t="n">
        <v>-20000</v>
      </c>
      <c r="D15" s="142" t="n">
        <f aca="false">+C15-B15</f>
        <v>-6196</v>
      </c>
      <c r="F15" s="18"/>
      <c r="G15" s="142"/>
      <c r="H15" s="142"/>
      <c r="I15" s="142"/>
      <c r="J15" s="18"/>
      <c r="K15" s="142"/>
      <c r="L15" s="142"/>
      <c r="M15" s="142"/>
      <c r="N15" s="18"/>
      <c r="O15" s="142"/>
      <c r="P15" s="142"/>
      <c r="Q15" s="142"/>
      <c r="R15" s="18"/>
      <c r="S15" s="142"/>
      <c r="T15" s="142"/>
      <c r="U15" s="142"/>
      <c r="Z15" s="18"/>
      <c r="AA15" s="142"/>
      <c r="AB15" s="142"/>
      <c r="AC15" s="142"/>
    </row>
    <row r="16" customFormat="false" ht="14.1" hidden="false" customHeight="true" outlineLevel="0" collapsed="false">
      <c r="A16" s="18" t="n">
        <v>12</v>
      </c>
      <c r="B16" s="142"/>
      <c r="C16" s="142"/>
      <c r="D16" s="142" t="n">
        <f aca="false">+C16-B16</f>
        <v>0</v>
      </c>
      <c r="F16" s="18"/>
      <c r="G16" s="142"/>
      <c r="H16" s="142"/>
      <c r="I16" s="142"/>
      <c r="J16" s="18"/>
      <c r="K16" s="142"/>
      <c r="L16" s="142"/>
      <c r="M16" s="142"/>
      <c r="N16" s="18"/>
      <c r="O16" s="142"/>
      <c r="P16" s="142"/>
      <c r="Q16" s="142"/>
      <c r="R16" s="18"/>
      <c r="S16" s="142"/>
      <c r="T16" s="142"/>
      <c r="U16" s="142"/>
      <c r="Z16" s="18"/>
      <c r="AA16" s="142"/>
      <c r="AB16" s="142"/>
      <c r="AC16" s="142"/>
    </row>
    <row r="17" customFormat="false" ht="14.1" hidden="false" customHeight="true" outlineLevel="0" collapsed="false">
      <c r="A17" s="18" t="n">
        <v>13</v>
      </c>
      <c r="B17" s="142" t="n">
        <v>-16324</v>
      </c>
      <c r="C17" s="142" t="n">
        <v>-16000</v>
      </c>
      <c r="D17" s="142" t="n">
        <f aca="false">+C17-B17</f>
        <v>324</v>
      </c>
      <c r="F17" s="18"/>
      <c r="G17" s="142"/>
      <c r="H17" s="142"/>
      <c r="I17" s="142"/>
      <c r="J17" s="18"/>
      <c r="K17" s="142"/>
      <c r="L17" s="142"/>
      <c r="M17" s="142"/>
      <c r="N17" s="18"/>
      <c r="O17" s="142"/>
      <c r="P17" s="142"/>
      <c r="Q17" s="142"/>
      <c r="R17" s="18"/>
      <c r="S17" s="142"/>
      <c r="T17" s="142"/>
      <c r="U17" s="142"/>
      <c r="Z17" s="18"/>
      <c r="AA17" s="142"/>
      <c r="AB17" s="142"/>
      <c r="AC17" s="142"/>
    </row>
    <row r="18" customFormat="false" ht="14.1" hidden="false" customHeight="true" outlineLevel="0" collapsed="false">
      <c r="A18" s="18" t="n">
        <v>14</v>
      </c>
      <c r="B18" s="142" t="n">
        <v>-23772</v>
      </c>
      <c r="C18" s="142" t="n">
        <v>-23741</v>
      </c>
      <c r="D18" s="142" t="n">
        <f aca="false">+C18-B18</f>
        <v>31</v>
      </c>
      <c r="F18" s="18"/>
      <c r="G18" s="142"/>
      <c r="H18" s="142"/>
      <c r="I18" s="142"/>
      <c r="J18" s="18"/>
      <c r="K18" s="142"/>
      <c r="L18" s="142"/>
      <c r="M18" s="142"/>
      <c r="N18" s="18"/>
      <c r="O18" s="142"/>
      <c r="P18" s="142"/>
      <c r="Q18" s="142"/>
      <c r="R18" s="18"/>
      <c r="S18" s="142"/>
      <c r="T18" s="142"/>
      <c r="U18" s="142"/>
      <c r="Z18" s="18"/>
      <c r="AA18" s="142"/>
      <c r="AB18" s="142"/>
      <c r="AC18" s="142"/>
    </row>
    <row r="19" customFormat="false" ht="14.1" hidden="false" customHeight="true" outlineLevel="0" collapsed="false">
      <c r="A19" s="18" t="n">
        <v>15</v>
      </c>
      <c r="B19" s="142" t="n">
        <v>-15589</v>
      </c>
      <c r="C19" s="142" t="n">
        <v>-15000</v>
      </c>
      <c r="D19" s="142" t="n">
        <f aca="false">+C19-B19</f>
        <v>589</v>
      </c>
      <c r="F19" s="18"/>
      <c r="G19" s="142"/>
      <c r="H19" s="142"/>
      <c r="I19" s="142"/>
      <c r="J19" s="18"/>
      <c r="K19" s="142"/>
      <c r="L19" s="142"/>
      <c r="M19" s="142"/>
      <c r="N19" s="18"/>
      <c r="O19" s="142"/>
      <c r="P19" s="142"/>
      <c r="Q19" s="142"/>
      <c r="R19" s="18"/>
      <c r="S19" s="142"/>
      <c r="T19" s="142"/>
      <c r="U19" s="142"/>
      <c r="Z19" s="18"/>
      <c r="AA19" s="142"/>
      <c r="AB19" s="142"/>
      <c r="AC19" s="142"/>
    </row>
    <row r="20" customFormat="false" ht="14.1" hidden="false" customHeight="true" outlineLevel="0" collapsed="false">
      <c r="A20" s="18" t="n">
        <v>16</v>
      </c>
      <c r="B20" s="142" t="n">
        <v>-14045</v>
      </c>
      <c r="C20" s="142" t="n">
        <v>-14000</v>
      </c>
      <c r="D20" s="142" t="n">
        <f aca="false">+C20-B20</f>
        <v>45</v>
      </c>
      <c r="F20" s="18"/>
      <c r="G20" s="142"/>
      <c r="H20" s="142"/>
      <c r="I20" s="142"/>
      <c r="J20" s="18"/>
      <c r="K20" s="142"/>
      <c r="L20" s="142"/>
      <c r="M20" s="142"/>
      <c r="N20" s="18"/>
      <c r="O20" s="142"/>
      <c r="P20" s="142"/>
      <c r="Q20" s="142"/>
      <c r="R20" s="18"/>
      <c r="S20" s="142"/>
      <c r="T20" s="142"/>
      <c r="U20" s="142"/>
      <c r="Z20" s="18"/>
      <c r="AA20" s="142"/>
      <c r="AB20" s="142"/>
      <c r="AC20" s="142"/>
    </row>
    <row r="21" customFormat="false" ht="14.1" hidden="false" customHeight="true" outlineLevel="0" collapsed="false">
      <c r="A21" s="18" t="n">
        <v>17</v>
      </c>
      <c r="B21" s="142" t="n">
        <v>-15357</v>
      </c>
      <c r="C21" s="142" t="n">
        <v>-14000</v>
      </c>
      <c r="D21" s="142" t="n">
        <f aca="false">+C21-B21</f>
        <v>1357</v>
      </c>
      <c r="F21" s="18"/>
      <c r="G21" s="142"/>
      <c r="H21" s="142"/>
      <c r="I21" s="142"/>
      <c r="J21" s="18"/>
      <c r="K21" s="142"/>
      <c r="L21" s="142"/>
      <c r="M21" s="142"/>
      <c r="N21" s="18"/>
      <c r="O21" s="142"/>
      <c r="P21" s="142"/>
      <c r="Q21" s="142"/>
      <c r="R21" s="18"/>
      <c r="S21" s="142"/>
      <c r="T21" s="142"/>
      <c r="U21" s="142"/>
      <c r="Z21" s="18"/>
      <c r="AA21" s="142"/>
      <c r="AB21" s="142"/>
      <c r="AC21" s="142"/>
    </row>
    <row r="22" customFormat="false" ht="14.1" hidden="false" customHeight="true" outlineLevel="0" collapsed="false">
      <c r="A22" s="18" t="n">
        <v>18</v>
      </c>
      <c r="B22" s="142" t="n">
        <v>-14292</v>
      </c>
      <c r="C22" s="142" t="n">
        <v>-14000</v>
      </c>
      <c r="D22" s="142" t="n">
        <f aca="false">+C22-B22</f>
        <v>292</v>
      </c>
      <c r="F22" s="18"/>
      <c r="G22" s="142"/>
      <c r="H22" s="142"/>
      <c r="I22" s="142"/>
      <c r="J22" s="18"/>
      <c r="K22" s="142"/>
      <c r="L22" s="142"/>
      <c r="M22" s="142"/>
      <c r="N22" s="18"/>
      <c r="O22" s="142"/>
      <c r="P22" s="142"/>
      <c r="Q22" s="142"/>
      <c r="R22" s="18"/>
      <c r="S22" s="142"/>
      <c r="T22" s="142"/>
      <c r="U22" s="142"/>
      <c r="Z22" s="18"/>
      <c r="AA22" s="142"/>
      <c r="AB22" s="142"/>
      <c r="AC22" s="142"/>
    </row>
    <row r="23" customFormat="false" ht="14.1" hidden="false" customHeight="true" outlineLevel="0" collapsed="false">
      <c r="A23" s="18" t="n">
        <v>19</v>
      </c>
      <c r="B23" s="142"/>
      <c r="C23" s="142"/>
      <c r="D23" s="142" t="n">
        <f aca="false">+C23-B23</f>
        <v>0</v>
      </c>
      <c r="F23" s="18"/>
      <c r="G23" s="142"/>
      <c r="H23" s="142"/>
      <c r="I23" s="142"/>
      <c r="J23" s="18"/>
      <c r="K23" s="142"/>
      <c r="L23" s="142"/>
      <c r="M23" s="142"/>
      <c r="N23" s="18"/>
      <c r="O23" s="142"/>
      <c r="P23" s="142"/>
      <c r="Q23" s="142"/>
      <c r="R23" s="18"/>
      <c r="S23" s="142"/>
      <c r="T23" s="142"/>
      <c r="U23" s="142"/>
      <c r="Z23" s="18"/>
      <c r="AA23" s="142"/>
      <c r="AB23" s="142"/>
      <c r="AC23" s="142"/>
    </row>
    <row r="24" customFormat="false" ht="14.1" hidden="false" customHeight="true" outlineLevel="0" collapsed="false">
      <c r="A24" s="18" t="n">
        <v>20</v>
      </c>
      <c r="B24" s="142"/>
      <c r="C24" s="142"/>
      <c r="D24" s="142" t="n">
        <f aca="false">+C24-B24</f>
        <v>0</v>
      </c>
      <c r="F24" s="18"/>
      <c r="G24" s="142"/>
      <c r="H24" s="142"/>
      <c r="I24" s="142"/>
      <c r="J24" s="18"/>
      <c r="K24" s="142"/>
      <c r="L24" s="142"/>
      <c r="M24" s="142"/>
      <c r="N24" s="18"/>
      <c r="O24" s="142"/>
      <c r="P24" s="142"/>
      <c r="Q24" s="142"/>
      <c r="R24" s="18"/>
      <c r="S24" s="142"/>
      <c r="T24" s="142"/>
      <c r="U24" s="142"/>
      <c r="Z24" s="18"/>
      <c r="AA24" s="142"/>
      <c r="AB24" s="142"/>
      <c r="AC24" s="142"/>
    </row>
    <row r="25" customFormat="false" ht="14.1" hidden="false" customHeight="true" outlineLevel="0" collapsed="false">
      <c r="A25" s="18" t="n">
        <v>21</v>
      </c>
      <c r="B25" s="142"/>
      <c r="C25" s="142"/>
      <c r="D25" s="142" t="n">
        <f aca="false">+C25-B25</f>
        <v>0</v>
      </c>
      <c r="F25" s="18"/>
      <c r="G25" s="142"/>
      <c r="H25" s="142"/>
      <c r="I25" s="142"/>
      <c r="J25" s="18"/>
      <c r="K25" s="142"/>
      <c r="L25" s="142"/>
      <c r="M25" s="142"/>
      <c r="N25" s="18"/>
      <c r="O25" s="142"/>
      <c r="P25" s="142"/>
      <c r="Q25" s="142"/>
      <c r="R25" s="18"/>
      <c r="S25" s="142"/>
      <c r="T25" s="142"/>
      <c r="U25" s="142"/>
      <c r="Z25" s="18"/>
      <c r="AA25" s="142"/>
      <c r="AB25" s="142"/>
      <c r="AC25" s="142"/>
    </row>
    <row r="26" customFormat="false" ht="14.1" hidden="false" customHeight="true" outlineLevel="0" collapsed="false">
      <c r="A26" s="18" t="n">
        <v>22</v>
      </c>
      <c r="B26" s="142"/>
      <c r="C26" s="142"/>
      <c r="D26" s="142" t="n">
        <f aca="false">+C26-B26</f>
        <v>0</v>
      </c>
      <c r="F26" s="18"/>
      <c r="G26" s="142"/>
      <c r="H26" s="142"/>
      <c r="I26" s="142"/>
      <c r="J26" s="18"/>
      <c r="K26" s="142"/>
      <c r="L26" s="142"/>
      <c r="M26" s="142"/>
      <c r="N26" s="18"/>
      <c r="O26" s="142"/>
      <c r="P26" s="142"/>
      <c r="Q26" s="142"/>
      <c r="R26" s="18"/>
      <c r="S26" s="142"/>
      <c r="T26" s="142"/>
      <c r="U26" s="142"/>
      <c r="Z26" s="18"/>
      <c r="AA26" s="142"/>
      <c r="AB26" s="142"/>
      <c r="AC26" s="142"/>
    </row>
    <row r="27" customFormat="false" ht="14.1" hidden="false" customHeight="true" outlineLevel="0" collapsed="false">
      <c r="A27" s="18" t="n">
        <v>23</v>
      </c>
      <c r="B27" s="142"/>
      <c r="C27" s="142"/>
      <c r="D27" s="142" t="n">
        <f aca="false">+C27-B27</f>
        <v>0</v>
      </c>
      <c r="F27" s="18"/>
      <c r="G27" s="142"/>
      <c r="H27" s="142"/>
      <c r="I27" s="142"/>
      <c r="J27" s="18"/>
      <c r="K27" s="142"/>
      <c r="L27" s="142"/>
      <c r="M27" s="142"/>
      <c r="N27" s="18"/>
      <c r="O27" s="142"/>
      <c r="P27" s="142"/>
      <c r="Q27" s="142"/>
      <c r="R27" s="18"/>
      <c r="S27" s="142"/>
      <c r="T27" s="142"/>
      <c r="U27" s="142"/>
      <c r="Z27" s="18"/>
      <c r="AA27" s="142"/>
      <c r="AB27" s="142"/>
      <c r="AC27" s="142"/>
    </row>
    <row r="28" customFormat="false" ht="14.1" hidden="false" customHeight="true" outlineLevel="0" collapsed="false">
      <c r="A28" s="18" t="n">
        <v>24</v>
      </c>
      <c r="B28" s="142"/>
      <c r="C28" s="142"/>
      <c r="D28" s="142" t="n">
        <f aca="false">+C28-B28</f>
        <v>0</v>
      </c>
      <c r="F28" s="18"/>
      <c r="G28" s="142"/>
      <c r="H28" s="142"/>
      <c r="I28" s="142"/>
      <c r="J28" s="18"/>
      <c r="K28" s="142"/>
      <c r="L28" s="142"/>
      <c r="M28" s="142"/>
      <c r="N28" s="18"/>
      <c r="O28" s="142"/>
      <c r="P28" s="142"/>
      <c r="Q28" s="142"/>
      <c r="R28" s="18"/>
      <c r="S28" s="142"/>
      <c r="T28" s="142"/>
      <c r="U28" s="142"/>
      <c r="Z28" s="18"/>
      <c r="AA28" s="142"/>
      <c r="AB28" s="142"/>
      <c r="AC28" s="142"/>
    </row>
    <row r="29" customFormat="false" ht="14.1" hidden="false" customHeight="true" outlineLevel="0" collapsed="false">
      <c r="A29" s="18" t="n">
        <v>25</v>
      </c>
      <c r="B29" s="142"/>
      <c r="C29" s="142"/>
      <c r="D29" s="142" t="n">
        <f aca="false">+C29-B29</f>
        <v>0</v>
      </c>
      <c r="F29" s="18"/>
      <c r="G29" s="142"/>
      <c r="H29" s="142"/>
      <c r="I29" s="142"/>
      <c r="J29" s="18"/>
      <c r="K29" s="142"/>
      <c r="L29" s="142"/>
      <c r="M29" s="142"/>
      <c r="N29" s="18"/>
      <c r="O29" s="142"/>
      <c r="P29" s="142"/>
      <c r="Q29" s="142"/>
      <c r="R29" s="18"/>
      <c r="S29" s="142"/>
      <c r="T29" s="142"/>
      <c r="U29" s="142"/>
      <c r="Z29" s="18"/>
      <c r="AA29" s="142"/>
      <c r="AB29" s="142"/>
      <c r="AC29" s="142"/>
    </row>
    <row r="30" customFormat="false" ht="14.1" hidden="false" customHeight="true" outlineLevel="0" collapsed="false">
      <c r="A30" s="18" t="n">
        <v>26</v>
      </c>
      <c r="B30" s="142"/>
      <c r="C30" s="142"/>
      <c r="D30" s="142" t="n">
        <f aca="false">+C30-B30</f>
        <v>0</v>
      </c>
      <c r="F30" s="18"/>
      <c r="G30" s="142"/>
      <c r="H30" s="142"/>
      <c r="I30" s="142"/>
      <c r="J30" s="18"/>
      <c r="K30" s="142"/>
      <c r="L30" s="142"/>
      <c r="M30" s="142"/>
      <c r="N30" s="18"/>
      <c r="O30" s="142"/>
      <c r="P30" s="142"/>
      <c r="Q30" s="142"/>
      <c r="R30" s="18"/>
      <c r="S30" s="142"/>
      <c r="T30" s="142"/>
      <c r="U30" s="142"/>
      <c r="Z30" s="18"/>
      <c r="AA30" s="142"/>
      <c r="AB30" s="142"/>
      <c r="AC30" s="142"/>
    </row>
    <row r="31" customFormat="false" ht="14.1" hidden="false" customHeight="true" outlineLevel="0" collapsed="false">
      <c r="A31" s="18" t="n">
        <v>27</v>
      </c>
      <c r="B31" s="142"/>
      <c r="C31" s="142"/>
      <c r="D31" s="142" t="n">
        <f aca="false">+C31-B31</f>
        <v>0</v>
      </c>
      <c r="F31" s="18"/>
      <c r="G31" s="142"/>
      <c r="H31" s="142"/>
      <c r="I31" s="142"/>
      <c r="J31" s="18"/>
      <c r="K31" s="142"/>
      <c r="L31" s="142"/>
      <c r="M31" s="142"/>
      <c r="N31" s="18"/>
      <c r="O31" s="142"/>
      <c r="P31" s="142"/>
      <c r="Q31" s="142"/>
      <c r="R31" s="18"/>
      <c r="S31" s="142"/>
      <c r="T31" s="142"/>
      <c r="U31" s="142"/>
      <c r="Z31" s="18"/>
      <c r="AA31" s="142"/>
      <c r="AB31" s="142"/>
      <c r="AC31" s="142"/>
    </row>
    <row r="32" customFormat="false" ht="14.1" hidden="false" customHeight="true" outlineLevel="0" collapsed="false">
      <c r="A32" s="18" t="n">
        <v>28</v>
      </c>
      <c r="B32" s="142"/>
      <c r="C32" s="142"/>
      <c r="D32" s="142" t="n">
        <f aca="false">+C32-B32</f>
        <v>0</v>
      </c>
      <c r="F32" s="18"/>
      <c r="G32" s="142"/>
      <c r="H32" s="142"/>
      <c r="I32" s="142"/>
      <c r="J32" s="18"/>
      <c r="K32" s="142"/>
      <c r="L32" s="142"/>
      <c r="M32" s="142"/>
      <c r="N32" s="18"/>
      <c r="O32" s="142"/>
      <c r="P32" s="142"/>
      <c r="Q32" s="142"/>
      <c r="R32" s="18"/>
      <c r="S32" s="142"/>
      <c r="T32" s="142"/>
      <c r="U32" s="142"/>
      <c r="Z32" s="18"/>
      <c r="AA32" s="142"/>
      <c r="AB32" s="142"/>
      <c r="AC32" s="142"/>
    </row>
    <row r="33" customFormat="false" ht="14.1" hidden="false" customHeight="true" outlineLevel="0" collapsed="false">
      <c r="A33" s="18" t="n">
        <v>29</v>
      </c>
      <c r="B33" s="142"/>
      <c r="C33" s="142"/>
      <c r="D33" s="142" t="n">
        <f aca="false">+C33-B33</f>
        <v>0</v>
      </c>
      <c r="F33" s="18"/>
      <c r="G33" s="142"/>
      <c r="H33" s="142"/>
      <c r="I33" s="142"/>
      <c r="J33" s="18"/>
      <c r="K33" s="142"/>
      <c r="L33" s="142"/>
      <c r="M33" s="142"/>
      <c r="N33" s="18"/>
      <c r="O33" s="142"/>
      <c r="P33" s="142"/>
      <c r="Q33" s="142"/>
      <c r="R33" s="18"/>
      <c r="S33" s="142"/>
      <c r="T33" s="142"/>
      <c r="U33" s="142"/>
      <c r="Z33" s="18"/>
      <c r="AA33" s="142"/>
      <c r="AB33" s="142"/>
      <c r="AC33" s="142"/>
    </row>
    <row r="34" customFormat="false" ht="14.1" hidden="false" customHeight="true" outlineLevel="0" collapsed="false">
      <c r="A34" s="18" t="n">
        <v>30</v>
      </c>
      <c r="B34" s="142"/>
      <c r="C34" s="142"/>
      <c r="D34" s="142" t="n">
        <f aca="false">+C34-B34</f>
        <v>0</v>
      </c>
      <c r="F34" s="18"/>
      <c r="G34" s="142"/>
      <c r="H34" s="142"/>
      <c r="I34" s="142"/>
      <c r="J34" s="286"/>
      <c r="K34" s="142"/>
      <c r="L34" s="142"/>
      <c r="M34" s="142"/>
      <c r="N34" s="286"/>
      <c r="O34" s="142"/>
      <c r="P34" s="142"/>
      <c r="Q34" s="142"/>
      <c r="R34" s="286"/>
      <c r="S34" s="142"/>
      <c r="T34" s="142"/>
      <c r="U34" s="142"/>
      <c r="V34" s="69"/>
      <c r="W34" s="69"/>
      <c r="X34" s="69"/>
      <c r="Y34" s="69"/>
      <c r="Z34" s="286"/>
      <c r="AA34" s="142"/>
      <c r="AB34" s="142"/>
      <c r="AC34" s="142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</row>
    <row r="35" customFormat="false" ht="14.1" hidden="false" customHeight="true" outlineLevel="0" collapsed="false">
      <c r="A35" s="18" t="n">
        <v>31</v>
      </c>
      <c r="B35" s="142"/>
      <c r="C35" s="142"/>
      <c r="D35" s="142" t="n">
        <f aca="false">+C35-B35</f>
        <v>0</v>
      </c>
      <c r="F35" s="18"/>
      <c r="G35" s="142"/>
      <c r="H35" s="142"/>
      <c r="I35" s="142"/>
      <c r="J35" s="286"/>
      <c r="K35" s="142"/>
      <c r="L35" s="142"/>
      <c r="M35" s="142"/>
      <c r="N35" s="286"/>
      <c r="O35" s="142"/>
      <c r="P35" s="142"/>
      <c r="Q35" s="142"/>
      <c r="R35" s="286"/>
      <c r="S35" s="142"/>
      <c r="T35" s="142"/>
      <c r="U35" s="142"/>
      <c r="V35" s="69"/>
      <c r="W35" s="69"/>
      <c r="X35" s="69"/>
      <c r="Y35" s="69"/>
      <c r="Z35" s="286"/>
      <c r="AA35" s="142"/>
      <c r="AB35" s="142"/>
      <c r="AC35" s="142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</row>
    <row r="36" customFormat="false" ht="14.1" hidden="false" customHeight="true" outlineLevel="0" collapsed="false">
      <c r="A36" s="18"/>
      <c r="B36" s="142" t="n">
        <f aca="false">SUM(B5:B35)</f>
        <v>-185982</v>
      </c>
      <c r="C36" s="142" t="n">
        <f aca="false">SUM(C5:C35)</f>
        <v>-186140</v>
      </c>
      <c r="D36" s="142" t="n">
        <f aca="false">+C36-B36</f>
        <v>-158</v>
      </c>
      <c r="F36" s="18"/>
      <c r="G36" s="142"/>
      <c r="H36" s="142"/>
      <c r="I36" s="142"/>
      <c r="J36" s="286"/>
      <c r="K36" s="142"/>
      <c r="L36" s="142"/>
      <c r="M36" s="142"/>
      <c r="N36" s="286"/>
      <c r="O36" s="142"/>
      <c r="P36" s="142"/>
      <c r="Q36" s="142"/>
      <c r="R36" s="286"/>
      <c r="S36" s="142"/>
      <c r="T36" s="142"/>
      <c r="U36" s="142"/>
      <c r="V36" s="69"/>
      <c r="W36" s="69"/>
      <c r="X36" s="69"/>
      <c r="Y36" s="69"/>
      <c r="Z36" s="286"/>
      <c r="AA36" s="142"/>
      <c r="AB36" s="142"/>
      <c r="AC36" s="142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</row>
    <row r="37" customFormat="false" ht="14.1" hidden="false" customHeight="true" outlineLevel="0" collapsed="false">
      <c r="A37" s="171"/>
      <c r="B37" s="0"/>
      <c r="C37" s="32"/>
      <c r="D37" s="338" t="n">
        <f aca="false">+summary!G5</f>
        <v>2.08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9"/>
      <c r="W37" s="69"/>
      <c r="X37" s="69"/>
      <c r="Y37" s="69"/>
      <c r="Z37" s="29"/>
      <c r="AA37" s="32"/>
      <c r="AB37" s="32"/>
      <c r="AC37" s="32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</row>
    <row r="38" customFormat="false" ht="12.75" hidden="false" customHeight="false" outlineLevel="0" collapsed="false">
      <c r="B38" s="0"/>
      <c r="C38" s="0"/>
      <c r="D38" s="169" t="n">
        <f aca="false">+D37*D36</f>
        <v>-328.64</v>
      </c>
      <c r="G38" s="142"/>
      <c r="H38" s="142"/>
      <c r="I38" s="142"/>
      <c r="J38" s="69"/>
      <c r="K38" s="142"/>
      <c r="L38" s="142"/>
      <c r="M38" s="142"/>
      <c r="N38" s="69"/>
      <c r="O38" s="142"/>
      <c r="P38" s="142"/>
      <c r="Q38" s="142"/>
      <c r="R38" s="69"/>
      <c r="S38" s="142"/>
      <c r="T38" s="142"/>
      <c r="U38" s="142"/>
      <c r="V38" s="69"/>
      <c r="W38" s="69"/>
      <c r="X38" s="69"/>
      <c r="Y38" s="69"/>
      <c r="Z38" s="69"/>
      <c r="AA38" s="142"/>
      <c r="AB38" s="142"/>
      <c r="AC38" s="142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</row>
    <row r="39" customFormat="false" ht="12.75" hidden="false" customHeight="false" outlineLevel="0" collapsed="false">
      <c r="A39" s="195" t="n">
        <v>37287</v>
      </c>
      <c r="B39" s="0"/>
      <c r="C39" s="97"/>
      <c r="D39" s="231" t="n">
        <v>20075.23</v>
      </c>
      <c r="G39" s="142"/>
      <c r="H39" s="142"/>
      <c r="I39" s="142"/>
      <c r="J39" s="69"/>
      <c r="K39" s="142"/>
      <c r="L39" s="142"/>
      <c r="M39" s="142"/>
      <c r="N39" s="69"/>
      <c r="O39" s="142"/>
      <c r="P39" s="142"/>
      <c r="Q39" s="142"/>
      <c r="R39" s="69"/>
      <c r="S39" s="142"/>
      <c r="T39" s="142"/>
      <c r="U39" s="142"/>
      <c r="V39" s="69"/>
      <c r="W39" s="69"/>
      <c r="X39" s="69"/>
      <c r="Y39" s="69"/>
      <c r="Z39" s="69"/>
      <c r="AA39" s="142"/>
      <c r="AB39" s="142"/>
      <c r="AC39" s="142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</row>
    <row r="40" customFormat="false" ht="12.75" hidden="false" customHeight="false" outlineLevel="0" collapsed="false">
      <c r="A40" s="195" t="n">
        <v>37305</v>
      </c>
      <c r="B40" s="0"/>
      <c r="C40" s="192"/>
      <c r="D40" s="169" t="n">
        <f aca="false">+D39+D38</f>
        <v>19746.59</v>
      </c>
      <c r="G40" s="142"/>
      <c r="H40" s="142"/>
      <c r="I40" s="142"/>
      <c r="J40" s="69"/>
      <c r="K40" s="142"/>
      <c r="L40" s="142"/>
      <c r="M40" s="142"/>
      <c r="N40" s="69"/>
      <c r="O40" s="142"/>
      <c r="P40" s="142"/>
      <c r="Q40" s="301"/>
      <c r="R40" s="69"/>
      <c r="S40" s="142"/>
      <c r="T40" s="142"/>
      <c r="U40" s="301"/>
      <c r="V40" s="69"/>
      <c r="W40" s="69"/>
      <c r="X40" s="69"/>
      <c r="Y40" s="69"/>
      <c r="Z40" s="69"/>
      <c r="AA40" s="142"/>
      <c r="AB40" s="142"/>
      <c r="AC40" s="301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</row>
    <row r="41" customFormat="false" ht="12.75" hidden="false" customHeight="false" outlineLevel="0" collapsed="false">
      <c r="B41" s="0"/>
      <c r="C41" s="0"/>
      <c r="D41" s="142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</row>
    <row r="42" customFormat="false" ht="12.75" hidden="false" customHeight="false" outlineLevel="0" collapsed="false">
      <c r="B42" s="0"/>
      <c r="C42" s="0"/>
      <c r="D42" s="0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</row>
    <row r="43" customFormat="false" ht="12.75" hidden="false" customHeight="false" outlineLevel="0" collapsed="false">
      <c r="B43" s="0"/>
      <c r="C43" s="0"/>
      <c r="D43" s="0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</row>
    <row r="44" customFormat="false" ht="12.75" hidden="false" customHeight="false" outlineLevel="0" collapsed="false">
      <c r="A44" s="9" t="s">
        <v>174</v>
      </c>
      <c r="B44" s="9"/>
      <c r="C44" s="9"/>
      <c r="D44" s="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</row>
    <row r="45" customFormat="false" ht="12.75" hidden="false" customHeight="false" outlineLevel="0" collapsed="false">
      <c r="A45" s="161" t="n">
        <f aca="false">+A39</f>
        <v>37287</v>
      </c>
      <c r="B45" s="9"/>
      <c r="C45" s="9"/>
      <c r="D45" s="339" t="n">
        <v>7554</v>
      </c>
    </row>
    <row r="46" customFormat="false" ht="12.75" hidden="false" customHeight="false" outlineLevel="0" collapsed="false">
      <c r="A46" s="161" t="n">
        <f aca="false">+A40</f>
        <v>37305</v>
      </c>
      <c r="B46" s="9"/>
      <c r="C46" s="9"/>
      <c r="D46" s="42" t="n">
        <f aca="false">+D36</f>
        <v>-158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7396</v>
      </c>
    </row>
    <row r="48" customFormat="false" ht="12.75" hidden="false" customHeight="false" outlineLevel="0" collapsed="false">
      <c r="A48" s="165"/>
      <c r="B48" s="166"/>
      <c r="C48" s="167"/>
      <c r="D48" s="167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0" width="12.28"/>
    <col collapsed="false" customWidth="true" hidden="false" outlineLevel="0" max="6" min="6" style="340" width="12.85"/>
  </cols>
  <sheetData>
    <row r="3" customFormat="false" ht="12.75" hidden="false" customHeight="false" outlineLevel="0" collapsed="false">
      <c r="A3" s="173" t="s">
        <v>211</v>
      </c>
      <c r="B3" s="341"/>
      <c r="C3" s="342"/>
      <c r="D3" s="341"/>
    </row>
    <row r="4" customFormat="false" ht="12.75" hidden="false" customHeight="false" outlineLevel="0" collapsed="false">
      <c r="A4" s="343"/>
      <c r="B4" s="344" t="s">
        <v>158</v>
      </c>
      <c r="C4" s="344" t="s">
        <v>159</v>
      </c>
      <c r="D4" s="345" t="s">
        <v>161</v>
      </c>
    </row>
    <row r="5" customFormat="false" ht="12.75" hidden="false" customHeight="false" outlineLevel="0" collapsed="false">
      <c r="A5" s="343" t="n">
        <v>56339</v>
      </c>
      <c r="B5" s="341" t="n">
        <f aca="false">585778+30937</f>
        <v>616715</v>
      </c>
      <c r="C5" s="341" t="n">
        <v>635781</v>
      </c>
      <c r="D5" s="341" t="n">
        <f aca="false">+C5-B5</f>
        <v>19066</v>
      </c>
      <c r="E5" s="28"/>
      <c r="F5" s="104"/>
    </row>
    <row r="6" customFormat="false" ht="12.75" hidden="false" customHeight="false" outlineLevel="0" collapsed="false">
      <c r="A6" s="343" t="n">
        <v>78311</v>
      </c>
      <c r="B6" s="341" t="n">
        <f aca="false">212279+10600</f>
        <v>222879</v>
      </c>
      <c r="C6" s="341" t="n">
        <v>219800</v>
      </c>
      <c r="D6" s="341" t="n">
        <f aca="false">+C6-B6</f>
        <v>-3079</v>
      </c>
      <c r="E6" s="28"/>
      <c r="F6" s="104"/>
      <c r="K6" s="346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3" t="n">
        <v>500238</v>
      </c>
      <c r="B7" s="341" t="n">
        <f aca="false">577690+31991</f>
        <v>609681</v>
      </c>
      <c r="C7" s="341" t="n">
        <v>715088</v>
      </c>
      <c r="D7" s="341" t="n">
        <f aca="false">+C7-B7</f>
        <v>105407</v>
      </c>
      <c r="E7" s="28"/>
      <c r="F7" s="104"/>
      <c r="L7" s="0" t="s">
        <v>213</v>
      </c>
      <c r="M7" s="0" t="n">
        <v>7.6</v>
      </c>
    </row>
    <row r="8" customFormat="false" ht="12.75" hidden="false" customHeight="false" outlineLevel="0" collapsed="false">
      <c r="A8" s="343" t="n">
        <v>500239</v>
      </c>
      <c r="B8" s="341" t="n">
        <f aca="false">668836+36966</f>
        <v>705802</v>
      </c>
      <c r="C8" s="341" t="n">
        <v>634379</v>
      </c>
      <c r="D8" s="341" t="n">
        <f aca="false">+C8-B8</f>
        <v>-71423</v>
      </c>
      <c r="E8" s="347"/>
      <c r="F8" s="104"/>
    </row>
    <row r="9" customFormat="false" ht="12.75" hidden="false" customHeight="false" outlineLevel="0" collapsed="false">
      <c r="A9" s="343" t="n">
        <v>500293</v>
      </c>
      <c r="B9" s="341" t="n">
        <f aca="false">313636+15726</f>
        <v>329362</v>
      </c>
      <c r="C9" s="341" t="n">
        <v>385310</v>
      </c>
      <c r="D9" s="341" t="n">
        <f aca="false">+C9-B9</f>
        <v>55948</v>
      </c>
      <c r="E9" s="28"/>
      <c r="F9" s="104"/>
    </row>
    <row r="10" customFormat="false" ht="12.75" hidden="false" customHeight="false" outlineLevel="0" collapsed="false">
      <c r="A10" s="343" t="n">
        <v>500302</v>
      </c>
      <c r="B10" s="341"/>
      <c r="C10" s="341" t="n">
        <v>5757</v>
      </c>
      <c r="D10" s="341" t="n">
        <f aca="false">+C10-B10</f>
        <v>5757</v>
      </c>
      <c r="E10" s="28"/>
      <c r="F10" s="104"/>
    </row>
    <row r="11" customFormat="false" ht="12.75" hidden="false" customHeight="false" outlineLevel="0" collapsed="false">
      <c r="A11" s="343" t="n">
        <v>500303</v>
      </c>
      <c r="B11" s="341"/>
      <c r="C11" s="341" t="n">
        <v>17263</v>
      </c>
      <c r="D11" s="341" t="n">
        <f aca="false">+C11-B11</f>
        <v>17263</v>
      </c>
      <c r="E11" s="28"/>
      <c r="F11" s="104"/>
    </row>
    <row r="12" customFormat="false" ht="12.75" hidden="false" customHeight="false" outlineLevel="0" collapsed="false">
      <c r="A12" s="348" t="n">
        <v>500305</v>
      </c>
      <c r="B12" s="341" t="n">
        <f aca="false">844029+46179+47595</f>
        <v>937803</v>
      </c>
      <c r="C12" s="341" t="n">
        <v>1001188</v>
      </c>
      <c r="D12" s="341" t="n">
        <f aca="false">+C12-B12</f>
        <v>63385</v>
      </c>
      <c r="E12" s="349"/>
      <c r="F12" s="152"/>
      <c r="G12" s="341"/>
    </row>
    <row r="13" customFormat="false" ht="12.75" hidden="false" customHeight="false" outlineLevel="0" collapsed="false">
      <c r="A13" s="343" t="n">
        <v>500307</v>
      </c>
      <c r="B13" s="341" t="n">
        <f aca="false">59494+3199</f>
        <v>62693</v>
      </c>
      <c r="C13" s="341" t="n">
        <v>38470</v>
      </c>
      <c r="D13" s="341" t="n">
        <f aca="false">+C13-B13</f>
        <v>-24223</v>
      </c>
      <c r="E13" s="28"/>
      <c r="F13" s="104"/>
    </row>
    <row r="14" customFormat="false" ht="12.75" hidden="false" customHeight="false" outlineLevel="0" collapsed="false">
      <c r="A14" s="343" t="n">
        <v>500313</v>
      </c>
      <c r="B14" s="341"/>
      <c r="C14" s="341" t="n">
        <v>1826</v>
      </c>
      <c r="D14" s="341" t="n">
        <f aca="false">+C14-B14</f>
        <v>1826</v>
      </c>
      <c r="E14" s="28"/>
      <c r="F14" s="104"/>
    </row>
    <row r="15" customFormat="false" ht="12.75" hidden="false" customHeight="false" outlineLevel="0" collapsed="false">
      <c r="A15" s="343" t="n">
        <v>500314</v>
      </c>
      <c r="B15" s="341"/>
      <c r="C15" s="341"/>
      <c r="D15" s="341" t="n">
        <f aca="false">+C15-B15</f>
        <v>0</v>
      </c>
      <c r="E15" s="28"/>
      <c r="F15" s="104"/>
    </row>
    <row r="16" customFormat="false" ht="12.75" hidden="false" customHeight="false" outlineLevel="0" collapsed="false">
      <c r="A16" s="343" t="n">
        <v>500655</v>
      </c>
      <c r="B16" s="341" t="n">
        <f aca="false">128849+9000</f>
        <v>137849</v>
      </c>
      <c r="C16" s="341"/>
      <c r="D16" s="341" t="n">
        <f aca="false">+C16-B16</f>
        <v>-137849</v>
      </c>
      <c r="E16" s="28"/>
      <c r="F16" s="104"/>
    </row>
    <row r="17" customFormat="false" ht="12.75" hidden="false" customHeight="false" outlineLevel="0" collapsed="false">
      <c r="A17" s="343" t="n">
        <v>500657</v>
      </c>
      <c r="B17" s="341" t="n">
        <f aca="false">66484+4913</f>
        <v>71397</v>
      </c>
      <c r="C17" s="341" t="n">
        <v>32848</v>
      </c>
      <c r="D17" s="350" t="n">
        <f aca="false">+C17-B17</f>
        <v>-38549</v>
      </c>
      <c r="E17" s="28"/>
      <c r="F17" s="104"/>
      <c r="G17" s="341"/>
    </row>
    <row r="18" customFormat="false" ht="12.75" hidden="false" customHeight="false" outlineLevel="0" collapsed="false">
      <c r="A18" s="343"/>
      <c r="B18" s="341"/>
      <c r="C18" s="341"/>
      <c r="D18" s="341" t="n">
        <f aca="false">SUM(D5:D17)</f>
        <v>-6471</v>
      </c>
      <c r="E18" s="28"/>
      <c r="F18" s="152"/>
    </row>
    <row r="19" customFormat="false" ht="12.75" hidden="false" customHeight="false" outlineLevel="0" collapsed="false">
      <c r="A19" s="343" t="s">
        <v>214</v>
      </c>
      <c r="B19" s="341"/>
      <c r="C19" s="341"/>
      <c r="D19" s="351" t="n">
        <f aca="false">+summary!G5</f>
        <v>2.08</v>
      </c>
      <c r="E19" s="352"/>
      <c r="F19" s="152"/>
    </row>
    <row r="20" customFormat="false" ht="12.75" hidden="false" customHeight="false" outlineLevel="0" collapsed="false">
      <c r="A20" s="343"/>
      <c r="B20" s="341"/>
      <c r="C20" s="341"/>
      <c r="D20" s="353" t="n">
        <f aca="false">+D19*D18</f>
        <v>-13459.68</v>
      </c>
      <c r="E20" s="117"/>
      <c r="F20" s="152"/>
    </row>
    <row r="21" customFormat="false" ht="12.75" hidden="false" customHeight="false" outlineLevel="0" collapsed="false">
      <c r="A21" s="343"/>
      <c r="B21" s="341"/>
      <c r="C21" s="341"/>
      <c r="D21" s="353"/>
      <c r="E21" s="117"/>
      <c r="F21" s="152"/>
    </row>
    <row r="22" customFormat="false" ht="12.75" hidden="false" customHeight="false" outlineLevel="0" collapsed="false">
      <c r="A22" s="354" t="n">
        <v>37287</v>
      </c>
      <c r="B22" s="341"/>
      <c r="C22" s="341"/>
      <c r="D22" s="355" t="n">
        <v>121616.94</v>
      </c>
      <c r="E22" s="117"/>
      <c r="F22" s="71"/>
    </row>
    <row r="23" customFormat="false" ht="12.75" hidden="false" customHeight="false" outlineLevel="0" collapsed="false">
      <c r="A23" s="343"/>
      <c r="B23" s="341"/>
      <c r="C23" s="341"/>
      <c r="D23" s="353"/>
      <c r="E23" s="117"/>
      <c r="F23" s="71"/>
    </row>
    <row r="24" customFormat="false" ht="13.5" hidden="false" customHeight="false" outlineLevel="0" collapsed="false">
      <c r="A24" s="354" t="n">
        <v>37306</v>
      </c>
      <c r="B24" s="341"/>
      <c r="C24" s="341"/>
      <c r="D24" s="356" t="n">
        <f aca="false">+D22+D20</f>
        <v>108157.26</v>
      </c>
      <c r="E24" s="117"/>
      <c r="F24" s="71"/>
    </row>
    <row r="25" customFormat="false" ht="13.5" hidden="false" customHeight="false" outlineLevel="0" collapsed="false">
      <c r="E25" s="357"/>
    </row>
    <row r="28" customFormat="false" ht="12.75" hidden="false" customHeight="false" outlineLevel="0" collapsed="false">
      <c r="A28" s="9" t="s">
        <v>174</v>
      </c>
      <c r="B28" s="9"/>
      <c r="C28" s="9"/>
      <c r="D28" s="9"/>
      <c r="E28" s="71"/>
    </row>
    <row r="29" customFormat="false" ht="12.75" hidden="false" customHeight="false" outlineLevel="0" collapsed="false">
      <c r="A29" s="161" t="n">
        <f aca="false">+A22</f>
        <v>37287</v>
      </c>
      <c r="B29" s="9"/>
      <c r="C29" s="9"/>
      <c r="D29" s="358" t="n">
        <v>70652</v>
      </c>
    </row>
    <row r="30" customFormat="false" ht="12.75" hidden="false" customHeight="false" outlineLevel="0" collapsed="false">
      <c r="A30" s="161" t="n">
        <f aca="false">+A24</f>
        <v>37306</v>
      </c>
      <c r="B30" s="9"/>
      <c r="C30" s="9"/>
      <c r="D30" s="42" t="n">
        <f aca="false">+D18</f>
        <v>-6471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64181</v>
      </c>
    </row>
    <row r="32" customFormat="false" ht="12.75" hidden="false" customHeight="false" outlineLevel="0" collapsed="false">
      <c r="A32" s="165"/>
      <c r="B32" s="166"/>
      <c r="C32" s="167"/>
      <c r="D32" s="167"/>
    </row>
    <row r="33" customFormat="false" ht="12.75" hidden="false" customHeight="false" outlineLevel="0" collapsed="false">
      <c r="B33" s="28"/>
      <c r="C33" s="28"/>
      <c r="D33" s="152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3"/>
      <c r="E46" s="53"/>
      <c r="F46" s="43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59"/>
      <c r="E48" s="359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60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60"/>
      <c r="G50" s="9"/>
    </row>
    <row r="51" customFormat="false" ht="12.75" hidden="false" customHeight="false" outlineLevel="0" collapsed="false">
      <c r="E51" s="3"/>
      <c r="F51" s="361"/>
    </row>
    <row r="52" customFormat="false" ht="12.75" hidden="false" customHeight="false" outlineLevel="0" collapsed="false">
      <c r="A52" s="9"/>
      <c r="D52" s="362"/>
      <c r="E52" s="362"/>
      <c r="F52" s="361"/>
    </row>
    <row r="53" customFormat="false" ht="12.75" hidden="false" customHeight="false" outlineLevel="0" collapsed="false">
      <c r="A53" s="9"/>
      <c r="E53" s="3"/>
      <c r="F53" s="361"/>
    </row>
    <row r="54" customFormat="false" ht="12.75" hidden="false" customHeight="false" outlineLevel="0" collapsed="false">
      <c r="A54" s="9"/>
      <c r="E54" s="3"/>
      <c r="F54" s="361"/>
    </row>
    <row r="55" customFormat="false" ht="13.5" hidden="false" customHeight="false" outlineLevel="0" collapsed="false">
      <c r="A55" s="9"/>
      <c r="D55" s="363"/>
      <c r="E55" s="363"/>
      <c r="F55" s="361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3"/>
      <c r="E96" s="53"/>
      <c r="F96" s="43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59"/>
      <c r="E98" s="359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60"/>
    </row>
    <row r="100" customFormat="false" ht="12.75" hidden="false" customHeight="false" outlineLevel="0" collapsed="false">
      <c r="B100" s="28"/>
      <c r="C100" s="28"/>
      <c r="D100" s="28"/>
      <c r="E100" s="28"/>
      <c r="F100" s="360"/>
    </row>
    <row r="101" customFormat="false" ht="12.75" hidden="false" customHeight="false" outlineLevel="0" collapsed="false">
      <c r="A101" s="9"/>
      <c r="D101" s="362"/>
      <c r="E101" s="362"/>
      <c r="F101" s="361"/>
    </row>
    <row r="102" customFormat="false" ht="12.75" hidden="false" customHeight="false" outlineLevel="0" collapsed="false">
      <c r="A102" s="9"/>
      <c r="E102" s="3"/>
      <c r="F102" s="361"/>
    </row>
    <row r="103" customFormat="false" ht="13.5" hidden="false" customHeight="false" outlineLevel="0" collapsed="false">
      <c r="A103" s="9"/>
      <c r="D103" s="363"/>
      <c r="E103" s="363"/>
      <c r="F103" s="36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3"/>
      <c r="E122" s="53"/>
      <c r="F122" s="43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59"/>
      <c r="E124" s="359"/>
      <c r="F124" s="33"/>
    </row>
    <row r="125" customFormat="false" ht="12.75" hidden="false" customHeight="false" outlineLevel="0" collapsed="false">
      <c r="B125" s="28"/>
      <c r="C125" s="28"/>
      <c r="D125" s="117"/>
      <c r="E125" s="117"/>
      <c r="F125" s="360"/>
    </row>
    <row r="126" customFormat="false" ht="12.75" hidden="false" customHeight="false" outlineLevel="0" collapsed="false">
      <c r="B126" s="28"/>
      <c r="C126" s="28"/>
      <c r="D126" s="117"/>
      <c r="E126" s="117"/>
      <c r="F126" s="360"/>
    </row>
    <row r="127" customFormat="false" ht="12.75" hidden="false" customHeight="false" outlineLevel="0" collapsed="false">
      <c r="A127" s="9"/>
      <c r="D127" s="202"/>
      <c r="E127" s="202"/>
      <c r="F127" s="361"/>
    </row>
    <row r="128" customFormat="false" ht="12.75" hidden="false" customHeight="false" outlineLevel="0" collapsed="false">
      <c r="A128" s="9"/>
      <c r="D128" s="117"/>
      <c r="E128" s="117"/>
      <c r="F128" s="361"/>
    </row>
    <row r="129" customFormat="false" ht="13.5" hidden="false" customHeight="false" outlineLevel="0" collapsed="false">
      <c r="A129" s="9"/>
      <c r="D129" s="364"/>
      <c r="E129" s="364"/>
      <c r="F129" s="36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3"/>
      <c r="E147" s="53"/>
      <c r="F147" s="43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59"/>
      <c r="E149" s="359"/>
      <c r="F149" s="33"/>
    </row>
    <row r="150" customFormat="false" ht="12.75" hidden="false" customHeight="false" outlineLevel="0" collapsed="false">
      <c r="B150" s="28"/>
      <c r="C150" s="28"/>
      <c r="D150" s="117"/>
      <c r="E150" s="117"/>
      <c r="F150" s="360"/>
    </row>
    <row r="151" customFormat="false" ht="12.75" hidden="false" customHeight="false" outlineLevel="0" collapsed="false">
      <c r="B151" s="28"/>
      <c r="C151" s="28"/>
      <c r="D151" s="117"/>
      <c r="E151" s="117"/>
      <c r="F151" s="360"/>
    </row>
    <row r="152" customFormat="false" ht="12.75" hidden="false" customHeight="false" outlineLevel="0" collapsed="false">
      <c r="A152" s="9"/>
      <c r="D152" s="202"/>
      <c r="E152" s="202"/>
      <c r="F152" s="361"/>
    </row>
    <row r="153" customFormat="false" ht="12.75" hidden="false" customHeight="false" outlineLevel="0" collapsed="false">
      <c r="A153" s="9"/>
      <c r="D153" s="117"/>
      <c r="E153" s="117"/>
      <c r="F153" s="361"/>
    </row>
    <row r="154" customFormat="false" ht="13.5" hidden="false" customHeight="false" outlineLevel="0" collapsed="false">
      <c r="A154" s="9"/>
      <c r="D154" s="364"/>
      <c r="E154" s="364"/>
      <c r="F154" s="36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65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65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65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65"/>
      <c r="C170" s="28"/>
      <c r="D170" s="28"/>
      <c r="E170" s="28"/>
      <c r="F170" s="33"/>
    </row>
    <row r="171" customFormat="false" ht="12.75" hidden="false" customHeight="false" outlineLevel="0" collapsed="false">
      <c r="B171" s="365"/>
      <c r="C171" s="28"/>
      <c r="D171" s="28"/>
      <c r="E171" s="28"/>
      <c r="F171" s="33"/>
    </row>
    <row r="172" customFormat="false" ht="12.75" hidden="false" customHeight="false" outlineLevel="0" collapsed="false">
      <c r="B172" s="365"/>
      <c r="C172" s="28"/>
      <c r="D172" s="53"/>
      <c r="E172" s="53"/>
      <c r="F172" s="43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59"/>
      <c r="E174" s="359"/>
      <c r="F174" s="33"/>
    </row>
    <row r="175" customFormat="false" ht="12.75" hidden="false" customHeight="false" outlineLevel="0" collapsed="false">
      <c r="B175" s="28"/>
      <c r="C175" s="28"/>
      <c r="D175" s="117"/>
      <c r="E175" s="117"/>
      <c r="F175" s="360"/>
    </row>
    <row r="176" customFormat="false" ht="12.75" hidden="false" customHeight="false" outlineLevel="0" collapsed="false">
      <c r="B176" s="28"/>
      <c r="C176" s="28"/>
      <c r="D176" s="117"/>
      <c r="E176" s="117"/>
      <c r="F176" s="360"/>
    </row>
    <row r="177" customFormat="false" ht="12.75" hidden="false" customHeight="false" outlineLevel="0" collapsed="false">
      <c r="A177" s="9"/>
      <c r="D177" s="202"/>
      <c r="E177" s="202"/>
      <c r="F177" s="361"/>
    </row>
    <row r="178" customFormat="false" ht="12.75" hidden="false" customHeight="false" outlineLevel="0" collapsed="false">
      <c r="A178" s="9"/>
      <c r="D178" s="117"/>
      <c r="E178" s="117"/>
      <c r="F178" s="361"/>
    </row>
    <row r="179" customFormat="false" ht="13.5" hidden="false" customHeight="false" outlineLevel="0" collapsed="false">
      <c r="A179" s="9"/>
      <c r="D179" s="364"/>
      <c r="E179" s="364"/>
      <c r="F179" s="36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65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65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65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66"/>
      <c r="B191" s="367"/>
      <c r="C191" s="367"/>
      <c r="D191" s="367"/>
      <c r="E191" s="367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65"/>
      <c r="C194" s="28"/>
      <c r="D194" s="28"/>
      <c r="E194" s="28"/>
      <c r="F194" s="33"/>
    </row>
    <row r="195" customFormat="false" ht="12.75" hidden="false" customHeight="false" outlineLevel="0" collapsed="false">
      <c r="B195" s="365"/>
      <c r="C195" s="28"/>
      <c r="D195" s="28"/>
      <c r="E195" s="28"/>
      <c r="F195" s="33"/>
    </row>
    <row r="196" customFormat="false" ht="12.75" hidden="false" customHeight="false" outlineLevel="0" collapsed="false">
      <c r="B196" s="365"/>
      <c r="C196" s="28"/>
      <c r="D196" s="53"/>
      <c r="E196" s="53"/>
      <c r="F196" s="43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59"/>
      <c r="E198" s="359"/>
      <c r="F198" s="33"/>
    </row>
    <row r="199" customFormat="false" ht="12.75" hidden="false" customHeight="false" outlineLevel="0" collapsed="false">
      <c r="B199" s="28"/>
      <c r="C199" s="28"/>
      <c r="D199" s="117"/>
      <c r="E199" s="117"/>
      <c r="F199" s="360"/>
    </row>
    <row r="200" customFormat="false" ht="12.75" hidden="false" customHeight="false" outlineLevel="0" collapsed="false">
      <c r="B200" s="28"/>
      <c r="C200" s="28"/>
      <c r="D200" s="117"/>
      <c r="E200" s="117"/>
      <c r="F200" s="360"/>
    </row>
    <row r="201" customFormat="false" ht="12.75" hidden="false" customHeight="false" outlineLevel="0" collapsed="false">
      <c r="A201" s="9"/>
      <c r="D201" s="202"/>
      <c r="E201" s="202"/>
      <c r="F201" s="361"/>
    </row>
    <row r="202" customFormat="false" ht="12.75" hidden="false" customHeight="false" outlineLevel="0" collapsed="false">
      <c r="A202" s="9"/>
      <c r="D202" s="117"/>
      <c r="E202" s="117"/>
      <c r="F202" s="361"/>
    </row>
    <row r="203" customFormat="false" ht="13.5" hidden="false" customHeight="false" outlineLevel="0" collapsed="false">
      <c r="A203" s="9"/>
      <c r="D203" s="368"/>
      <c r="E203" s="364"/>
      <c r="F203" s="361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5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65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65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66"/>
      <c r="B217" s="367"/>
      <c r="C217" s="367"/>
      <c r="D217" s="367"/>
      <c r="E217" s="367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65"/>
      <c r="C220" s="28"/>
      <c r="D220" s="28"/>
      <c r="E220" s="28"/>
      <c r="F220" s="33"/>
    </row>
    <row r="221" customFormat="false" ht="12.75" hidden="false" customHeight="false" outlineLevel="0" collapsed="false">
      <c r="B221" s="365"/>
      <c r="C221" s="28"/>
      <c r="D221" s="28"/>
      <c r="E221" s="28"/>
      <c r="F221" s="33"/>
    </row>
    <row r="222" customFormat="false" ht="12.75" hidden="false" customHeight="false" outlineLevel="0" collapsed="false">
      <c r="B222" s="365"/>
      <c r="C222" s="28"/>
      <c r="D222" s="53"/>
      <c r="E222" s="53"/>
      <c r="F222" s="43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59"/>
      <c r="E224" s="359"/>
      <c r="F224" s="33"/>
    </row>
    <row r="225" customFormat="false" ht="12.75" hidden="false" customHeight="false" outlineLevel="0" collapsed="false">
      <c r="B225" s="28"/>
      <c r="C225" s="28"/>
      <c r="D225" s="117"/>
      <c r="E225" s="117"/>
      <c r="F225" s="360"/>
    </row>
    <row r="226" customFormat="false" ht="12.75" hidden="false" customHeight="false" outlineLevel="0" collapsed="false">
      <c r="B226" s="28"/>
      <c r="C226" s="28"/>
      <c r="D226" s="117"/>
      <c r="E226" s="117"/>
      <c r="F226" s="360"/>
    </row>
    <row r="227" customFormat="false" ht="12.75" hidden="false" customHeight="false" outlineLevel="0" collapsed="false">
      <c r="A227" s="9"/>
      <c r="D227" s="202"/>
      <c r="E227" s="202"/>
      <c r="F227" s="361"/>
    </row>
    <row r="228" customFormat="false" ht="12.75" hidden="false" customHeight="false" outlineLevel="0" collapsed="false">
      <c r="A228" s="9"/>
      <c r="D228" s="117"/>
      <c r="E228" s="117"/>
      <c r="F228" s="361"/>
    </row>
    <row r="229" customFormat="false" ht="13.5" hidden="false" customHeight="false" outlineLevel="0" collapsed="false">
      <c r="A229" s="9"/>
      <c r="D229" s="368"/>
      <c r="E229" s="364"/>
      <c r="F229" s="361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5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65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65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69"/>
      <c r="B241" s="349"/>
      <c r="C241" s="349"/>
      <c r="D241" s="349"/>
      <c r="E241" s="349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65"/>
      <c r="C244" s="28"/>
      <c r="D244" s="28"/>
      <c r="E244" s="28"/>
      <c r="F244" s="33"/>
    </row>
    <row r="245" customFormat="false" ht="12.75" hidden="false" customHeight="false" outlineLevel="0" collapsed="false">
      <c r="B245" s="365"/>
      <c r="C245" s="28"/>
      <c r="D245" s="28"/>
      <c r="E245" s="28"/>
      <c r="F245" s="33"/>
    </row>
    <row r="246" customFormat="false" ht="12.75" hidden="false" customHeight="false" outlineLevel="0" collapsed="false">
      <c r="B246" s="365"/>
      <c r="C246" s="28"/>
      <c r="D246" s="53"/>
      <c r="E246" s="53"/>
      <c r="F246" s="43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59"/>
      <c r="E248" s="359"/>
      <c r="F248" s="33"/>
    </row>
    <row r="249" customFormat="false" ht="12.75" hidden="false" customHeight="false" outlineLevel="0" collapsed="false">
      <c r="B249" s="28"/>
      <c r="C249" s="28"/>
      <c r="D249" s="117"/>
      <c r="E249" s="117"/>
      <c r="F249" s="360"/>
    </row>
    <row r="250" customFormat="false" ht="12.75" hidden="false" customHeight="false" outlineLevel="0" collapsed="false">
      <c r="B250" s="28"/>
      <c r="C250" s="28"/>
      <c r="D250" s="117"/>
      <c r="E250" s="117"/>
      <c r="F250" s="360"/>
    </row>
    <row r="251" customFormat="false" ht="12.75" hidden="false" customHeight="false" outlineLevel="0" collapsed="false">
      <c r="A251" s="9"/>
      <c r="D251" s="202"/>
      <c r="E251" s="202"/>
      <c r="F251" s="361"/>
    </row>
    <row r="252" customFormat="false" ht="12.75" hidden="false" customHeight="false" outlineLevel="0" collapsed="false">
      <c r="A252" s="9"/>
      <c r="D252" s="117"/>
      <c r="E252" s="117"/>
      <c r="F252" s="361"/>
    </row>
    <row r="253" customFormat="false" ht="13.5" hidden="false" customHeight="false" outlineLevel="0" collapsed="false">
      <c r="A253" s="9"/>
      <c r="D253" s="370"/>
      <c r="E253" s="364"/>
      <c r="F253" s="361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3"/>
      <c r="B256" s="341"/>
      <c r="C256" s="341"/>
      <c r="D256" s="341"/>
    </row>
    <row r="257" customFormat="false" ht="12.75" hidden="false" customHeight="false" outlineLevel="0" collapsed="false">
      <c r="A257" s="343"/>
      <c r="B257" s="341"/>
      <c r="C257" s="341"/>
      <c r="D257" s="341"/>
    </row>
    <row r="258" customFormat="false" ht="12.75" hidden="false" customHeight="false" outlineLevel="0" collapsed="false">
      <c r="A258" s="343"/>
      <c r="B258" s="371"/>
      <c r="C258" s="341"/>
      <c r="D258" s="341"/>
      <c r="E258" s="28"/>
      <c r="F258" s="33"/>
    </row>
    <row r="259" customFormat="false" ht="12.75" hidden="false" customHeight="false" outlineLevel="0" collapsed="false">
      <c r="A259" s="343"/>
      <c r="B259" s="341"/>
      <c r="C259" s="341"/>
      <c r="D259" s="341"/>
      <c r="E259" s="28"/>
      <c r="F259" s="33"/>
    </row>
    <row r="260" customFormat="false" ht="12.75" hidden="false" customHeight="false" outlineLevel="0" collapsed="false">
      <c r="A260" s="343"/>
      <c r="B260" s="371"/>
      <c r="C260" s="341"/>
      <c r="D260" s="341"/>
      <c r="E260" s="28"/>
      <c r="F260" s="33"/>
    </row>
    <row r="261" customFormat="false" ht="12.75" hidden="false" customHeight="false" outlineLevel="0" collapsed="false">
      <c r="A261" s="343"/>
      <c r="B261" s="341"/>
      <c r="C261" s="341"/>
      <c r="D261" s="341"/>
      <c r="E261" s="28"/>
      <c r="F261" s="33"/>
    </row>
    <row r="262" customFormat="false" ht="12.75" hidden="false" customHeight="false" outlineLevel="0" collapsed="false">
      <c r="A262" s="343"/>
      <c r="B262" s="341"/>
      <c r="C262" s="341"/>
      <c r="D262" s="341"/>
      <c r="E262" s="28"/>
      <c r="F262" s="33"/>
    </row>
    <row r="263" customFormat="false" ht="12.75" hidden="false" customHeight="false" outlineLevel="0" collapsed="false">
      <c r="A263" s="343"/>
      <c r="B263" s="371"/>
      <c r="C263" s="341"/>
      <c r="D263" s="341"/>
      <c r="E263" s="28"/>
      <c r="F263" s="33"/>
    </row>
    <row r="264" customFormat="false" ht="12.75" hidden="false" customHeight="false" outlineLevel="0" collapsed="false">
      <c r="A264" s="343"/>
      <c r="B264" s="341"/>
      <c r="C264" s="341"/>
      <c r="D264" s="341"/>
      <c r="E264" s="28"/>
      <c r="F264" s="33"/>
    </row>
    <row r="265" customFormat="false" ht="12.75" hidden="false" customHeight="false" outlineLevel="0" collapsed="false">
      <c r="A265" s="348"/>
      <c r="B265" s="372"/>
      <c r="C265" s="372"/>
      <c r="D265" s="372"/>
      <c r="E265" s="349"/>
      <c r="F265" s="33"/>
    </row>
    <row r="266" customFormat="false" ht="12.75" hidden="false" customHeight="false" outlineLevel="0" collapsed="false">
      <c r="A266" s="343"/>
      <c r="B266" s="341"/>
      <c r="C266" s="341"/>
      <c r="D266" s="341"/>
      <c r="E266" s="28"/>
      <c r="F266" s="33"/>
    </row>
    <row r="267" customFormat="false" ht="12.75" hidden="false" customHeight="false" outlineLevel="0" collapsed="false">
      <c r="A267" s="343"/>
      <c r="B267" s="341"/>
      <c r="C267" s="341"/>
      <c r="D267" s="341"/>
      <c r="E267" s="28"/>
      <c r="F267" s="33"/>
    </row>
    <row r="268" customFormat="false" ht="12.75" hidden="false" customHeight="false" outlineLevel="0" collapsed="false">
      <c r="A268" s="343"/>
      <c r="B268" s="371"/>
      <c r="C268" s="341"/>
      <c r="D268" s="341"/>
      <c r="E268" s="28"/>
      <c r="F268" s="33"/>
    </row>
    <row r="269" customFormat="false" ht="12.75" hidden="false" customHeight="false" outlineLevel="0" collapsed="false">
      <c r="A269" s="343"/>
      <c r="B269" s="371"/>
      <c r="C269" s="341"/>
      <c r="D269" s="341"/>
      <c r="E269" s="28"/>
      <c r="F269" s="33"/>
    </row>
    <row r="270" customFormat="false" ht="12.75" hidden="false" customHeight="false" outlineLevel="0" collapsed="false">
      <c r="A270" s="343"/>
      <c r="B270" s="371"/>
      <c r="C270" s="341"/>
      <c r="D270" s="350"/>
      <c r="E270" s="53"/>
      <c r="F270" s="43"/>
    </row>
    <row r="271" customFormat="false" ht="12.75" hidden="false" customHeight="false" outlineLevel="0" collapsed="false">
      <c r="A271" s="343"/>
      <c r="B271" s="341"/>
      <c r="C271" s="341"/>
      <c r="D271" s="341"/>
      <c r="E271" s="28"/>
      <c r="F271" s="33"/>
    </row>
    <row r="272" customFormat="false" ht="12.75" hidden="false" customHeight="false" outlineLevel="0" collapsed="false">
      <c r="A272" s="343"/>
      <c r="B272" s="341"/>
      <c r="C272" s="341"/>
      <c r="D272" s="351"/>
      <c r="E272" s="359"/>
      <c r="F272" s="33"/>
    </row>
    <row r="273" customFormat="false" ht="12.75" hidden="false" customHeight="false" outlineLevel="0" collapsed="false">
      <c r="A273" s="343"/>
      <c r="B273" s="341"/>
      <c r="C273" s="341"/>
      <c r="D273" s="353"/>
      <c r="E273" s="117"/>
      <c r="F273" s="360"/>
    </row>
    <row r="274" customFormat="false" ht="12.75" hidden="false" customHeight="false" outlineLevel="0" collapsed="false">
      <c r="A274" s="343"/>
      <c r="B274" s="341"/>
      <c r="C274" s="341"/>
      <c r="D274" s="353"/>
      <c r="E274" s="117"/>
      <c r="F274" s="360"/>
    </row>
    <row r="275" customFormat="false" ht="12.75" hidden="false" customHeight="false" outlineLevel="0" collapsed="false">
      <c r="A275" s="343"/>
      <c r="B275" s="341"/>
      <c r="C275" s="341"/>
      <c r="D275" s="373"/>
      <c r="E275" s="202"/>
      <c r="F275" s="361"/>
    </row>
    <row r="276" customFormat="false" ht="12.75" hidden="false" customHeight="false" outlineLevel="0" collapsed="false">
      <c r="A276" s="343"/>
      <c r="B276" s="341"/>
      <c r="C276" s="341"/>
      <c r="D276" s="353"/>
      <c r="E276" s="117"/>
      <c r="F276" s="361"/>
    </row>
    <row r="277" customFormat="false" ht="13.5" hidden="false" customHeight="false" outlineLevel="0" collapsed="false">
      <c r="A277" s="343"/>
      <c r="B277" s="341"/>
      <c r="C277" s="341"/>
      <c r="D277" s="374"/>
      <c r="E277" s="364"/>
      <c r="F277" s="361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3"/>
      <c r="B281" s="341"/>
      <c r="C281" s="341"/>
      <c r="D281" s="341"/>
    </row>
    <row r="282" customFormat="false" ht="12.75" hidden="false" customHeight="false" outlineLevel="0" collapsed="false">
      <c r="A282" s="343"/>
      <c r="B282" s="341"/>
      <c r="C282" s="341"/>
      <c r="D282" s="341"/>
    </row>
    <row r="283" customFormat="false" ht="12.75" hidden="false" customHeight="false" outlineLevel="0" collapsed="false">
      <c r="A283" s="343"/>
      <c r="B283" s="371"/>
      <c r="C283" s="341"/>
      <c r="D283" s="341"/>
      <c r="E283" s="28"/>
      <c r="F283" s="33"/>
    </row>
    <row r="284" customFormat="false" ht="12.75" hidden="false" customHeight="false" outlineLevel="0" collapsed="false">
      <c r="A284" s="343"/>
      <c r="B284" s="341"/>
      <c r="C284" s="341"/>
      <c r="D284" s="341"/>
      <c r="E284" s="28"/>
      <c r="F284" s="33"/>
    </row>
    <row r="285" customFormat="false" ht="12.75" hidden="false" customHeight="false" outlineLevel="0" collapsed="false">
      <c r="A285" s="343"/>
      <c r="B285" s="371"/>
      <c r="C285" s="341"/>
      <c r="D285" s="341"/>
      <c r="E285" s="28"/>
      <c r="F285" s="33"/>
    </row>
    <row r="286" customFormat="false" ht="12.75" hidden="false" customHeight="false" outlineLevel="0" collapsed="false">
      <c r="A286" s="343"/>
      <c r="B286" s="341"/>
      <c r="C286" s="341"/>
      <c r="D286" s="341"/>
      <c r="E286" s="28"/>
      <c r="F286" s="33"/>
    </row>
    <row r="287" customFormat="false" ht="12.75" hidden="false" customHeight="false" outlineLevel="0" collapsed="false">
      <c r="A287" s="343"/>
      <c r="B287" s="341"/>
      <c r="C287" s="341"/>
      <c r="D287" s="341"/>
      <c r="E287" s="28"/>
      <c r="F287" s="33"/>
    </row>
    <row r="288" customFormat="false" ht="12.75" hidden="false" customHeight="false" outlineLevel="0" collapsed="false">
      <c r="A288" s="343"/>
      <c r="B288" s="371"/>
      <c r="C288" s="341"/>
      <c r="D288" s="341"/>
      <c r="E288" s="28"/>
      <c r="F288" s="33"/>
    </row>
    <row r="289" customFormat="false" ht="12.75" hidden="false" customHeight="false" outlineLevel="0" collapsed="false">
      <c r="A289" s="343"/>
      <c r="B289" s="341"/>
      <c r="C289" s="341"/>
      <c r="D289" s="341"/>
      <c r="E289" s="28"/>
      <c r="F289" s="33"/>
    </row>
    <row r="290" customFormat="false" ht="12.75" hidden="false" customHeight="false" outlineLevel="0" collapsed="false">
      <c r="A290" s="348"/>
      <c r="B290" s="372"/>
      <c r="C290" s="372"/>
      <c r="D290" s="372"/>
      <c r="E290" s="349"/>
      <c r="F290" s="33"/>
    </row>
    <row r="291" customFormat="false" ht="12.75" hidden="false" customHeight="false" outlineLevel="0" collapsed="false">
      <c r="A291" s="343"/>
      <c r="B291" s="341"/>
      <c r="C291" s="341"/>
      <c r="D291" s="341"/>
      <c r="E291" s="28"/>
      <c r="F291" s="33"/>
    </row>
    <row r="292" customFormat="false" ht="12.75" hidden="false" customHeight="false" outlineLevel="0" collapsed="false">
      <c r="A292" s="343"/>
      <c r="B292" s="341"/>
      <c r="C292" s="341"/>
      <c r="D292" s="341"/>
      <c r="E292" s="28"/>
      <c r="F292" s="33"/>
    </row>
    <row r="293" customFormat="false" ht="12.75" hidden="false" customHeight="false" outlineLevel="0" collapsed="false">
      <c r="A293" s="343"/>
      <c r="B293" s="371"/>
      <c r="C293" s="341"/>
      <c r="D293" s="341"/>
      <c r="E293" s="28"/>
      <c r="F293" s="33"/>
    </row>
    <row r="294" customFormat="false" ht="12.75" hidden="false" customHeight="false" outlineLevel="0" collapsed="false">
      <c r="A294" s="343"/>
      <c r="B294" s="371"/>
      <c r="C294" s="341"/>
      <c r="D294" s="341"/>
      <c r="E294" s="28"/>
      <c r="F294" s="33"/>
    </row>
    <row r="295" customFormat="false" ht="12.75" hidden="false" customHeight="false" outlineLevel="0" collapsed="false">
      <c r="A295" s="343"/>
      <c r="B295" s="371"/>
      <c r="C295" s="341"/>
      <c r="D295" s="350"/>
      <c r="E295" s="53"/>
      <c r="F295" s="43"/>
    </row>
    <row r="296" customFormat="false" ht="12.75" hidden="false" customHeight="false" outlineLevel="0" collapsed="false">
      <c r="A296" s="343"/>
      <c r="B296" s="341"/>
      <c r="C296" s="341"/>
      <c r="D296" s="341"/>
      <c r="E296" s="28"/>
      <c r="F296" s="33"/>
    </row>
    <row r="297" customFormat="false" ht="12.75" hidden="false" customHeight="false" outlineLevel="0" collapsed="false">
      <c r="A297" s="343"/>
      <c r="B297" s="341"/>
      <c r="C297" s="341"/>
      <c r="D297" s="351"/>
      <c r="E297" s="359"/>
      <c r="F297" s="33"/>
    </row>
    <row r="298" customFormat="false" ht="12.75" hidden="false" customHeight="false" outlineLevel="0" collapsed="false">
      <c r="A298" s="343"/>
      <c r="B298" s="341"/>
      <c r="C298" s="341"/>
      <c r="D298" s="353"/>
      <c r="E298" s="117"/>
      <c r="F298" s="360"/>
    </row>
    <row r="299" customFormat="false" ht="12.75" hidden="false" customHeight="false" outlineLevel="0" collapsed="false">
      <c r="A299" s="343"/>
      <c r="B299" s="341"/>
      <c r="C299" s="341"/>
      <c r="D299" s="353"/>
      <c r="E299" s="117"/>
      <c r="F299" s="360"/>
    </row>
    <row r="300" customFormat="false" ht="12.75" hidden="false" customHeight="false" outlineLevel="0" collapsed="false">
      <c r="A300" s="354"/>
      <c r="B300" s="341"/>
      <c r="C300" s="341"/>
      <c r="D300" s="373"/>
      <c r="E300" s="202"/>
      <c r="F300" s="361"/>
    </row>
    <row r="301" customFormat="false" ht="12.75" hidden="false" customHeight="false" outlineLevel="0" collapsed="false">
      <c r="A301" s="343"/>
      <c r="B301" s="341"/>
      <c r="C301" s="341"/>
      <c r="D301" s="353"/>
      <c r="E301" s="117"/>
      <c r="F301" s="361"/>
    </row>
    <row r="302" customFormat="false" ht="13.5" hidden="false" customHeight="false" outlineLevel="0" collapsed="false">
      <c r="A302" s="343"/>
      <c r="B302" s="341"/>
      <c r="C302" s="341"/>
      <c r="D302" s="374"/>
      <c r="E302" s="364"/>
      <c r="F302" s="361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3"/>
      <c r="B308" s="341"/>
      <c r="C308" s="341"/>
      <c r="D308" s="341"/>
    </row>
    <row r="309" customFormat="false" ht="12.75" hidden="false" customHeight="false" outlineLevel="0" collapsed="false">
      <c r="A309" s="343"/>
      <c r="B309" s="341"/>
      <c r="C309" s="341"/>
      <c r="D309" s="341"/>
    </row>
    <row r="310" customFormat="false" ht="12.75" hidden="false" customHeight="false" outlineLevel="0" collapsed="false">
      <c r="A310" s="343"/>
      <c r="B310" s="371"/>
      <c r="C310" s="341"/>
      <c r="D310" s="341"/>
      <c r="E310" s="28"/>
      <c r="F310" s="33"/>
    </row>
    <row r="311" customFormat="false" ht="12.75" hidden="false" customHeight="false" outlineLevel="0" collapsed="false">
      <c r="A311" s="343"/>
      <c r="B311" s="341"/>
      <c r="C311" s="341"/>
      <c r="D311" s="341"/>
      <c r="E311" s="28"/>
      <c r="F311" s="33"/>
    </row>
    <row r="312" customFormat="false" ht="12.75" hidden="false" customHeight="false" outlineLevel="0" collapsed="false">
      <c r="A312" s="343"/>
      <c r="B312" s="371"/>
      <c r="C312" s="341"/>
      <c r="D312" s="341"/>
      <c r="E312" s="28"/>
      <c r="F312" s="33"/>
    </row>
    <row r="313" customFormat="false" ht="12.75" hidden="false" customHeight="false" outlineLevel="0" collapsed="false">
      <c r="A313" s="343"/>
      <c r="B313" s="341"/>
      <c r="C313" s="341"/>
      <c r="D313" s="341"/>
      <c r="E313" s="28"/>
      <c r="F313" s="33"/>
    </row>
    <row r="314" customFormat="false" ht="12.75" hidden="false" customHeight="false" outlineLevel="0" collapsed="false">
      <c r="A314" s="343"/>
      <c r="B314" s="341"/>
      <c r="C314" s="341"/>
      <c r="D314" s="341"/>
      <c r="E314" s="28"/>
      <c r="F314" s="33"/>
    </row>
    <row r="315" customFormat="false" ht="12.75" hidden="false" customHeight="false" outlineLevel="0" collapsed="false">
      <c r="A315" s="343"/>
      <c r="B315" s="371"/>
      <c r="C315" s="341"/>
      <c r="D315" s="341"/>
      <c r="E315" s="28"/>
      <c r="F315" s="33"/>
    </row>
    <row r="316" customFormat="false" ht="12.75" hidden="false" customHeight="false" outlineLevel="0" collapsed="false">
      <c r="A316" s="343"/>
      <c r="B316" s="341"/>
      <c r="C316" s="341"/>
      <c r="D316" s="341"/>
      <c r="E316" s="28"/>
      <c r="F316" s="33"/>
    </row>
    <row r="317" customFormat="false" ht="12.75" hidden="false" customHeight="false" outlineLevel="0" collapsed="false">
      <c r="A317" s="348"/>
      <c r="B317" s="372"/>
      <c r="C317" s="372"/>
      <c r="D317" s="372"/>
      <c r="E317" s="349"/>
      <c r="F317" s="33"/>
    </row>
    <row r="318" customFormat="false" ht="12.75" hidden="false" customHeight="false" outlineLevel="0" collapsed="false">
      <c r="A318" s="343"/>
      <c r="B318" s="341"/>
      <c r="C318" s="341"/>
      <c r="D318" s="341"/>
      <c r="E318" s="28"/>
      <c r="F318" s="33"/>
    </row>
    <row r="319" customFormat="false" ht="12.75" hidden="false" customHeight="false" outlineLevel="0" collapsed="false">
      <c r="A319" s="343"/>
      <c r="B319" s="341"/>
      <c r="C319" s="341"/>
      <c r="D319" s="341"/>
      <c r="E319" s="28"/>
      <c r="F319" s="33"/>
    </row>
    <row r="320" customFormat="false" ht="12.75" hidden="false" customHeight="false" outlineLevel="0" collapsed="false">
      <c r="A320" s="343"/>
      <c r="B320" s="371"/>
      <c r="C320" s="341"/>
      <c r="D320" s="341"/>
      <c r="E320" s="28"/>
      <c r="F320" s="33"/>
    </row>
    <row r="321" customFormat="false" ht="12.75" hidden="false" customHeight="false" outlineLevel="0" collapsed="false">
      <c r="A321" s="343"/>
      <c r="B321" s="371"/>
      <c r="C321" s="341"/>
      <c r="D321" s="341"/>
      <c r="E321" s="28"/>
      <c r="F321" s="33"/>
    </row>
    <row r="322" customFormat="false" ht="12.75" hidden="false" customHeight="false" outlineLevel="0" collapsed="false">
      <c r="A322" s="343"/>
      <c r="B322" s="371"/>
      <c r="C322" s="341"/>
      <c r="D322" s="350"/>
      <c r="E322" s="53"/>
      <c r="F322" s="43"/>
    </row>
    <row r="323" customFormat="false" ht="12.75" hidden="false" customHeight="false" outlineLevel="0" collapsed="false">
      <c r="A323" s="343"/>
      <c r="B323" s="341"/>
      <c r="C323" s="341"/>
      <c r="D323" s="341"/>
      <c r="E323" s="28"/>
      <c r="F323" s="33"/>
    </row>
    <row r="324" customFormat="false" ht="12.75" hidden="false" customHeight="false" outlineLevel="0" collapsed="false">
      <c r="A324" s="343"/>
      <c r="B324" s="341"/>
      <c r="C324" s="341"/>
      <c r="D324" s="351"/>
      <c r="E324" s="359"/>
      <c r="F324" s="33"/>
    </row>
    <row r="325" customFormat="false" ht="12.75" hidden="false" customHeight="false" outlineLevel="0" collapsed="false">
      <c r="A325" s="343"/>
      <c r="B325" s="341"/>
      <c r="C325" s="341"/>
      <c r="D325" s="353"/>
      <c r="E325" s="117"/>
      <c r="F325" s="360"/>
    </row>
    <row r="326" customFormat="false" ht="12.75" hidden="false" customHeight="false" outlineLevel="0" collapsed="false">
      <c r="A326" s="343"/>
      <c r="B326" s="341"/>
      <c r="C326" s="341"/>
      <c r="D326" s="353"/>
      <c r="E326" s="117"/>
      <c r="F326" s="360"/>
    </row>
    <row r="327" customFormat="false" ht="12.75" hidden="false" customHeight="false" outlineLevel="0" collapsed="false">
      <c r="A327" s="354"/>
      <c r="B327" s="341"/>
      <c r="C327" s="341"/>
      <c r="D327" s="373"/>
      <c r="E327" s="202"/>
      <c r="F327" s="361"/>
    </row>
    <row r="328" customFormat="false" ht="12.75" hidden="false" customHeight="false" outlineLevel="0" collapsed="false">
      <c r="A328" s="343"/>
      <c r="B328" s="341"/>
      <c r="C328" s="341"/>
      <c r="D328" s="353"/>
      <c r="E328" s="117"/>
      <c r="F328" s="361"/>
    </row>
    <row r="329" customFormat="false" ht="13.5" hidden="false" customHeight="false" outlineLevel="0" collapsed="false">
      <c r="A329" s="343"/>
      <c r="B329" s="341"/>
      <c r="C329" s="341"/>
      <c r="D329" s="374"/>
      <c r="E329" s="364"/>
      <c r="F329" s="36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43" activeCellId="0" sqref="C4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79"/>
    </row>
    <row r="2" customFormat="false" ht="11.25" hidden="false" customHeight="false" outlineLevel="0" collapsed="false">
      <c r="A2" s="19"/>
      <c r="B2" s="18" t="s">
        <v>215</v>
      </c>
      <c r="C2" s="35"/>
      <c r="D2" s="18" t="s">
        <v>216</v>
      </c>
      <c r="E2" s="18"/>
      <c r="F2" s="133"/>
      <c r="I2" s="136"/>
      <c r="J2" s="19"/>
      <c r="K2" s="19"/>
      <c r="L2" s="137"/>
      <c r="M2" s="138" t="s">
        <v>217</v>
      </c>
      <c r="N2" s="137"/>
    </row>
    <row r="3" customFormat="false" ht="11.25" hidden="false" customHeight="false" outlineLevel="0" collapsed="false">
      <c r="A3" s="24" t="s">
        <v>157</v>
      </c>
      <c r="B3" s="24" t="s">
        <v>158</v>
      </c>
      <c r="C3" s="24" t="s">
        <v>159</v>
      </c>
      <c r="D3" s="24" t="s">
        <v>158</v>
      </c>
      <c r="E3" s="24" t="s">
        <v>159</v>
      </c>
      <c r="F3" s="135"/>
      <c r="G3" s="157"/>
      <c r="H3" s="136" t="s">
        <v>160</v>
      </c>
      <c r="I3" s="133" t="s">
        <v>158</v>
      </c>
      <c r="J3" s="133" t="s">
        <v>159</v>
      </c>
      <c r="K3" s="143" t="s">
        <v>161</v>
      </c>
      <c r="L3" s="138" t="s">
        <v>162</v>
      </c>
      <c r="M3" s="137" t="s">
        <v>163</v>
      </c>
    </row>
    <row r="4" customFormat="false" ht="11.25" hidden="false" customHeight="false" outlineLevel="0" collapsed="false">
      <c r="A4" s="183" t="n">
        <v>1</v>
      </c>
      <c r="B4" s="142" t="n">
        <v>63150</v>
      </c>
      <c r="C4" s="142" t="n">
        <v>59999</v>
      </c>
      <c r="D4" s="142"/>
      <c r="E4" s="142"/>
      <c r="F4" s="157" t="n">
        <f aca="false">+E4+C4-D4-B4</f>
        <v>-3151</v>
      </c>
      <c r="G4" s="157"/>
      <c r="H4" s="136"/>
      <c r="I4" s="32"/>
      <c r="J4" s="32"/>
      <c r="K4" s="32" t="n">
        <f aca="false">+J4-I4</f>
        <v>0</v>
      </c>
      <c r="L4" s="134"/>
      <c r="M4" s="117" t="n">
        <f aca="false">+L4*K4</f>
        <v>0</v>
      </c>
    </row>
    <row r="5" customFormat="false" ht="11.25" hidden="false" customHeight="false" outlineLevel="0" collapsed="false">
      <c r="A5" s="183" t="n">
        <v>2</v>
      </c>
      <c r="B5" s="142" t="n">
        <v>64643</v>
      </c>
      <c r="C5" s="142" t="n">
        <v>60000</v>
      </c>
      <c r="D5" s="142"/>
      <c r="E5" s="142"/>
      <c r="F5" s="157" t="n">
        <f aca="false">+E5+C5-D5-B5</f>
        <v>-4643</v>
      </c>
      <c r="G5" s="157"/>
      <c r="H5" s="136" t="n">
        <v>36951</v>
      </c>
      <c r="I5" s="142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34" t="n">
        <v>4.98</v>
      </c>
      <c r="M5" s="117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3" t="n">
        <v>3</v>
      </c>
      <c r="B6" s="142" t="n">
        <v>65489</v>
      </c>
      <c r="C6" s="142" t="n">
        <v>60000</v>
      </c>
      <c r="D6" s="142"/>
      <c r="E6" s="142"/>
      <c r="F6" s="157" t="n">
        <f aca="false">+E6+C6-D6-B6</f>
        <v>-5489</v>
      </c>
      <c r="G6" s="157"/>
      <c r="H6" s="136" t="n">
        <v>36982</v>
      </c>
      <c r="I6" s="142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34" t="n">
        <v>4.87</v>
      </c>
      <c r="M6" s="117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3" t="n">
        <v>4</v>
      </c>
      <c r="B7" s="142" t="n">
        <v>61296</v>
      </c>
      <c r="C7" s="142" t="n">
        <v>60000</v>
      </c>
      <c r="D7" s="142" t="n">
        <v>1</v>
      </c>
      <c r="E7" s="142"/>
      <c r="F7" s="157" t="n">
        <f aca="false">+E7+C7-D7-B7</f>
        <v>-1297</v>
      </c>
      <c r="G7" s="157"/>
      <c r="H7" s="136" t="n">
        <v>37012</v>
      </c>
      <c r="I7" s="142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34" t="n">
        <v>3.82</v>
      </c>
      <c r="M7" s="117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3" t="n">
        <v>5</v>
      </c>
      <c r="B8" s="142" t="n">
        <v>57384</v>
      </c>
      <c r="C8" s="142" t="n">
        <v>60300</v>
      </c>
      <c r="D8" s="142" t="n">
        <v>2</v>
      </c>
      <c r="E8" s="142"/>
      <c r="F8" s="157" t="n">
        <f aca="false">+E8+C8-D8-B8</f>
        <v>2914</v>
      </c>
      <c r="G8" s="157"/>
      <c r="H8" s="136" t="n">
        <v>37043</v>
      </c>
      <c r="I8" s="142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34" t="n">
        <v>3.2</v>
      </c>
      <c r="M8" s="117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3" t="n">
        <v>6</v>
      </c>
      <c r="B9" s="142" t="n">
        <v>38477</v>
      </c>
      <c r="C9" s="142" t="n">
        <v>36000</v>
      </c>
      <c r="D9" s="142" t="n">
        <v>25769</v>
      </c>
      <c r="E9" s="142" t="n">
        <v>24300</v>
      </c>
      <c r="F9" s="157" t="n">
        <f aca="false">+E9+C9-D9-B9</f>
        <v>-3946</v>
      </c>
      <c r="G9" s="157"/>
      <c r="H9" s="136" t="n">
        <v>37073</v>
      </c>
      <c r="I9" s="142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34" t="n">
        <v>2.77</v>
      </c>
      <c r="M9" s="117" t="n">
        <f aca="false">+L9*K9</f>
        <v>103730.96</v>
      </c>
      <c r="N9" s="97" t="n">
        <f aca="false">43380.97+60349.99</f>
        <v>103730.96</v>
      </c>
    </row>
    <row r="10" customFormat="false" ht="11.25" hidden="false" customHeight="false" outlineLevel="0" collapsed="false">
      <c r="A10" s="183" t="n">
        <v>7</v>
      </c>
      <c r="B10" s="142" t="n">
        <v>37958</v>
      </c>
      <c r="C10" s="142" t="n">
        <v>42000</v>
      </c>
      <c r="D10" s="142" t="n">
        <v>25600</v>
      </c>
      <c r="E10" s="142" t="n">
        <v>30000</v>
      </c>
      <c r="F10" s="157" t="n">
        <f aca="false">+E10+C10-D10-B10</f>
        <v>8442</v>
      </c>
      <c r="G10" s="157"/>
      <c r="H10" s="136"/>
      <c r="I10" s="32"/>
      <c r="J10" s="32"/>
      <c r="K10" s="32"/>
      <c r="L10" s="134"/>
      <c r="M10" s="97"/>
      <c r="N10" s="97" t="n">
        <f aca="false">SUM(N5:N9)</f>
        <v>489002.35</v>
      </c>
    </row>
    <row r="11" customFormat="false" ht="11.25" hidden="false" customHeight="false" outlineLevel="0" collapsed="false">
      <c r="A11" s="183" t="n">
        <v>8</v>
      </c>
      <c r="B11" s="142" t="n">
        <v>39372</v>
      </c>
      <c r="C11" s="142" t="n">
        <v>37811</v>
      </c>
      <c r="D11" s="142" t="n">
        <v>25610</v>
      </c>
      <c r="E11" s="142" t="n">
        <v>29173</v>
      </c>
      <c r="F11" s="157" t="n">
        <f aca="false">+E11+C11-D11-B11</f>
        <v>2002</v>
      </c>
      <c r="G11" s="157"/>
      <c r="H11" s="136"/>
      <c r="I11" s="32"/>
      <c r="J11" s="32"/>
      <c r="K11" s="97"/>
      <c r="L11" s="134"/>
      <c r="M11" s="97"/>
      <c r="N11" s="97" t="n">
        <f aca="false">SUM(M5:M9)</f>
        <v>489002.35</v>
      </c>
    </row>
    <row r="12" customFormat="false" ht="11.25" hidden="false" customHeight="false" outlineLevel="0" collapsed="false">
      <c r="A12" s="183" t="n">
        <v>9</v>
      </c>
      <c r="B12" s="142" t="n">
        <v>38862</v>
      </c>
      <c r="C12" s="142" t="n">
        <v>38855</v>
      </c>
      <c r="D12" s="142" t="n">
        <v>26702</v>
      </c>
      <c r="E12" s="142" t="n">
        <v>30000</v>
      </c>
      <c r="F12" s="157" t="n">
        <f aca="false">+E12+C12-D12-B12</f>
        <v>3291</v>
      </c>
      <c r="G12" s="157"/>
      <c r="H12" s="136"/>
      <c r="I12" s="142"/>
      <c r="J12" s="142"/>
      <c r="K12" s="154"/>
      <c r="L12" s="155"/>
      <c r="M12" s="154"/>
    </row>
    <row r="13" customFormat="false" ht="11.25" hidden="false" customHeight="false" outlineLevel="0" collapsed="false">
      <c r="A13" s="183" t="n">
        <v>10</v>
      </c>
      <c r="B13" s="142" t="n">
        <v>37175</v>
      </c>
      <c r="C13" s="142" t="n">
        <v>38855</v>
      </c>
      <c r="D13" s="142" t="n">
        <v>29335</v>
      </c>
      <c r="E13" s="142" t="n">
        <v>30000</v>
      </c>
      <c r="F13" s="157" t="n">
        <f aca="false">+E13+C13-D13-B13</f>
        <v>2345</v>
      </c>
      <c r="G13" s="157"/>
      <c r="I13" s="142"/>
      <c r="J13" s="142"/>
      <c r="K13" s="142" t="n">
        <f aca="false">SUM(K4:K12)</f>
        <v>135930</v>
      </c>
      <c r="L13" s="155"/>
      <c r="M13" s="154" t="n">
        <f aca="false">SUM(M4:M12)</f>
        <v>489002.35</v>
      </c>
    </row>
    <row r="14" customFormat="false" ht="11.25" hidden="false" customHeight="false" outlineLevel="0" collapsed="false">
      <c r="A14" s="183" t="n">
        <v>11</v>
      </c>
      <c r="B14" s="142" t="n">
        <v>38725</v>
      </c>
      <c r="C14" s="142" t="n">
        <v>38614</v>
      </c>
      <c r="D14" s="142" t="n">
        <v>32471</v>
      </c>
      <c r="E14" s="142" t="n">
        <v>29809</v>
      </c>
      <c r="F14" s="157" t="n">
        <f aca="false">+E14+C14-D14-B14</f>
        <v>-2773</v>
      </c>
      <c r="G14" s="157"/>
    </row>
    <row r="15" customFormat="false" ht="11.25" hidden="false" customHeight="false" outlineLevel="0" collapsed="false">
      <c r="A15" s="183" t="n">
        <v>12</v>
      </c>
      <c r="B15" s="142" t="n">
        <v>34768</v>
      </c>
      <c r="C15" s="142" t="n">
        <v>37555</v>
      </c>
      <c r="D15" s="142" t="n">
        <v>31799</v>
      </c>
      <c r="E15" s="142" t="n">
        <v>28000</v>
      </c>
      <c r="F15" s="157" t="n">
        <f aca="false">+E15+C15-D15-B15</f>
        <v>-1012</v>
      </c>
      <c r="G15" s="157"/>
    </row>
    <row r="16" customFormat="false" ht="11.25" hidden="false" customHeight="false" outlineLevel="0" collapsed="false">
      <c r="A16" s="183" t="n">
        <v>13</v>
      </c>
      <c r="B16" s="142" t="n">
        <v>32840</v>
      </c>
      <c r="C16" s="142" t="n">
        <v>37555</v>
      </c>
      <c r="D16" s="142" t="n">
        <v>32905</v>
      </c>
      <c r="E16" s="142" t="n">
        <v>28000</v>
      </c>
      <c r="F16" s="157" t="n">
        <f aca="false">+E16+C16-D16-B16</f>
        <v>-190</v>
      </c>
      <c r="G16" s="157"/>
    </row>
    <row r="17" customFormat="false" ht="11.25" hidden="false" customHeight="false" outlineLevel="0" collapsed="false">
      <c r="A17" s="183" t="n">
        <v>14</v>
      </c>
      <c r="B17" s="142" t="n">
        <v>39757</v>
      </c>
      <c r="C17" s="142" t="n">
        <v>40146</v>
      </c>
      <c r="D17" s="142" t="n">
        <v>32995</v>
      </c>
      <c r="E17" s="142" t="n">
        <v>30000</v>
      </c>
      <c r="F17" s="157" t="n">
        <f aca="false">+E17+C17-D17-B17</f>
        <v>-2606</v>
      </c>
      <c r="G17" s="157"/>
    </row>
    <row r="18" customFormat="false" ht="11.25" hidden="false" customHeight="false" outlineLevel="0" collapsed="false">
      <c r="A18" s="183" t="n">
        <v>15</v>
      </c>
      <c r="B18" s="142" t="n">
        <v>39667</v>
      </c>
      <c r="C18" s="142" t="n">
        <v>39089</v>
      </c>
      <c r="D18" s="142" t="n">
        <v>30543</v>
      </c>
      <c r="E18" s="142" t="n">
        <v>31023</v>
      </c>
      <c r="F18" s="157" t="n">
        <f aca="false">+E18+C18-D18-B18</f>
        <v>-98</v>
      </c>
      <c r="G18" s="157"/>
    </row>
    <row r="19" customFormat="false" ht="11.25" hidden="false" customHeight="false" outlineLevel="0" collapsed="false">
      <c r="A19" s="183" t="n">
        <v>16</v>
      </c>
      <c r="B19" s="142" t="n">
        <v>35987</v>
      </c>
      <c r="C19" s="142" t="n">
        <v>39089</v>
      </c>
      <c r="D19" s="142" t="n">
        <v>31473</v>
      </c>
      <c r="E19" s="142" t="n">
        <v>31023</v>
      </c>
      <c r="F19" s="157" t="n">
        <f aca="false">+E19+C19-D19-B19</f>
        <v>2652</v>
      </c>
      <c r="G19" s="157"/>
    </row>
    <row r="20" customFormat="false" ht="11.25" hidden="false" customHeight="false" outlineLevel="0" collapsed="false">
      <c r="A20" s="183" t="n">
        <v>17</v>
      </c>
      <c r="B20" s="142" t="n">
        <v>36447</v>
      </c>
      <c r="C20" s="142" t="n">
        <v>39089</v>
      </c>
      <c r="D20" s="142" t="n">
        <v>29858</v>
      </c>
      <c r="E20" s="142" t="n">
        <v>31023</v>
      </c>
      <c r="F20" s="157" t="n">
        <f aca="false">+E20+C20-D20-B20</f>
        <v>3807</v>
      </c>
      <c r="G20" s="157"/>
    </row>
    <row r="21" customFormat="false" ht="11.25" hidden="false" customHeight="false" outlineLevel="0" collapsed="false">
      <c r="A21" s="183" t="n">
        <v>18</v>
      </c>
      <c r="B21" s="142" t="n">
        <v>36600</v>
      </c>
      <c r="C21" s="142" t="n">
        <v>39089</v>
      </c>
      <c r="D21" s="142" t="n">
        <v>29631</v>
      </c>
      <c r="E21" s="142" t="n">
        <v>31023</v>
      </c>
      <c r="F21" s="157" t="n">
        <f aca="false">+E21+C21-D21-B21</f>
        <v>3881</v>
      </c>
      <c r="G21" s="157"/>
    </row>
    <row r="22" customFormat="false" ht="11.25" hidden="false" customHeight="false" outlineLevel="0" collapsed="false">
      <c r="A22" s="183" t="n">
        <v>19</v>
      </c>
      <c r="B22" s="142" t="n">
        <v>38814</v>
      </c>
      <c r="C22" s="142" t="n">
        <v>39089</v>
      </c>
      <c r="D22" s="142" t="n">
        <v>29393</v>
      </c>
      <c r="E22" s="142" t="n">
        <v>31023</v>
      </c>
      <c r="F22" s="157" t="n">
        <f aca="false">+E22+C22-D22-B22</f>
        <v>1905</v>
      </c>
      <c r="G22" s="157"/>
    </row>
    <row r="23" customFormat="false" ht="11.25" hidden="false" customHeight="false" outlineLevel="0" collapsed="false">
      <c r="A23" s="183" t="n">
        <v>20</v>
      </c>
      <c r="B23" s="142"/>
      <c r="C23" s="142"/>
      <c r="D23" s="142"/>
      <c r="E23" s="142"/>
      <c r="F23" s="157" t="n">
        <f aca="false">+E23+C23-D23-B23</f>
        <v>0</v>
      </c>
      <c r="G23" s="157"/>
    </row>
    <row r="24" customFormat="false" ht="11.25" hidden="false" customHeight="false" outlineLevel="0" collapsed="false">
      <c r="A24" s="183" t="n">
        <v>21</v>
      </c>
      <c r="B24" s="142"/>
      <c r="C24" s="142"/>
      <c r="D24" s="142"/>
      <c r="E24" s="142"/>
      <c r="F24" s="157" t="n">
        <f aca="false">+E24+C24-D24-B24</f>
        <v>0</v>
      </c>
      <c r="G24" s="157"/>
    </row>
    <row r="25" customFormat="false" ht="11.25" hidden="false" customHeight="false" outlineLevel="0" collapsed="false">
      <c r="A25" s="183" t="n">
        <v>22</v>
      </c>
      <c r="B25" s="142"/>
      <c r="C25" s="142"/>
      <c r="D25" s="142"/>
      <c r="E25" s="142"/>
      <c r="F25" s="157" t="n">
        <f aca="false">+E25+C25-D25-B25</f>
        <v>0</v>
      </c>
      <c r="G25" s="157"/>
    </row>
    <row r="26" customFormat="false" ht="11.25" hidden="false" customHeight="false" outlineLevel="0" collapsed="false">
      <c r="A26" s="183" t="n">
        <v>23</v>
      </c>
      <c r="B26" s="142"/>
      <c r="C26" s="142"/>
      <c r="D26" s="142"/>
      <c r="E26" s="142"/>
      <c r="F26" s="157" t="n">
        <f aca="false">+E26+C26-D26-B26</f>
        <v>0</v>
      </c>
    </row>
    <row r="27" customFormat="false" ht="11.25" hidden="false" customHeight="false" outlineLevel="0" collapsed="false">
      <c r="A27" s="183" t="n">
        <v>24</v>
      </c>
      <c r="B27" s="142"/>
      <c r="C27" s="142"/>
      <c r="D27" s="142"/>
      <c r="E27" s="142"/>
      <c r="F27" s="157" t="n">
        <f aca="false">+E27+C27-D27-B27</f>
        <v>0</v>
      </c>
    </row>
    <row r="28" customFormat="false" ht="11.25" hidden="false" customHeight="false" outlineLevel="0" collapsed="false">
      <c r="A28" s="183" t="n">
        <v>25</v>
      </c>
      <c r="B28" s="142"/>
      <c r="C28" s="142"/>
      <c r="D28" s="142"/>
      <c r="E28" s="142"/>
      <c r="F28" s="157" t="n">
        <f aca="false">+E28+C28-D28-B28</f>
        <v>0</v>
      </c>
    </row>
    <row r="29" customFormat="false" ht="11.25" hidden="false" customHeight="false" outlineLevel="0" collapsed="false">
      <c r="A29" s="183" t="n">
        <v>26</v>
      </c>
      <c r="B29" s="142"/>
      <c r="C29" s="142"/>
      <c r="D29" s="142"/>
      <c r="E29" s="142"/>
      <c r="F29" s="157" t="n">
        <f aca="false">+E29+C29-D29-B29</f>
        <v>0</v>
      </c>
    </row>
    <row r="30" customFormat="false" ht="11.25" hidden="false" customHeight="false" outlineLevel="0" collapsed="false">
      <c r="A30" s="183" t="n">
        <v>27</v>
      </c>
      <c r="B30" s="142"/>
      <c r="C30" s="142"/>
      <c r="D30" s="142"/>
      <c r="E30" s="142"/>
      <c r="F30" s="157" t="n">
        <f aca="false">+E30+C30-D30-B30</f>
        <v>0</v>
      </c>
    </row>
    <row r="31" customFormat="false" ht="11.25" hidden="false" customHeight="false" outlineLevel="0" collapsed="false">
      <c r="A31" s="183" t="n">
        <v>28</v>
      </c>
      <c r="B31" s="142"/>
      <c r="C31" s="142"/>
      <c r="D31" s="142"/>
      <c r="E31" s="142"/>
      <c r="F31" s="157" t="n">
        <f aca="false">+E31+C31-D31-B31</f>
        <v>0</v>
      </c>
    </row>
    <row r="32" customFormat="false" ht="11.25" hidden="false" customHeight="false" outlineLevel="0" collapsed="false">
      <c r="A32" s="183" t="n">
        <v>29</v>
      </c>
      <c r="B32" s="142"/>
      <c r="C32" s="142"/>
      <c r="D32" s="142"/>
      <c r="E32" s="142"/>
      <c r="F32" s="157" t="n">
        <f aca="false">+E32+C32-D32-B32</f>
        <v>0</v>
      </c>
    </row>
    <row r="33" customFormat="false" ht="11.25" hidden="false" customHeight="false" outlineLevel="0" collapsed="false">
      <c r="A33" s="183" t="n">
        <v>30</v>
      </c>
      <c r="B33" s="142"/>
      <c r="C33" s="142"/>
      <c r="D33" s="142"/>
      <c r="E33" s="142"/>
      <c r="F33" s="157" t="n">
        <f aca="false">+E33+C33-D33-B33</f>
        <v>0</v>
      </c>
    </row>
    <row r="34" customFormat="false" ht="11.25" hidden="false" customHeight="false" outlineLevel="0" collapsed="false">
      <c r="A34" s="183" t="n">
        <v>31</v>
      </c>
      <c r="B34" s="142"/>
      <c r="C34" s="142"/>
      <c r="D34" s="142"/>
      <c r="E34" s="142"/>
      <c r="F34" s="157" t="n">
        <f aca="false">+E34+C34-D34-B34</f>
        <v>0</v>
      </c>
    </row>
    <row r="35" customFormat="false" ht="11.25" hidden="false" customHeight="false" outlineLevel="0" collapsed="false">
      <c r="A35" s="183"/>
      <c r="B35" s="142" t="n">
        <f aca="false">SUM(B4:B34)</f>
        <v>837411</v>
      </c>
      <c r="C35" s="142" t="n">
        <f aca="false">SUM(C4:C34)</f>
        <v>843135</v>
      </c>
      <c r="D35" s="142" t="n">
        <f aca="false">SUM(D4:D34)</f>
        <v>414087</v>
      </c>
      <c r="E35" s="142" t="n">
        <f aca="false">SUM(E4:E34)</f>
        <v>414397</v>
      </c>
      <c r="F35" s="142" t="n">
        <f aca="false">+E35-D35+C35-B35</f>
        <v>6034</v>
      </c>
    </row>
    <row r="36" customFormat="false" ht="11.25" hidden="false" customHeight="false" outlineLevel="0" collapsed="false">
      <c r="A36" s="188"/>
      <c r="C36" s="32"/>
      <c r="D36" s="32"/>
      <c r="E36" s="32"/>
      <c r="F36" s="27"/>
    </row>
    <row r="37" customFormat="false" ht="11.25" hidden="false" customHeight="false" outlineLevel="0" collapsed="false">
      <c r="C37" s="97"/>
      <c r="D37" s="97"/>
      <c r="E37" s="97"/>
      <c r="F37" s="191" t="n">
        <f aca="false">+summary!G4</f>
        <v>2.08</v>
      </c>
    </row>
    <row r="38" customFormat="false" ht="11.25" hidden="false" customHeight="false" outlineLevel="0" collapsed="false">
      <c r="C38" s="192"/>
      <c r="D38" s="27"/>
      <c r="E38" s="192"/>
      <c r="F38" s="164" t="n">
        <f aca="false">+F37*F35</f>
        <v>12550.72</v>
      </c>
      <c r="G38" s="169"/>
    </row>
    <row r="39" customFormat="false" ht="11.25" hidden="false" customHeight="false" outlineLevel="0" collapsed="false">
      <c r="C39" s="27"/>
      <c r="D39" s="27"/>
      <c r="E39" s="27"/>
      <c r="F39" s="142"/>
    </row>
    <row r="40" customFormat="false" ht="12" hidden="false" customHeight="true" outlineLevel="0" collapsed="false">
      <c r="A40" s="195" t="n">
        <v>37287</v>
      </c>
      <c r="C40" s="196"/>
      <c r="D40" s="197"/>
      <c r="E40" s="196"/>
      <c r="F40" s="375" t="n">
        <v>451518.05</v>
      </c>
      <c r="G40" s="157"/>
    </row>
    <row r="41" customFormat="false" ht="11.25" hidden="false" customHeight="false" outlineLevel="0" collapsed="false">
      <c r="A41" s="195" t="n">
        <v>37306</v>
      </c>
      <c r="C41" s="197"/>
      <c r="D41" s="197"/>
      <c r="E41" s="197"/>
      <c r="F41" s="197" t="n">
        <f aca="false">+F38+F40</f>
        <v>464068.77</v>
      </c>
      <c r="G41" s="157"/>
    </row>
    <row r="42" customFormat="false" ht="11.25" hidden="false" customHeight="false" outlineLevel="0" collapsed="false">
      <c r="G42" s="157"/>
    </row>
    <row r="43" customFormat="false" ht="11.25" hidden="false" customHeight="false" outlineLevel="0" collapsed="false">
      <c r="A43" s="183"/>
      <c r="B43" s="142"/>
      <c r="C43" s="142"/>
      <c r="D43" s="142"/>
      <c r="E43" s="142"/>
      <c r="F43" s="154"/>
      <c r="G43" s="157"/>
    </row>
    <row r="44" customFormat="false" ht="12.75" hidden="false" customHeight="false" outlineLevel="0" collapsed="false">
      <c r="A44" s="183"/>
      <c r="B44" s="142"/>
      <c r="C44" s="200"/>
      <c r="D44" s="142"/>
      <c r="E44" s="142"/>
      <c r="F44" s="142"/>
      <c r="G44" s="157"/>
    </row>
    <row r="45" customFormat="false" ht="11.25" hidden="false" customHeight="false" outlineLevel="0" collapsed="false">
      <c r="A45" s="9" t="s">
        <v>174</v>
      </c>
      <c r="E45" s="142"/>
      <c r="F45" s="142"/>
      <c r="G45" s="157"/>
    </row>
    <row r="46" customFormat="false" ht="11.25" hidden="false" customHeight="false" outlineLevel="0" collapsed="false">
      <c r="A46" s="161" t="n">
        <f aca="false">+A40</f>
        <v>37287</v>
      </c>
      <c r="D46" s="296" t="n">
        <v>13684</v>
      </c>
      <c r="E46" s="142"/>
      <c r="F46" s="142"/>
      <c r="G46" s="157"/>
    </row>
    <row r="47" customFormat="false" ht="11.25" hidden="false" customHeight="false" outlineLevel="0" collapsed="false">
      <c r="A47" s="161" t="n">
        <f aca="false">+A41</f>
        <v>37306</v>
      </c>
      <c r="D47" s="42" t="n">
        <f aca="false">+F35</f>
        <v>6034</v>
      </c>
      <c r="E47" s="142"/>
      <c r="F47" s="142"/>
      <c r="G47" s="157"/>
    </row>
    <row r="48" customFormat="false" ht="11.25" hidden="false" customHeight="false" outlineLevel="0" collapsed="false">
      <c r="D48" s="32" t="n">
        <f aca="false">+D47+D46</f>
        <v>19718</v>
      </c>
      <c r="E48" s="142"/>
      <c r="F48" s="142"/>
      <c r="G48" s="157"/>
    </row>
    <row r="49" customFormat="false" ht="11.25" hidden="false" customHeight="false" outlineLevel="0" collapsed="false">
      <c r="A49" s="183"/>
      <c r="B49" s="142"/>
      <c r="C49" s="142"/>
      <c r="D49" s="142"/>
      <c r="E49" s="142"/>
      <c r="F49" s="142"/>
      <c r="G49" s="157"/>
    </row>
    <row r="50" customFormat="false" ht="11.25" hidden="false" customHeight="false" outlineLevel="0" collapsed="false">
      <c r="A50" s="183"/>
      <c r="B50" s="142"/>
      <c r="C50" s="142"/>
      <c r="D50" s="142"/>
      <c r="E50" s="142"/>
      <c r="F50" s="142"/>
      <c r="G50" s="157"/>
    </row>
    <row r="51" customFormat="false" ht="11.25" hidden="false" customHeight="false" outlineLevel="0" collapsed="false">
      <c r="A51" s="183"/>
      <c r="B51" s="142"/>
      <c r="C51" s="142"/>
      <c r="D51" s="142"/>
      <c r="E51" s="142"/>
      <c r="F51" s="142"/>
      <c r="G51" s="157"/>
    </row>
    <row r="52" customFormat="false" ht="11.25" hidden="false" customHeight="false" outlineLevel="0" collapsed="false">
      <c r="A52" s="183"/>
      <c r="B52" s="142"/>
      <c r="C52" s="142"/>
      <c r="D52" s="142"/>
      <c r="E52" s="142"/>
      <c r="F52" s="142"/>
      <c r="G52" s="157"/>
    </row>
    <row r="53" customFormat="false" ht="11.25" hidden="false" customHeight="false" outlineLevel="0" collapsed="false">
      <c r="A53" s="183"/>
      <c r="B53" s="142"/>
      <c r="C53" s="142"/>
      <c r="D53" s="142"/>
      <c r="E53" s="142"/>
      <c r="F53" s="142"/>
      <c r="G53" s="157"/>
    </row>
    <row r="54" customFormat="false" ht="11.25" hidden="false" customHeight="false" outlineLevel="0" collapsed="false">
      <c r="A54" s="183"/>
      <c r="B54" s="142"/>
      <c r="C54" s="142"/>
      <c r="D54" s="142"/>
      <c r="E54" s="142"/>
      <c r="F54" s="142"/>
      <c r="G54" s="157"/>
    </row>
    <row r="55" customFormat="false" ht="11.25" hidden="false" customHeight="false" outlineLevel="0" collapsed="false">
      <c r="A55" s="183"/>
      <c r="B55" s="142"/>
      <c r="C55" s="142"/>
      <c r="D55" s="142"/>
      <c r="E55" s="142"/>
      <c r="F55" s="142"/>
      <c r="G55" s="157"/>
    </row>
    <row r="56" customFormat="false" ht="11.25" hidden="false" customHeight="false" outlineLevel="0" collapsed="false">
      <c r="A56" s="183"/>
      <c r="B56" s="142"/>
      <c r="C56" s="142"/>
      <c r="D56" s="142"/>
      <c r="E56" s="142"/>
      <c r="F56" s="142"/>
      <c r="G56" s="157"/>
    </row>
    <row r="57" customFormat="false" ht="11.25" hidden="false" customHeight="false" outlineLevel="0" collapsed="false">
      <c r="A57" s="183"/>
      <c r="B57" s="142"/>
      <c r="C57" s="142"/>
      <c r="D57" s="142"/>
      <c r="E57" s="142"/>
      <c r="F57" s="142"/>
      <c r="G57" s="157"/>
    </row>
    <row r="58" customFormat="false" ht="11.25" hidden="false" customHeight="false" outlineLevel="0" collapsed="false">
      <c r="A58" s="183"/>
      <c r="B58" s="142"/>
      <c r="C58" s="142"/>
      <c r="D58" s="142"/>
      <c r="E58" s="142"/>
      <c r="F58" s="142"/>
      <c r="G58" s="157"/>
    </row>
    <row r="59" customFormat="false" ht="11.25" hidden="false" customHeight="false" outlineLevel="0" collapsed="false">
      <c r="A59" s="183"/>
      <c r="B59" s="142"/>
      <c r="C59" s="142"/>
      <c r="D59" s="142"/>
      <c r="E59" s="142"/>
      <c r="F59" s="142"/>
      <c r="G59" s="157"/>
    </row>
    <row r="60" customFormat="false" ht="11.25" hidden="false" customHeight="false" outlineLevel="0" collapsed="false">
      <c r="A60" s="183"/>
      <c r="B60" s="142"/>
      <c r="C60" s="142"/>
      <c r="D60" s="142"/>
      <c r="E60" s="142"/>
      <c r="F60" s="142"/>
      <c r="G60" s="157"/>
    </row>
    <row r="61" customFormat="false" ht="11.25" hidden="false" customHeight="false" outlineLevel="0" collapsed="false">
      <c r="A61" s="183"/>
      <c r="B61" s="142"/>
      <c r="C61" s="142"/>
      <c r="D61" s="142"/>
      <c r="E61" s="142"/>
      <c r="F61" s="142"/>
      <c r="G61" s="157"/>
    </row>
    <row r="62" customFormat="false" ht="11.25" hidden="false" customHeight="false" outlineLevel="0" collapsed="false">
      <c r="A62" s="183"/>
      <c r="B62" s="142"/>
      <c r="C62" s="142"/>
      <c r="D62" s="142"/>
      <c r="E62" s="142"/>
      <c r="F62" s="142"/>
      <c r="G62" s="157"/>
    </row>
    <row r="63" customFormat="false" ht="11.25" hidden="false" customHeight="false" outlineLevel="0" collapsed="false">
      <c r="A63" s="183"/>
      <c r="B63" s="142"/>
      <c r="C63" s="142"/>
      <c r="D63" s="142"/>
      <c r="E63" s="142"/>
      <c r="F63" s="142"/>
    </row>
    <row r="64" customFormat="false" ht="11.25" hidden="false" customHeight="false" outlineLevel="0" collapsed="false">
      <c r="A64" s="183"/>
      <c r="B64" s="142"/>
      <c r="C64" s="142"/>
      <c r="D64" s="142"/>
      <c r="E64" s="142"/>
      <c r="F64" s="142"/>
    </row>
    <row r="65" customFormat="false" ht="11.25" hidden="false" customHeight="false" outlineLevel="0" collapsed="false">
      <c r="A65" s="183"/>
      <c r="B65" s="142"/>
      <c r="C65" s="142"/>
      <c r="D65" s="142"/>
      <c r="E65" s="142"/>
      <c r="F65" s="142"/>
    </row>
    <row r="66" customFormat="false" ht="11.25" hidden="false" customHeight="false" outlineLevel="0" collapsed="false">
      <c r="A66" s="183"/>
      <c r="B66" s="142"/>
      <c r="C66" s="142"/>
      <c r="D66" s="142"/>
      <c r="E66" s="142"/>
      <c r="F66" s="142"/>
    </row>
    <row r="67" customFormat="false" ht="11.25" hidden="false" customHeight="false" outlineLevel="0" collapsed="false">
      <c r="A67" s="183"/>
      <c r="B67" s="142"/>
      <c r="C67" s="142"/>
      <c r="D67" s="142"/>
      <c r="E67" s="142"/>
      <c r="F67" s="142"/>
    </row>
    <row r="68" customFormat="false" ht="11.25" hidden="false" customHeight="false" outlineLevel="0" collapsed="false">
      <c r="A68" s="183"/>
      <c r="B68" s="142"/>
      <c r="C68" s="142"/>
      <c r="D68" s="142"/>
      <c r="E68" s="142"/>
      <c r="F68" s="142"/>
    </row>
    <row r="69" customFormat="false" ht="11.25" hidden="false" customHeight="false" outlineLevel="0" collapsed="false">
      <c r="A69" s="183"/>
      <c r="B69" s="142"/>
      <c r="C69" s="142"/>
      <c r="D69" s="142"/>
      <c r="E69" s="142"/>
      <c r="F69" s="142"/>
    </row>
    <row r="70" customFormat="false" ht="11.25" hidden="false" customHeight="false" outlineLevel="0" collapsed="false">
      <c r="A70" s="183"/>
      <c r="B70" s="142"/>
      <c r="C70" s="142"/>
      <c r="D70" s="142"/>
      <c r="E70" s="142"/>
      <c r="F70" s="142"/>
    </row>
    <row r="71" customFormat="false" ht="11.25" hidden="false" customHeight="false" outlineLevel="0" collapsed="false">
      <c r="A71" s="183"/>
      <c r="B71" s="142"/>
      <c r="C71" s="142"/>
      <c r="D71" s="142"/>
      <c r="E71" s="142"/>
      <c r="F71" s="142"/>
    </row>
    <row r="72" customFormat="false" ht="11.25" hidden="false" customHeight="false" outlineLevel="0" collapsed="false">
      <c r="A72" s="188"/>
      <c r="C72" s="27"/>
      <c r="D72" s="27"/>
      <c r="E72" s="73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57"/>
      <c r="E74" s="157"/>
    </row>
    <row r="75" customFormat="false" ht="11.25" hidden="false" customHeight="false" outlineLevel="0" collapsed="false">
      <c r="C75" s="97"/>
      <c r="E75" s="97"/>
    </row>
    <row r="76" customFormat="false" ht="11.25" hidden="false" customHeight="false" outlineLevel="0" collapsed="false">
      <c r="C76" s="97"/>
    </row>
    <row r="80" customFormat="false" ht="11.25" hidden="false" customHeight="false" outlineLevel="0" collapsed="false">
      <c r="A80" s="181"/>
    </row>
    <row r="81" customFormat="false" ht="11.25" hidden="false" customHeight="false" outlineLevel="0" collapsed="false">
      <c r="A81" s="19"/>
      <c r="B81" s="19"/>
      <c r="D81" s="133"/>
      <c r="E81" s="133"/>
      <c r="F81" s="133"/>
    </row>
    <row r="82" customFormat="false" ht="11.25" hidden="false" customHeight="false" outlineLevel="0" collapsed="false">
      <c r="A82" s="24"/>
      <c r="B82" s="135"/>
      <c r="C82" s="135"/>
      <c r="D82" s="135"/>
      <c r="E82" s="135"/>
      <c r="F82" s="135"/>
    </row>
    <row r="83" customFormat="false" ht="11.25" hidden="false" customHeight="false" outlineLevel="0" collapsed="false">
      <c r="A83" s="183"/>
      <c r="B83" s="142"/>
      <c r="C83" s="142"/>
      <c r="D83" s="142"/>
      <c r="E83" s="142"/>
      <c r="F83" s="142"/>
    </row>
    <row r="84" customFormat="false" ht="11.25" hidden="false" customHeight="false" outlineLevel="0" collapsed="false">
      <c r="A84" s="183"/>
      <c r="B84" s="142"/>
      <c r="C84" s="142"/>
      <c r="D84" s="142"/>
      <c r="E84" s="142"/>
      <c r="F84" s="142"/>
    </row>
    <row r="85" customFormat="false" ht="11.25" hidden="false" customHeight="false" outlineLevel="0" collapsed="false">
      <c r="A85" s="183"/>
      <c r="B85" s="142"/>
      <c r="C85" s="142"/>
      <c r="D85" s="142"/>
      <c r="E85" s="142"/>
      <c r="F85" s="142"/>
    </row>
    <row r="86" customFormat="false" ht="11.25" hidden="false" customHeight="false" outlineLevel="0" collapsed="false">
      <c r="A86" s="183"/>
      <c r="B86" s="142"/>
      <c r="C86" s="142"/>
      <c r="D86" s="142"/>
      <c r="E86" s="142"/>
      <c r="F86" s="142"/>
    </row>
    <row r="87" customFormat="false" ht="11.25" hidden="false" customHeight="false" outlineLevel="0" collapsed="false">
      <c r="A87" s="183"/>
      <c r="B87" s="142"/>
      <c r="C87" s="142"/>
      <c r="D87" s="142"/>
      <c r="E87" s="142"/>
      <c r="F87" s="142"/>
    </row>
    <row r="88" customFormat="false" ht="11.25" hidden="false" customHeight="false" outlineLevel="0" collapsed="false">
      <c r="A88" s="183"/>
      <c r="B88" s="142"/>
      <c r="C88" s="142"/>
      <c r="D88" s="142"/>
      <c r="E88" s="142"/>
      <c r="F88" s="142"/>
    </row>
    <row r="89" customFormat="false" ht="11.25" hidden="false" customHeight="false" outlineLevel="0" collapsed="false">
      <c r="A89" s="183"/>
      <c r="B89" s="142"/>
      <c r="C89" s="142"/>
      <c r="D89" s="142"/>
      <c r="E89" s="142"/>
      <c r="F89" s="142"/>
    </row>
    <row r="90" customFormat="false" ht="11.25" hidden="false" customHeight="false" outlineLevel="0" collapsed="false">
      <c r="A90" s="183"/>
      <c r="B90" s="142"/>
      <c r="C90" s="142"/>
      <c r="D90" s="142"/>
      <c r="E90" s="142"/>
      <c r="F90" s="142"/>
    </row>
    <row r="91" customFormat="false" ht="11.25" hidden="false" customHeight="false" outlineLevel="0" collapsed="false">
      <c r="A91" s="183"/>
      <c r="B91" s="142"/>
      <c r="C91" s="142"/>
      <c r="D91" s="142"/>
      <c r="E91" s="142"/>
      <c r="F91" s="142"/>
    </row>
    <row r="92" customFormat="false" ht="11.25" hidden="false" customHeight="false" outlineLevel="0" collapsed="false">
      <c r="A92" s="183"/>
      <c r="B92" s="142"/>
      <c r="C92" s="142"/>
      <c r="D92" s="142"/>
      <c r="E92" s="142"/>
      <c r="F92" s="142"/>
    </row>
    <row r="93" customFormat="false" ht="11.25" hidden="false" customHeight="false" outlineLevel="0" collapsed="false">
      <c r="A93" s="183"/>
      <c r="B93" s="142"/>
      <c r="C93" s="142"/>
      <c r="D93" s="142"/>
      <c r="E93" s="142"/>
      <c r="F93" s="142"/>
    </row>
    <row r="94" customFormat="false" ht="11.25" hidden="false" customHeight="false" outlineLevel="0" collapsed="false">
      <c r="A94" s="183"/>
      <c r="B94" s="142"/>
      <c r="C94" s="142"/>
      <c r="D94" s="142"/>
      <c r="E94" s="142"/>
      <c r="F94" s="142"/>
    </row>
    <row r="95" customFormat="false" ht="11.25" hidden="false" customHeight="false" outlineLevel="0" collapsed="false">
      <c r="A95" s="183"/>
      <c r="B95" s="142"/>
      <c r="C95" s="142"/>
      <c r="D95" s="142"/>
      <c r="E95" s="142"/>
      <c r="F95" s="142"/>
    </row>
    <row r="96" customFormat="false" ht="11.25" hidden="false" customHeight="false" outlineLevel="0" collapsed="false">
      <c r="A96" s="183"/>
      <c r="B96" s="142"/>
      <c r="C96" s="142"/>
      <c r="D96" s="142"/>
      <c r="E96" s="142"/>
      <c r="F96" s="142"/>
    </row>
    <row r="97" customFormat="false" ht="11.25" hidden="false" customHeight="false" outlineLevel="0" collapsed="false">
      <c r="A97" s="183"/>
      <c r="B97" s="142"/>
      <c r="C97" s="142"/>
      <c r="D97" s="142"/>
      <c r="E97" s="142"/>
      <c r="F97" s="142"/>
    </row>
    <row r="98" customFormat="false" ht="11.25" hidden="false" customHeight="false" outlineLevel="0" collapsed="false">
      <c r="A98" s="183"/>
      <c r="B98" s="142"/>
      <c r="C98" s="142"/>
      <c r="D98" s="142"/>
      <c r="E98" s="142"/>
      <c r="F98" s="142"/>
    </row>
    <row r="99" customFormat="false" ht="11.25" hidden="false" customHeight="false" outlineLevel="0" collapsed="false">
      <c r="A99" s="183"/>
      <c r="B99" s="142"/>
      <c r="C99" s="142"/>
      <c r="D99" s="142"/>
      <c r="E99" s="142"/>
      <c r="F99" s="142"/>
    </row>
    <row r="100" customFormat="false" ht="11.25" hidden="false" customHeight="false" outlineLevel="0" collapsed="false">
      <c r="A100" s="183"/>
      <c r="B100" s="142"/>
      <c r="C100" s="142"/>
      <c r="D100" s="142"/>
      <c r="E100" s="142"/>
      <c r="F100" s="142"/>
    </row>
    <row r="101" customFormat="false" ht="11.25" hidden="false" customHeight="false" outlineLevel="0" collapsed="false">
      <c r="A101" s="183"/>
      <c r="B101" s="142"/>
      <c r="C101" s="142"/>
      <c r="D101" s="142"/>
      <c r="E101" s="142"/>
      <c r="F101" s="142"/>
    </row>
    <row r="102" customFormat="false" ht="11.25" hidden="false" customHeight="false" outlineLevel="0" collapsed="false">
      <c r="A102" s="183"/>
      <c r="B102" s="142"/>
      <c r="C102" s="142"/>
      <c r="D102" s="142"/>
      <c r="E102" s="142"/>
      <c r="F102" s="142"/>
    </row>
    <row r="103" customFormat="false" ht="11.25" hidden="false" customHeight="false" outlineLevel="0" collapsed="false">
      <c r="A103" s="183"/>
      <c r="B103" s="142"/>
      <c r="C103" s="142"/>
      <c r="D103" s="142"/>
      <c r="E103" s="142"/>
      <c r="F103" s="142"/>
    </row>
    <row r="104" customFormat="false" ht="11.25" hidden="false" customHeight="false" outlineLevel="0" collapsed="false">
      <c r="A104" s="183"/>
      <c r="B104" s="142"/>
      <c r="C104" s="142"/>
      <c r="D104" s="142"/>
      <c r="E104" s="142"/>
      <c r="F104" s="142"/>
    </row>
    <row r="105" customFormat="false" ht="11.25" hidden="false" customHeight="false" outlineLevel="0" collapsed="false">
      <c r="A105" s="183"/>
      <c r="B105" s="142"/>
      <c r="C105" s="142"/>
      <c r="D105" s="142"/>
      <c r="E105" s="142"/>
      <c r="F105" s="142"/>
    </row>
    <row r="106" customFormat="false" ht="11.25" hidden="false" customHeight="false" outlineLevel="0" collapsed="false">
      <c r="A106" s="183"/>
      <c r="B106" s="142"/>
      <c r="C106" s="142"/>
      <c r="D106" s="142"/>
      <c r="E106" s="142"/>
      <c r="F106" s="142"/>
    </row>
    <row r="107" customFormat="false" ht="11.25" hidden="false" customHeight="false" outlineLevel="0" collapsed="false">
      <c r="A107" s="183"/>
      <c r="B107" s="142"/>
      <c r="C107" s="142"/>
      <c r="D107" s="142"/>
      <c r="E107" s="142"/>
      <c r="F107" s="142"/>
    </row>
    <row r="108" customFormat="false" ht="11.25" hidden="false" customHeight="false" outlineLevel="0" collapsed="false">
      <c r="A108" s="183"/>
      <c r="B108" s="142"/>
      <c r="C108" s="142"/>
      <c r="D108" s="142"/>
      <c r="E108" s="142"/>
      <c r="F108" s="142"/>
    </row>
    <row r="109" customFormat="false" ht="11.25" hidden="false" customHeight="false" outlineLevel="0" collapsed="false">
      <c r="A109" s="183"/>
      <c r="B109" s="142"/>
      <c r="C109" s="142"/>
      <c r="D109" s="142"/>
      <c r="E109" s="142"/>
      <c r="F109" s="142"/>
    </row>
    <row r="110" customFormat="false" ht="11.25" hidden="false" customHeight="false" outlineLevel="0" collapsed="false">
      <c r="A110" s="183"/>
      <c r="B110" s="142"/>
      <c r="C110" s="142"/>
      <c r="D110" s="142"/>
      <c r="E110" s="142"/>
      <c r="F110" s="142"/>
    </row>
    <row r="111" customFormat="false" ht="11.25" hidden="false" customHeight="false" outlineLevel="0" collapsed="false">
      <c r="A111" s="183"/>
      <c r="B111" s="142"/>
      <c r="C111" s="142"/>
      <c r="D111" s="142"/>
      <c r="E111" s="142"/>
      <c r="F111" s="142"/>
    </row>
    <row r="112" customFormat="false" ht="11.25" hidden="false" customHeight="false" outlineLevel="0" collapsed="false">
      <c r="A112" s="183"/>
      <c r="B112" s="142"/>
      <c r="C112" s="142"/>
      <c r="D112" s="142"/>
      <c r="E112" s="142"/>
      <c r="F112" s="142"/>
    </row>
    <row r="113" customFormat="false" ht="11.25" hidden="false" customHeight="false" outlineLevel="0" collapsed="false">
      <c r="A113" s="183"/>
      <c r="B113" s="142"/>
      <c r="C113" s="142"/>
      <c r="D113" s="142"/>
      <c r="E113" s="142"/>
      <c r="F113" s="142"/>
    </row>
    <row r="114" customFormat="false" ht="11.25" hidden="false" customHeight="false" outlineLevel="0" collapsed="false">
      <c r="A114" s="183"/>
      <c r="B114" s="142"/>
      <c r="C114" s="142"/>
      <c r="D114" s="142"/>
      <c r="E114" s="142"/>
      <c r="F114" s="142"/>
    </row>
    <row r="115" customFormat="false" ht="11.25" hidden="false" customHeight="false" outlineLevel="0" collapsed="false">
      <c r="A115" s="188"/>
      <c r="C115" s="32"/>
      <c r="D115" s="32"/>
      <c r="E115" s="32"/>
      <c r="F115" s="27"/>
    </row>
    <row r="116" customFormat="false" ht="11.25" hidden="false" customHeight="false" outlineLevel="0" collapsed="false">
      <c r="C116" s="97"/>
      <c r="D116" s="97"/>
      <c r="E116" s="97"/>
      <c r="F116" s="142"/>
    </row>
    <row r="117" customFormat="false" ht="11.25" hidden="false" customHeight="false" outlineLevel="0" collapsed="false">
      <c r="C117" s="157"/>
      <c r="E117" s="376"/>
      <c r="F117" s="142"/>
    </row>
    <row r="118" customFormat="false" ht="11.25" hidden="false" customHeight="false" outlineLevel="0" collapsed="false">
      <c r="C118" s="97"/>
      <c r="E118" s="97"/>
      <c r="F118" s="142"/>
    </row>
    <row r="119" customFormat="false" ht="11.25" hidden="false" customHeight="false" outlineLevel="0" collapsed="false">
      <c r="C119" s="97"/>
      <c r="E119" s="97"/>
      <c r="F119" s="142"/>
    </row>
    <row r="120" customFormat="false" ht="11.25" hidden="false" customHeight="false" outlineLevel="0" collapsed="false">
      <c r="C120" s="377"/>
      <c r="E120" s="377"/>
      <c r="F120" s="153"/>
    </row>
    <row r="122" customFormat="false" ht="11.25" hidden="false" customHeight="false" outlineLevel="0" collapsed="false">
      <c r="A122" s="181"/>
    </row>
    <row r="123" customFormat="false" ht="11.25" hidden="false" customHeight="false" outlineLevel="0" collapsed="false">
      <c r="A123" s="19"/>
      <c r="B123" s="19"/>
      <c r="D123" s="133"/>
      <c r="E123" s="133"/>
      <c r="F123" s="133"/>
    </row>
    <row r="124" customFormat="false" ht="11.25" hidden="false" customHeight="false" outlineLevel="0" collapsed="false">
      <c r="A124" s="24"/>
      <c r="B124" s="135"/>
      <c r="C124" s="135"/>
      <c r="D124" s="135"/>
      <c r="E124" s="135"/>
      <c r="F124" s="135"/>
    </row>
    <row r="125" customFormat="false" ht="11.25" hidden="false" customHeight="false" outlineLevel="0" collapsed="false">
      <c r="A125" s="183"/>
      <c r="B125" s="142"/>
      <c r="C125" s="142"/>
      <c r="D125" s="142"/>
      <c r="E125" s="142"/>
      <c r="F125" s="142"/>
    </row>
    <row r="126" customFormat="false" ht="11.25" hidden="false" customHeight="false" outlineLevel="0" collapsed="false">
      <c r="A126" s="183"/>
      <c r="B126" s="142"/>
      <c r="C126" s="142"/>
      <c r="D126" s="142"/>
      <c r="E126" s="142"/>
      <c r="F126" s="142"/>
    </row>
    <row r="127" customFormat="false" ht="11.25" hidden="false" customHeight="false" outlineLevel="0" collapsed="false">
      <c r="A127" s="183"/>
      <c r="B127" s="142"/>
      <c r="C127" s="142"/>
      <c r="D127" s="142"/>
      <c r="E127" s="142"/>
      <c r="F127" s="142"/>
    </row>
    <row r="128" customFormat="false" ht="11.25" hidden="false" customHeight="false" outlineLevel="0" collapsed="false">
      <c r="A128" s="183"/>
      <c r="B128" s="142"/>
      <c r="C128" s="142"/>
      <c r="D128" s="142"/>
      <c r="E128" s="142"/>
      <c r="F128" s="142"/>
    </row>
    <row r="129" customFormat="false" ht="11.25" hidden="false" customHeight="false" outlineLevel="0" collapsed="false">
      <c r="A129" s="183"/>
      <c r="B129" s="142"/>
      <c r="C129" s="142"/>
      <c r="D129" s="142"/>
      <c r="E129" s="142"/>
      <c r="F129" s="142"/>
    </row>
    <row r="130" customFormat="false" ht="11.25" hidden="false" customHeight="false" outlineLevel="0" collapsed="false">
      <c r="A130" s="183"/>
      <c r="B130" s="142"/>
      <c r="C130" s="142"/>
      <c r="D130" s="142"/>
      <c r="E130" s="142"/>
      <c r="F130" s="142"/>
    </row>
    <row r="131" customFormat="false" ht="11.25" hidden="false" customHeight="false" outlineLevel="0" collapsed="false">
      <c r="A131" s="183"/>
      <c r="B131" s="142"/>
      <c r="C131" s="142"/>
      <c r="D131" s="142"/>
      <c r="E131" s="142"/>
      <c r="F131" s="142"/>
    </row>
    <row r="132" customFormat="false" ht="11.25" hidden="false" customHeight="false" outlineLevel="0" collapsed="false">
      <c r="A132" s="183"/>
      <c r="B132" s="142"/>
      <c r="C132" s="142"/>
      <c r="D132" s="142"/>
      <c r="E132" s="142"/>
      <c r="F132" s="142"/>
    </row>
    <row r="133" customFormat="false" ht="11.25" hidden="false" customHeight="false" outlineLevel="0" collapsed="false">
      <c r="A133" s="183"/>
      <c r="B133" s="142"/>
      <c r="C133" s="142"/>
      <c r="D133" s="142"/>
      <c r="E133" s="142"/>
      <c r="F133" s="142"/>
    </row>
    <row r="134" customFormat="false" ht="11.25" hidden="false" customHeight="false" outlineLevel="0" collapsed="false">
      <c r="A134" s="183"/>
      <c r="B134" s="142"/>
      <c r="C134" s="142"/>
      <c r="D134" s="142"/>
      <c r="E134" s="142"/>
      <c r="F134" s="142"/>
    </row>
    <row r="135" customFormat="false" ht="11.25" hidden="false" customHeight="false" outlineLevel="0" collapsed="false">
      <c r="A135" s="183"/>
      <c r="B135" s="142"/>
      <c r="C135" s="142"/>
      <c r="D135" s="142"/>
      <c r="E135" s="142"/>
      <c r="F135" s="142"/>
    </row>
    <row r="136" customFormat="false" ht="11.25" hidden="false" customHeight="false" outlineLevel="0" collapsed="false">
      <c r="A136" s="183"/>
      <c r="B136" s="142"/>
      <c r="C136" s="142"/>
      <c r="D136" s="142"/>
      <c r="E136" s="142"/>
      <c r="F136" s="142"/>
    </row>
    <row r="137" customFormat="false" ht="11.25" hidden="false" customHeight="false" outlineLevel="0" collapsed="false">
      <c r="A137" s="183"/>
      <c r="B137" s="142"/>
      <c r="C137" s="142"/>
      <c r="D137" s="142"/>
      <c r="E137" s="142"/>
      <c r="F137" s="142"/>
    </row>
    <row r="138" customFormat="false" ht="11.25" hidden="false" customHeight="false" outlineLevel="0" collapsed="false">
      <c r="A138" s="183"/>
      <c r="B138" s="142"/>
      <c r="C138" s="142"/>
      <c r="D138" s="142"/>
      <c r="E138" s="142"/>
      <c r="F138" s="142"/>
    </row>
    <row r="139" customFormat="false" ht="11.25" hidden="false" customHeight="false" outlineLevel="0" collapsed="false">
      <c r="A139" s="183"/>
      <c r="B139" s="142"/>
      <c r="C139" s="142"/>
      <c r="D139" s="142"/>
      <c r="E139" s="142"/>
      <c r="F139" s="142"/>
    </row>
    <row r="140" customFormat="false" ht="11.25" hidden="false" customHeight="false" outlineLevel="0" collapsed="false">
      <c r="A140" s="183"/>
      <c r="B140" s="142"/>
      <c r="C140" s="142"/>
      <c r="D140" s="142"/>
      <c r="E140" s="142"/>
      <c r="F140" s="142"/>
    </row>
    <row r="141" customFormat="false" ht="11.25" hidden="false" customHeight="false" outlineLevel="0" collapsed="false">
      <c r="A141" s="183"/>
      <c r="B141" s="142"/>
      <c r="C141" s="142"/>
      <c r="D141" s="142"/>
      <c r="E141" s="142"/>
      <c r="F141" s="142"/>
    </row>
    <row r="142" customFormat="false" ht="11.25" hidden="false" customHeight="false" outlineLevel="0" collapsed="false">
      <c r="A142" s="183"/>
      <c r="B142" s="142"/>
      <c r="C142" s="142"/>
      <c r="D142" s="142"/>
      <c r="E142" s="142"/>
      <c r="F142" s="142"/>
    </row>
    <row r="143" customFormat="false" ht="11.25" hidden="false" customHeight="false" outlineLevel="0" collapsed="false">
      <c r="A143" s="183"/>
      <c r="B143" s="142"/>
      <c r="C143" s="142"/>
      <c r="D143" s="142"/>
      <c r="E143" s="142"/>
      <c r="F143" s="142"/>
    </row>
    <row r="144" customFormat="false" ht="11.25" hidden="false" customHeight="false" outlineLevel="0" collapsed="false">
      <c r="A144" s="183"/>
      <c r="B144" s="142"/>
      <c r="C144" s="142"/>
      <c r="D144" s="142"/>
      <c r="E144" s="142"/>
      <c r="F144" s="142"/>
    </row>
    <row r="145" customFormat="false" ht="11.25" hidden="false" customHeight="false" outlineLevel="0" collapsed="false">
      <c r="A145" s="183"/>
      <c r="B145" s="142"/>
      <c r="C145" s="142"/>
      <c r="D145" s="142"/>
      <c r="E145" s="142"/>
      <c r="F145" s="142"/>
    </row>
    <row r="146" customFormat="false" ht="11.25" hidden="false" customHeight="false" outlineLevel="0" collapsed="false">
      <c r="A146" s="183"/>
      <c r="B146" s="142"/>
      <c r="C146" s="142"/>
      <c r="D146" s="142"/>
      <c r="E146" s="142"/>
      <c r="F146" s="142"/>
    </row>
    <row r="147" customFormat="false" ht="11.25" hidden="false" customHeight="false" outlineLevel="0" collapsed="false">
      <c r="A147" s="183"/>
      <c r="B147" s="142"/>
      <c r="C147" s="142"/>
      <c r="D147" s="142"/>
      <c r="E147" s="142"/>
      <c r="F147" s="142"/>
    </row>
    <row r="148" customFormat="false" ht="11.25" hidden="false" customHeight="false" outlineLevel="0" collapsed="false">
      <c r="A148" s="183"/>
      <c r="B148" s="142"/>
      <c r="C148" s="142"/>
      <c r="D148" s="142"/>
      <c r="E148" s="142"/>
      <c r="F148" s="142"/>
    </row>
    <row r="149" customFormat="false" ht="11.25" hidden="false" customHeight="false" outlineLevel="0" collapsed="false">
      <c r="A149" s="183"/>
      <c r="B149" s="142"/>
      <c r="C149" s="142"/>
      <c r="D149" s="142"/>
      <c r="E149" s="142"/>
      <c r="F149" s="142"/>
    </row>
    <row r="150" customFormat="false" ht="11.25" hidden="false" customHeight="false" outlineLevel="0" collapsed="false">
      <c r="A150" s="183"/>
      <c r="B150" s="142"/>
      <c r="C150" s="142"/>
      <c r="D150" s="142"/>
      <c r="E150" s="142"/>
      <c r="F150" s="142"/>
    </row>
    <row r="151" customFormat="false" ht="11.25" hidden="false" customHeight="false" outlineLevel="0" collapsed="false">
      <c r="A151" s="183"/>
      <c r="B151" s="142"/>
      <c r="C151" s="142"/>
      <c r="D151" s="142"/>
      <c r="E151" s="142"/>
      <c r="F151" s="142"/>
    </row>
    <row r="152" customFormat="false" ht="11.25" hidden="false" customHeight="false" outlineLevel="0" collapsed="false">
      <c r="A152" s="183"/>
      <c r="B152" s="142"/>
      <c r="C152" s="142"/>
      <c r="D152" s="142"/>
      <c r="E152" s="142"/>
      <c r="F152" s="142"/>
    </row>
    <row r="153" customFormat="false" ht="11.25" hidden="false" customHeight="false" outlineLevel="0" collapsed="false">
      <c r="A153" s="183"/>
      <c r="B153" s="142"/>
      <c r="C153" s="142"/>
      <c r="D153" s="142"/>
      <c r="E153" s="142"/>
      <c r="F153" s="142"/>
    </row>
    <row r="154" customFormat="false" ht="11.25" hidden="false" customHeight="false" outlineLevel="0" collapsed="false">
      <c r="A154" s="183"/>
      <c r="B154" s="142"/>
      <c r="C154" s="142"/>
      <c r="D154" s="142"/>
      <c r="E154" s="142"/>
      <c r="F154" s="142"/>
    </row>
    <row r="155" customFormat="false" ht="11.25" hidden="false" customHeight="false" outlineLevel="0" collapsed="false">
      <c r="A155" s="183"/>
      <c r="B155" s="142"/>
      <c r="C155" s="142"/>
      <c r="D155" s="142"/>
      <c r="E155" s="142"/>
      <c r="F155" s="142"/>
    </row>
    <row r="156" customFormat="false" ht="11.25" hidden="false" customHeight="false" outlineLevel="0" collapsed="false">
      <c r="A156" s="183"/>
      <c r="B156" s="142"/>
      <c r="C156" s="142"/>
      <c r="D156" s="142"/>
      <c r="E156" s="142"/>
      <c r="F156" s="142"/>
    </row>
    <row r="157" customFormat="false" ht="11.25" hidden="false" customHeight="false" outlineLevel="0" collapsed="false">
      <c r="A157" s="188"/>
      <c r="C157" s="32"/>
      <c r="D157" s="32"/>
      <c r="E157" s="32"/>
      <c r="F157" s="27"/>
    </row>
    <row r="158" customFormat="false" ht="11.25" hidden="false" customHeight="false" outlineLevel="0" collapsed="false">
      <c r="C158" s="97"/>
      <c r="D158" s="97"/>
      <c r="E158" s="97"/>
      <c r="F158" s="142"/>
    </row>
    <row r="159" customFormat="false" ht="11.25" hidden="false" customHeight="false" outlineLevel="0" collapsed="false">
      <c r="C159" s="197"/>
      <c r="E159" s="197"/>
      <c r="F159" s="164"/>
    </row>
    <row r="160" customFormat="false" ht="11.25" hidden="false" customHeight="false" outlineLevel="0" collapsed="false">
      <c r="C160" s="97"/>
      <c r="E160" s="97"/>
      <c r="F160" s="142"/>
    </row>
    <row r="161" customFormat="false" ht="11.25" hidden="false" customHeight="false" outlineLevel="0" collapsed="false">
      <c r="C161" s="97"/>
      <c r="E161" s="97"/>
      <c r="F161" s="142"/>
    </row>
    <row r="162" customFormat="false" ht="11.25" hidden="false" customHeight="false" outlineLevel="0" collapsed="false">
      <c r="C162" s="377"/>
      <c r="E162" s="377"/>
      <c r="F162" s="164"/>
    </row>
    <row r="167" customFormat="false" ht="11.25" hidden="false" customHeight="false" outlineLevel="0" collapsed="false">
      <c r="A167" s="181"/>
      <c r="G167" s="179"/>
      <c r="M167" s="179"/>
    </row>
    <row r="168" customFormat="false" ht="11.25" hidden="false" customHeight="false" outlineLevel="0" collapsed="false">
      <c r="A168" s="19"/>
      <c r="B168" s="19"/>
      <c r="D168" s="133"/>
      <c r="E168" s="133"/>
      <c r="F168" s="133"/>
      <c r="H168" s="19"/>
      <c r="J168" s="133"/>
      <c r="K168" s="133"/>
      <c r="L168" s="133"/>
      <c r="M168" s="19"/>
      <c r="N168" s="19"/>
      <c r="P168" s="133"/>
      <c r="Q168" s="133"/>
      <c r="R168" s="133"/>
    </row>
    <row r="169" customFormat="false" ht="11.25" hidden="false" customHeight="false" outlineLevel="0" collapsed="false">
      <c r="A169" s="24"/>
      <c r="B169" s="135"/>
      <c r="C169" s="135"/>
      <c r="D169" s="135"/>
      <c r="E169" s="135"/>
      <c r="F169" s="135"/>
      <c r="G169" s="24"/>
      <c r="H169" s="135"/>
      <c r="I169" s="135"/>
      <c r="J169" s="135"/>
      <c r="K169" s="135"/>
      <c r="L169" s="135"/>
      <c r="M169" s="24"/>
      <c r="N169" s="135"/>
      <c r="O169" s="135"/>
      <c r="P169" s="135"/>
      <c r="Q169" s="135"/>
      <c r="R169" s="135"/>
    </row>
    <row r="170" customFormat="false" ht="11.25" hidden="false" customHeight="false" outlineLevel="0" collapsed="false">
      <c r="A170" s="183"/>
      <c r="B170" s="142"/>
      <c r="C170" s="142"/>
      <c r="D170" s="142"/>
      <c r="E170" s="142"/>
      <c r="F170" s="142"/>
      <c r="G170" s="183"/>
      <c r="H170" s="142"/>
      <c r="I170" s="142"/>
      <c r="J170" s="142"/>
      <c r="K170" s="142"/>
      <c r="L170" s="142"/>
      <c r="M170" s="183"/>
      <c r="N170" s="142"/>
      <c r="O170" s="142"/>
      <c r="P170" s="142"/>
      <c r="Q170" s="142"/>
      <c r="R170" s="142"/>
    </row>
    <row r="171" customFormat="false" ht="11.25" hidden="false" customHeight="false" outlineLevel="0" collapsed="false">
      <c r="A171" s="183"/>
      <c r="B171" s="142"/>
      <c r="C171" s="142"/>
      <c r="D171" s="142"/>
      <c r="E171" s="142"/>
      <c r="F171" s="142"/>
      <c r="G171" s="183"/>
      <c r="H171" s="142"/>
      <c r="I171" s="142"/>
      <c r="J171" s="142"/>
      <c r="K171" s="142"/>
      <c r="L171" s="142"/>
      <c r="M171" s="183"/>
      <c r="N171" s="142"/>
      <c r="O171" s="142"/>
      <c r="P171" s="142"/>
      <c r="Q171" s="142"/>
      <c r="R171" s="142"/>
    </row>
    <row r="172" customFormat="false" ht="11.25" hidden="false" customHeight="false" outlineLevel="0" collapsed="false">
      <c r="A172" s="183"/>
      <c r="B172" s="142"/>
      <c r="C172" s="142"/>
      <c r="D172" s="142"/>
      <c r="E172" s="142"/>
      <c r="F172" s="142"/>
      <c r="G172" s="183"/>
      <c r="H172" s="142"/>
      <c r="I172" s="142"/>
      <c r="J172" s="142"/>
      <c r="K172" s="142"/>
      <c r="L172" s="142"/>
      <c r="M172" s="183"/>
      <c r="N172" s="142"/>
      <c r="O172" s="142"/>
      <c r="P172" s="142"/>
      <c r="Q172" s="142"/>
      <c r="R172" s="142"/>
    </row>
    <row r="173" customFormat="false" ht="11.25" hidden="false" customHeight="false" outlineLevel="0" collapsed="false">
      <c r="A173" s="183"/>
      <c r="B173" s="142"/>
      <c r="C173" s="142"/>
      <c r="D173" s="142"/>
      <c r="E173" s="142"/>
      <c r="F173" s="142"/>
      <c r="G173" s="183"/>
      <c r="H173" s="142"/>
      <c r="I173" s="142"/>
      <c r="J173" s="142"/>
      <c r="K173" s="142"/>
      <c r="L173" s="142"/>
      <c r="M173" s="183"/>
      <c r="N173" s="142"/>
      <c r="O173" s="142"/>
      <c r="P173" s="142"/>
      <c r="Q173" s="142"/>
      <c r="R173" s="142"/>
    </row>
    <row r="174" customFormat="false" ht="11.25" hidden="false" customHeight="false" outlineLevel="0" collapsed="false">
      <c r="A174" s="183"/>
      <c r="B174" s="142"/>
      <c r="C174" s="142"/>
      <c r="D174" s="142"/>
      <c r="E174" s="142"/>
      <c r="F174" s="142"/>
      <c r="G174" s="183"/>
      <c r="H174" s="142"/>
      <c r="I174" s="142"/>
      <c r="J174" s="142"/>
      <c r="K174" s="142"/>
      <c r="L174" s="142"/>
      <c r="M174" s="183"/>
      <c r="N174" s="142"/>
      <c r="O174" s="142"/>
      <c r="P174" s="142"/>
      <c r="Q174" s="142"/>
      <c r="R174" s="142"/>
    </row>
    <row r="175" customFormat="false" ht="11.25" hidden="false" customHeight="false" outlineLevel="0" collapsed="false">
      <c r="A175" s="183"/>
      <c r="B175" s="142"/>
      <c r="C175" s="142"/>
      <c r="D175" s="142"/>
      <c r="E175" s="142"/>
      <c r="F175" s="142"/>
      <c r="G175" s="183"/>
      <c r="H175" s="142"/>
      <c r="I175" s="142"/>
      <c r="J175" s="142"/>
      <c r="K175" s="142"/>
      <c r="L175" s="142"/>
      <c r="M175" s="183"/>
      <c r="N175" s="142"/>
      <c r="O175" s="142"/>
      <c r="P175" s="142"/>
      <c r="Q175" s="142"/>
      <c r="R175" s="142"/>
    </row>
    <row r="176" customFormat="false" ht="11.25" hidden="false" customHeight="false" outlineLevel="0" collapsed="false">
      <c r="A176" s="183"/>
      <c r="B176" s="142"/>
      <c r="C176" s="142"/>
      <c r="D176" s="142"/>
      <c r="E176" s="142"/>
      <c r="F176" s="142"/>
      <c r="G176" s="183"/>
      <c r="H176" s="142"/>
      <c r="I176" s="142"/>
      <c r="J176" s="142"/>
      <c r="K176" s="142"/>
      <c r="L176" s="142"/>
      <c r="M176" s="183"/>
      <c r="N176" s="142"/>
      <c r="O176" s="142"/>
      <c r="P176" s="142"/>
      <c r="Q176" s="142"/>
      <c r="R176" s="142"/>
    </row>
    <row r="177" customFormat="false" ht="11.25" hidden="false" customHeight="false" outlineLevel="0" collapsed="false">
      <c r="A177" s="183"/>
      <c r="B177" s="142"/>
      <c r="C177" s="142"/>
      <c r="D177" s="142"/>
      <c r="E177" s="142"/>
      <c r="F177" s="142"/>
      <c r="G177" s="183"/>
      <c r="H177" s="142"/>
      <c r="I177" s="142"/>
      <c r="J177" s="142"/>
      <c r="K177" s="142"/>
      <c r="L177" s="142"/>
      <c r="M177" s="183"/>
      <c r="N177" s="142"/>
      <c r="O177" s="142"/>
      <c r="P177" s="142"/>
      <c r="Q177" s="142"/>
      <c r="R177" s="142"/>
    </row>
    <row r="178" customFormat="false" ht="11.25" hidden="false" customHeight="false" outlineLevel="0" collapsed="false">
      <c r="A178" s="183"/>
      <c r="B178" s="142"/>
      <c r="C178" s="142"/>
      <c r="D178" s="142"/>
      <c r="E178" s="142"/>
      <c r="F178" s="142"/>
      <c r="G178" s="183"/>
      <c r="H178" s="142"/>
      <c r="I178" s="142"/>
      <c r="J178" s="142"/>
      <c r="K178" s="142"/>
      <c r="L178" s="142"/>
      <c r="M178" s="183"/>
      <c r="N178" s="142"/>
      <c r="O178" s="142"/>
      <c r="P178" s="142"/>
      <c r="Q178" s="142"/>
      <c r="R178" s="142"/>
    </row>
    <row r="179" customFormat="false" ht="11.25" hidden="false" customHeight="false" outlineLevel="0" collapsed="false">
      <c r="A179" s="183"/>
      <c r="B179" s="142"/>
      <c r="C179" s="142"/>
      <c r="D179" s="142"/>
      <c r="E179" s="142"/>
      <c r="F179" s="142"/>
      <c r="G179" s="183"/>
      <c r="H179" s="142"/>
      <c r="I179" s="142"/>
      <c r="J179" s="142"/>
      <c r="K179" s="142"/>
      <c r="L179" s="142"/>
      <c r="M179" s="183"/>
      <c r="N179" s="142"/>
      <c r="O179" s="142"/>
      <c r="P179" s="142"/>
      <c r="Q179" s="142"/>
      <c r="R179" s="142"/>
    </row>
    <row r="180" customFormat="false" ht="11.25" hidden="false" customHeight="false" outlineLevel="0" collapsed="false">
      <c r="A180" s="183"/>
      <c r="B180" s="142"/>
      <c r="C180" s="142"/>
      <c r="D180" s="142"/>
      <c r="E180" s="142"/>
      <c r="F180" s="142"/>
      <c r="G180" s="183"/>
      <c r="H180" s="142"/>
      <c r="I180" s="142"/>
      <c r="J180" s="142"/>
      <c r="K180" s="142"/>
      <c r="L180" s="142"/>
      <c r="M180" s="183"/>
      <c r="N180" s="142"/>
      <c r="O180" s="142"/>
      <c r="P180" s="142"/>
      <c r="Q180" s="142"/>
      <c r="R180" s="142"/>
    </row>
    <row r="181" customFormat="false" ht="11.25" hidden="false" customHeight="false" outlineLevel="0" collapsed="false">
      <c r="A181" s="183"/>
      <c r="B181" s="142"/>
      <c r="C181" s="142"/>
      <c r="D181" s="142"/>
      <c r="E181" s="142"/>
      <c r="F181" s="142"/>
      <c r="G181" s="183"/>
      <c r="H181" s="142"/>
      <c r="I181" s="142"/>
      <c r="J181" s="142"/>
      <c r="K181" s="142"/>
      <c r="L181" s="142"/>
      <c r="M181" s="183"/>
      <c r="N181" s="142"/>
      <c r="O181" s="142"/>
      <c r="P181" s="142"/>
      <c r="Q181" s="142"/>
      <c r="R181" s="142"/>
    </row>
    <row r="182" customFormat="false" ht="11.25" hidden="false" customHeight="false" outlineLevel="0" collapsed="false">
      <c r="A182" s="183"/>
      <c r="B182" s="142"/>
      <c r="C182" s="142"/>
      <c r="D182" s="142"/>
      <c r="E182" s="142"/>
      <c r="F182" s="142"/>
      <c r="G182" s="183"/>
      <c r="H182" s="142"/>
      <c r="I182" s="142"/>
      <c r="J182" s="142"/>
      <c r="K182" s="142"/>
      <c r="L182" s="142"/>
      <c r="M182" s="183"/>
      <c r="N182" s="142"/>
      <c r="O182" s="142"/>
      <c r="P182" s="142"/>
      <c r="Q182" s="142"/>
      <c r="R182" s="142"/>
    </row>
    <row r="183" customFormat="false" ht="11.25" hidden="false" customHeight="false" outlineLevel="0" collapsed="false">
      <c r="A183" s="183"/>
      <c r="B183" s="142"/>
      <c r="C183" s="142"/>
      <c r="D183" s="142"/>
      <c r="E183" s="142"/>
      <c r="F183" s="142"/>
      <c r="G183" s="183"/>
      <c r="H183" s="142"/>
      <c r="I183" s="142"/>
      <c r="J183" s="142"/>
      <c r="K183" s="142"/>
      <c r="L183" s="142"/>
      <c r="M183" s="183"/>
      <c r="N183" s="142"/>
      <c r="O183" s="142"/>
      <c r="P183" s="142"/>
      <c r="Q183" s="142"/>
      <c r="R183" s="142"/>
    </row>
    <row r="184" customFormat="false" ht="11.25" hidden="false" customHeight="false" outlineLevel="0" collapsed="false">
      <c r="A184" s="183"/>
      <c r="B184" s="142"/>
      <c r="C184" s="142"/>
      <c r="D184" s="142"/>
      <c r="E184" s="142"/>
      <c r="F184" s="142"/>
      <c r="G184" s="183"/>
      <c r="H184" s="142"/>
      <c r="I184" s="142"/>
      <c r="J184" s="142"/>
      <c r="K184" s="142"/>
      <c r="L184" s="142"/>
      <c r="M184" s="183"/>
      <c r="N184" s="142"/>
      <c r="O184" s="142"/>
      <c r="P184" s="142"/>
      <c r="Q184" s="142"/>
      <c r="R184" s="142"/>
    </row>
    <row r="185" customFormat="false" ht="11.25" hidden="false" customHeight="false" outlineLevel="0" collapsed="false">
      <c r="A185" s="183"/>
      <c r="B185" s="142"/>
      <c r="C185" s="142"/>
      <c r="D185" s="142"/>
      <c r="E185" s="142"/>
      <c r="F185" s="142"/>
      <c r="G185" s="183"/>
      <c r="H185" s="142"/>
      <c r="I185" s="142"/>
      <c r="J185" s="142"/>
      <c r="K185" s="142"/>
      <c r="L185" s="142"/>
      <c r="M185" s="183"/>
      <c r="N185" s="142"/>
      <c r="O185" s="142"/>
      <c r="P185" s="142"/>
      <c r="Q185" s="142"/>
      <c r="R185" s="142"/>
    </row>
    <row r="186" customFormat="false" ht="11.25" hidden="false" customHeight="false" outlineLevel="0" collapsed="false">
      <c r="A186" s="183"/>
      <c r="B186" s="142"/>
      <c r="C186" s="142"/>
      <c r="D186" s="142"/>
      <c r="E186" s="142"/>
      <c r="F186" s="142"/>
      <c r="G186" s="183"/>
      <c r="H186" s="142"/>
      <c r="I186" s="142"/>
      <c r="J186" s="142"/>
      <c r="K186" s="142"/>
      <c r="L186" s="142"/>
      <c r="M186" s="183"/>
      <c r="N186" s="142"/>
      <c r="O186" s="142"/>
      <c r="P186" s="142"/>
      <c r="Q186" s="142"/>
      <c r="R186" s="142"/>
    </row>
    <row r="187" customFormat="false" ht="11.25" hidden="false" customHeight="false" outlineLevel="0" collapsed="false">
      <c r="A187" s="183"/>
      <c r="B187" s="142"/>
      <c r="C187" s="142"/>
      <c r="D187" s="142"/>
      <c r="E187" s="142"/>
      <c r="F187" s="142"/>
      <c r="G187" s="183"/>
      <c r="H187" s="142"/>
      <c r="I187" s="142"/>
      <c r="J187" s="142"/>
      <c r="K187" s="142"/>
      <c r="L187" s="142"/>
      <c r="M187" s="183"/>
      <c r="N187" s="142"/>
      <c r="O187" s="142"/>
      <c r="P187" s="142"/>
      <c r="Q187" s="142"/>
      <c r="R187" s="142"/>
    </row>
    <row r="188" customFormat="false" ht="11.25" hidden="false" customHeight="false" outlineLevel="0" collapsed="false">
      <c r="A188" s="183"/>
      <c r="B188" s="142"/>
      <c r="C188" s="142"/>
      <c r="D188" s="142"/>
      <c r="E188" s="142"/>
      <c r="F188" s="142"/>
      <c r="G188" s="183"/>
      <c r="H188" s="142"/>
      <c r="I188" s="142"/>
      <c r="J188" s="142"/>
      <c r="K188" s="142"/>
      <c r="L188" s="142"/>
      <c r="M188" s="183"/>
      <c r="N188" s="142"/>
      <c r="O188" s="142"/>
      <c r="P188" s="142"/>
      <c r="Q188" s="142"/>
      <c r="R188" s="142"/>
    </row>
    <row r="189" customFormat="false" ht="11.25" hidden="false" customHeight="false" outlineLevel="0" collapsed="false">
      <c r="A189" s="183"/>
      <c r="B189" s="142"/>
      <c r="C189" s="142"/>
      <c r="D189" s="142"/>
      <c r="E189" s="142"/>
      <c r="F189" s="142"/>
      <c r="G189" s="183"/>
      <c r="H189" s="142"/>
      <c r="I189" s="142"/>
      <c r="J189" s="142"/>
      <c r="K189" s="142"/>
      <c r="L189" s="142"/>
      <c r="M189" s="183"/>
      <c r="N189" s="142"/>
      <c r="O189" s="142"/>
      <c r="P189" s="142"/>
      <c r="Q189" s="142"/>
      <c r="R189" s="142"/>
    </row>
    <row r="190" customFormat="false" ht="11.25" hidden="false" customHeight="false" outlineLevel="0" collapsed="false">
      <c r="A190" s="183"/>
      <c r="B190" s="142"/>
      <c r="C190" s="142"/>
      <c r="D190" s="142"/>
      <c r="E190" s="142"/>
      <c r="F190" s="142"/>
      <c r="G190" s="183"/>
      <c r="H190" s="142"/>
      <c r="I190" s="142"/>
      <c r="J190" s="142"/>
      <c r="K190" s="142"/>
      <c r="L190" s="142"/>
      <c r="M190" s="183"/>
      <c r="N190" s="142"/>
      <c r="O190" s="142"/>
      <c r="P190" s="142"/>
      <c r="Q190" s="142"/>
      <c r="R190" s="142"/>
    </row>
    <row r="191" customFormat="false" ht="11.25" hidden="false" customHeight="false" outlineLevel="0" collapsed="false">
      <c r="A191" s="183"/>
      <c r="B191" s="142"/>
      <c r="C191" s="142"/>
      <c r="D191" s="142"/>
      <c r="E191" s="142"/>
      <c r="F191" s="142"/>
      <c r="G191" s="183"/>
      <c r="H191" s="142"/>
      <c r="I191" s="142"/>
      <c r="J191" s="142"/>
      <c r="K191" s="142"/>
      <c r="L191" s="142"/>
      <c r="M191" s="183"/>
      <c r="N191" s="142"/>
      <c r="O191" s="142"/>
      <c r="P191" s="142"/>
      <c r="Q191" s="142"/>
      <c r="R191" s="142"/>
    </row>
    <row r="192" customFormat="false" ht="11.25" hidden="false" customHeight="false" outlineLevel="0" collapsed="false">
      <c r="A192" s="183"/>
      <c r="B192" s="142"/>
      <c r="C192" s="142"/>
      <c r="D192" s="142"/>
      <c r="E192" s="142"/>
      <c r="F192" s="142"/>
      <c r="G192" s="183"/>
      <c r="H192" s="142"/>
      <c r="I192" s="142"/>
      <c r="J192" s="142"/>
      <c r="K192" s="142"/>
      <c r="L192" s="142"/>
      <c r="M192" s="183"/>
      <c r="N192" s="142"/>
      <c r="O192" s="142"/>
      <c r="P192" s="142"/>
      <c r="Q192" s="142"/>
      <c r="R192" s="142"/>
    </row>
    <row r="193" customFormat="false" ht="11.25" hidden="false" customHeight="false" outlineLevel="0" collapsed="false">
      <c r="A193" s="183"/>
      <c r="B193" s="142"/>
      <c r="C193" s="142"/>
      <c r="D193" s="142"/>
      <c r="E193" s="142"/>
      <c r="F193" s="142"/>
      <c r="G193" s="183"/>
      <c r="H193" s="142"/>
      <c r="I193" s="142"/>
      <c r="J193" s="142"/>
      <c r="K193" s="142"/>
      <c r="L193" s="142"/>
      <c r="M193" s="183"/>
      <c r="N193" s="142"/>
      <c r="O193" s="142"/>
      <c r="P193" s="142"/>
      <c r="Q193" s="142"/>
      <c r="R193" s="142"/>
    </row>
    <row r="194" customFormat="false" ht="11.25" hidden="false" customHeight="false" outlineLevel="0" collapsed="false">
      <c r="A194" s="183"/>
      <c r="B194" s="142"/>
      <c r="C194" s="142"/>
      <c r="D194" s="142"/>
      <c r="E194" s="142"/>
      <c r="F194" s="142"/>
      <c r="G194" s="183"/>
      <c r="H194" s="142"/>
      <c r="I194" s="142"/>
      <c r="J194" s="142"/>
      <c r="K194" s="142"/>
      <c r="L194" s="142"/>
      <c r="M194" s="183"/>
      <c r="N194" s="142"/>
      <c r="O194" s="142"/>
      <c r="P194" s="142"/>
      <c r="Q194" s="142"/>
      <c r="R194" s="142"/>
    </row>
    <row r="195" customFormat="false" ht="11.25" hidden="false" customHeight="false" outlineLevel="0" collapsed="false">
      <c r="A195" s="183"/>
      <c r="B195" s="142"/>
      <c r="C195" s="142"/>
      <c r="D195" s="142"/>
      <c r="E195" s="142"/>
      <c r="F195" s="142"/>
      <c r="G195" s="183"/>
      <c r="H195" s="142"/>
      <c r="I195" s="142"/>
      <c r="J195" s="142"/>
      <c r="K195" s="142"/>
      <c r="L195" s="142"/>
      <c r="M195" s="183"/>
      <c r="N195" s="142"/>
      <c r="O195" s="142"/>
      <c r="P195" s="142"/>
      <c r="Q195" s="142"/>
      <c r="R195" s="142"/>
    </row>
    <row r="196" customFormat="false" ht="11.25" hidden="false" customHeight="false" outlineLevel="0" collapsed="false">
      <c r="A196" s="183"/>
      <c r="B196" s="142"/>
      <c r="C196" s="142"/>
      <c r="D196" s="142"/>
      <c r="E196" s="142"/>
      <c r="F196" s="142"/>
      <c r="G196" s="183"/>
      <c r="H196" s="142"/>
      <c r="I196" s="142"/>
      <c r="J196" s="142"/>
      <c r="K196" s="142"/>
      <c r="L196" s="142"/>
      <c r="M196" s="183"/>
      <c r="N196" s="142"/>
      <c r="O196" s="142"/>
      <c r="P196" s="142"/>
      <c r="Q196" s="142"/>
      <c r="R196" s="142"/>
    </row>
    <row r="197" customFormat="false" ht="11.25" hidden="false" customHeight="false" outlineLevel="0" collapsed="false">
      <c r="A197" s="183"/>
      <c r="B197" s="142"/>
      <c r="C197" s="142"/>
      <c r="D197" s="142"/>
      <c r="E197" s="142"/>
      <c r="F197" s="142"/>
      <c r="G197" s="183"/>
      <c r="H197" s="142"/>
      <c r="I197" s="142"/>
      <c r="J197" s="142"/>
      <c r="K197" s="142"/>
      <c r="L197" s="142"/>
      <c r="M197" s="183"/>
      <c r="N197" s="142"/>
      <c r="O197" s="142"/>
      <c r="P197" s="142"/>
      <c r="Q197" s="142"/>
      <c r="R197" s="142"/>
    </row>
    <row r="198" customFormat="false" ht="11.25" hidden="false" customHeight="false" outlineLevel="0" collapsed="false">
      <c r="A198" s="183"/>
      <c r="B198" s="142"/>
      <c r="C198" s="142"/>
      <c r="D198" s="142"/>
      <c r="E198" s="142"/>
      <c r="F198" s="142"/>
      <c r="G198" s="183"/>
      <c r="H198" s="142"/>
      <c r="I198" s="142"/>
      <c r="J198" s="142"/>
      <c r="K198" s="142"/>
      <c r="L198" s="142"/>
      <c r="M198" s="183"/>
      <c r="N198" s="142"/>
      <c r="O198" s="142"/>
      <c r="P198" s="142"/>
      <c r="Q198" s="142"/>
      <c r="R198" s="142"/>
    </row>
    <row r="199" customFormat="false" ht="11.25" hidden="false" customHeight="false" outlineLevel="0" collapsed="false">
      <c r="A199" s="183"/>
      <c r="B199" s="142"/>
      <c r="C199" s="142"/>
      <c r="D199" s="142"/>
      <c r="E199" s="142"/>
      <c r="F199" s="142"/>
      <c r="G199" s="183"/>
      <c r="H199" s="142"/>
      <c r="I199" s="142"/>
      <c r="J199" s="142"/>
      <c r="K199" s="142"/>
      <c r="L199" s="142"/>
      <c r="M199" s="183"/>
      <c r="N199" s="142"/>
      <c r="O199" s="142"/>
      <c r="P199" s="142"/>
      <c r="Q199" s="142"/>
      <c r="R199" s="142"/>
    </row>
    <row r="200" customFormat="false" ht="11.25" hidden="false" customHeight="false" outlineLevel="0" collapsed="false">
      <c r="A200" s="183"/>
      <c r="B200" s="142"/>
      <c r="C200" s="142"/>
      <c r="D200" s="142"/>
      <c r="E200" s="142"/>
      <c r="F200" s="142"/>
      <c r="G200" s="183"/>
      <c r="H200" s="142"/>
      <c r="I200" s="142"/>
      <c r="J200" s="142"/>
      <c r="K200" s="142"/>
      <c r="L200" s="142"/>
      <c r="M200" s="183"/>
      <c r="N200" s="142"/>
      <c r="O200" s="142"/>
      <c r="P200" s="142"/>
      <c r="Q200" s="142"/>
      <c r="R200" s="142"/>
    </row>
    <row r="201" customFormat="false" ht="11.25" hidden="false" customHeight="false" outlineLevel="0" collapsed="false">
      <c r="A201" s="183"/>
      <c r="B201" s="142"/>
      <c r="C201" s="142"/>
      <c r="D201" s="142"/>
      <c r="E201" s="142"/>
      <c r="F201" s="142"/>
      <c r="G201" s="183"/>
      <c r="H201" s="142"/>
      <c r="I201" s="142"/>
      <c r="J201" s="142"/>
      <c r="K201" s="142"/>
      <c r="L201" s="142"/>
      <c r="M201" s="183"/>
      <c r="N201" s="142"/>
      <c r="O201" s="142"/>
      <c r="P201" s="142"/>
      <c r="Q201" s="142"/>
      <c r="R201" s="142"/>
    </row>
    <row r="202" customFormat="false" ht="11.25" hidden="false" customHeight="false" outlineLevel="0" collapsed="false">
      <c r="A202" s="188"/>
      <c r="C202" s="32"/>
      <c r="D202" s="32"/>
      <c r="E202" s="32"/>
      <c r="F202" s="27"/>
      <c r="G202" s="188"/>
      <c r="I202" s="32"/>
      <c r="J202" s="32"/>
      <c r="K202" s="32"/>
      <c r="L202" s="27"/>
      <c r="M202" s="188"/>
      <c r="O202" s="32"/>
      <c r="P202" s="32"/>
      <c r="Q202" s="32"/>
      <c r="R202" s="27"/>
    </row>
    <row r="203" customFormat="false" ht="11.25" hidden="false" customHeight="false" outlineLevel="0" collapsed="false">
      <c r="C203" s="97"/>
      <c r="D203" s="97"/>
      <c r="E203" s="97"/>
      <c r="F203" s="142"/>
      <c r="G203" s="9"/>
      <c r="I203" s="97"/>
      <c r="J203" s="97"/>
      <c r="K203" s="97"/>
      <c r="L203" s="142"/>
      <c r="O203" s="97"/>
      <c r="P203" s="97"/>
      <c r="Q203" s="97"/>
      <c r="R203" s="142"/>
    </row>
    <row r="204" customFormat="false" ht="11.25" hidden="false" customHeight="false" outlineLevel="0" collapsed="false">
      <c r="C204" s="197"/>
      <c r="E204" s="197"/>
      <c r="F204" s="164"/>
      <c r="G204" s="9"/>
      <c r="I204" s="192"/>
      <c r="J204" s="27"/>
      <c r="K204" s="192"/>
      <c r="L204" s="164"/>
      <c r="O204" s="192"/>
      <c r="P204" s="27"/>
      <c r="Q204" s="192"/>
      <c r="R204" s="164"/>
    </row>
    <row r="205" customFormat="false" ht="11.25" hidden="false" customHeight="false" outlineLevel="0" collapsed="false">
      <c r="C205" s="97"/>
      <c r="E205" s="97"/>
      <c r="F205" s="142"/>
      <c r="G205" s="9"/>
      <c r="I205" s="27"/>
      <c r="J205" s="27"/>
      <c r="K205" s="27"/>
      <c r="L205" s="142"/>
      <c r="O205" s="27"/>
      <c r="P205" s="27"/>
      <c r="Q205" s="27"/>
      <c r="R205" s="142"/>
    </row>
    <row r="206" customFormat="false" ht="11.25" hidden="false" customHeight="false" outlineLevel="0" collapsed="false">
      <c r="C206" s="97"/>
      <c r="E206" s="97"/>
      <c r="F206" s="142"/>
      <c r="G206" s="195"/>
      <c r="I206" s="194"/>
      <c r="J206" s="194"/>
      <c r="K206" s="194"/>
      <c r="L206" s="197"/>
      <c r="M206" s="195"/>
      <c r="O206" s="194"/>
      <c r="P206" s="194"/>
      <c r="Q206" s="194"/>
      <c r="R206" s="197"/>
    </row>
    <row r="207" customFormat="false" ht="11.25" hidden="false" customHeight="false" outlineLevel="0" collapsed="false">
      <c r="C207" s="377"/>
      <c r="E207" s="377"/>
      <c r="F207" s="164"/>
      <c r="G207" s="195"/>
      <c r="I207" s="194"/>
      <c r="J207" s="194"/>
      <c r="K207" s="194"/>
      <c r="L207" s="197"/>
      <c r="M207" s="195"/>
      <c r="O207" s="194"/>
      <c r="P207" s="194"/>
      <c r="Q207" s="194"/>
      <c r="R207" s="197"/>
    </row>
    <row r="211" customFormat="false" ht="11.25" hidden="false" customHeight="false" outlineLevel="0" collapsed="false">
      <c r="M211" s="179"/>
    </row>
    <row r="212" customFormat="false" ht="11.25" hidden="false" customHeight="false" outlineLevel="0" collapsed="false">
      <c r="L212" s="133"/>
      <c r="M212" s="19"/>
      <c r="N212" s="19"/>
      <c r="P212" s="133"/>
      <c r="Q212" s="133"/>
      <c r="R212" s="133"/>
    </row>
    <row r="213" customFormat="false" ht="11.25" hidden="false" customHeight="false" outlineLevel="0" collapsed="false">
      <c r="L213" s="135"/>
      <c r="M213" s="24"/>
      <c r="N213" s="135"/>
      <c r="O213" s="135"/>
      <c r="P213" s="135"/>
      <c r="Q213" s="135"/>
      <c r="R213" s="135"/>
    </row>
    <row r="214" customFormat="false" ht="11.25" hidden="false" customHeight="false" outlineLevel="0" collapsed="false">
      <c r="L214" s="142"/>
      <c r="M214" s="183"/>
      <c r="N214" s="142"/>
      <c r="O214" s="142"/>
      <c r="P214" s="142"/>
      <c r="Q214" s="142"/>
      <c r="R214" s="142"/>
    </row>
    <row r="215" customFormat="false" ht="11.25" hidden="false" customHeight="false" outlineLevel="0" collapsed="false">
      <c r="L215" s="142"/>
      <c r="M215" s="183"/>
      <c r="N215" s="142"/>
      <c r="O215" s="142"/>
      <c r="P215" s="142"/>
      <c r="Q215" s="142"/>
      <c r="R215" s="142"/>
    </row>
    <row r="216" customFormat="false" ht="11.25" hidden="false" customHeight="false" outlineLevel="0" collapsed="false">
      <c r="L216" s="142"/>
      <c r="M216" s="183"/>
      <c r="N216" s="142"/>
      <c r="O216" s="142"/>
      <c r="P216" s="142"/>
      <c r="Q216" s="142"/>
      <c r="R216" s="142"/>
    </row>
    <row r="217" customFormat="false" ht="11.25" hidden="false" customHeight="false" outlineLevel="0" collapsed="false">
      <c r="L217" s="142"/>
      <c r="M217" s="183"/>
      <c r="N217" s="142"/>
      <c r="O217" s="142"/>
      <c r="P217" s="142"/>
      <c r="Q217" s="142"/>
      <c r="R217" s="142"/>
    </row>
    <row r="218" customFormat="false" ht="11.25" hidden="false" customHeight="false" outlineLevel="0" collapsed="false">
      <c r="L218" s="142"/>
      <c r="M218" s="183"/>
      <c r="N218" s="142"/>
      <c r="O218" s="142"/>
      <c r="P218" s="142"/>
      <c r="Q218" s="142"/>
      <c r="R218" s="142"/>
    </row>
    <row r="219" customFormat="false" ht="11.25" hidden="false" customHeight="false" outlineLevel="0" collapsed="false">
      <c r="L219" s="142"/>
      <c r="M219" s="183"/>
      <c r="N219" s="142"/>
      <c r="O219" s="142"/>
      <c r="P219" s="142"/>
      <c r="Q219" s="142"/>
      <c r="R219" s="142"/>
    </row>
    <row r="220" customFormat="false" ht="11.25" hidden="false" customHeight="false" outlineLevel="0" collapsed="false">
      <c r="L220" s="142"/>
      <c r="M220" s="183"/>
      <c r="N220" s="142"/>
      <c r="O220" s="142"/>
      <c r="P220" s="142"/>
      <c r="Q220" s="142"/>
      <c r="R220" s="142"/>
    </row>
    <row r="221" customFormat="false" ht="11.25" hidden="false" customHeight="false" outlineLevel="0" collapsed="false">
      <c r="L221" s="142"/>
      <c r="M221" s="183"/>
      <c r="N221" s="142"/>
      <c r="O221" s="142"/>
      <c r="P221" s="142"/>
      <c r="Q221" s="142"/>
      <c r="R221" s="142"/>
    </row>
    <row r="222" customFormat="false" ht="11.25" hidden="false" customHeight="false" outlineLevel="0" collapsed="false">
      <c r="L222" s="142"/>
      <c r="M222" s="183"/>
      <c r="N222" s="142"/>
      <c r="O222" s="142"/>
      <c r="P222" s="142"/>
      <c r="Q222" s="142"/>
      <c r="R222" s="142"/>
    </row>
    <row r="223" customFormat="false" ht="11.25" hidden="false" customHeight="false" outlineLevel="0" collapsed="false">
      <c r="L223" s="142"/>
      <c r="M223" s="183"/>
      <c r="N223" s="142"/>
      <c r="O223" s="142"/>
      <c r="P223" s="142"/>
      <c r="Q223" s="142"/>
      <c r="R223" s="142"/>
    </row>
    <row r="224" customFormat="false" ht="11.25" hidden="false" customHeight="false" outlineLevel="0" collapsed="false">
      <c r="L224" s="142"/>
      <c r="M224" s="183"/>
      <c r="N224" s="142"/>
      <c r="O224" s="142"/>
      <c r="P224" s="142"/>
      <c r="Q224" s="142"/>
      <c r="R224" s="142"/>
    </row>
    <row r="225" customFormat="false" ht="11.25" hidden="false" customHeight="false" outlineLevel="0" collapsed="false">
      <c r="L225" s="142"/>
      <c r="M225" s="183"/>
      <c r="N225" s="142"/>
      <c r="O225" s="142"/>
      <c r="P225" s="142"/>
      <c r="Q225" s="142"/>
      <c r="R225" s="142"/>
    </row>
    <row r="226" customFormat="false" ht="11.25" hidden="false" customHeight="false" outlineLevel="0" collapsed="false">
      <c r="L226" s="142"/>
      <c r="M226" s="183"/>
      <c r="N226" s="142"/>
      <c r="O226" s="142"/>
      <c r="P226" s="142"/>
      <c r="Q226" s="142"/>
      <c r="R226" s="142"/>
    </row>
    <row r="227" customFormat="false" ht="11.25" hidden="false" customHeight="false" outlineLevel="0" collapsed="false">
      <c r="L227" s="142"/>
      <c r="M227" s="183"/>
      <c r="N227" s="142"/>
      <c r="O227" s="142"/>
      <c r="P227" s="142"/>
      <c r="Q227" s="142"/>
      <c r="R227" s="142"/>
    </row>
    <row r="228" customFormat="false" ht="11.25" hidden="false" customHeight="false" outlineLevel="0" collapsed="false">
      <c r="L228" s="142"/>
      <c r="M228" s="183"/>
      <c r="N228" s="142"/>
      <c r="O228" s="142"/>
      <c r="P228" s="142"/>
      <c r="Q228" s="142"/>
      <c r="R228" s="142"/>
    </row>
    <row r="229" customFormat="false" ht="11.25" hidden="false" customHeight="false" outlineLevel="0" collapsed="false">
      <c r="L229" s="142"/>
      <c r="M229" s="183"/>
      <c r="N229" s="142"/>
      <c r="O229" s="142"/>
      <c r="P229" s="142"/>
      <c r="Q229" s="142"/>
      <c r="R229" s="142"/>
    </row>
    <row r="230" customFormat="false" ht="11.25" hidden="false" customHeight="false" outlineLevel="0" collapsed="false">
      <c r="L230" s="142"/>
      <c r="M230" s="183"/>
      <c r="N230" s="142"/>
      <c r="O230" s="142"/>
      <c r="P230" s="142"/>
      <c r="Q230" s="142"/>
      <c r="R230" s="142"/>
    </row>
    <row r="231" customFormat="false" ht="11.25" hidden="false" customHeight="false" outlineLevel="0" collapsed="false">
      <c r="L231" s="142"/>
      <c r="M231" s="183"/>
      <c r="N231" s="142"/>
      <c r="O231" s="142"/>
      <c r="P231" s="142"/>
      <c r="Q231" s="142"/>
      <c r="R231" s="142"/>
    </row>
    <row r="232" customFormat="false" ht="11.25" hidden="false" customHeight="false" outlineLevel="0" collapsed="false">
      <c r="L232" s="142"/>
      <c r="M232" s="183"/>
      <c r="N232" s="142"/>
      <c r="O232" s="142"/>
      <c r="P232" s="142"/>
      <c r="Q232" s="142"/>
      <c r="R232" s="142"/>
    </row>
    <row r="233" customFormat="false" ht="11.25" hidden="false" customHeight="false" outlineLevel="0" collapsed="false">
      <c r="L233" s="142"/>
      <c r="M233" s="183"/>
      <c r="N233" s="142"/>
      <c r="O233" s="142"/>
      <c r="P233" s="142"/>
      <c r="Q233" s="142"/>
      <c r="R233" s="142"/>
    </row>
    <row r="234" customFormat="false" ht="11.25" hidden="false" customHeight="false" outlineLevel="0" collapsed="false">
      <c r="L234" s="142"/>
      <c r="M234" s="183"/>
      <c r="N234" s="142"/>
      <c r="O234" s="142"/>
      <c r="P234" s="142"/>
      <c r="Q234" s="142"/>
      <c r="R234" s="142"/>
    </row>
    <row r="235" customFormat="false" ht="11.25" hidden="false" customHeight="false" outlineLevel="0" collapsed="false">
      <c r="L235" s="142"/>
      <c r="M235" s="183"/>
      <c r="N235" s="142"/>
      <c r="O235" s="142"/>
      <c r="P235" s="142"/>
      <c r="Q235" s="142"/>
      <c r="R235" s="142"/>
    </row>
    <row r="236" customFormat="false" ht="11.25" hidden="false" customHeight="false" outlineLevel="0" collapsed="false">
      <c r="L236" s="142"/>
      <c r="M236" s="183"/>
      <c r="N236" s="142"/>
      <c r="O236" s="142"/>
      <c r="P236" s="142"/>
      <c r="Q236" s="142"/>
      <c r="R236" s="142"/>
    </row>
    <row r="237" customFormat="false" ht="11.25" hidden="false" customHeight="false" outlineLevel="0" collapsed="false">
      <c r="L237" s="142"/>
      <c r="M237" s="183"/>
      <c r="N237" s="142"/>
      <c r="O237" s="142"/>
      <c r="P237" s="142"/>
      <c r="Q237" s="142"/>
      <c r="R237" s="142"/>
    </row>
    <row r="238" customFormat="false" ht="11.25" hidden="false" customHeight="false" outlineLevel="0" collapsed="false">
      <c r="L238" s="142"/>
      <c r="M238" s="183"/>
      <c r="N238" s="142"/>
      <c r="O238" s="142"/>
      <c r="P238" s="142"/>
      <c r="Q238" s="142"/>
      <c r="R238" s="142"/>
    </row>
    <row r="239" customFormat="false" ht="11.25" hidden="false" customHeight="false" outlineLevel="0" collapsed="false">
      <c r="L239" s="142"/>
      <c r="M239" s="183"/>
      <c r="N239" s="142"/>
      <c r="O239" s="142"/>
      <c r="P239" s="142"/>
      <c r="Q239" s="142"/>
      <c r="R239" s="142"/>
    </row>
    <row r="240" customFormat="false" ht="11.25" hidden="false" customHeight="false" outlineLevel="0" collapsed="false">
      <c r="L240" s="142"/>
      <c r="M240" s="183"/>
      <c r="N240" s="142"/>
      <c r="O240" s="142"/>
      <c r="P240" s="142"/>
      <c r="Q240" s="142"/>
      <c r="R240" s="142"/>
    </row>
    <row r="241" customFormat="false" ht="11.25" hidden="false" customHeight="false" outlineLevel="0" collapsed="false">
      <c r="L241" s="142"/>
      <c r="M241" s="183"/>
      <c r="N241" s="142"/>
      <c r="O241" s="142"/>
      <c r="P241" s="142"/>
      <c r="Q241" s="142"/>
      <c r="R241" s="142"/>
    </row>
    <row r="242" customFormat="false" ht="11.25" hidden="false" customHeight="false" outlineLevel="0" collapsed="false">
      <c r="L242" s="142"/>
      <c r="M242" s="183"/>
      <c r="N242" s="142"/>
      <c r="O242" s="142"/>
      <c r="P242" s="142"/>
      <c r="Q242" s="142"/>
      <c r="R242" s="142"/>
    </row>
    <row r="243" customFormat="false" ht="11.25" hidden="false" customHeight="false" outlineLevel="0" collapsed="false">
      <c r="L243" s="142"/>
      <c r="M243" s="183"/>
      <c r="N243" s="142"/>
      <c r="O243" s="142"/>
      <c r="P243" s="142"/>
      <c r="Q243" s="142"/>
      <c r="R243" s="142"/>
    </row>
    <row r="244" customFormat="false" ht="11.25" hidden="false" customHeight="false" outlineLevel="0" collapsed="false">
      <c r="L244" s="142"/>
      <c r="M244" s="183"/>
      <c r="N244" s="142"/>
      <c r="O244" s="142"/>
      <c r="P244" s="142"/>
      <c r="Q244" s="142"/>
      <c r="R244" s="142"/>
    </row>
    <row r="245" customFormat="false" ht="11.25" hidden="false" customHeight="false" outlineLevel="0" collapsed="false">
      <c r="L245" s="142"/>
      <c r="M245" s="183"/>
      <c r="N245" s="142"/>
      <c r="O245" s="142"/>
      <c r="P245" s="142"/>
      <c r="Q245" s="142"/>
      <c r="R245" s="142"/>
    </row>
    <row r="246" customFormat="false" ht="11.25" hidden="false" customHeight="false" outlineLevel="0" collapsed="false">
      <c r="L246" s="27"/>
      <c r="M246" s="188"/>
      <c r="O246" s="32"/>
      <c r="P246" s="32"/>
      <c r="Q246" s="32"/>
      <c r="R246" s="27"/>
    </row>
    <row r="247" customFormat="false" ht="11.25" hidden="false" customHeight="false" outlineLevel="0" collapsed="false">
      <c r="L247" s="142"/>
      <c r="O247" s="97"/>
      <c r="P247" s="97"/>
      <c r="Q247" s="97"/>
      <c r="R247" s="142"/>
    </row>
    <row r="248" customFormat="false" ht="11.25" hidden="false" customHeight="false" outlineLevel="0" collapsed="false">
      <c r="L248" s="164"/>
      <c r="O248" s="192"/>
      <c r="P248" s="27"/>
      <c r="Q248" s="192"/>
      <c r="R248" s="164"/>
    </row>
    <row r="249" customFormat="false" ht="11.25" hidden="false" customHeight="false" outlineLevel="0" collapsed="false">
      <c r="L249" s="142"/>
      <c r="O249" s="27"/>
      <c r="P249" s="27"/>
      <c r="Q249" s="27"/>
      <c r="R249" s="142"/>
    </row>
    <row r="250" customFormat="false" ht="11.25" hidden="false" customHeight="false" outlineLevel="0" collapsed="false">
      <c r="L250" s="197"/>
      <c r="M250" s="195"/>
      <c r="O250" s="194"/>
      <c r="P250" s="194"/>
      <c r="Q250" s="194"/>
      <c r="R250" s="197"/>
    </row>
    <row r="251" customFormat="false" ht="11.25" hidden="false" customHeight="false" outlineLevel="0" collapsed="false">
      <c r="L251" s="197"/>
      <c r="M251" s="195"/>
      <c r="O251" s="194"/>
      <c r="P251" s="194"/>
      <c r="Q251" s="194"/>
      <c r="R251" s="197"/>
    </row>
    <row r="253" customFormat="false" ht="11.25" hidden="false" customHeight="false" outlineLevel="0" collapsed="false">
      <c r="M253" s="179"/>
    </row>
    <row r="254" customFormat="false" ht="11.25" hidden="false" customHeight="false" outlineLevel="0" collapsed="false">
      <c r="M254" s="19"/>
      <c r="N254" s="19"/>
      <c r="P254" s="133"/>
      <c r="Q254" s="133"/>
      <c r="R254" s="133"/>
    </row>
    <row r="255" customFormat="false" ht="11.25" hidden="false" customHeight="false" outlineLevel="0" collapsed="false">
      <c r="M255" s="24"/>
      <c r="N255" s="135"/>
      <c r="O255" s="135"/>
      <c r="P255" s="135"/>
      <c r="Q255" s="135"/>
      <c r="R255" s="135"/>
    </row>
    <row r="256" customFormat="false" ht="14.45" hidden="false" customHeight="true" outlineLevel="0" collapsed="false">
      <c r="M256" s="183"/>
      <c r="N256" s="142"/>
      <c r="O256" s="142"/>
      <c r="P256" s="142"/>
      <c r="Q256" s="142"/>
      <c r="R256" s="142"/>
      <c r="S256" s="73"/>
    </row>
    <row r="257" customFormat="false" ht="14.45" hidden="false" customHeight="true" outlineLevel="0" collapsed="false">
      <c r="M257" s="183"/>
      <c r="N257" s="142"/>
      <c r="O257" s="142"/>
      <c r="P257" s="142"/>
      <c r="Q257" s="142"/>
      <c r="R257" s="142"/>
      <c r="S257" s="73"/>
    </row>
    <row r="258" customFormat="false" ht="14.45" hidden="false" customHeight="true" outlineLevel="0" collapsed="false">
      <c r="M258" s="183"/>
      <c r="N258" s="142"/>
      <c r="O258" s="142"/>
      <c r="P258" s="142"/>
      <c r="Q258" s="142"/>
      <c r="R258" s="142"/>
      <c r="S258" s="73"/>
    </row>
    <row r="259" customFormat="false" ht="14.45" hidden="false" customHeight="true" outlineLevel="0" collapsed="false">
      <c r="M259" s="183"/>
      <c r="N259" s="142"/>
      <c r="O259" s="142"/>
      <c r="P259" s="142"/>
      <c r="Q259" s="142"/>
      <c r="R259" s="142"/>
      <c r="S259" s="73"/>
    </row>
    <row r="260" customFormat="false" ht="14.45" hidden="false" customHeight="true" outlineLevel="0" collapsed="false">
      <c r="M260" s="183"/>
      <c r="N260" s="142"/>
      <c r="O260" s="142"/>
      <c r="P260" s="142"/>
      <c r="Q260" s="142"/>
      <c r="R260" s="142"/>
      <c r="S260" s="73"/>
    </row>
    <row r="261" customFormat="false" ht="14.45" hidden="false" customHeight="true" outlineLevel="0" collapsed="false">
      <c r="M261" s="183"/>
      <c r="N261" s="142"/>
      <c r="O261" s="142"/>
      <c r="P261" s="142"/>
      <c r="Q261" s="142"/>
      <c r="R261" s="142"/>
      <c r="S261" s="73"/>
    </row>
    <row r="262" customFormat="false" ht="14.45" hidden="false" customHeight="true" outlineLevel="0" collapsed="false">
      <c r="M262" s="183"/>
      <c r="N262" s="142"/>
      <c r="O262" s="142"/>
      <c r="P262" s="142"/>
      <c r="Q262" s="142"/>
      <c r="R262" s="142"/>
      <c r="S262" s="73"/>
    </row>
    <row r="263" customFormat="false" ht="14.45" hidden="false" customHeight="true" outlineLevel="0" collapsed="false">
      <c r="M263" s="183"/>
      <c r="N263" s="142"/>
      <c r="O263" s="142"/>
      <c r="P263" s="142"/>
      <c r="Q263" s="142"/>
      <c r="R263" s="142"/>
      <c r="S263" s="73"/>
    </row>
    <row r="264" customFormat="false" ht="14.45" hidden="false" customHeight="true" outlineLevel="0" collapsed="false">
      <c r="M264" s="183"/>
      <c r="N264" s="142"/>
      <c r="O264" s="142"/>
      <c r="P264" s="142"/>
      <c r="Q264" s="142"/>
      <c r="R264" s="142"/>
      <c r="S264" s="73"/>
    </row>
    <row r="265" customFormat="false" ht="14.45" hidden="false" customHeight="true" outlineLevel="0" collapsed="false">
      <c r="M265" s="183"/>
      <c r="N265" s="142"/>
      <c r="O265" s="142"/>
      <c r="P265" s="142"/>
      <c r="Q265" s="142"/>
      <c r="R265" s="142"/>
      <c r="S265" s="73"/>
    </row>
    <row r="266" customFormat="false" ht="14.45" hidden="false" customHeight="true" outlineLevel="0" collapsed="false">
      <c r="M266" s="183"/>
      <c r="N266" s="142"/>
      <c r="O266" s="142"/>
      <c r="P266" s="142"/>
      <c r="Q266" s="142"/>
      <c r="R266" s="142"/>
      <c r="S266" s="73"/>
    </row>
    <row r="267" customFormat="false" ht="14.45" hidden="false" customHeight="true" outlineLevel="0" collapsed="false">
      <c r="M267" s="183"/>
      <c r="N267" s="142"/>
      <c r="O267" s="142"/>
      <c r="P267" s="142"/>
      <c r="Q267" s="142"/>
      <c r="R267" s="142"/>
      <c r="S267" s="73"/>
    </row>
    <row r="268" customFormat="false" ht="14.45" hidden="false" customHeight="true" outlineLevel="0" collapsed="false">
      <c r="M268" s="183"/>
      <c r="N268" s="142"/>
      <c r="O268" s="142"/>
      <c r="P268" s="142"/>
      <c r="Q268" s="142"/>
      <c r="R268" s="142"/>
      <c r="S268" s="73"/>
    </row>
    <row r="269" customFormat="false" ht="14.45" hidden="false" customHeight="true" outlineLevel="0" collapsed="false">
      <c r="M269" s="183"/>
      <c r="N269" s="142"/>
      <c r="O269" s="142"/>
      <c r="P269" s="142"/>
      <c r="Q269" s="142"/>
      <c r="R269" s="142"/>
      <c r="S269" s="73"/>
    </row>
    <row r="270" customFormat="false" ht="14.45" hidden="false" customHeight="true" outlineLevel="0" collapsed="false">
      <c r="M270" s="183"/>
      <c r="N270" s="142"/>
      <c r="O270" s="142"/>
      <c r="P270" s="142"/>
      <c r="Q270" s="142"/>
      <c r="R270" s="142"/>
      <c r="S270" s="73"/>
    </row>
    <row r="271" customFormat="false" ht="14.45" hidden="false" customHeight="true" outlineLevel="0" collapsed="false">
      <c r="M271" s="183"/>
      <c r="N271" s="142"/>
      <c r="O271" s="142"/>
      <c r="P271" s="142"/>
      <c r="Q271" s="142"/>
      <c r="R271" s="142"/>
      <c r="S271" s="73"/>
    </row>
    <row r="272" customFormat="false" ht="14.45" hidden="false" customHeight="true" outlineLevel="0" collapsed="false">
      <c r="M272" s="183"/>
      <c r="N272" s="142"/>
      <c r="O272" s="142"/>
      <c r="P272" s="142"/>
      <c r="Q272" s="142"/>
      <c r="R272" s="142"/>
      <c r="S272" s="73"/>
    </row>
    <row r="273" customFormat="false" ht="14.45" hidden="false" customHeight="true" outlineLevel="0" collapsed="false">
      <c r="M273" s="183"/>
      <c r="N273" s="142"/>
      <c r="O273" s="142"/>
      <c r="P273" s="142"/>
      <c r="Q273" s="142"/>
      <c r="R273" s="142"/>
      <c r="S273" s="73"/>
    </row>
    <row r="274" customFormat="false" ht="14.45" hidden="false" customHeight="true" outlineLevel="0" collapsed="false">
      <c r="M274" s="183"/>
      <c r="N274" s="142"/>
      <c r="O274" s="142"/>
      <c r="P274" s="142"/>
      <c r="Q274" s="142"/>
      <c r="R274" s="142"/>
      <c r="S274" s="73"/>
    </row>
    <row r="275" customFormat="false" ht="14.45" hidden="false" customHeight="true" outlineLevel="0" collapsed="false">
      <c r="M275" s="183"/>
      <c r="N275" s="142"/>
      <c r="O275" s="142"/>
      <c r="P275" s="142"/>
      <c r="Q275" s="142"/>
      <c r="R275" s="142"/>
      <c r="S275" s="73"/>
    </row>
    <row r="276" customFormat="false" ht="14.45" hidden="false" customHeight="true" outlineLevel="0" collapsed="false">
      <c r="M276" s="183"/>
      <c r="N276" s="142"/>
      <c r="O276" s="142"/>
      <c r="P276" s="142"/>
      <c r="Q276" s="142"/>
      <c r="R276" s="142"/>
      <c r="S276" s="73"/>
    </row>
    <row r="277" customFormat="false" ht="14.45" hidden="false" customHeight="true" outlineLevel="0" collapsed="false">
      <c r="M277" s="183"/>
      <c r="N277" s="142"/>
      <c r="O277" s="142"/>
      <c r="P277" s="142"/>
      <c r="Q277" s="142"/>
      <c r="R277" s="142"/>
      <c r="S277" s="73"/>
    </row>
    <row r="278" customFormat="false" ht="14.45" hidden="false" customHeight="true" outlineLevel="0" collapsed="false">
      <c r="M278" s="183"/>
      <c r="N278" s="142"/>
      <c r="O278" s="142"/>
      <c r="P278" s="142"/>
      <c r="Q278" s="142"/>
      <c r="R278" s="142"/>
      <c r="S278" s="73"/>
    </row>
    <row r="279" customFormat="false" ht="14.45" hidden="false" customHeight="true" outlineLevel="0" collapsed="false">
      <c r="M279" s="183"/>
      <c r="N279" s="142"/>
      <c r="O279" s="142"/>
      <c r="P279" s="142"/>
      <c r="Q279" s="142"/>
      <c r="R279" s="142"/>
      <c r="S279" s="73"/>
    </row>
    <row r="280" customFormat="false" ht="14.45" hidden="false" customHeight="true" outlineLevel="0" collapsed="false">
      <c r="M280" s="183"/>
      <c r="N280" s="142"/>
      <c r="O280" s="142"/>
      <c r="P280" s="142"/>
      <c r="Q280" s="142"/>
      <c r="R280" s="142"/>
      <c r="S280" s="73"/>
    </row>
    <row r="281" customFormat="false" ht="14.45" hidden="false" customHeight="true" outlineLevel="0" collapsed="false">
      <c r="M281" s="183"/>
      <c r="N281" s="142"/>
      <c r="O281" s="142"/>
      <c r="P281" s="142"/>
      <c r="Q281" s="142"/>
      <c r="R281" s="142"/>
    </row>
    <row r="282" customFormat="false" ht="14.45" hidden="false" customHeight="true" outlineLevel="0" collapsed="false">
      <c r="M282" s="183"/>
      <c r="N282" s="142"/>
      <c r="O282" s="142"/>
      <c r="P282" s="142"/>
      <c r="Q282" s="142"/>
      <c r="R282" s="142"/>
    </row>
    <row r="283" customFormat="false" ht="14.45" hidden="false" customHeight="true" outlineLevel="0" collapsed="false">
      <c r="M283" s="183"/>
      <c r="N283" s="142"/>
      <c r="O283" s="142"/>
      <c r="P283" s="142"/>
      <c r="Q283" s="142"/>
      <c r="R283" s="142"/>
    </row>
    <row r="284" customFormat="false" ht="14.45" hidden="false" customHeight="true" outlineLevel="0" collapsed="false">
      <c r="M284" s="183"/>
      <c r="N284" s="142"/>
      <c r="O284" s="142"/>
      <c r="P284" s="142"/>
      <c r="Q284" s="142"/>
      <c r="R284" s="142"/>
    </row>
    <row r="285" customFormat="false" ht="14.45" hidden="false" customHeight="true" outlineLevel="0" collapsed="false">
      <c r="M285" s="183"/>
      <c r="N285" s="142"/>
      <c r="O285" s="142"/>
      <c r="P285" s="142"/>
      <c r="Q285" s="142"/>
      <c r="R285" s="142"/>
    </row>
    <row r="286" customFormat="false" ht="14.45" hidden="false" customHeight="true" outlineLevel="0" collapsed="false">
      <c r="M286" s="183"/>
      <c r="N286" s="142"/>
      <c r="O286" s="142"/>
      <c r="P286" s="142"/>
      <c r="Q286" s="142"/>
      <c r="R286" s="142"/>
    </row>
    <row r="287" customFormat="false" ht="14.45" hidden="false" customHeight="true" outlineLevel="0" collapsed="false">
      <c r="M287" s="183"/>
      <c r="N287" s="142"/>
      <c r="O287" s="142"/>
      <c r="P287" s="142"/>
      <c r="Q287" s="142"/>
      <c r="R287" s="142"/>
    </row>
    <row r="288" customFormat="false" ht="14.45" hidden="false" customHeight="true" outlineLevel="0" collapsed="false">
      <c r="M288" s="188"/>
      <c r="O288" s="32"/>
      <c r="P288" s="32"/>
      <c r="Q288" s="32"/>
      <c r="R288" s="27"/>
    </row>
    <row r="289" customFormat="false" ht="14.45" hidden="false" customHeight="true" outlineLevel="0" collapsed="false">
      <c r="O289" s="97"/>
      <c r="P289" s="97"/>
      <c r="Q289" s="97"/>
      <c r="R289" s="142"/>
    </row>
    <row r="290" customFormat="false" ht="14.45" hidden="false" customHeight="true" outlineLevel="0" collapsed="false">
      <c r="O290" s="192"/>
      <c r="P290" s="27"/>
      <c r="Q290" s="192"/>
      <c r="R290" s="164"/>
    </row>
    <row r="291" customFormat="false" ht="11.25" hidden="false" customHeight="false" outlineLevel="0" collapsed="false">
      <c r="O291" s="27"/>
      <c r="P291" s="27"/>
      <c r="Q291" s="27"/>
      <c r="R291" s="142"/>
    </row>
    <row r="292" customFormat="false" ht="11.25" hidden="false" customHeight="false" outlineLevel="0" collapsed="false">
      <c r="M292" s="195"/>
      <c r="O292" s="194"/>
      <c r="P292" s="194"/>
      <c r="Q292" s="194"/>
      <c r="R292" s="197"/>
    </row>
    <row r="293" customFormat="false" ht="11.25" hidden="false" customHeight="false" outlineLevel="0" collapsed="false">
      <c r="M293" s="195"/>
      <c r="O293" s="194"/>
      <c r="P293" s="194"/>
      <c r="Q293" s="194"/>
      <c r="R293" s="197"/>
    </row>
    <row r="295" customFormat="false" ht="11.25" hidden="false" customHeight="false" outlineLevel="0" collapsed="false">
      <c r="M295" s="179"/>
      <c r="S295" s="179"/>
    </row>
    <row r="296" customFormat="false" ht="11.25" hidden="false" customHeight="false" outlineLevel="0" collapsed="false">
      <c r="M296" s="19"/>
      <c r="N296" s="19"/>
      <c r="P296" s="133"/>
      <c r="Q296" s="133"/>
      <c r="R296" s="133"/>
      <c r="S296" s="19"/>
      <c r="T296" s="19"/>
      <c r="V296" s="133"/>
      <c r="W296" s="133"/>
      <c r="X296" s="133"/>
    </row>
    <row r="297" customFormat="false" ht="11.25" hidden="false" customHeight="false" outlineLevel="0" collapsed="false">
      <c r="M297" s="24"/>
      <c r="N297" s="135"/>
      <c r="O297" s="135"/>
      <c r="P297" s="135"/>
      <c r="Q297" s="135"/>
      <c r="R297" s="135"/>
      <c r="S297" s="24"/>
      <c r="T297" s="135"/>
      <c r="U297" s="135"/>
      <c r="V297" s="135"/>
      <c r="W297" s="135"/>
      <c r="X297" s="135"/>
    </row>
    <row r="298" customFormat="false" ht="11.25" hidden="false" customHeight="false" outlineLevel="0" collapsed="false">
      <c r="M298" s="183"/>
      <c r="N298" s="142"/>
      <c r="O298" s="142"/>
      <c r="P298" s="142"/>
      <c r="Q298" s="142"/>
      <c r="R298" s="157"/>
      <c r="S298" s="183"/>
      <c r="T298" s="142"/>
      <c r="U298" s="142"/>
      <c r="V298" s="142"/>
      <c r="W298" s="142"/>
      <c r="X298" s="157"/>
    </row>
    <row r="299" customFormat="false" ht="11.25" hidden="false" customHeight="false" outlineLevel="0" collapsed="false">
      <c r="M299" s="183"/>
      <c r="N299" s="142"/>
      <c r="O299" s="142"/>
      <c r="P299" s="142"/>
      <c r="Q299" s="142"/>
      <c r="R299" s="157"/>
      <c r="S299" s="183"/>
      <c r="T299" s="142"/>
      <c r="U299" s="142"/>
      <c r="V299" s="142"/>
      <c r="W299" s="142"/>
      <c r="X299" s="157"/>
    </row>
    <row r="300" customFormat="false" ht="11.25" hidden="false" customHeight="false" outlineLevel="0" collapsed="false">
      <c r="M300" s="183"/>
      <c r="N300" s="142"/>
      <c r="O300" s="142"/>
      <c r="P300" s="142"/>
      <c r="Q300" s="142"/>
      <c r="R300" s="157"/>
      <c r="S300" s="183"/>
      <c r="T300" s="142"/>
      <c r="U300" s="142"/>
      <c r="V300" s="142"/>
      <c r="W300" s="142"/>
      <c r="X300" s="157"/>
    </row>
    <row r="301" customFormat="false" ht="11.25" hidden="false" customHeight="false" outlineLevel="0" collapsed="false">
      <c r="M301" s="183"/>
      <c r="N301" s="142"/>
      <c r="O301" s="142"/>
      <c r="P301" s="142"/>
      <c r="Q301" s="142"/>
      <c r="R301" s="157"/>
      <c r="S301" s="183"/>
      <c r="T301" s="142"/>
      <c r="U301" s="142"/>
      <c r="V301" s="142"/>
      <c r="W301" s="142"/>
      <c r="X301" s="157"/>
    </row>
    <row r="302" customFormat="false" ht="11.25" hidden="false" customHeight="false" outlineLevel="0" collapsed="false">
      <c r="M302" s="183"/>
      <c r="N302" s="142"/>
      <c r="O302" s="142"/>
      <c r="P302" s="142"/>
      <c r="Q302" s="142"/>
      <c r="R302" s="157"/>
      <c r="S302" s="183"/>
      <c r="T302" s="142"/>
      <c r="U302" s="142"/>
      <c r="V302" s="142"/>
      <c r="W302" s="142"/>
      <c r="X302" s="157"/>
    </row>
    <row r="303" customFormat="false" ht="11.25" hidden="false" customHeight="false" outlineLevel="0" collapsed="false">
      <c r="M303" s="183"/>
      <c r="N303" s="142"/>
      <c r="O303" s="142"/>
      <c r="P303" s="142"/>
      <c r="Q303" s="142"/>
      <c r="R303" s="157"/>
      <c r="S303" s="183"/>
      <c r="T303" s="142"/>
      <c r="U303" s="142"/>
      <c r="V303" s="142"/>
      <c r="W303" s="142"/>
      <c r="X303" s="157"/>
    </row>
    <row r="304" customFormat="false" ht="11.25" hidden="false" customHeight="false" outlineLevel="0" collapsed="false">
      <c r="M304" s="183"/>
      <c r="N304" s="142"/>
      <c r="O304" s="142"/>
      <c r="P304" s="142"/>
      <c r="Q304" s="142"/>
      <c r="R304" s="157"/>
      <c r="S304" s="183"/>
      <c r="T304" s="142"/>
      <c r="U304" s="142"/>
      <c r="V304" s="142"/>
      <c r="W304" s="142"/>
      <c r="X304" s="157"/>
    </row>
    <row r="305" customFormat="false" ht="11.25" hidden="false" customHeight="false" outlineLevel="0" collapsed="false">
      <c r="M305" s="183"/>
      <c r="N305" s="142"/>
      <c r="O305" s="142"/>
      <c r="P305" s="142"/>
      <c r="Q305" s="142"/>
      <c r="R305" s="157"/>
      <c r="S305" s="183"/>
      <c r="T305" s="142"/>
      <c r="U305" s="142"/>
      <c r="V305" s="142"/>
      <c r="W305" s="142"/>
      <c r="X305" s="157"/>
    </row>
    <row r="306" customFormat="false" ht="11.25" hidden="false" customHeight="false" outlineLevel="0" collapsed="false">
      <c r="M306" s="183"/>
      <c r="N306" s="142"/>
      <c r="O306" s="142"/>
      <c r="P306" s="142"/>
      <c r="Q306" s="142"/>
      <c r="R306" s="157"/>
      <c r="S306" s="183"/>
      <c r="T306" s="142"/>
      <c r="U306" s="142"/>
      <c r="V306" s="142"/>
      <c r="W306" s="142"/>
      <c r="X306" s="157"/>
    </row>
    <row r="307" customFormat="false" ht="11.25" hidden="false" customHeight="false" outlineLevel="0" collapsed="false">
      <c r="M307" s="183"/>
      <c r="N307" s="142"/>
      <c r="O307" s="142"/>
      <c r="P307" s="142"/>
      <c r="Q307" s="142"/>
      <c r="R307" s="157"/>
      <c r="S307" s="183"/>
      <c r="T307" s="142"/>
      <c r="U307" s="142"/>
      <c r="V307" s="142"/>
      <c r="W307" s="142"/>
      <c r="X307" s="157"/>
    </row>
    <row r="308" customFormat="false" ht="11.25" hidden="false" customHeight="false" outlineLevel="0" collapsed="false">
      <c r="M308" s="183"/>
      <c r="N308" s="142"/>
      <c r="O308" s="142"/>
      <c r="P308" s="142"/>
      <c r="Q308" s="142"/>
      <c r="R308" s="157"/>
      <c r="S308" s="183"/>
      <c r="T308" s="142"/>
      <c r="U308" s="142"/>
      <c r="V308" s="142"/>
      <c r="W308" s="142"/>
      <c r="X308" s="157"/>
    </row>
    <row r="309" customFormat="false" ht="11.25" hidden="false" customHeight="false" outlineLevel="0" collapsed="false">
      <c r="M309" s="183"/>
      <c r="N309" s="142"/>
      <c r="O309" s="142"/>
      <c r="P309" s="142"/>
      <c r="Q309" s="142"/>
      <c r="R309" s="157"/>
      <c r="S309" s="183"/>
      <c r="T309" s="142"/>
      <c r="U309" s="142"/>
      <c r="V309" s="142"/>
      <c r="W309" s="142"/>
      <c r="X309" s="157"/>
    </row>
    <row r="310" customFormat="false" ht="11.25" hidden="false" customHeight="false" outlineLevel="0" collapsed="false">
      <c r="M310" s="183"/>
      <c r="N310" s="142"/>
      <c r="O310" s="142"/>
      <c r="P310" s="142"/>
      <c r="Q310" s="142"/>
      <c r="R310" s="157"/>
      <c r="S310" s="183"/>
      <c r="T310" s="142"/>
      <c r="U310" s="142"/>
      <c r="V310" s="142"/>
      <c r="W310" s="142"/>
      <c r="X310" s="157"/>
    </row>
    <row r="311" customFormat="false" ht="11.25" hidden="false" customHeight="false" outlineLevel="0" collapsed="false">
      <c r="M311" s="183"/>
      <c r="N311" s="142"/>
      <c r="O311" s="142"/>
      <c r="P311" s="142"/>
      <c r="Q311" s="142"/>
      <c r="R311" s="157"/>
      <c r="S311" s="183"/>
      <c r="T311" s="142"/>
      <c r="U311" s="142"/>
      <c r="V311" s="142"/>
      <c r="W311" s="142"/>
      <c r="X311" s="157"/>
    </row>
    <row r="312" customFormat="false" ht="11.25" hidden="false" customHeight="false" outlineLevel="0" collapsed="false">
      <c r="M312" s="183"/>
      <c r="N312" s="142"/>
      <c r="O312" s="142"/>
      <c r="P312" s="142"/>
      <c r="Q312" s="142"/>
      <c r="R312" s="157"/>
      <c r="S312" s="183"/>
      <c r="T312" s="142"/>
      <c r="U312" s="142"/>
      <c r="V312" s="142"/>
      <c r="W312" s="142"/>
      <c r="X312" s="157"/>
    </row>
    <row r="313" customFormat="false" ht="11.25" hidden="false" customHeight="false" outlineLevel="0" collapsed="false">
      <c r="M313" s="183"/>
      <c r="N313" s="142"/>
      <c r="O313" s="142"/>
      <c r="P313" s="142"/>
      <c r="Q313" s="142"/>
      <c r="R313" s="157"/>
      <c r="S313" s="183"/>
      <c r="T313" s="142"/>
      <c r="U313" s="142"/>
      <c r="V313" s="142"/>
      <c r="W313" s="142"/>
      <c r="X313" s="157"/>
    </row>
    <row r="314" customFormat="false" ht="11.25" hidden="false" customHeight="false" outlineLevel="0" collapsed="false">
      <c r="M314" s="183"/>
      <c r="N314" s="142"/>
      <c r="O314" s="142"/>
      <c r="P314" s="142"/>
      <c r="Q314" s="142"/>
      <c r="R314" s="157"/>
      <c r="S314" s="183"/>
      <c r="T314" s="142"/>
      <c r="U314" s="142"/>
      <c r="V314" s="142"/>
      <c r="W314" s="142"/>
      <c r="X314" s="157"/>
    </row>
    <row r="315" customFormat="false" ht="11.25" hidden="false" customHeight="false" outlineLevel="0" collapsed="false">
      <c r="M315" s="183"/>
      <c r="N315" s="142"/>
      <c r="O315" s="142"/>
      <c r="P315" s="142"/>
      <c r="Q315" s="142"/>
      <c r="R315" s="157"/>
      <c r="S315" s="183"/>
      <c r="T315" s="142"/>
      <c r="U315" s="142"/>
      <c r="V315" s="142"/>
      <c r="W315" s="142"/>
      <c r="X315" s="157"/>
    </row>
    <row r="316" customFormat="false" ht="11.25" hidden="false" customHeight="false" outlineLevel="0" collapsed="false">
      <c r="M316" s="183"/>
      <c r="N316" s="142"/>
      <c r="O316" s="142"/>
      <c r="P316" s="142"/>
      <c r="Q316" s="142"/>
      <c r="R316" s="157"/>
      <c r="S316" s="183"/>
      <c r="T316" s="142"/>
      <c r="U316" s="142"/>
      <c r="V316" s="142"/>
      <c r="W316" s="142"/>
      <c r="X316" s="157"/>
    </row>
    <row r="317" customFormat="false" ht="11.25" hidden="false" customHeight="false" outlineLevel="0" collapsed="false">
      <c r="M317" s="183"/>
      <c r="N317" s="142"/>
      <c r="O317" s="142"/>
      <c r="P317" s="142"/>
      <c r="Q317" s="142"/>
      <c r="R317" s="157"/>
      <c r="S317" s="183"/>
      <c r="T317" s="142"/>
      <c r="U317" s="142"/>
      <c r="V317" s="142"/>
      <c r="W317" s="142"/>
      <c r="X317" s="157"/>
    </row>
    <row r="318" customFormat="false" ht="11.25" hidden="false" customHeight="false" outlineLevel="0" collapsed="false">
      <c r="M318" s="183"/>
      <c r="N318" s="142"/>
      <c r="O318" s="142"/>
      <c r="P318" s="142"/>
      <c r="Q318" s="142"/>
      <c r="R318" s="157"/>
      <c r="S318" s="183"/>
      <c r="T318" s="142"/>
      <c r="U318" s="142"/>
      <c r="V318" s="142"/>
      <c r="W318" s="142"/>
      <c r="X318" s="157"/>
    </row>
    <row r="319" customFormat="false" ht="11.25" hidden="false" customHeight="false" outlineLevel="0" collapsed="false">
      <c r="M319" s="183"/>
      <c r="N319" s="142"/>
      <c r="O319" s="142"/>
      <c r="P319" s="142"/>
      <c r="Q319" s="142"/>
      <c r="R319" s="157"/>
      <c r="S319" s="183"/>
      <c r="T319" s="142"/>
      <c r="U319" s="142"/>
      <c r="V319" s="142"/>
      <c r="W319" s="142"/>
      <c r="X319" s="157"/>
    </row>
    <row r="320" customFormat="false" ht="11.25" hidden="false" customHeight="false" outlineLevel="0" collapsed="false">
      <c r="M320" s="183"/>
      <c r="N320" s="142"/>
      <c r="O320" s="142"/>
      <c r="P320" s="142"/>
      <c r="Q320" s="142"/>
      <c r="R320" s="157"/>
      <c r="S320" s="183"/>
      <c r="T320" s="142"/>
      <c r="U320" s="142"/>
      <c r="V320" s="142"/>
      <c r="W320" s="142"/>
      <c r="X320" s="157"/>
    </row>
    <row r="321" customFormat="false" ht="11.25" hidden="false" customHeight="false" outlineLevel="0" collapsed="false">
      <c r="M321" s="183"/>
      <c r="N321" s="142"/>
      <c r="O321" s="142"/>
      <c r="P321" s="142"/>
      <c r="Q321" s="142"/>
      <c r="R321" s="157"/>
      <c r="S321" s="183"/>
      <c r="T321" s="142"/>
      <c r="U321" s="142"/>
      <c r="V321" s="142"/>
      <c r="W321" s="142"/>
      <c r="X321" s="157"/>
    </row>
    <row r="322" customFormat="false" ht="11.25" hidden="false" customHeight="false" outlineLevel="0" collapsed="false">
      <c r="M322" s="183"/>
      <c r="N322" s="142"/>
      <c r="O322" s="142"/>
      <c r="P322" s="142"/>
      <c r="Q322" s="142"/>
      <c r="R322" s="157"/>
      <c r="S322" s="183"/>
      <c r="T322" s="142"/>
      <c r="U322" s="142"/>
      <c r="V322" s="142"/>
      <c r="W322" s="142"/>
      <c r="X322" s="157"/>
    </row>
    <row r="323" customFormat="false" ht="11.25" hidden="false" customHeight="false" outlineLevel="0" collapsed="false">
      <c r="M323" s="183"/>
      <c r="N323" s="142"/>
      <c r="O323" s="142"/>
      <c r="P323" s="142"/>
      <c r="Q323" s="142"/>
      <c r="R323" s="157"/>
      <c r="S323" s="183"/>
      <c r="T323" s="142"/>
      <c r="U323" s="142"/>
      <c r="V323" s="142"/>
      <c r="W323" s="142"/>
      <c r="X323" s="157"/>
    </row>
    <row r="324" customFormat="false" ht="11.25" hidden="false" customHeight="false" outlineLevel="0" collapsed="false">
      <c r="M324" s="183"/>
      <c r="N324" s="142"/>
      <c r="O324" s="142"/>
      <c r="P324" s="142"/>
      <c r="Q324" s="142"/>
      <c r="R324" s="157"/>
      <c r="S324" s="183"/>
      <c r="T324" s="142"/>
      <c r="U324" s="142"/>
      <c r="V324" s="142"/>
      <c r="W324" s="142"/>
      <c r="X324" s="157"/>
    </row>
    <row r="325" customFormat="false" ht="11.25" hidden="false" customHeight="false" outlineLevel="0" collapsed="false">
      <c r="M325" s="183"/>
      <c r="N325" s="142"/>
      <c r="O325" s="142"/>
      <c r="P325" s="142"/>
      <c r="Q325" s="142"/>
      <c r="R325" s="157"/>
      <c r="S325" s="183"/>
      <c r="T325" s="142"/>
      <c r="U325" s="142"/>
      <c r="V325" s="142"/>
      <c r="W325" s="142"/>
      <c r="X325" s="157"/>
    </row>
    <row r="326" customFormat="false" ht="11.25" hidden="false" customHeight="false" outlineLevel="0" collapsed="false">
      <c r="M326" s="183"/>
      <c r="N326" s="142"/>
      <c r="O326" s="142"/>
      <c r="P326" s="142"/>
      <c r="Q326" s="142"/>
      <c r="R326" s="157"/>
      <c r="S326" s="183"/>
      <c r="T326" s="142"/>
      <c r="U326" s="142"/>
      <c r="V326" s="142"/>
      <c r="W326" s="142"/>
      <c r="X326" s="157"/>
    </row>
    <row r="327" customFormat="false" ht="11.25" hidden="false" customHeight="false" outlineLevel="0" collapsed="false">
      <c r="M327" s="183"/>
      <c r="N327" s="142"/>
      <c r="O327" s="142"/>
      <c r="P327" s="142"/>
      <c r="Q327" s="142"/>
      <c r="R327" s="157"/>
      <c r="S327" s="183"/>
      <c r="T327" s="142"/>
      <c r="U327" s="142"/>
      <c r="V327" s="142"/>
      <c r="W327" s="142"/>
      <c r="X327" s="157"/>
    </row>
    <row r="328" customFormat="false" ht="11.25" hidden="false" customHeight="false" outlineLevel="0" collapsed="false">
      <c r="M328" s="183"/>
      <c r="N328" s="142"/>
      <c r="O328" s="142"/>
      <c r="P328" s="142"/>
      <c r="Q328" s="142"/>
      <c r="R328" s="157"/>
      <c r="S328" s="183"/>
      <c r="T328" s="142"/>
      <c r="U328" s="142"/>
      <c r="V328" s="142"/>
      <c r="W328" s="142"/>
      <c r="X328" s="157"/>
    </row>
    <row r="329" customFormat="false" ht="11.25" hidden="false" customHeight="false" outlineLevel="0" collapsed="false">
      <c r="M329" s="183"/>
      <c r="N329" s="142"/>
      <c r="O329" s="142"/>
      <c r="P329" s="142"/>
      <c r="Q329" s="142"/>
      <c r="R329" s="142"/>
      <c r="S329" s="183"/>
      <c r="T329" s="142"/>
      <c r="U329" s="142"/>
      <c r="V329" s="142"/>
      <c r="W329" s="142"/>
      <c r="X329" s="142"/>
    </row>
    <row r="330" customFormat="false" ht="11.25" hidden="false" customHeight="false" outlineLevel="0" collapsed="false">
      <c r="M330" s="188"/>
      <c r="O330" s="32"/>
      <c r="P330" s="32"/>
      <c r="Q330" s="32"/>
      <c r="R330" s="27"/>
      <c r="S330" s="188"/>
      <c r="U330" s="32"/>
      <c r="V330" s="32"/>
      <c r="W330" s="32"/>
      <c r="X330" s="27"/>
    </row>
    <row r="331" customFormat="false" ht="11.25" hidden="false" customHeight="false" outlineLevel="0" collapsed="false">
      <c r="O331" s="97"/>
      <c r="P331" s="97"/>
      <c r="Q331" s="97"/>
      <c r="R331" s="142"/>
      <c r="U331" s="97"/>
      <c r="V331" s="97"/>
      <c r="W331" s="97"/>
      <c r="X331" s="142"/>
    </row>
    <row r="332" customFormat="false" ht="11.25" hidden="false" customHeight="false" outlineLevel="0" collapsed="false">
      <c r="O332" s="192"/>
      <c r="P332" s="27"/>
      <c r="Q332" s="192"/>
      <c r="R332" s="164"/>
      <c r="U332" s="192"/>
      <c r="V332" s="27"/>
      <c r="W332" s="192"/>
      <c r="X332" s="164"/>
    </row>
    <row r="333" customFormat="false" ht="11.25" hidden="false" customHeight="false" outlineLevel="0" collapsed="false">
      <c r="O333" s="27"/>
      <c r="P333" s="27"/>
      <c r="Q333" s="27"/>
      <c r="R333" s="142"/>
      <c r="U333" s="27"/>
      <c r="V333" s="27"/>
      <c r="W333" s="27"/>
      <c r="X333" s="142"/>
    </row>
    <row r="334" customFormat="false" ht="11.25" hidden="false" customHeight="false" outlineLevel="0" collapsed="false">
      <c r="M334" s="195"/>
      <c r="O334" s="194"/>
      <c r="P334" s="194"/>
      <c r="Q334" s="194"/>
      <c r="R334" s="197"/>
      <c r="S334" s="195"/>
      <c r="U334" s="194"/>
      <c r="V334" s="194"/>
      <c r="W334" s="194"/>
      <c r="X334" s="197"/>
    </row>
    <row r="335" customFormat="false" ht="11.25" hidden="false" customHeight="false" outlineLevel="0" collapsed="false">
      <c r="M335" s="195"/>
      <c r="O335" s="194"/>
      <c r="P335" s="194"/>
      <c r="Q335" s="194"/>
      <c r="R335" s="197"/>
      <c r="S335" s="195"/>
      <c r="U335" s="194"/>
      <c r="V335" s="194"/>
      <c r="W335" s="194"/>
      <c r="X335" s="1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46" activeCellId="0" sqref="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9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0"/>
      <c r="B1" s="204"/>
      <c r="I1" s="131"/>
      <c r="K1" s="131"/>
    </row>
    <row r="2" customFormat="false" ht="12.75" hidden="false" customHeight="false" outlineLevel="0" collapsed="false">
      <c r="B2" s="131" t="s">
        <v>218</v>
      </c>
      <c r="D2" s="131" t="s">
        <v>219</v>
      </c>
      <c r="G2" s="133"/>
      <c r="H2" s="173"/>
      <c r="I2" s="133"/>
      <c r="J2" s="133"/>
      <c r="K2" s="133"/>
      <c r="L2" s="133"/>
      <c r="M2" s="133"/>
    </row>
    <row r="3" customFormat="false" ht="12.75" hidden="false" customHeight="false" outlineLevel="0" collapsed="false">
      <c r="A3" s="173"/>
      <c r="B3" s="133"/>
      <c r="C3" s="133"/>
      <c r="D3" s="133"/>
      <c r="E3" s="249"/>
      <c r="F3" s="133"/>
      <c r="G3" s="135"/>
      <c r="H3" s="94"/>
      <c r="I3" s="135"/>
      <c r="J3" s="135"/>
      <c r="K3" s="135"/>
      <c r="L3" s="135"/>
      <c r="M3" s="135"/>
      <c r="N3" s="139"/>
      <c r="O3" s="139"/>
      <c r="P3" s="139"/>
      <c r="Q3" s="139"/>
      <c r="R3" s="139"/>
      <c r="T3" s="140"/>
      <c r="Y3" s="6"/>
      <c r="Z3" s="139"/>
      <c r="AA3" s="139"/>
      <c r="AB3" s="139"/>
      <c r="AC3" s="139"/>
      <c r="AD3" s="139" t="s">
        <v>197</v>
      </c>
      <c r="AF3" s="140" t="s">
        <v>197</v>
      </c>
    </row>
    <row r="4" customFormat="false" ht="12.75" hidden="false" customHeight="false" outlineLevel="0" collapsed="false">
      <c r="A4" s="94" t="s">
        <v>157</v>
      </c>
      <c r="B4" s="135" t="s">
        <v>158</v>
      </c>
      <c r="C4" s="135" t="s">
        <v>159</v>
      </c>
      <c r="D4" s="24" t="s">
        <v>158</v>
      </c>
      <c r="E4" s="24" t="s">
        <v>159</v>
      </c>
      <c r="F4" s="135"/>
      <c r="G4" s="142"/>
      <c r="H4" s="141"/>
      <c r="I4" s="142"/>
      <c r="J4" s="142"/>
      <c r="K4" s="142"/>
      <c r="L4" s="142"/>
      <c r="M4" s="142"/>
      <c r="N4" s="139"/>
      <c r="O4" s="245"/>
      <c r="P4" s="133"/>
      <c r="Q4" s="133"/>
      <c r="R4" s="139"/>
      <c r="S4" s="18"/>
      <c r="T4" s="140"/>
      <c r="W4" s="144"/>
      <c r="Y4" s="6"/>
      <c r="Z4" s="139" t="n">
        <v>56419</v>
      </c>
      <c r="AA4" s="139" t="n">
        <v>500516</v>
      </c>
      <c r="AB4" s="139" t="n">
        <v>500535</v>
      </c>
      <c r="AC4" s="139" t="n">
        <v>500539</v>
      </c>
      <c r="AD4" s="139" t="s">
        <v>188</v>
      </c>
      <c r="AE4" s="18" t="s">
        <v>162</v>
      </c>
      <c r="AF4" s="140" t="s">
        <v>108</v>
      </c>
      <c r="AI4" s="144"/>
    </row>
    <row r="5" customFormat="false" ht="12.75" hidden="false" customHeight="false" outlineLevel="0" collapsed="false">
      <c r="A5" s="141" t="n">
        <v>1</v>
      </c>
      <c r="B5" s="142" t="n">
        <v>182397</v>
      </c>
      <c r="C5" s="142" t="n">
        <v>183686</v>
      </c>
      <c r="D5" s="142"/>
      <c r="E5" s="142" t="n">
        <v>-2731</v>
      </c>
      <c r="F5" s="142" t="n">
        <f aca="false">+C5+E5-B5-D5</f>
        <v>-1442</v>
      </c>
      <c r="G5" s="142"/>
      <c r="H5" s="141"/>
      <c r="I5" s="142"/>
      <c r="J5" s="142"/>
      <c r="K5" s="142"/>
      <c r="L5" s="142"/>
      <c r="M5" s="142"/>
      <c r="O5" s="135"/>
      <c r="P5" s="135"/>
      <c r="Q5" s="135"/>
      <c r="R5" s="32"/>
      <c r="T5" s="97"/>
      <c r="U5" s="73"/>
      <c r="Y5" s="146" t="n">
        <v>34001</v>
      </c>
      <c r="Z5" s="147" t="n">
        <f aca="false">-6103887+6134839</f>
        <v>30952</v>
      </c>
      <c r="AA5" s="147"/>
      <c r="AB5" s="147"/>
      <c r="AC5" s="147"/>
      <c r="AD5" s="147" t="n">
        <f aca="false">SUM(Z5:AC5)</f>
        <v>30952</v>
      </c>
      <c r="AE5" s="148" t="n">
        <v>1.57</v>
      </c>
      <c r="AF5" s="149" t="n">
        <f aca="false">+AE5*AD5</f>
        <v>48594.64</v>
      </c>
      <c r="AG5" s="73" t="n">
        <f aca="false">+AD5</f>
        <v>30952</v>
      </c>
      <c r="AH5" s="97" t="n">
        <f aca="false">+AF5</f>
        <v>48594.64</v>
      </c>
      <c r="AI5" s="144" t="n">
        <f aca="false">+AH5/AG5</f>
        <v>1.57</v>
      </c>
    </row>
    <row r="6" customFormat="false" ht="12.75" hidden="false" customHeight="false" outlineLevel="0" collapsed="false">
      <c r="A6" s="141" t="n">
        <v>2</v>
      </c>
      <c r="B6" s="142" t="n">
        <v>175528</v>
      </c>
      <c r="C6" s="142" t="n">
        <v>177265</v>
      </c>
      <c r="D6" s="142"/>
      <c r="E6" s="142" t="n">
        <v>-2777</v>
      </c>
      <c r="F6" s="142" t="n">
        <f aca="false">+C6+E6-B6-D6</f>
        <v>-1040</v>
      </c>
      <c r="G6" s="142"/>
      <c r="H6" s="141"/>
      <c r="I6" s="142"/>
      <c r="J6" s="142"/>
      <c r="K6" s="142"/>
      <c r="L6" s="142"/>
      <c r="M6" s="142"/>
      <c r="N6" s="147"/>
      <c r="O6" s="142"/>
      <c r="P6" s="142"/>
      <c r="Q6" s="142"/>
      <c r="R6" s="147"/>
      <c r="S6" s="148"/>
      <c r="T6" s="149"/>
      <c r="U6" s="73"/>
      <c r="V6" s="97"/>
      <c r="W6" s="144"/>
      <c r="Y6" s="146" t="n">
        <v>34029</v>
      </c>
      <c r="Z6" s="147" t="n">
        <f aca="false">-9229229+9331390</f>
        <v>102161</v>
      </c>
      <c r="AA6" s="147"/>
      <c r="AB6" s="147"/>
      <c r="AC6" s="147"/>
      <c r="AD6" s="147" t="n">
        <f aca="false">SUM(Z6:AC6)</f>
        <v>102161</v>
      </c>
      <c r="AE6" s="150" t="n">
        <v>1.84</v>
      </c>
      <c r="AF6" s="149" t="n">
        <f aca="false">+AE6*AD6</f>
        <v>187976.24</v>
      </c>
      <c r="AG6" s="73" t="n">
        <f aca="false">+AG5+AD6</f>
        <v>133113</v>
      </c>
      <c r="AH6" s="97" t="n">
        <f aca="false">+AH5+AF6</f>
        <v>236570.88</v>
      </c>
      <c r="AI6" s="144" t="n">
        <f aca="false">+AH6/AG6</f>
        <v>1.7772184534944</v>
      </c>
    </row>
    <row r="7" customFormat="false" ht="12.75" hidden="false" customHeight="false" outlineLevel="0" collapsed="false">
      <c r="A7" s="141" t="n">
        <v>3</v>
      </c>
      <c r="B7" s="142" t="n">
        <v>182010</v>
      </c>
      <c r="C7" s="142" t="n">
        <v>183753</v>
      </c>
      <c r="D7" s="142"/>
      <c r="E7" s="142" t="n">
        <v>-2998</v>
      </c>
      <c r="F7" s="142" t="n">
        <f aca="false">+C7+E7-B7-D7</f>
        <v>-1255</v>
      </c>
      <c r="G7" s="142"/>
      <c r="H7" s="141"/>
      <c r="I7" s="142"/>
      <c r="J7" s="142"/>
      <c r="K7" s="142"/>
      <c r="L7" s="142"/>
      <c r="M7" s="142"/>
      <c r="N7" s="147"/>
      <c r="O7" s="142"/>
      <c r="P7" s="142"/>
      <c r="Q7" s="142"/>
      <c r="R7" s="147"/>
      <c r="S7" s="150"/>
      <c r="T7" s="149"/>
      <c r="U7" s="73"/>
      <c r="V7" s="97"/>
      <c r="W7" s="144"/>
      <c r="Y7" s="146" t="n">
        <v>34060</v>
      </c>
      <c r="Z7" s="147" t="n">
        <f aca="false">-9862641+10157103</f>
        <v>294462</v>
      </c>
      <c r="AA7" s="147"/>
      <c r="AB7" s="147"/>
      <c r="AC7" s="147"/>
      <c r="AD7" s="147" t="n">
        <f aca="false">SUM(Z7:AC7)</f>
        <v>294462</v>
      </c>
      <c r="AE7" s="150" t="n">
        <v>1.91</v>
      </c>
      <c r="AF7" s="149" t="n">
        <f aca="false">+AE7*AD7</f>
        <v>562422.42</v>
      </c>
      <c r="AG7" s="73" t="n">
        <f aca="false">+AG6+AD7</f>
        <v>427575</v>
      </c>
      <c r="AH7" s="97" t="n">
        <f aca="false">+AH6+AF7</f>
        <v>798993.3</v>
      </c>
      <c r="AI7" s="144" t="n">
        <f aca="false">+AH7/AG7</f>
        <v>1.86866233994036</v>
      </c>
    </row>
    <row r="8" customFormat="false" ht="12.75" hidden="false" customHeight="false" outlineLevel="0" collapsed="false">
      <c r="A8" s="141" t="n">
        <v>4</v>
      </c>
      <c r="B8" s="142" t="n">
        <v>180954</v>
      </c>
      <c r="C8" s="142" t="n">
        <v>183876</v>
      </c>
      <c r="D8" s="142"/>
      <c r="E8" s="142" t="n">
        <v>-2864</v>
      </c>
      <c r="F8" s="142" t="n">
        <f aca="false">+C8+E8-B8-D8</f>
        <v>58</v>
      </c>
      <c r="G8" s="142"/>
      <c r="H8" s="141"/>
      <c r="I8" s="142"/>
      <c r="J8" s="142"/>
      <c r="K8" s="142"/>
      <c r="L8" s="142"/>
      <c r="M8" s="142"/>
      <c r="N8" s="147"/>
      <c r="Q8" s="142"/>
      <c r="R8" s="147"/>
      <c r="S8" s="150"/>
      <c r="T8" s="149"/>
      <c r="U8" s="73"/>
      <c r="V8" s="97"/>
      <c r="W8" s="144"/>
      <c r="Y8" s="146" t="n">
        <v>34090</v>
      </c>
      <c r="Z8" s="147" t="n">
        <f aca="false">-10960172+11117813</f>
        <v>157641</v>
      </c>
      <c r="AA8" s="147"/>
      <c r="AB8" s="147"/>
      <c r="AC8" s="147"/>
      <c r="AD8" s="147" t="n">
        <f aca="false">SUM(Z8:AC8)</f>
        <v>157641</v>
      </c>
      <c r="AE8" s="150" t="n">
        <v>2.21</v>
      </c>
      <c r="AF8" s="149" t="n">
        <f aca="false">+AE8*AD8</f>
        <v>348386.61</v>
      </c>
      <c r="AG8" s="73" t="n">
        <f aca="false">+AG7+AD8</f>
        <v>585216</v>
      </c>
      <c r="AH8" s="97" t="n">
        <f aca="false">+AH7+AF8</f>
        <v>1147379.91</v>
      </c>
      <c r="AI8" s="144" t="n">
        <f aca="false">+AH8/AG8</f>
        <v>1.96060926222113</v>
      </c>
    </row>
    <row r="9" customFormat="false" ht="12.75" hidden="false" customHeight="false" outlineLevel="0" collapsed="false">
      <c r="A9" s="141" t="n">
        <v>5</v>
      </c>
      <c r="B9" s="142" t="n">
        <v>177596</v>
      </c>
      <c r="C9" s="142" t="n">
        <v>179509</v>
      </c>
      <c r="D9" s="142"/>
      <c r="E9" s="142" t="n">
        <v>-3150</v>
      </c>
      <c r="F9" s="142" t="n">
        <f aca="false">+C9+E9-B9-D9</f>
        <v>-1237</v>
      </c>
      <c r="G9" s="142"/>
      <c r="H9" s="141"/>
      <c r="I9" s="142"/>
      <c r="J9" s="142"/>
      <c r="K9" s="142"/>
      <c r="L9" s="142"/>
      <c r="M9" s="142"/>
      <c r="N9" s="147"/>
      <c r="Q9" s="142"/>
      <c r="R9" s="147"/>
      <c r="S9" s="150"/>
      <c r="T9" s="149"/>
      <c r="U9" s="73"/>
      <c r="V9" s="97"/>
      <c r="W9" s="144"/>
      <c r="Y9" s="146" t="n">
        <v>34121</v>
      </c>
      <c r="Z9" s="147" t="n">
        <f aca="false">-10636230+10902316</f>
        <v>266086</v>
      </c>
      <c r="AA9" s="147"/>
      <c r="AB9" s="147"/>
      <c r="AC9" s="147"/>
      <c r="AD9" s="147" t="n">
        <f aca="false">SUM(Z9:AC9)</f>
        <v>266086</v>
      </c>
      <c r="AE9" s="150" t="n">
        <v>1.67</v>
      </c>
      <c r="AF9" s="149" t="n">
        <f aca="false">+AE9*AD9</f>
        <v>444363.62</v>
      </c>
      <c r="AG9" s="73" t="n">
        <f aca="false">+AG8+AD9</f>
        <v>851302</v>
      </c>
      <c r="AH9" s="97" t="n">
        <f aca="false">+AH8+AF9</f>
        <v>1591743.53</v>
      </c>
      <c r="AI9" s="144" t="n">
        <f aca="false">+AH9/AG9</f>
        <v>1.8697753911068</v>
      </c>
    </row>
    <row r="10" customFormat="false" ht="12.75" hidden="false" customHeight="false" outlineLevel="0" collapsed="false">
      <c r="A10" s="141" t="n">
        <v>6</v>
      </c>
      <c r="B10" s="142" t="n">
        <v>173864</v>
      </c>
      <c r="C10" s="142" t="n">
        <v>175668</v>
      </c>
      <c r="D10" s="142"/>
      <c r="E10" s="142" t="n">
        <v>-2646</v>
      </c>
      <c r="F10" s="142" t="n">
        <f aca="false">+C10+E10-B10-D10</f>
        <v>-842</v>
      </c>
      <c r="G10" s="142"/>
      <c r="H10" s="141"/>
      <c r="I10" s="142"/>
      <c r="J10" s="142"/>
      <c r="K10" s="142"/>
      <c r="L10" s="142"/>
      <c r="M10" s="142"/>
      <c r="N10" s="147"/>
      <c r="Q10" s="142"/>
      <c r="R10" s="147"/>
      <c r="S10" s="150"/>
      <c r="T10" s="149"/>
      <c r="U10" s="73"/>
      <c r="V10" s="97"/>
      <c r="W10" s="144"/>
      <c r="Y10" s="146" t="n">
        <v>34151</v>
      </c>
      <c r="Z10" s="147" t="n">
        <f aca="false">-8599421+9180878</f>
        <v>581457</v>
      </c>
      <c r="AA10" s="147"/>
      <c r="AB10" s="147"/>
      <c r="AC10" s="147"/>
      <c r="AD10" s="147" t="n">
        <f aca="false">SUM(Z10:AC10)</f>
        <v>581457</v>
      </c>
      <c r="AE10" s="150" t="n">
        <v>1.8</v>
      </c>
      <c r="AF10" s="149" t="n">
        <f aca="false">+AE10*AD10</f>
        <v>1046622.6</v>
      </c>
      <c r="AG10" s="73" t="n">
        <f aca="false">+AG9+AD10</f>
        <v>1432759</v>
      </c>
      <c r="AH10" s="97" t="n">
        <f aca="false">+AH9+AF10</f>
        <v>2638366.13</v>
      </c>
      <c r="AI10" s="144" t="n">
        <f aca="false">+AH10/AG10</f>
        <v>1.84145842392196</v>
      </c>
    </row>
    <row r="11" customFormat="false" ht="12.75" hidden="false" customHeight="false" outlineLevel="0" collapsed="false">
      <c r="A11" s="141" t="n">
        <v>7</v>
      </c>
      <c r="B11" s="142" t="n">
        <v>191389</v>
      </c>
      <c r="C11" s="142" t="n">
        <v>193580</v>
      </c>
      <c r="D11" s="142"/>
      <c r="E11" s="142" t="n">
        <v>-2646</v>
      </c>
      <c r="F11" s="142" t="n">
        <f aca="false">+C11+E11-B11-D11</f>
        <v>-455</v>
      </c>
      <c r="G11" s="142"/>
      <c r="H11" s="141"/>
      <c r="I11" s="142"/>
      <c r="J11" s="142"/>
      <c r="K11" s="142"/>
      <c r="L11" s="142"/>
      <c r="M11" s="142"/>
      <c r="N11" s="147"/>
      <c r="Q11" s="142"/>
      <c r="R11" s="147"/>
      <c r="S11" s="150"/>
      <c r="T11" s="149"/>
      <c r="U11" s="73"/>
      <c r="V11" s="97"/>
      <c r="W11" s="144"/>
      <c r="Y11" s="146" t="n">
        <v>34182</v>
      </c>
      <c r="Z11" s="147" t="n">
        <f aca="false">-9094539+8818862</f>
        <v>-275677</v>
      </c>
      <c r="AA11" s="147"/>
      <c r="AB11" s="147"/>
      <c r="AC11" s="147"/>
      <c r="AD11" s="147" t="n">
        <f aca="false">SUM(Z11:AC11)</f>
        <v>-275677</v>
      </c>
      <c r="AE11" s="150" t="n">
        <v>1.88</v>
      </c>
      <c r="AF11" s="149" t="n">
        <f aca="false">+AE11*AD11</f>
        <v>-518272.76</v>
      </c>
      <c r="AG11" s="73" t="n">
        <f aca="false">+AG10+AD11</f>
        <v>1157082</v>
      </c>
      <c r="AH11" s="97" t="n">
        <f aca="false">+AH10+AF11</f>
        <v>2120093.37</v>
      </c>
      <c r="AI11" s="144" t="n">
        <f aca="false">+AH11/AG11</f>
        <v>1.83227581969126</v>
      </c>
    </row>
    <row r="12" customFormat="false" ht="12.75" hidden="false" customHeight="false" outlineLevel="0" collapsed="false">
      <c r="A12" s="141" t="n">
        <v>8</v>
      </c>
      <c r="B12" s="142" t="n">
        <v>200987</v>
      </c>
      <c r="C12" s="142" t="n">
        <v>204150</v>
      </c>
      <c r="D12" s="142"/>
      <c r="E12" s="142" t="n">
        <v>-2646</v>
      </c>
      <c r="F12" s="142" t="n">
        <f aca="false">+C12+E12-B12-D12</f>
        <v>517</v>
      </c>
      <c r="G12" s="142"/>
      <c r="H12" s="141"/>
      <c r="I12" s="142"/>
      <c r="J12" s="142"/>
      <c r="K12" s="142"/>
      <c r="L12" s="142"/>
      <c r="M12" s="142"/>
      <c r="N12" s="147"/>
      <c r="Q12" s="142"/>
      <c r="R12" s="147"/>
      <c r="S12" s="150"/>
      <c r="T12" s="149"/>
      <c r="U12" s="73"/>
      <c r="V12" s="97"/>
      <c r="W12" s="144"/>
      <c r="Y12" s="146" t="n">
        <v>34213</v>
      </c>
      <c r="Z12" s="147" t="n">
        <f aca="false">-8173088+7496644</f>
        <v>-676444</v>
      </c>
      <c r="AA12" s="147"/>
      <c r="AB12" s="147"/>
      <c r="AC12" s="147"/>
      <c r="AD12" s="147" t="n">
        <f aca="false">SUM(Z12:AC12)</f>
        <v>-676444</v>
      </c>
      <c r="AE12" s="150" t="n">
        <v>2.02</v>
      </c>
      <c r="AF12" s="149" t="n">
        <f aca="false">+AE12*AD12</f>
        <v>-1366416.88</v>
      </c>
      <c r="AG12" s="73" t="n">
        <f aca="false">+AG11+AD12</f>
        <v>480638</v>
      </c>
      <c r="AH12" s="97" t="n">
        <f aca="false">+AH11+AF12</f>
        <v>753676.49</v>
      </c>
      <c r="AI12" s="144" t="n">
        <f aca="false">+AH12/AG12</f>
        <v>1.56807512098502</v>
      </c>
    </row>
    <row r="13" customFormat="false" ht="12.75" hidden="false" customHeight="false" outlineLevel="0" collapsed="false">
      <c r="A13" s="141" t="n">
        <v>9</v>
      </c>
      <c r="B13" s="142" t="n">
        <v>167359</v>
      </c>
      <c r="C13" s="142" t="n">
        <v>168959</v>
      </c>
      <c r="D13" s="142"/>
      <c r="E13" s="142" t="n">
        <v>-2646</v>
      </c>
      <c r="F13" s="142" t="n">
        <f aca="false">+C13+E13-B13-D13</f>
        <v>-1046</v>
      </c>
      <c r="G13" s="142"/>
      <c r="H13" s="141"/>
      <c r="I13" s="142"/>
      <c r="J13" s="142"/>
      <c r="K13" s="142"/>
      <c r="L13" s="142"/>
      <c r="M13" s="142"/>
      <c r="N13" s="147"/>
      <c r="Q13" s="142"/>
      <c r="R13" s="147"/>
      <c r="S13" s="150"/>
      <c r="T13" s="149"/>
      <c r="U13" s="73"/>
      <c r="V13" s="97"/>
      <c r="W13" s="144"/>
      <c r="Y13" s="146" t="n">
        <v>34243</v>
      </c>
      <c r="Z13" s="147" t="n">
        <f aca="false">-8509201+7954183</f>
        <v>-555018</v>
      </c>
      <c r="AA13" s="147"/>
      <c r="AB13" s="147"/>
      <c r="AC13" s="147"/>
      <c r="AD13" s="147" t="n">
        <f aca="false">SUM(Z13:AC13)</f>
        <v>-555018</v>
      </c>
      <c r="AE13" s="150" t="n">
        <v>1.81</v>
      </c>
      <c r="AF13" s="149" t="n">
        <f aca="false">+AE13*AD13</f>
        <v>-1004582.58</v>
      </c>
      <c r="AG13" s="73" t="n">
        <f aca="false">+AG12+AD13</f>
        <v>-74380</v>
      </c>
      <c r="AH13" s="97" t="n">
        <f aca="false">+AH12+AF13</f>
        <v>-250906.09</v>
      </c>
      <c r="AI13" s="144" t="n">
        <f aca="false">+AH13/AG13</f>
        <v>3.37330048400108</v>
      </c>
    </row>
    <row r="14" customFormat="false" ht="12.75" hidden="false" customHeight="false" outlineLevel="0" collapsed="false">
      <c r="A14" s="141" t="n">
        <v>10</v>
      </c>
      <c r="B14" s="142" t="n">
        <v>167917</v>
      </c>
      <c r="C14" s="142" t="n">
        <v>168981</v>
      </c>
      <c r="D14" s="142"/>
      <c r="E14" s="142" t="n">
        <v>-2646</v>
      </c>
      <c r="F14" s="142" t="n">
        <f aca="false">+C14+E14-B14-D14</f>
        <v>-1582</v>
      </c>
      <c r="G14" s="142"/>
      <c r="H14" s="141"/>
      <c r="I14" s="142"/>
      <c r="J14" s="142"/>
      <c r="K14" s="142"/>
      <c r="L14" s="142"/>
      <c r="M14" s="142"/>
      <c r="N14" s="147"/>
      <c r="Q14" s="142"/>
      <c r="R14" s="147"/>
      <c r="S14" s="150"/>
      <c r="T14" s="149"/>
      <c r="U14" s="73"/>
      <c r="V14" s="97"/>
      <c r="W14" s="144"/>
      <c r="Y14" s="146" t="n">
        <v>34274</v>
      </c>
      <c r="Z14" s="147" t="n">
        <f aca="false">-8106782+8615284</f>
        <v>508502</v>
      </c>
      <c r="AA14" s="147"/>
      <c r="AB14" s="147"/>
      <c r="AC14" s="147"/>
      <c r="AD14" s="147" t="n">
        <f aca="false">SUM(Z14:AC14)</f>
        <v>508502</v>
      </c>
      <c r="AE14" s="150" t="n">
        <v>1.79</v>
      </c>
      <c r="AF14" s="149" t="n">
        <f aca="false">+AE14*AD14</f>
        <v>910218.58</v>
      </c>
      <c r="AG14" s="73" t="n">
        <f aca="false">+AG13+AD14</f>
        <v>434122</v>
      </c>
      <c r="AH14" s="97" t="n">
        <f aca="false">+AH13+AF14</f>
        <v>659312.49</v>
      </c>
      <c r="AI14" s="144" t="n">
        <f aca="false">+AH14/AG14</f>
        <v>1.51872627970939</v>
      </c>
    </row>
    <row r="15" customFormat="false" ht="12.75" hidden="false" customHeight="false" outlineLevel="0" collapsed="false">
      <c r="A15" s="141" t="n">
        <v>11</v>
      </c>
      <c r="B15" s="142" t="n">
        <v>167539</v>
      </c>
      <c r="C15" s="142" t="n">
        <v>168891</v>
      </c>
      <c r="D15" s="142"/>
      <c r="E15" s="142" t="n">
        <v>-2646</v>
      </c>
      <c r="F15" s="142" t="n">
        <f aca="false">+C15+E15-B15-D15</f>
        <v>-1294</v>
      </c>
      <c r="G15" s="142"/>
      <c r="H15" s="141"/>
      <c r="I15" s="142"/>
      <c r="J15" s="142"/>
      <c r="K15" s="142"/>
      <c r="L15" s="142"/>
      <c r="M15" s="142"/>
      <c r="N15" s="147"/>
      <c r="Q15" s="142"/>
      <c r="R15" s="147"/>
      <c r="S15" s="150"/>
      <c r="T15" s="149"/>
      <c r="U15" s="73"/>
      <c r="V15" s="97"/>
      <c r="W15" s="144"/>
      <c r="Y15" s="146" t="n">
        <v>34304</v>
      </c>
      <c r="Z15" s="147" t="n">
        <f aca="false">-8035720+8638014+8035720-8298344</f>
        <v>339670</v>
      </c>
      <c r="AA15" s="147"/>
      <c r="AB15" s="147"/>
      <c r="AC15" s="147"/>
      <c r="AD15" s="147" t="n">
        <f aca="false">SUM(Z15:AC15)</f>
        <v>339670</v>
      </c>
      <c r="AE15" s="150" t="n">
        <v>2.28</v>
      </c>
      <c r="AF15" s="149" t="n">
        <f aca="false">+AE15*AD15</f>
        <v>774447.6</v>
      </c>
      <c r="AG15" s="73" t="n">
        <f aca="false">+AG14+AD15</f>
        <v>773792</v>
      </c>
      <c r="AH15" s="97" t="n">
        <f aca="false">+AH14+AF15</f>
        <v>1433760.09</v>
      </c>
      <c r="AI15" s="144" t="n">
        <f aca="false">+AH15/AG15</f>
        <v>1.85290115431537</v>
      </c>
    </row>
    <row r="16" customFormat="false" ht="12.75" hidden="false" customHeight="false" outlineLevel="0" collapsed="false">
      <c r="A16" s="141" t="n">
        <v>12</v>
      </c>
      <c r="B16" s="142" t="n">
        <v>184182</v>
      </c>
      <c r="C16" s="142" t="n">
        <v>185636</v>
      </c>
      <c r="D16" s="142"/>
      <c r="E16" s="142" t="n">
        <v>-2646</v>
      </c>
      <c r="F16" s="142" t="n">
        <f aca="false">+C16+E16-B16-D16</f>
        <v>-1192</v>
      </c>
      <c r="G16" s="142"/>
      <c r="H16" s="141"/>
      <c r="I16" s="142"/>
      <c r="J16" s="142"/>
      <c r="K16" s="142"/>
      <c r="L16" s="142"/>
      <c r="M16" s="142"/>
      <c r="N16" s="147"/>
      <c r="Q16" s="142"/>
      <c r="R16" s="147"/>
      <c r="S16" s="150"/>
      <c r="T16" s="149"/>
      <c r="U16" s="73"/>
      <c r="V16" s="97"/>
      <c r="W16" s="144"/>
      <c r="Y16" s="146" t="n">
        <v>34335</v>
      </c>
      <c r="Z16" s="147" t="n">
        <f aca="false">-11019162+11034969</f>
        <v>15807</v>
      </c>
      <c r="AD16" s="147" t="n">
        <f aca="false">SUM(Z16:AC16)</f>
        <v>15807</v>
      </c>
      <c r="AE16" s="150" t="n">
        <v>1.94</v>
      </c>
      <c r="AF16" s="149" t="n">
        <f aca="false">+AE16*AD16</f>
        <v>30665.58</v>
      </c>
      <c r="AG16" s="73" t="n">
        <f aca="false">+AG15+AD16</f>
        <v>789599</v>
      </c>
      <c r="AH16" s="97" t="n">
        <f aca="false">+AH15+AF16</f>
        <v>1464425.67</v>
      </c>
      <c r="AI16" s="144" t="n">
        <f aca="false">+AH16/AG16</f>
        <v>1.85464478805064</v>
      </c>
    </row>
    <row r="17" customFormat="false" ht="12.75" hidden="false" customHeight="false" outlineLevel="0" collapsed="false">
      <c r="A17" s="141" t="n">
        <v>13</v>
      </c>
      <c r="B17" s="142" t="n">
        <v>200799</v>
      </c>
      <c r="C17" s="142" t="n">
        <v>203343</v>
      </c>
      <c r="D17" s="142"/>
      <c r="E17" s="142" t="n">
        <v>-4578</v>
      </c>
      <c r="F17" s="142" t="n">
        <f aca="false">+C17+E17-B17-D17</f>
        <v>-2034</v>
      </c>
      <c r="G17" s="142"/>
      <c r="H17" s="141"/>
      <c r="I17" s="142"/>
      <c r="J17" s="142"/>
      <c r="K17" s="142"/>
      <c r="L17" s="142"/>
      <c r="M17" s="142"/>
      <c r="N17" s="147"/>
      <c r="Q17" s="142"/>
      <c r="R17" s="147"/>
      <c r="S17" s="148"/>
      <c r="T17" s="149"/>
      <c r="U17" s="73"/>
      <c r="V17" s="97"/>
      <c r="W17" s="144"/>
      <c r="Y17" s="146" t="n">
        <v>34366</v>
      </c>
      <c r="Z17" s="147" t="n">
        <f aca="false">-9498254+9056416-9056416+9046830</f>
        <v>-451424</v>
      </c>
      <c r="AD17" s="147" t="n">
        <f aca="false">SUM(Z17:AC17)</f>
        <v>-451424</v>
      </c>
      <c r="AE17" s="150" t="n">
        <v>2.2</v>
      </c>
      <c r="AF17" s="149" t="n">
        <f aca="false">+AE17*AD17</f>
        <v>-993132.8</v>
      </c>
      <c r="AG17" s="73" t="n">
        <f aca="false">+AG16+AD17</f>
        <v>338175</v>
      </c>
      <c r="AH17" s="97" t="n">
        <f aca="false">+AH16+AF17</f>
        <v>471292.87</v>
      </c>
      <c r="AI17" s="144" t="n">
        <f aca="false">+AH17/AG17</f>
        <v>1.39363604642567</v>
      </c>
    </row>
    <row r="18" customFormat="false" ht="12.75" hidden="false" customHeight="false" outlineLevel="0" collapsed="false">
      <c r="A18" s="141" t="n">
        <v>14</v>
      </c>
      <c r="B18" s="142" t="n">
        <v>197521</v>
      </c>
      <c r="C18" s="142" t="n">
        <v>199150</v>
      </c>
      <c r="D18" s="142"/>
      <c r="E18" s="142" t="n">
        <v>-2646</v>
      </c>
      <c r="F18" s="142" t="n">
        <f aca="false">+C18+E18-B18-D18</f>
        <v>-1017</v>
      </c>
      <c r="G18" s="142"/>
      <c r="H18" s="141"/>
      <c r="I18" s="142"/>
      <c r="J18" s="142"/>
      <c r="K18" s="142"/>
      <c r="L18" s="142"/>
      <c r="M18" s="142"/>
      <c r="N18" s="147"/>
      <c r="Q18" s="142"/>
      <c r="R18" s="147"/>
      <c r="S18" s="148"/>
      <c r="T18" s="149"/>
      <c r="U18" s="73"/>
      <c r="V18" s="97"/>
      <c r="W18" s="144"/>
      <c r="Y18" s="146"/>
      <c r="Z18" s="147"/>
      <c r="AD18" s="147"/>
      <c r="AE18" s="150"/>
      <c r="AF18" s="149"/>
      <c r="AG18" s="73"/>
      <c r="AH18" s="97"/>
      <c r="AI18" s="144" t="e">
        <f aca="false">+AH18/AG18</f>
        <v>#DIV/0!</v>
      </c>
    </row>
    <row r="19" customFormat="false" ht="12.75" hidden="false" customHeight="false" outlineLevel="0" collapsed="false">
      <c r="A19" s="141" t="n">
        <v>15</v>
      </c>
      <c r="B19" s="142" t="n">
        <v>199710</v>
      </c>
      <c r="C19" s="142" t="n">
        <v>204054</v>
      </c>
      <c r="D19" s="142"/>
      <c r="E19" s="142" t="n">
        <v>-2646</v>
      </c>
      <c r="F19" s="142" t="n">
        <f aca="false">+C19+E19-B19-D19</f>
        <v>1698</v>
      </c>
      <c r="G19" s="142"/>
      <c r="H19" s="141"/>
      <c r="I19" s="142"/>
      <c r="J19" s="142"/>
      <c r="K19" s="142"/>
      <c r="L19" s="142"/>
      <c r="M19" s="142"/>
      <c r="Q19" s="142"/>
      <c r="Y19" s="146" t="n">
        <v>34425</v>
      </c>
      <c r="Z19" s="147" t="n">
        <f aca="false">-10780270+10712612</f>
        <v>-67658</v>
      </c>
      <c r="AD19" s="147" t="n">
        <f aca="false">SUM(Z19:AC19)</f>
        <v>-67658</v>
      </c>
      <c r="AE19" s="150" t="n">
        <v>1.74</v>
      </c>
      <c r="AF19" s="149" t="n">
        <f aca="false">+AE19*AD19</f>
        <v>-117724.92</v>
      </c>
      <c r="AG19" s="73" t="n">
        <f aca="false">+AG18+AD19</f>
        <v>-67658</v>
      </c>
      <c r="AH19" s="97" t="n">
        <f aca="false">+AH18+AF19</f>
        <v>-117724.92</v>
      </c>
      <c r="AI19" s="144" t="n">
        <f aca="false">+AH19/AG19</f>
        <v>1.74</v>
      </c>
    </row>
    <row r="20" customFormat="false" ht="12.75" hidden="false" customHeight="false" outlineLevel="0" collapsed="false">
      <c r="A20" s="141" t="n">
        <v>16</v>
      </c>
      <c r="B20" s="142" t="n">
        <v>174864</v>
      </c>
      <c r="C20" s="142" t="n">
        <v>192107</v>
      </c>
      <c r="D20" s="142"/>
      <c r="E20" s="142" t="n">
        <v>-8424</v>
      </c>
      <c r="F20" s="142" t="n">
        <f aca="false">+C20+E20-B20-D20</f>
        <v>8819</v>
      </c>
      <c r="G20" s="142"/>
      <c r="H20" s="141"/>
      <c r="I20" s="142"/>
      <c r="J20" s="142"/>
      <c r="K20" s="142"/>
      <c r="L20" s="142"/>
      <c r="M20" s="142"/>
      <c r="Q20" s="142"/>
      <c r="Y20" s="146" t="n">
        <v>34455</v>
      </c>
      <c r="Z20" s="142" t="n">
        <f aca="false">-11190562+11224121</f>
        <v>33559</v>
      </c>
      <c r="AD20" s="147" t="n">
        <f aca="false">SUM(Z20:AC20)</f>
        <v>33559</v>
      </c>
      <c r="AE20" s="148" t="n">
        <v>1.58</v>
      </c>
      <c r="AF20" s="149" t="n">
        <f aca="false">+AE20*AD20</f>
        <v>53023.22</v>
      </c>
      <c r="AG20" s="73" t="n">
        <f aca="false">+AG19+AD20</f>
        <v>-34099</v>
      </c>
      <c r="AH20" s="97" t="n">
        <f aca="false">+AH19+AF20</f>
        <v>-64701.7</v>
      </c>
      <c r="AI20" s="144" t="n">
        <f aca="false">+AH20/AG20</f>
        <v>1.89746620135488</v>
      </c>
    </row>
    <row r="21" customFormat="false" ht="12.75" hidden="false" customHeight="false" outlineLevel="0" collapsed="false">
      <c r="A21" s="141" t="n">
        <v>17</v>
      </c>
      <c r="B21" s="142" t="n">
        <v>167500</v>
      </c>
      <c r="C21" s="142" t="n">
        <v>192060</v>
      </c>
      <c r="D21" s="142"/>
      <c r="E21" s="142" t="n">
        <v>-9974</v>
      </c>
      <c r="F21" s="142" t="n">
        <f aca="false">+C21+E21-B21-D21</f>
        <v>14586</v>
      </c>
      <c r="G21" s="142"/>
      <c r="H21" s="141"/>
      <c r="I21" s="142"/>
      <c r="J21" s="142"/>
      <c r="K21" s="142"/>
      <c r="L21" s="142"/>
      <c r="M21" s="142"/>
      <c r="N21" s="147"/>
      <c r="O21" s="147"/>
      <c r="P21" s="147"/>
      <c r="Q21" s="142"/>
      <c r="R21" s="147"/>
      <c r="S21" s="150"/>
      <c r="T21" s="149"/>
      <c r="U21" s="73"/>
      <c r="V21" s="97"/>
      <c r="W21" s="144"/>
      <c r="Y21" s="146" t="n">
        <v>34486</v>
      </c>
      <c r="Z21" s="142" t="n">
        <f aca="false">-10190638+10110254</f>
        <v>-80384</v>
      </c>
      <c r="AD21" s="147" t="n">
        <f aca="false">SUM(Z21:AC21)</f>
        <v>-80384</v>
      </c>
      <c r="AE21" s="148" t="n">
        <v>1.6</v>
      </c>
      <c r="AF21" s="149" t="n">
        <f aca="false">+AE21*AD21</f>
        <v>-128614.4</v>
      </c>
      <c r="AG21" s="73" t="n">
        <f aca="false">+AG20+AD21</f>
        <v>-114483</v>
      </c>
      <c r="AH21" s="97" t="n">
        <f aca="false">+AH20+AF21</f>
        <v>-193316.1</v>
      </c>
      <c r="AI21" s="144" t="n">
        <f aca="false">+AH21/AG21</f>
        <v>1.68860092764865</v>
      </c>
    </row>
    <row r="22" customFormat="false" ht="12.75" hidden="false" customHeight="false" outlineLevel="0" collapsed="false">
      <c r="A22" s="141" t="n">
        <v>18</v>
      </c>
      <c r="B22" s="142" t="n">
        <v>178413</v>
      </c>
      <c r="C22" s="142" t="n">
        <v>201395</v>
      </c>
      <c r="D22" s="142"/>
      <c r="E22" s="142" t="n">
        <v>-9523</v>
      </c>
      <c r="F22" s="142" t="n">
        <f aca="false">+C22+E22-B22-D22</f>
        <v>13459</v>
      </c>
      <c r="G22" s="142"/>
      <c r="H22" s="141"/>
      <c r="I22" s="142"/>
      <c r="J22" s="142"/>
      <c r="K22" s="142"/>
      <c r="L22" s="142"/>
      <c r="M22" s="142"/>
      <c r="N22" s="147"/>
      <c r="O22" s="147"/>
      <c r="P22" s="147"/>
      <c r="Q22" s="142"/>
      <c r="R22" s="147"/>
      <c r="S22" s="150"/>
      <c r="T22" s="149"/>
      <c r="U22" s="73"/>
      <c r="V22" s="97"/>
      <c r="W22" s="144"/>
    </row>
    <row r="23" customFormat="false" ht="12.75" hidden="false" customHeight="false" outlineLevel="0" collapsed="false">
      <c r="A23" s="141" t="n">
        <v>19</v>
      </c>
      <c r="B23" s="142"/>
      <c r="C23" s="142"/>
      <c r="D23" s="142"/>
      <c r="E23" s="142"/>
      <c r="F23" s="142" t="n">
        <f aca="false">+C23+E23-B23-D23</f>
        <v>0</v>
      </c>
      <c r="G23" s="142"/>
      <c r="H23" s="141"/>
      <c r="I23" s="142"/>
      <c r="J23" s="142"/>
      <c r="K23" s="142"/>
      <c r="L23" s="142"/>
      <c r="M23" s="142"/>
      <c r="N23" s="147"/>
      <c r="O23" s="147"/>
      <c r="P23" s="147"/>
      <c r="Q23" s="142"/>
      <c r="R23" s="147"/>
      <c r="S23" s="150"/>
      <c r="T23" s="149"/>
      <c r="U23" s="73"/>
      <c r="V23" s="97"/>
      <c r="W23" s="144"/>
    </row>
    <row r="24" customFormat="false" ht="12.75" hidden="false" customHeight="false" outlineLevel="0" collapsed="false">
      <c r="A24" s="141" t="n">
        <v>20</v>
      </c>
      <c r="B24" s="142"/>
      <c r="C24" s="142"/>
      <c r="D24" s="142"/>
      <c r="E24" s="142"/>
      <c r="F24" s="142" t="n">
        <f aca="false">+C24+E24-B24-D24</f>
        <v>0</v>
      </c>
      <c r="G24" s="142"/>
      <c r="H24" s="141"/>
      <c r="I24" s="142"/>
      <c r="J24" s="142"/>
      <c r="K24" s="142"/>
      <c r="L24" s="142"/>
      <c r="M24" s="142"/>
      <c r="N24" s="147"/>
      <c r="O24" s="147"/>
      <c r="P24" s="147"/>
      <c r="Q24" s="142"/>
      <c r="R24" s="147"/>
      <c r="S24" s="150"/>
      <c r="T24" s="149"/>
      <c r="U24" s="73"/>
      <c r="V24" s="97"/>
      <c r="W24" s="144"/>
    </row>
    <row r="25" customFormat="false" ht="12.75" hidden="false" customHeight="false" outlineLevel="0" collapsed="false">
      <c r="A25" s="141" t="n">
        <v>21</v>
      </c>
      <c r="B25" s="142"/>
      <c r="C25" s="142"/>
      <c r="D25" s="142"/>
      <c r="E25" s="142"/>
      <c r="F25" s="142" t="n">
        <f aca="false">+C25+E25-B25-D25</f>
        <v>0</v>
      </c>
      <c r="G25" s="142"/>
      <c r="H25" s="141"/>
      <c r="I25" s="142"/>
      <c r="J25" s="142"/>
      <c r="K25" s="142"/>
      <c r="L25" s="142"/>
      <c r="M25" s="142"/>
      <c r="N25" s="147"/>
      <c r="O25" s="147"/>
      <c r="P25" s="147"/>
      <c r="Q25" s="142"/>
      <c r="R25" s="147"/>
      <c r="S25" s="150"/>
      <c r="T25" s="149"/>
      <c r="U25" s="73"/>
      <c r="V25" s="97"/>
      <c r="W25" s="144"/>
    </row>
    <row r="26" customFormat="false" ht="12.75" hidden="false" customHeight="false" outlineLevel="0" collapsed="false">
      <c r="A26" s="141" t="n">
        <v>22</v>
      </c>
      <c r="B26" s="142"/>
      <c r="C26" s="142"/>
      <c r="D26" s="142"/>
      <c r="E26" s="142"/>
      <c r="F26" s="142" t="n">
        <f aca="false">+C26+E26-B26-D26</f>
        <v>0</v>
      </c>
      <c r="G26" s="142"/>
      <c r="H26" s="141"/>
      <c r="I26" s="142"/>
      <c r="J26" s="142"/>
      <c r="K26" s="142"/>
      <c r="L26" s="142"/>
      <c r="M26" s="142"/>
      <c r="N26" s="147"/>
      <c r="O26" s="147"/>
      <c r="P26" s="147"/>
      <c r="Q26" s="142"/>
      <c r="R26" s="147"/>
      <c r="S26" s="150"/>
      <c r="T26" s="149"/>
      <c r="U26" s="73"/>
      <c r="V26" s="97"/>
      <c r="W26" s="144"/>
    </row>
    <row r="27" customFormat="false" ht="12.75" hidden="false" customHeight="false" outlineLevel="0" collapsed="false">
      <c r="A27" s="141" t="n">
        <v>23</v>
      </c>
      <c r="B27" s="142"/>
      <c r="C27" s="142"/>
      <c r="D27" s="142"/>
      <c r="E27" s="142"/>
      <c r="F27" s="142" t="n">
        <f aca="false">+C27+E27-B27-D27</f>
        <v>0</v>
      </c>
      <c r="G27" s="142"/>
      <c r="H27" s="141"/>
      <c r="I27" s="142"/>
      <c r="J27" s="142"/>
      <c r="K27" s="142"/>
      <c r="L27" s="142"/>
      <c r="M27" s="142"/>
      <c r="N27" s="147"/>
      <c r="O27" s="147"/>
      <c r="P27" s="147"/>
      <c r="Q27" s="142"/>
      <c r="R27" s="147"/>
      <c r="S27" s="150"/>
      <c r="T27" s="149"/>
      <c r="U27" s="73"/>
      <c r="V27" s="97"/>
      <c r="W27" s="144"/>
    </row>
    <row r="28" customFormat="false" ht="12.75" hidden="false" customHeight="false" outlineLevel="0" collapsed="false">
      <c r="A28" s="141" t="n">
        <v>24</v>
      </c>
      <c r="B28" s="142"/>
      <c r="C28" s="142"/>
      <c r="D28" s="142"/>
      <c r="E28" s="142"/>
      <c r="F28" s="142" t="n">
        <f aca="false">+C28+E28-B28-D28</f>
        <v>0</v>
      </c>
      <c r="G28" s="142"/>
      <c r="H28" s="141"/>
      <c r="I28" s="142"/>
      <c r="J28" s="142"/>
      <c r="K28" s="142"/>
      <c r="L28" s="142"/>
      <c r="M28" s="142"/>
      <c r="N28" s="147"/>
      <c r="O28" s="147"/>
      <c r="P28" s="147"/>
      <c r="Q28" s="142"/>
      <c r="R28" s="147"/>
      <c r="S28" s="150"/>
      <c r="T28" s="149"/>
      <c r="U28" s="73"/>
      <c r="V28" s="97"/>
      <c r="W28" s="144"/>
    </row>
    <row r="29" customFormat="false" ht="12.75" hidden="false" customHeight="false" outlineLevel="0" collapsed="false">
      <c r="A29" s="141" t="n">
        <v>25</v>
      </c>
      <c r="B29" s="142"/>
      <c r="C29" s="142"/>
      <c r="D29" s="142"/>
      <c r="E29" s="142"/>
      <c r="F29" s="142" t="n">
        <f aca="false">+C29+E29-B29-D29</f>
        <v>0</v>
      </c>
      <c r="G29" s="142"/>
      <c r="H29" s="141"/>
      <c r="I29" s="142"/>
      <c r="J29" s="142"/>
      <c r="K29" s="142"/>
      <c r="L29" s="142"/>
      <c r="M29" s="142"/>
      <c r="N29" s="147"/>
      <c r="O29" s="147"/>
      <c r="P29" s="147"/>
      <c r="Q29" s="142"/>
      <c r="R29" s="147"/>
      <c r="S29" s="150"/>
      <c r="T29" s="149"/>
      <c r="U29" s="73"/>
      <c r="V29" s="97"/>
      <c r="W29" s="144"/>
    </row>
    <row r="30" customFormat="false" ht="12.75" hidden="false" customHeight="false" outlineLevel="0" collapsed="false">
      <c r="A30" s="141" t="n">
        <v>26</v>
      </c>
      <c r="B30" s="142"/>
      <c r="C30" s="142"/>
      <c r="D30" s="142"/>
      <c r="E30" s="142"/>
      <c r="F30" s="142" t="n">
        <f aca="false">+C30+E30-B30-D30</f>
        <v>0</v>
      </c>
      <c r="G30" s="142"/>
      <c r="H30" s="141"/>
      <c r="I30" s="142"/>
      <c r="J30" s="142"/>
      <c r="K30" s="142"/>
      <c r="L30" s="142"/>
      <c r="M30" s="142"/>
      <c r="N30" s="147"/>
      <c r="O30" s="147"/>
      <c r="P30" s="147"/>
      <c r="Q30" s="142"/>
      <c r="R30" s="147"/>
      <c r="S30" s="150"/>
      <c r="T30" s="149"/>
      <c r="U30" s="73"/>
      <c r="V30" s="97"/>
      <c r="W30" s="144"/>
    </row>
    <row r="31" customFormat="false" ht="12.75" hidden="false" customHeight="false" outlineLevel="0" collapsed="false">
      <c r="A31" s="141" t="n">
        <v>27</v>
      </c>
      <c r="B31" s="142"/>
      <c r="C31" s="142"/>
      <c r="D31" s="142"/>
      <c r="E31" s="142"/>
      <c r="F31" s="142" t="n">
        <f aca="false">+C31+E31-B31-D31</f>
        <v>0</v>
      </c>
      <c r="G31" s="142"/>
      <c r="H31" s="141"/>
      <c r="I31" s="142"/>
      <c r="J31" s="142"/>
      <c r="K31" s="142"/>
      <c r="L31" s="142"/>
      <c r="M31" s="142"/>
      <c r="N31" s="147"/>
      <c r="O31" s="147"/>
      <c r="P31" s="147"/>
      <c r="Q31" s="142"/>
      <c r="R31" s="147"/>
      <c r="S31" s="150"/>
      <c r="T31" s="149"/>
      <c r="U31" s="73"/>
      <c r="V31" s="97"/>
      <c r="W31" s="144"/>
    </row>
    <row r="32" customFormat="false" ht="12.75" hidden="false" customHeight="false" outlineLevel="0" collapsed="false">
      <c r="A32" s="141" t="n">
        <v>28</v>
      </c>
      <c r="B32" s="142"/>
      <c r="C32" s="142"/>
      <c r="D32" s="142"/>
      <c r="E32" s="142"/>
      <c r="F32" s="142" t="n">
        <f aca="false">+C32+E32-B32-D32</f>
        <v>0</v>
      </c>
      <c r="G32" s="142"/>
      <c r="H32" s="141"/>
      <c r="I32" s="142"/>
      <c r="J32" s="142"/>
      <c r="K32" s="142"/>
      <c r="L32" s="142"/>
      <c r="M32" s="142"/>
      <c r="N32" s="147"/>
      <c r="Q32" s="142"/>
      <c r="R32" s="147"/>
      <c r="S32" s="150"/>
      <c r="T32" s="149"/>
      <c r="U32" s="73"/>
      <c r="V32" s="97"/>
      <c r="W32" s="144"/>
    </row>
    <row r="33" customFormat="false" ht="12.75" hidden="false" customHeight="false" outlineLevel="0" collapsed="false">
      <c r="A33" s="141" t="n">
        <v>29</v>
      </c>
      <c r="B33" s="142"/>
      <c r="C33" s="142"/>
      <c r="D33" s="142"/>
      <c r="E33" s="142"/>
      <c r="F33" s="142" t="n">
        <f aca="false">+C33+E33-B33-D33</f>
        <v>0</v>
      </c>
      <c r="G33" s="142"/>
      <c r="H33" s="141"/>
      <c r="I33" s="142"/>
      <c r="J33" s="142"/>
      <c r="K33" s="142"/>
      <c r="L33" s="142"/>
      <c r="M33" s="142"/>
      <c r="N33" s="147"/>
      <c r="Q33" s="142"/>
      <c r="R33" s="147"/>
      <c r="S33" s="150"/>
      <c r="T33" s="149"/>
      <c r="U33" s="73"/>
      <c r="V33" s="97"/>
      <c r="W33" s="144"/>
    </row>
    <row r="34" customFormat="false" ht="12.75" hidden="false" customHeight="false" outlineLevel="0" collapsed="false">
      <c r="A34" s="141" t="n">
        <v>30</v>
      </c>
      <c r="B34" s="142"/>
      <c r="C34" s="142"/>
      <c r="D34" s="142"/>
      <c r="E34" s="142"/>
      <c r="F34" s="142" t="n">
        <f aca="false">+C34+E34-B34-D34</f>
        <v>0</v>
      </c>
      <c r="G34" s="142"/>
      <c r="H34" s="141"/>
      <c r="I34" s="142"/>
      <c r="J34" s="142"/>
      <c r="K34" s="142"/>
      <c r="L34" s="142"/>
      <c r="M34" s="142"/>
      <c r="N34" s="147"/>
      <c r="Q34" s="142"/>
      <c r="R34" s="147"/>
      <c r="S34" s="150"/>
      <c r="T34" s="149"/>
      <c r="U34" s="73"/>
      <c r="V34" s="97"/>
      <c r="W34" s="144"/>
    </row>
    <row r="35" customFormat="false" ht="12.75" hidden="false" customHeight="false" outlineLevel="0" collapsed="false">
      <c r="A35" s="141" t="n">
        <v>31</v>
      </c>
      <c r="B35" s="142"/>
      <c r="C35" s="142"/>
      <c r="D35" s="142"/>
      <c r="E35" s="142"/>
      <c r="F35" s="142" t="n">
        <f aca="false">+C35+E35-B35-D35</f>
        <v>0</v>
      </c>
      <c r="G35" s="142"/>
      <c r="H35" s="141"/>
      <c r="I35" s="142"/>
      <c r="J35" s="142"/>
      <c r="K35" s="142"/>
      <c r="L35" s="142"/>
      <c r="M35" s="142"/>
      <c r="N35" s="147"/>
      <c r="Q35" s="142"/>
      <c r="R35" s="147"/>
      <c r="S35" s="150"/>
      <c r="T35" s="149"/>
      <c r="U35" s="73"/>
      <c r="V35" s="97"/>
      <c r="W35" s="144"/>
    </row>
    <row r="36" customFormat="false" ht="12.75" hidden="false" customHeight="false" outlineLevel="0" collapsed="false">
      <c r="A36" s="141"/>
      <c r="B36" s="142" t="n">
        <f aca="false">SUM(B5:B35)</f>
        <v>3270529</v>
      </c>
      <c r="C36" s="142" t="n">
        <f aca="false">SUM(C5:C35)</f>
        <v>3366063</v>
      </c>
      <c r="D36" s="142" t="n">
        <f aca="false">SUM(D5:D35)</f>
        <v>0</v>
      </c>
      <c r="E36" s="142" t="n">
        <f aca="false">SUM(E5:E35)</f>
        <v>-70833</v>
      </c>
      <c r="F36" s="142" t="n">
        <f aca="false">SUM(F5:F35)</f>
        <v>24701</v>
      </c>
      <c r="G36" s="157"/>
      <c r="H36" s="171"/>
      <c r="J36" s="157"/>
      <c r="L36" s="157"/>
      <c r="N36" s="142"/>
      <c r="Q36" s="142"/>
      <c r="R36" s="147"/>
      <c r="S36" s="148"/>
      <c r="T36" s="149"/>
      <c r="U36" s="73"/>
      <c r="V36" s="97"/>
      <c r="W36" s="144"/>
    </row>
    <row r="37" customFormat="false" ht="12.75" hidden="false" customHeight="false" outlineLevel="0" collapsed="false">
      <c r="A37" s="171"/>
      <c r="C37" s="157"/>
      <c r="E37" s="142"/>
      <c r="G37" s="142"/>
      <c r="H37" s="171"/>
      <c r="J37" s="142"/>
      <c r="K37" s="142"/>
      <c r="L37" s="142"/>
      <c r="N37" s="142"/>
      <c r="Q37" s="142"/>
      <c r="R37" s="147"/>
      <c r="S37" s="148"/>
      <c r="T37" s="149"/>
      <c r="U37" s="73"/>
      <c r="V37" s="97"/>
      <c r="W37" s="144"/>
    </row>
    <row r="38" customFormat="false" ht="12.75" hidden="false" customHeight="false" outlineLevel="0" collapsed="false">
      <c r="A38" s="171"/>
      <c r="C38" s="142"/>
      <c r="D38" s="142"/>
      <c r="E38" s="142"/>
      <c r="H38" s="171"/>
      <c r="M38" s="157"/>
      <c r="N38" s="147"/>
      <c r="Q38" s="142"/>
      <c r="R38" s="147"/>
      <c r="S38" s="148"/>
      <c r="T38" s="149"/>
      <c r="U38" s="73"/>
      <c r="V38" s="97"/>
      <c r="W38" s="144"/>
    </row>
    <row r="39" customFormat="false" ht="12.75" hidden="false" customHeight="false" outlineLevel="0" collapsed="false">
      <c r="A39" s="171"/>
      <c r="B39" s="195" t="n">
        <v>37287</v>
      </c>
      <c r="F39" s="378" t="n">
        <v>-35191</v>
      </c>
      <c r="H39" s="171"/>
      <c r="N39" s="147"/>
      <c r="Q39" s="142"/>
      <c r="R39" s="147"/>
      <c r="S39" s="148"/>
      <c r="T39" s="149"/>
      <c r="U39" s="73"/>
      <c r="V39" s="97"/>
      <c r="W39" s="144"/>
    </row>
    <row r="40" customFormat="false" ht="12.75" hidden="false" customHeight="false" outlineLevel="0" collapsed="false">
      <c r="A40" s="171"/>
      <c r="M40" s="146"/>
      <c r="N40" s="147"/>
      <c r="Q40" s="142"/>
      <c r="R40" s="147"/>
      <c r="S40" s="148"/>
      <c r="T40" s="149"/>
      <c r="U40" s="73"/>
      <c r="V40" s="97"/>
      <c r="W40" s="144"/>
    </row>
    <row r="41" customFormat="false" ht="13.5" hidden="false" customHeight="false" outlineLevel="0" collapsed="false">
      <c r="A41" s="171"/>
      <c r="B41" s="195" t="n">
        <v>37305</v>
      </c>
      <c r="F41" s="379" t="n">
        <f aca="false">+F39+F36</f>
        <v>-10490</v>
      </c>
      <c r="M41" s="146"/>
      <c r="N41" s="147"/>
      <c r="Q41" s="142"/>
      <c r="R41" s="147"/>
      <c r="S41" s="148"/>
      <c r="T41" s="149"/>
      <c r="U41" s="73"/>
      <c r="V41" s="97"/>
      <c r="W41" s="144"/>
    </row>
    <row r="42" customFormat="false" ht="13.5" hidden="false" customHeight="false" outlineLevel="0" collapsed="false">
      <c r="E42" s="0"/>
      <c r="M42" s="146"/>
      <c r="N42" s="147"/>
      <c r="Q42" s="142"/>
      <c r="R42" s="147"/>
      <c r="S42" s="148"/>
      <c r="T42" s="149"/>
      <c r="U42" s="73"/>
      <c r="V42" s="97"/>
      <c r="W42" s="144"/>
    </row>
    <row r="43" customFormat="false" ht="12.75" hidden="false" customHeight="false" outlineLevel="0" collapsed="false">
      <c r="E43" s="0"/>
      <c r="M43" s="146"/>
      <c r="N43" s="147"/>
      <c r="Q43" s="142"/>
      <c r="R43" s="147"/>
      <c r="S43" s="148"/>
      <c r="T43" s="149"/>
      <c r="U43" s="73"/>
      <c r="V43" s="97"/>
      <c r="W43" s="144"/>
    </row>
    <row r="44" customFormat="false" ht="12.75" hidden="false" customHeight="false" outlineLevel="0" collapsed="false">
      <c r="A44" s="94"/>
      <c r="B44" s="135"/>
      <c r="C44" s="135"/>
      <c r="D44" s="135"/>
      <c r="E44" s="182"/>
      <c r="F44" s="135"/>
      <c r="M44" s="146"/>
      <c r="N44" s="142"/>
      <c r="Q44" s="142"/>
      <c r="R44" s="147"/>
      <c r="S44" s="148"/>
      <c r="T44" s="149"/>
      <c r="U44" s="73"/>
      <c r="V44" s="97"/>
      <c r="W44" s="144"/>
    </row>
    <row r="45" customFormat="false" ht="12.75" hidden="false" customHeight="false" outlineLevel="0" collapsed="false">
      <c r="A45" s="141"/>
      <c r="B45" s="142"/>
      <c r="C45" s="142"/>
      <c r="D45" s="142"/>
      <c r="E45" s="142"/>
      <c r="F45" s="142"/>
      <c r="M45" s="146"/>
      <c r="N45" s="142"/>
      <c r="R45" s="147"/>
      <c r="S45" s="148"/>
      <c r="T45" s="149"/>
      <c r="U45" s="73"/>
      <c r="V45" s="97"/>
      <c r="W45" s="144"/>
    </row>
    <row r="46" customFormat="false" ht="12.75" hidden="false" customHeight="false" outlineLevel="0" collapsed="false">
      <c r="A46" s="141"/>
      <c r="B46" s="9" t="s">
        <v>165</v>
      </c>
      <c r="C46" s="9"/>
      <c r="D46" s="9"/>
      <c r="E46" s="27"/>
      <c r="F46" s="142"/>
      <c r="M46" s="146"/>
      <c r="R46" s="147"/>
      <c r="S46" s="148"/>
      <c r="T46" s="149"/>
      <c r="U46" s="73"/>
      <c r="V46" s="97"/>
      <c r="W46" s="144"/>
    </row>
    <row r="47" customFormat="false" ht="12.75" hidden="false" customHeight="false" outlineLevel="0" collapsed="false">
      <c r="A47" s="141"/>
      <c r="B47" s="161" t="n">
        <f aca="false">+B39</f>
        <v>37287</v>
      </c>
      <c r="C47" s="9"/>
      <c r="D47" s="9"/>
      <c r="E47" s="162" t="n">
        <v>-533965.98</v>
      </c>
      <c r="F47" s="142"/>
      <c r="M47" s="146"/>
      <c r="R47" s="147"/>
      <c r="S47" s="148"/>
      <c r="T47" s="149"/>
      <c r="U47" s="73"/>
      <c r="V47" s="97"/>
      <c r="W47" s="144"/>
    </row>
    <row r="48" customFormat="false" ht="12.75" hidden="false" customHeight="false" outlineLevel="0" collapsed="false">
      <c r="A48" s="141"/>
      <c r="B48" s="161" t="n">
        <f aca="false">+B41</f>
        <v>37305</v>
      </c>
      <c r="C48" s="9"/>
      <c r="D48" s="9"/>
      <c r="E48" s="163" t="n">
        <f aca="false">+F36*'by type_area'!G3</f>
        <v>51625.09</v>
      </c>
      <c r="F48" s="142"/>
      <c r="M48" s="146"/>
      <c r="S48" s="148"/>
    </row>
    <row r="49" customFormat="false" ht="12.75" hidden="false" customHeight="false" outlineLevel="0" collapsed="false">
      <c r="A49" s="141"/>
      <c r="B49" s="9"/>
      <c r="C49" s="9"/>
      <c r="D49" s="9"/>
      <c r="E49" s="68" t="n">
        <f aca="false">+E48+E47</f>
        <v>-482340.89</v>
      </c>
      <c r="F49" s="142"/>
      <c r="M49" s="146"/>
    </row>
    <row r="50" customFormat="false" ht="12.75" hidden="false" customHeight="false" outlineLevel="0" collapsed="false">
      <c r="A50" s="141"/>
      <c r="B50" s="142"/>
      <c r="C50" s="142"/>
      <c r="D50" s="142"/>
      <c r="E50" s="142"/>
      <c r="F50" s="142"/>
      <c r="M50" s="146"/>
    </row>
    <row r="51" customFormat="false" ht="12.75" hidden="false" customHeight="false" outlineLevel="0" collapsed="false">
      <c r="A51" s="141"/>
      <c r="B51" s="142"/>
      <c r="C51" s="142"/>
      <c r="D51" s="142"/>
      <c r="E51" s="142"/>
      <c r="F51" s="142"/>
      <c r="M51" s="146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142"/>
      <c r="M52" s="146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142"/>
      <c r="M53" s="146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142"/>
      <c r="M54" s="146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142"/>
      <c r="M55" s="146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142"/>
      <c r="M56" s="146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142"/>
      <c r="M57" s="146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142"/>
      <c r="M58" s="146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F59" s="142"/>
      <c r="M59" s="146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F60" s="142"/>
      <c r="M60" s="146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F61" s="142"/>
      <c r="M61" s="146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F62" s="142"/>
      <c r="M62" s="146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F63" s="142"/>
      <c r="M63" s="146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F64" s="142"/>
      <c r="M64" s="146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F65" s="142"/>
      <c r="M65" s="146"/>
    </row>
    <row r="66" customFormat="false" ht="12.75" hidden="false" customHeight="false" outlineLevel="0" collapsed="false">
      <c r="A66" s="141"/>
      <c r="B66" s="142"/>
      <c r="C66" s="142"/>
      <c r="D66" s="142"/>
      <c r="E66" s="142"/>
      <c r="F66" s="142"/>
      <c r="M66" s="146"/>
    </row>
    <row r="67" customFormat="false" ht="12.75" hidden="false" customHeight="false" outlineLevel="0" collapsed="false">
      <c r="A67" s="141"/>
      <c r="B67" s="142"/>
      <c r="C67" s="142"/>
      <c r="D67" s="142"/>
      <c r="E67" s="142"/>
      <c r="F67" s="142"/>
    </row>
    <row r="68" customFormat="false" ht="12.75" hidden="false" customHeight="false" outlineLevel="0" collapsed="false">
      <c r="A68" s="141"/>
      <c r="B68" s="142"/>
      <c r="C68" s="142"/>
      <c r="D68" s="142"/>
      <c r="E68" s="142"/>
      <c r="F68" s="142"/>
      <c r="M68" s="146"/>
      <c r="N68" s="147"/>
      <c r="O68" s="147"/>
      <c r="P68" s="147"/>
      <c r="Q68" s="147"/>
      <c r="R68" s="147"/>
      <c r="S68" s="263"/>
      <c r="T68" s="264"/>
    </row>
    <row r="69" customFormat="false" ht="12.75" hidden="false" customHeight="false" outlineLevel="0" collapsed="false">
      <c r="A69" s="141"/>
      <c r="B69" s="142"/>
      <c r="C69" s="142"/>
      <c r="D69" s="142"/>
      <c r="E69" s="142"/>
      <c r="F69" s="142"/>
      <c r="M69" s="146"/>
      <c r="N69" s="147"/>
      <c r="O69" s="147"/>
      <c r="P69" s="147"/>
      <c r="Q69" s="147"/>
      <c r="R69" s="147"/>
      <c r="S69" s="263"/>
      <c r="T69" s="264"/>
    </row>
    <row r="70" customFormat="false" ht="12.75" hidden="false" customHeight="false" outlineLevel="0" collapsed="false">
      <c r="A70" s="141"/>
      <c r="B70" s="142"/>
      <c r="C70" s="142"/>
      <c r="D70" s="142"/>
      <c r="E70" s="142"/>
      <c r="F70" s="142"/>
      <c r="M70" s="146"/>
      <c r="N70" s="147"/>
      <c r="O70" s="147"/>
      <c r="P70" s="147"/>
      <c r="Q70" s="147"/>
      <c r="R70" s="147"/>
      <c r="S70" s="263"/>
      <c r="T70" s="264"/>
    </row>
    <row r="71" customFormat="false" ht="12.75" hidden="false" customHeight="false" outlineLevel="0" collapsed="false">
      <c r="A71" s="141"/>
      <c r="B71" s="142"/>
      <c r="C71" s="142"/>
      <c r="D71" s="142"/>
      <c r="E71" s="142"/>
      <c r="F71" s="142"/>
      <c r="M71" s="146"/>
      <c r="N71" s="147"/>
      <c r="O71" s="147"/>
      <c r="P71" s="147"/>
      <c r="Q71" s="147"/>
      <c r="R71" s="147"/>
      <c r="S71" s="263"/>
      <c r="T71" s="264"/>
    </row>
    <row r="72" customFormat="false" ht="12.75" hidden="false" customHeight="false" outlineLevel="0" collapsed="false">
      <c r="A72" s="141"/>
      <c r="B72" s="142"/>
      <c r="C72" s="142"/>
      <c r="D72" s="142"/>
      <c r="E72" s="142"/>
      <c r="F72" s="142"/>
      <c r="M72" s="146"/>
      <c r="N72" s="147"/>
      <c r="O72" s="147"/>
      <c r="P72" s="147"/>
      <c r="Q72" s="147"/>
      <c r="R72" s="147"/>
      <c r="S72" s="263"/>
      <c r="T72" s="264"/>
    </row>
    <row r="73" customFormat="false" ht="12.75" hidden="false" customHeight="false" outlineLevel="0" collapsed="false">
      <c r="A73" s="141"/>
      <c r="B73" s="142"/>
      <c r="C73" s="142"/>
      <c r="D73" s="142"/>
      <c r="E73" s="142"/>
      <c r="F73" s="142"/>
      <c r="M73" s="146"/>
      <c r="N73" s="147"/>
      <c r="O73" s="147"/>
      <c r="P73" s="147"/>
      <c r="Q73" s="147"/>
      <c r="R73" s="147"/>
      <c r="S73" s="263"/>
      <c r="T73" s="264"/>
    </row>
    <row r="74" customFormat="false" ht="12.75" hidden="false" customHeight="false" outlineLevel="0" collapsed="false">
      <c r="A74" s="141"/>
      <c r="B74" s="142"/>
      <c r="C74" s="142"/>
      <c r="D74" s="142"/>
      <c r="E74" s="142"/>
      <c r="F74" s="142"/>
      <c r="M74" s="146"/>
      <c r="N74" s="147"/>
      <c r="O74" s="147"/>
      <c r="P74" s="147"/>
      <c r="Q74" s="147"/>
      <c r="R74" s="147"/>
      <c r="S74" s="250"/>
      <c r="T74" s="264"/>
    </row>
    <row r="75" customFormat="false" ht="12.75" hidden="false" customHeight="false" outlineLevel="0" collapsed="false">
      <c r="A75" s="141"/>
      <c r="B75" s="142"/>
      <c r="C75" s="142"/>
      <c r="D75" s="142"/>
      <c r="E75" s="142"/>
      <c r="F75" s="142"/>
      <c r="M75" s="146"/>
      <c r="N75" s="147"/>
      <c r="O75" s="147"/>
      <c r="P75" s="147"/>
      <c r="Q75" s="147"/>
      <c r="R75" s="147"/>
      <c r="S75" s="250"/>
      <c r="T75" s="264"/>
    </row>
    <row r="76" customFormat="false" ht="12.75" hidden="false" customHeight="false" outlineLevel="0" collapsed="false">
      <c r="A76" s="141"/>
      <c r="B76" s="142"/>
      <c r="C76" s="142"/>
      <c r="D76" s="142"/>
      <c r="E76" s="142"/>
      <c r="F76" s="142"/>
      <c r="M76" s="146"/>
      <c r="N76" s="147"/>
      <c r="O76" s="147"/>
      <c r="P76" s="147"/>
      <c r="Q76" s="147"/>
      <c r="R76" s="147"/>
      <c r="S76" s="250"/>
      <c r="T76" s="264"/>
    </row>
    <row r="77" customFormat="false" ht="12.75" hidden="false" customHeight="false" outlineLevel="0" collapsed="false">
      <c r="A77" s="171"/>
      <c r="C77" s="157"/>
      <c r="E77" s="142"/>
      <c r="M77" s="146"/>
      <c r="N77" s="147"/>
      <c r="O77" s="147"/>
      <c r="P77" s="147"/>
      <c r="Q77" s="147"/>
      <c r="R77" s="147"/>
      <c r="S77" s="250"/>
      <c r="T77" s="264"/>
    </row>
    <row r="78" customFormat="false" ht="12.75" hidden="false" customHeight="false" outlineLevel="0" collapsed="false">
      <c r="A78" s="171"/>
      <c r="C78" s="142"/>
      <c r="D78" s="142"/>
      <c r="E78" s="142"/>
      <c r="M78" s="146"/>
      <c r="N78" s="147"/>
      <c r="O78" s="147"/>
      <c r="P78" s="147"/>
      <c r="Q78" s="147"/>
      <c r="R78" s="147"/>
      <c r="S78" s="250"/>
      <c r="T78" s="264"/>
    </row>
    <row r="79" customFormat="false" ht="12.75" hidden="false" customHeight="false" outlineLevel="0" collapsed="false">
      <c r="A79" s="171"/>
      <c r="F79" s="157"/>
      <c r="M79" s="146"/>
      <c r="N79" s="147"/>
      <c r="O79" s="147"/>
      <c r="P79" s="147"/>
      <c r="Q79" s="147"/>
      <c r="R79" s="147"/>
      <c r="S79" s="250"/>
      <c r="T79" s="264"/>
    </row>
    <row r="80" customFormat="false" ht="12.75" hidden="false" customHeight="false" outlineLevel="0" collapsed="false">
      <c r="A80" s="171"/>
      <c r="M80" s="146"/>
      <c r="N80" s="147"/>
      <c r="O80" s="147"/>
      <c r="P80" s="147"/>
      <c r="Q80" s="147"/>
      <c r="R80" s="147"/>
      <c r="S80" s="250"/>
      <c r="T80" s="264"/>
    </row>
    <row r="81" customFormat="false" ht="12.75" hidden="false" customHeight="false" outlineLevel="0" collapsed="false">
      <c r="A81" s="171"/>
      <c r="F81" s="157"/>
      <c r="M81" s="146"/>
      <c r="N81" s="147"/>
      <c r="O81" s="147"/>
      <c r="P81" s="147"/>
      <c r="Q81" s="147"/>
      <c r="R81" s="147"/>
      <c r="T81" s="264"/>
    </row>
    <row r="82" customFormat="false" ht="12.75" hidden="false" customHeight="false" outlineLevel="0" collapsed="false">
      <c r="A82" s="171"/>
      <c r="M82" s="146"/>
      <c r="N82" s="147"/>
      <c r="O82" s="147"/>
      <c r="P82" s="147"/>
      <c r="Q82" s="147"/>
      <c r="R82" s="147"/>
      <c r="T82" s="264"/>
    </row>
    <row r="83" customFormat="false" ht="12.75" hidden="false" customHeight="false" outlineLevel="0" collapsed="false">
      <c r="A83" s="171"/>
      <c r="M83" s="146"/>
      <c r="N83" s="147"/>
      <c r="O83" s="147"/>
      <c r="P83" s="147"/>
      <c r="Q83" s="147"/>
      <c r="R83" s="147"/>
      <c r="T83" s="264"/>
    </row>
    <row r="84" customFormat="false" ht="12.75" hidden="false" customHeight="false" outlineLevel="0" collapsed="false">
      <c r="A84" s="210"/>
      <c r="B84" s="210"/>
      <c r="M84" s="146"/>
      <c r="N84" s="147"/>
      <c r="O84" s="147"/>
      <c r="P84" s="147"/>
      <c r="Q84" s="147"/>
      <c r="R84" s="147"/>
      <c r="T84" s="264"/>
    </row>
    <row r="85" customFormat="false" ht="12.75" hidden="false" customHeight="false" outlineLevel="0" collapsed="false">
      <c r="B85" s="131"/>
      <c r="D85" s="131"/>
      <c r="M85" s="146"/>
      <c r="N85" s="147"/>
      <c r="O85" s="147"/>
      <c r="P85" s="147"/>
      <c r="Q85" s="147"/>
      <c r="R85" s="147"/>
      <c r="T85" s="264"/>
    </row>
    <row r="86" customFormat="false" ht="12.75" hidden="false" customHeight="false" outlineLevel="0" collapsed="false">
      <c r="A86" s="173"/>
      <c r="B86" s="133"/>
      <c r="C86" s="133"/>
      <c r="D86" s="133"/>
      <c r="E86" s="249"/>
      <c r="F86" s="133"/>
      <c r="M86" s="146"/>
      <c r="N86" s="147"/>
      <c r="O86" s="147"/>
      <c r="P86" s="147"/>
      <c r="Q86" s="147"/>
      <c r="R86" s="147"/>
      <c r="T86" s="264"/>
    </row>
    <row r="87" customFormat="false" ht="12.75" hidden="false" customHeight="false" outlineLevel="0" collapsed="false">
      <c r="A87" s="94"/>
      <c r="B87" s="135"/>
      <c r="C87" s="135"/>
      <c r="D87" s="135"/>
      <c r="E87" s="182"/>
      <c r="F87" s="135"/>
      <c r="M87" s="146"/>
      <c r="N87" s="147"/>
      <c r="O87" s="147"/>
      <c r="P87" s="147"/>
      <c r="Q87" s="147"/>
      <c r="R87" s="147"/>
      <c r="T87" s="264"/>
    </row>
    <row r="88" customFormat="false" ht="12.75" hidden="false" customHeight="false" outlineLevel="0" collapsed="false">
      <c r="A88" s="141"/>
      <c r="B88" s="142"/>
      <c r="C88" s="142"/>
      <c r="D88" s="142"/>
      <c r="E88" s="142"/>
      <c r="F88" s="142"/>
      <c r="G88" s="76"/>
      <c r="M88" s="146"/>
      <c r="N88" s="147"/>
      <c r="O88" s="147"/>
      <c r="P88" s="147"/>
      <c r="Q88" s="147"/>
      <c r="R88" s="147"/>
      <c r="T88" s="264"/>
    </row>
    <row r="89" customFormat="false" ht="12.75" hidden="false" customHeight="false" outlineLevel="0" collapsed="false">
      <c r="A89" s="141"/>
      <c r="B89" s="142"/>
      <c r="C89" s="142"/>
      <c r="D89" s="142"/>
      <c r="E89" s="142"/>
      <c r="F89" s="142"/>
      <c r="M89" s="146"/>
      <c r="N89" s="147"/>
      <c r="O89" s="147"/>
      <c r="P89" s="147"/>
      <c r="Q89" s="147"/>
      <c r="R89" s="147"/>
      <c r="T89" s="264"/>
    </row>
    <row r="90" customFormat="false" ht="12.75" hidden="false" customHeight="false" outlineLevel="0" collapsed="false">
      <c r="A90" s="141"/>
      <c r="B90" s="142"/>
      <c r="C90" s="142"/>
      <c r="D90" s="142"/>
      <c r="E90" s="142"/>
      <c r="F90" s="142"/>
      <c r="M90" s="146"/>
      <c r="N90" s="172"/>
      <c r="O90" s="172"/>
      <c r="P90" s="172"/>
      <c r="Q90" s="172"/>
      <c r="R90" s="172"/>
      <c r="T90" s="139"/>
    </row>
    <row r="91" customFormat="false" ht="12.75" hidden="false" customHeight="false" outlineLevel="0" collapsed="false">
      <c r="A91" s="141"/>
      <c r="B91" s="142"/>
      <c r="C91" s="142"/>
      <c r="D91" s="142"/>
      <c r="E91" s="142"/>
      <c r="F91" s="142"/>
    </row>
    <row r="92" customFormat="false" ht="12.75" hidden="false" customHeight="false" outlineLevel="0" collapsed="false">
      <c r="A92" s="141"/>
      <c r="B92" s="142"/>
      <c r="C92" s="142"/>
      <c r="D92" s="142"/>
      <c r="E92" s="142"/>
      <c r="F92" s="142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2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2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2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2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2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2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2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2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2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2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2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2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2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2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2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2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2"/>
    </row>
    <row r="110" customFormat="false" ht="12.75" hidden="false" customHeight="false" outlineLevel="0" collapsed="false">
      <c r="A110" s="141"/>
      <c r="B110" s="142"/>
      <c r="C110" s="142"/>
      <c r="D110" s="142"/>
      <c r="E110" s="142"/>
      <c r="F110" s="142"/>
    </row>
    <row r="111" customFormat="false" ht="12.75" hidden="false" customHeight="false" outlineLevel="0" collapsed="false">
      <c r="A111" s="141"/>
      <c r="B111" s="142"/>
      <c r="C111" s="142"/>
      <c r="D111" s="142"/>
      <c r="E111" s="142"/>
      <c r="F111" s="142"/>
    </row>
    <row r="112" customFormat="false" ht="12.75" hidden="false" customHeight="false" outlineLevel="0" collapsed="false">
      <c r="A112" s="141"/>
      <c r="B112" s="142"/>
      <c r="C112" s="142"/>
      <c r="D112" s="142"/>
      <c r="E112" s="142"/>
      <c r="F112" s="142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2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2"/>
    </row>
    <row r="115" customFormat="false" ht="12.75" hidden="false" customHeight="false" outlineLevel="0" collapsed="false">
      <c r="A115" s="141"/>
      <c r="B115" s="142"/>
      <c r="C115" s="142"/>
      <c r="D115" s="142"/>
      <c r="E115" s="142"/>
      <c r="F115" s="142"/>
    </row>
    <row r="116" customFormat="false" ht="12.75" hidden="false" customHeight="false" outlineLevel="0" collapsed="false">
      <c r="A116" s="141"/>
      <c r="B116" s="142"/>
      <c r="C116" s="142"/>
      <c r="D116" s="142"/>
      <c r="E116" s="142"/>
      <c r="F116" s="142"/>
    </row>
    <row r="117" customFormat="false" ht="12.75" hidden="false" customHeight="false" outlineLevel="0" collapsed="false">
      <c r="A117" s="141"/>
      <c r="B117" s="142"/>
      <c r="C117" s="142"/>
      <c r="D117" s="142"/>
      <c r="E117" s="142"/>
      <c r="F117" s="142"/>
    </row>
    <row r="118" customFormat="false" ht="12.75" hidden="false" customHeight="false" outlineLevel="0" collapsed="false">
      <c r="A118" s="141"/>
      <c r="B118" s="142"/>
      <c r="C118" s="142"/>
      <c r="D118" s="142"/>
      <c r="E118" s="142"/>
      <c r="F118" s="142"/>
    </row>
    <row r="119" customFormat="false" ht="12.75" hidden="false" customHeight="false" outlineLevel="0" collapsed="false">
      <c r="A119" s="141"/>
      <c r="B119" s="142"/>
      <c r="C119" s="142"/>
      <c r="D119" s="142"/>
      <c r="E119" s="142"/>
      <c r="F119" s="142"/>
    </row>
    <row r="120" customFormat="false" ht="12.75" hidden="false" customHeight="false" outlineLevel="0" collapsed="false">
      <c r="A120" s="171"/>
      <c r="C120" s="157"/>
      <c r="E120" s="142"/>
    </row>
    <row r="121" customFormat="false" ht="12.75" hidden="false" customHeight="false" outlineLevel="0" collapsed="false">
      <c r="A121" s="171"/>
      <c r="C121" s="142"/>
      <c r="D121" s="142"/>
      <c r="E121" s="142"/>
    </row>
    <row r="122" customFormat="false" ht="12.75" hidden="false" customHeight="false" outlineLevel="0" collapsed="false">
      <c r="A122" s="171"/>
      <c r="F122" s="157"/>
    </row>
    <row r="123" customFormat="false" ht="12.75" hidden="false" customHeight="false" outlineLevel="0" collapsed="false">
      <c r="A123" s="171"/>
    </row>
    <row r="124" customFormat="false" ht="12.75" hidden="false" customHeight="false" outlineLevel="0" collapsed="false">
      <c r="A124" s="171"/>
      <c r="F124" s="157"/>
    </row>
    <row r="125" customFormat="false" ht="12.75" hidden="false" customHeight="false" outlineLevel="0" collapsed="false">
      <c r="A125" s="171"/>
    </row>
    <row r="126" customFormat="false" ht="12.75" hidden="false" customHeight="false" outlineLevel="0" collapsed="false">
      <c r="A126" s="171"/>
    </row>
    <row r="127" customFormat="false" ht="12.75" hidden="false" customHeight="false" outlineLevel="0" collapsed="false">
      <c r="A127" s="171"/>
    </row>
    <row r="128" customFormat="false" ht="12.75" hidden="false" customHeight="false" outlineLevel="0" collapsed="false">
      <c r="A128" s="210"/>
      <c r="B128" s="210"/>
    </row>
    <row r="129" customFormat="false" ht="12.75" hidden="false" customHeight="false" outlineLevel="0" collapsed="false">
      <c r="B129" s="131"/>
      <c r="D129" s="131"/>
    </row>
    <row r="130" customFormat="false" ht="12.75" hidden="false" customHeight="false" outlineLevel="0" collapsed="false">
      <c r="A130" s="173"/>
      <c r="B130" s="133"/>
      <c r="C130" s="133"/>
      <c r="D130" s="133"/>
      <c r="E130" s="249"/>
      <c r="F130" s="133"/>
    </row>
    <row r="131" customFormat="false" ht="12.75" hidden="false" customHeight="false" outlineLevel="0" collapsed="false">
      <c r="A131" s="94"/>
      <c r="B131" s="135"/>
      <c r="C131" s="135"/>
      <c r="D131" s="135"/>
      <c r="E131" s="182"/>
      <c r="F131" s="135"/>
    </row>
    <row r="132" customFormat="false" ht="12.75" hidden="false" customHeight="false" outlineLevel="0" collapsed="false">
      <c r="A132" s="141"/>
      <c r="B132" s="142"/>
      <c r="C132" s="142"/>
      <c r="D132" s="142"/>
      <c r="E132" s="142"/>
      <c r="F132" s="142"/>
      <c r="G132" s="76"/>
    </row>
    <row r="133" customFormat="false" ht="12.75" hidden="false" customHeight="false" outlineLevel="0" collapsed="false">
      <c r="A133" s="141"/>
      <c r="B133" s="142"/>
      <c r="C133" s="142"/>
      <c r="D133" s="142"/>
      <c r="E133" s="142"/>
      <c r="F133" s="142"/>
    </row>
    <row r="134" customFormat="false" ht="12.75" hidden="false" customHeight="false" outlineLevel="0" collapsed="false">
      <c r="A134" s="141"/>
      <c r="B134" s="142"/>
      <c r="C134" s="142"/>
      <c r="D134" s="142"/>
      <c r="E134" s="142"/>
      <c r="F134" s="142"/>
    </row>
    <row r="135" customFormat="false" ht="12.75" hidden="false" customHeight="false" outlineLevel="0" collapsed="false">
      <c r="A135" s="141"/>
      <c r="B135" s="142"/>
      <c r="C135" s="142"/>
      <c r="D135" s="142"/>
      <c r="E135" s="142"/>
      <c r="F135" s="142"/>
    </row>
    <row r="136" customFormat="false" ht="12.75" hidden="false" customHeight="false" outlineLevel="0" collapsed="false">
      <c r="A136" s="141"/>
      <c r="B136" s="142"/>
      <c r="C136" s="142"/>
      <c r="D136" s="142"/>
      <c r="E136" s="142"/>
      <c r="F136" s="142"/>
    </row>
    <row r="137" customFormat="false" ht="12.75" hidden="false" customHeight="false" outlineLevel="0" collapsed="false">
      <c r="A137" s="141"/>
      <c r="B137" s="142"/>
      <c r="C137" s="142"/>
      <c r="D137" s="142"/>
      <c r="E137" s="142"/>
      <c r="F137" s="142"/>
    </row>
    <row r="138" customFormat="false" ht="12.75" hidden="false" customHeight="false" outlineLevel="0" collapsed="false">
      <c r="A138" s="141"/>
      <c r="B138" s="142"/>
      <c r="C138" s="142"/>
      <c r="D138" s="142"/>
      <c r="E138" s="142"/>
      <c r="F138" s="142"/>
    </row>
    <row r="139" customFormat="false" ht="12.75" hidden="false" customHeight="false" outlineLevel="0" collapsed="false">
      <c r="A139" s="141"/>
      <c r="B139" s="142"/>
      <c r="C139" s="142"/>
      <c r="D139" s="142"/>
      <c r="E139" s="142"/>
      <c r="F139" s="142"/>
    </row>
    <row r="140" customFormat="false" ht="12.75" hidden="false" customHeight="false" outlineLevel="0" collapsed="false">
      <c r="A140" s="141"/>
      <c r="B140" s="142"/>
      <c r="C140" s="142"/>
      <c r="D140" s="142"/>
      <c r="E140" s="142"/>
      <c r="F140" s="142"/>
    </row>
    <row r="141" customFormat="false" ht="12.75" hidden="false" customHeight="false" outlineLevel="0" collapsed="false">
      <c r="A141" s="141"/>
      <c r="B141" s="142"/>
      <c r="C141" s="142"/>
      <c r="D141" s="142"/>
      <c r="E141" s="142"/>
      <c r="F141" s="142"/>
    </row>
    <row r="142" customFormat="false" ht="12.75" hidden="false" customHeight="false" outlineLevel="0" collapsed="false">
      <c r="A142" s="141"/>
      <c r="B142" s="142"/>
      <c r="C142" s="142"/>
      <c r="D142" s="142"/>
      <c r="E142" s="142"/>
      <c r="F142" s="142"/>
    </row>
    <row r="143" customFormat="false" ht="12.75" hidden="false" customHeight="false" outlineLevel="0" collapsed="false">
      <c r="A143" s="141"/>
      <c r="B143" s="142"/>
      <c r="C143" s="142"/>
      <c r="D143" s="142"/>
      <c r="E143" s="142"/>
      <c r="F143" s="142"/>
    </row>
    <row r="144" customFormat="false" ht="12.75" hidden="false" customHeight="false" outlineLevel="0" collapsed="false">
      <c r="A144" s="141"/>
      <c r="B144" s="142"/>
      <c r="C144" s="142"/>
      <c r="D144" s="142"/>
      <c r="E144" s="142"/>
      <c r="F144" s="142"/>
    </row>
    <row r="145" customFormat="false" ht="12.75" hidden="false" customHeight="false" outlineLevel="0" collapsed="false">
      <c r="A145" s="141"/>
      <c r="B145" s="142"/>
      <c r="C145" s="142"/>
      <c r="D145" s="142"/>
      <c r="E145" s="142"/>
      <c r="F145" s="142"/>
    </row>
    <row r="146" customFormat="false" ht="12.75" hidden="false" customHeight="false" outlineLevel="0" collapsed="false">
      <c r="A146" s="141"/>
      <c r="B146" s="142"/>
      <c r="C146" s="142"/>
      <c r="D146" s="142"/>
      <c r="E146" s="142"/>
      <c r="F146" s="142"/>
    </row>
    <row r="147" customFormat="false" ht="12.75" hidden="false" customHeight="false" outlineLevel="0" collapsed="false">
      <c r="A147" s="141"/>
      <c r="B147" s="142"/>
      <c r="C147" s="142"/>
      <c r="D147" s="142"/>
      <c r="E147" s="142"/>
      <c r="F147" s="142"/>
    </row>
    <row r="148" customFormat="false" ht="12.75" hidden="false" customHeight="false" outlineLevel="0" collapsed="false">
      <c r="A148" s="141"/>
      <c r="B148" s="142"/>
      <c r="C148" s="142"/>
      <c r="D148" s="142"/>
      <c r="E148" s="142"/>
      <c r="F148" s="142"/>
    </row>
    <row r="149" customFormat="false" ht="12.75" hidden="false" customHeight="false" outlineLevel="0" collapsed="false">
      <c r="A149" s="141"/>
      <c r="B149" s="142"/>
      <c r="C149" s="142"/>
      <c r="D149" s="142"/>
      <c r="E149" s="142"/>
      <c r="F149" s="142"/>
    </row>
    <row r="150" customFormat="false" ht="12.75" hidden="false" customHeight="false" outlineLevel="0" collapsed="false">
      <c r="A150" s="141"/>
      <c r="B150" s="142"/>
      <c r="C150" s="142"/>
      <c r="D150" s="142"/>
      <c r="E150" s="142"/>
      <c r="F150" s="142"/>
    </row>
    <row r="151" customFormat="false" ht="12.75" hidden="false" customHeight="false" outlineLevel="0" collapsed="false">
      <c r="A151" s="141"/>
      <c r="B151" s="142"/>
      <c r="C151" s="142"/>
      <c r="D151" s="142"/>
      <c r="E151" s="142"/>
      <c r="F151" s="142"/>
    </row>
    <row r="152" customFormat="false" ht="12.75" hidden="false" customHeight="false" outlineLevel="0" collapsed="false">
      <c r="A152" s="141"/>
      <c r="B152" s="142"/>
      <c r="C152" s="142"/>
      <c r="D152" s="142"/>
      <c r="E152" s="142"/>
      <c r="F152" s="142"/>
    </row>
    <row r="153" customFormat="false" ht="12.75" hidden="false" customHeight="false" outlineLevel="0" collapsed="false">
      <c r="A153" s="141"/>
      <c r="B153" s="142"/>
      <c r="C153" s="142"/>
      <c r="D153" s="142"/>
      <c r="E153" s="142"/>
      <c r="F153" s="142"/>
    </row>
    <row r="154" customFormat="false" ht="12.75" hidden="false" customHeight="false" outlineLevel="0" collapsed="false">
      <c r="A154" s="141"/>
      <c r="B154" s="142"/>
      <c r="C154" s="142"/>
      <c r="D154" s="142"/>
      <c r="E154" s="142"/>
      <c r="F154" s="142"/>
    </row>
    <row r="155" customFormat="false" ht="12.75" hidden="false" customHeight="false" outlineLevel="0" collapsed="false">
      <c r="A155" s="141"/>
      <c r="B155" s="142"/>
      <c r="C155" s="142"/>
      <c r="D155" s="142"/>
      <c r="E155" s="142"/>
      <c r="F155" s="142"/>
    </row>
    <row r="156" customFormat="false" ht="12.75" hidden="false" customHeight="false" outlineLevel="0" collapsed="false">
      <c r="A156" s="141"/>
      <c r="B156" s="142"/>
      <c r="C156" s="142"/>
      <c r="D156" s="142"/>
      <c r="E156" s="142"/>
      <c r="F156" s="142"/>
    </row>
    <row r="157" customFormat="false" ht="12.75" hidden="false" customHeight="false" outlineLevel="0" collapsed="false">
      <c r="A157" s="141"/>
      <c r="B157" s="142"/>
      <c r="C157" s="142"/>
      <c r="D157" s="142"/>
      <c r="E157" s="142"/>
      <c r="F157" s="142"/>
    </row>
    <row r="158" customFormat="false" ht="12.75" hidden="false" customHeight="false" outlineLevel="0" collapsed="false">
      <c r="A158" s="141"/>
      <c r="B158" s="142"/>
      <c r="C158" s="142"/>
      <c r="D158" s="142"/>
      <c r="E158" s="142"/>
      <c r="F158" s="142"/>
    </row>
    <row r="159" customFormat="false" ht="12.75" hidden="false" customHeight="false" outlineLevel="0" collapsed="false">
      <c r="A159" s="141"/>
      <c r="B159" s="142"/>
      <c r="C159" s="142"/>
      <c r="D159" s="142"/>
      <c r="E159" s="142"/>
      <c r="F159" s="142"/>
    </row>
    <row r="160" customFormat="false" ht="12.75" hidden="false" customHeight="false" outlineLevel="0" collapsed="false">
      <c r="A160" s="141"/>
      <c r="B160" s="142"/>
      <c r="C160" s="142"/>
      <c r="D160" s="142"/>
      <c r="E160" s="142"/>
      <c r="F160" s="142"/>
    </row>
    <row r="161" customFormat="false" ht="12.75" hidden="false" customHeight="false" outlineLevel="0" collapsed="false">
      <c r="A161" s="141"/>
      <c r="B161" s="142"/>
      <c r="C161" s="142"/>
      <c r="D161" s="142"/>
      <c r="E161" s="142"/>
      <c r="F161" s="142"/>
    </row>
    <row r="162" customFormat="false" ht="12.75" hidden="false" customHeight="false" outlineLevel="0" collapsed="false">
      <c r="A162" s="141"/>
      <c r="B162" s="142"/>
      <c r="C162" s="142"/>
      <c r="D162" s="142"/>
      <c r="E162" s="142"/>
      <c r="F162" s="142"/>
    </row>
    <row r="163" customFormat="false" ht="12.75" hidden="false" customHeight="false" outlineLevel="0" collapsed="false">
      <c r="A163" s="141"/>
      <c r="B163" s="142"/>
      <c r="C163" s="142"/>
      <c r="D163" s="142"/>
      <c r="E163" s="142"/>
      <c r="F163" s="142"/>
      <c r="G163" s="76"/>
    </row>
    <row r="164" customFormat="false" ht="12.75" hidden="false" customHeight="false" outlineLevel="0" collapsed="false">
      <c r="A164" s="171"/>
      <c r="C164" s="157"/>
      <c r="E164" s="142"/>
    </row>
    <row r="165" customFormat="false" ht="12.75" hidden="false" customHeight="false" outlineLevel="0" collapsed="false">
      <c r="A165" s="171"/>
      <c r="C165" s="142"/>
      <c r="D165" s="142"/>
      <c r="E165" s="142"/>
    </row>
    <row r="166" customFormat="false" ht="12.75" hidden="false" customHeight="false" outlineLevel="0" collapsed="false">
      <c r="A166" s="171"/>
      <c r="F166" s="157"/>
    </row>
    <row r="167" customFormat="false" ht="12.75" hidden="false" customHeight="false" outlineLevel="0" collapsed="false">
      <c r="A167" s="171"/>
    </row>
    <row r="168" customFormat="false" ht="12.75" hidden="false" customHeight="false" outlineLevel="0" collapsed="false">
      <c r="A168" s="171"/>
      <c r="F168" s="157"/>
    </row>
    <row r="169" customFormat="false" ht="12.75" hidden="false" customHeight="false" outlineLevel="0" collapsed="false">
      <c r="A169" s="171"/>
    </row>
    <row r="170" customFormat="false" ht="12.75" hidden="false" customHeight="false" outlineLevel="0" collapsed="false">
      <c r="A170" s="210"/>
      <c r="B170" s="210"/>
    </row>
    <row r="171" customFormat="false" ht="12.75" hidden="false" customHeight="false" outlineLevel="0" collapsed="false">
      <c r="B171" s="131"/>
      <c r="D171" s="131"/>
    </row>
    <row r="172" customFormat="false" ht="12.75" hidden="false" customHeight="false" outlineLevel="0" collapsed="false">
      <c r="A172" s="173"/>
      <c r="B172" s="133"/>
      <c r="C172" s="133"/>
      <c r="D172" s="133"/>
      <c r="E172" s="249"/>
      <c r="F172" s="133"/>
    </row>
    <row r="173" customFormat="false" ht="12.75" hidden="false" customHeight="false" outlineLevel="0" collapsed="false">
      <c r="A173" s="94"/>
      <c r="B173" s="135"/>
      <c r="C173" s="135"/>
      <c r="D173" s="135"/>
      <c r="E173" s="182"/>
      <c r="F173" s="135"/>
    </row>
    <row r="174" customFormat="false" ht="12.75" hidden="false" customHeight="false" outlineLevel="0" collapsed="false">
      <c r="A174" s="141"/>
      <c r="B174" s="142"/>
      <c r="C174" s="142"/>
      <c r="D174" s="142"/>
      <c r="E174" s="142"/>
      <c r="F174" s="142"/>
    </row>
    <row r="175" customFormat="false" ht="12.75" hidden="false" customHeight="false" outlineLevel="0" collapsed="false">
      <c r="A175" s="141"/>
      <c r="B175" s="142"/>
      <c r="C175" s="142"/>
      <c r="D175" s="142"/>
      <c r="E175" s="142"/>
      <c r="F175" s="142"/>
    </row>
    <row r="176" customFormat="false" ht="12.75" hidden="false" customHeight="false" outlineLevel="0" collapsed="false">
      <c r="A176" s="141"/>
      <c r="B176" s="142"/>
      <c r="C176" s="142"/>
      <c r="D176" s="142"/>
      <c r="E176" s="142"/>
      <c r="F176" s="142"/>
    </row>
    <row r="177" customFormat="false" ht="12.75" hidden="false" customHeight="false" outlineLevel="0" collapsed="false">
      <c r="A177" s="141"/>
      <c r="B177" s="142"/>
      <c r="C177" s="142"/>
      <c r="D177" s="142"/>
      <c r="E177" s="142"/>
      <c r="F177" s="142"/>
    </row>
    <row r="178" customFormat="false" ht="12.75" hidden="false" customHeight="false" outlineLevel="0" collapsed="false">
      <c r="A178" s="141"/>
      <c r="B178" s="142"/>
      <c r="C178" s="142"/>
      <c r="D178" s="142"/>
      <c r="E178" s="142"/>
      <c r="F178" s="142"/>
    </row>
    <row r="179" customFormat="false" ht="12.75" hidden="false" customHeight="false" outlineLevel="0" collapsed="false">
      <c r="A179" s="141"/>
      <c r="B179" s="142"/>
      <c r="C179" s="142"/>
      <c r="D179" s="142"/>
      <c r="E179" s="142"/>
      <c r="F179" s="142"/>
    </row>
    <row r="180" customFormat="false" ht="12.75" hidden="false" customHeight="false" outlineLevel="0" collapsed="false">
      <c r="A180" s="141"/>
      <c r="B180" s="142"/>
      <c r="C180" s="142"/>
      <c r="D180" s="142"/>
      <c r="E180" s="142"/>
      <c r="F180" s="142"/>
    </row>
    <row r="181" customFormat="false" ht="12.75" hidden="false" customHeight="false" outlineLevel="0" collapsed="false">
      <c r="A181" s="141"/>
      <c r="B181" s="142"/>
      <c r="C181" s="142"/>
      <c r="D181" s="142"/>
      <c r="E181" s="142"/>
      <c r="F181" s="142"/>
    </row>
    <row r="182" customFormat="false" ht="12.75" hidden="false" customHeight="false" outlineLevel="0" collapsed="false">
      <c r="A182" s="141"/>
      <c r="B182" s="142"/>
      <c r="C182" s="142"/>
      <c r="D182" s="142"/>
      <c r="E182" s="142"/>
      <c r="F182" s="142"/>
    </row>
    <row r="183" customFormat="false" ht="12.75" hidden="false" customHeight="false" outlineLevel="0" collapsed="false">
      <c r="A183" s="141"/>
      <c r="B183" s="142"/>
      <c r="C183" s="142"/>
      <c r="D183" s="142"/>
      <c r="E183" s="142"/>
      <c r="F183" s="142"/>
    </row>
    <row r="184" customFormat="false" ht="12.75" hidden="false" customHeight="false" outlineLevel="0" collapsed="false">
      <c r="A184" s="141"/>
      <c r="B184" s="142"/>
      <c r="C184" s="142"/>
      <c r="D184" s="142"/>
      <c r="E184" s="142"/>
      <c r="F184" s="142"/>
    </row>
    <row r="185" customFormat="false" ht="12.75" hidden="false" customHeight="false" outlineLevel="0" collapsed="false">
      <c r="A185" s="141"/>
      <c r="B185" s="142"/>
      <c r="C185" s="142"/>
      <c r="D185" s="142"/>
      <c r="E185" s="142"/>
      <c r="F185" s="142"/>
    </row>
    <row r="186" customFormat="false" ht="12.75" hidden="false" customHeight="false" outlineLevel="0" collapsed="false">
      <c r="A186" s="141"/>
      <c r="B186" s="142"/>
      <c r="C186" s="142"/>
      <c r="D186" s="142"/>
      <c r="E186" s="142"/>
      <c r="F186" s="142"/>
    </row>
    <row r="187" customFormat="false" ht="12.75" hidden="false" customHeight="false" outlineLevel="0" collapsed="false">
      <c r="A187" s="141"/>
      <c r="B187" s="142"/>
      <c r="C187" s="142"/>
      <c r="D187" s="142"/>
      <c r="E187" s="142"/>
      <c r="F187" s="142"/>
    </row>
    <row r="188" customFormat="false" ht="12.75" hidden="false" customHeight="false" outlineLevel="0" collapsed="false">
      <c r="A188" s="141"/>
      <c r="B188" s="142"/>
      <c r="C188" s="142"/>
      <c r="D188" s="142"/>
      <c r="E188" s="142"/>
      <c r="F188" s="142"/>
    </row>
    <row r="189" customFormat="false" ht="12.75" hidden="false" customHeight="false" outlineLevel="0" collapsed="false">
      <c r="A189" s="141"/>
      <c r="B189" s="142"/>
      <c r="C189" s="142"/>
      <c r="D189" s="142"/>
      <c r="E189" s="142"/>
      <c r="F189" s="142"/>
    </row>
    <row r="190" customFormat="false" ht="12.75" hidden="false" customHeight="false" outlineLevel="0" collapsed="false">
      <c r="A190" s="141"/>
      <c r="B190" s="142"/>
      <c r="C190" s="142"/>
      <c r="D190" s="142"/>
      <c r="E190" s="142"/>
      <c r="F190" s="142"/>
    </row>
    <row r="191" customFormat="false" ht="12.75" hidden="false" customHeight="false" outlineLevel="0" collapsed="false">
      <c r="A191" s="141"/>
      <c r="B191" s="142"/>
      <c r="C191" s="142"/>
      <c r="D191" s="142"/>
      <c r="E191" s="142"/>
      <c r="F191" s="142"/>
    </row>
    <row r="192" customFormat="false" ht="12.75" hidden="false" customHeight="false" outlineLevel="0" collapsed="false">
      <c r="A192" s="141"/>
      <c r="B192" s="142"/>
      <c r="C192" s="142"/>
      <c r="D192" s="142"/>
      <c r="E192" s="142"/>
      <c r="F192" s="142"/>
    </row>
    <row r="193" customFormat="false" ht="12.75" hidden="false" customHeight="false" outlineLevel="0" collapsed="false">
      <c r="A193" s="141"/>
      <c r="B193" s="142"/>
      <c r="C193" s="142"/>
      <c r="D193" s="142"/>
      <c r="E193" s="142"/>
      <c r="F193" s="142"/>
    </row>
    <row r="194" customFormat="false" ht="12.75" hidden="false" customHeight="false" outlineLevel="0" collapsed="false">
      <c r="A194" s="141"/>
      <c r="B194" s="142"/>
      <c r="C194" s="142"/>
      <c r="D194" s="142"/>
      <c r="E194" s="142"/>
      <c r="F194" s="142"/>
    </row>
    <row r="195" customFormat="false" ht="12.75" hidden="false" customHeight="false" outlineLevel="0" collapsed="false">
      <c r="A195" s="141"/>
      <c r="B195" s="142"/>
      <c r="C195" s="142"/>
      <c r="D195" s="142"/>
      <c r="E195" s="142"/>
      <c r="F195" s="142"/>
    </row>
    <row r="196" customFormat="false" ht="12.75" hidden="false" customHeight="false" outlineLevel="0" collapsed="false">
      <c r="A196" s="141"/>
      <c r="B196" s="142"/>
      <c r="C196" s="142"/>
      <c r="D196" s="142"/>
      <c r="E196" s="142"/>
      <c r="F196" s="142"/>
    </row>
    <row r="197" customFormat="false" ht="12.75" hidden="false" customHeight="false" outlineLevel="0" collapsed="false">
      <c r="A197" s="141"/>
      <c r="B197" s="142"/>
      <c r="C197" s="142"/>
      <c r="D197" s="142"/>
      <c r="E197" s="142"/>
      <c r="F197" s="142"/>
    </row>
    <row r="198" customFormat="false" ht="12.75" hidden="false" customHeight="false" outlineLevel="0" collapsed="false">
      <c r="A198" s="141"/>
      <c r="B198" s="142"/>
      <c r="C198" s="142"/>
      <c r="D198" s="142"/>
      <c r="E198" s="142"/>
      <c r="F198" s="142"/>
    </row>
    <row r="199" customFormat="false" ht="12.75" hidden="false" customHeight="false" outlineLevel="0" collapsed="false">
      <c r="A199" s="141"/>
      <c r="B199" s="142"/>
      <c r="C199" s="142"/>
      <c r="D199" s="142"/>
      <c r="E199" s="142"/>
      <c r="F199" s="142"/>
    </row>
    <row r="200" customFormat="false" ht="12.75" hidden="false" customHeight="false" outlineLevel="0" collapsed="false">
      <c r="A200" s="141"/>
      <c r="B200" s="142"/>
      <c r="C200" s="142"/>
      <c r="D200" s="142"/>
      <c r="E200" s="142"/>
      <c r="F200" s="142"/>
    </row>
    <row r="201" customFormat="false" ht="12.75" hidden="false" customHeight="false" outlineLevel="0" collapsed="false">
      <c r="A201" s="141"/>
      <c r="B201" s="142"/>
      <c r="C201" s="142"/>
      <c r="D201" s="142"/>
      <c r="E201" s="142"/>
      <c r="F201" s="142"/>
    </row>
    <row r="202" customFormat="false" ht="12.75" hidden="false" customHeight="false" outlineLevel="0" collapsed="false">
      <c r="A202" s="141"/>
      <c r="B202" s="142"/>
      <c r="C202" s="142"/>
      <c r="D202" s="142"/>
      <c r="E202" s="142"/>
      <c r="F202" s="142"/>
    </row>
    <row r="203" customFormat="false" ht="12.75" hidden="false" customHeight="false" outlineLevel="0" collapsed="false">
      <c r="A203" s="141"/>
      <c r="B203" s="142"/>
      <c r="C203" s="142"/>
      <c r="D203" s="142"/>
      <c r="E203" s="142"/>
      <c r="F203" s="142"/>
    </row>
    <row r="204" customFormat="false" ht="12.75" hidden="false" customHeight="false" outlineLevel="0" collapsed="false">
      <c r="A204" s="141"/>
      <c r="B204" s="142"/>
      <c r="C204" s="142"/>
      <c r="D204" s="142"/>
      <c r="E204" s="142"/>
      <c r="F204" s="142"/>
    </row>
    <row r="205" customFormat="false" ht="12.75" hidden="false" customHeight="false" outlineLevel="0" collapsed="false">
      <c r="A205" s="141"/>
      <c r="B205" s="142"/>
      <c r="C205" s="142"/>
      <c r="D205" s="142"/>
      <c r="E205" s="142"/>
      <c r="F205" s="142"/>
    </row>
    <row r="206" customFormat="false" ht="12.75" hidden="false" customHeight="false" outlineLevel="0" collapsed="false">
      <c r="A206" s="171"/>
      <c r="C206" s="157"/>
      <c r="E206" s="142"/>
    </row>
    <row r="207" customFormat="false" ht="12.75" hidden="false" customHeight="false" outlineLevel="0" collapsed="false">
      <c r="A207" s="171"/>
      <c r="C207" s="142"/>
      <c r="D207" s="142"/>
      <c r="E207" s="142"/>
    </row>
    <row r="208" customFormat="false" ht="12.75" hidden="false" customHeight="false" outlineLevel="0" collapsed="false">
      <c r="A208" s="171"/>
      <c r="F208" s="157"/>
    </row>
    <row r="209" customFormat="false" ht="12.75" hidden="false" customHeight="false" outlineLevel="0" collapsed="false">
      <c r="A209" s="171"/>
    </row>
    <row r="210" customFormat="false" ht="12.75" hidden="false" customHeight="false" outlineLevel="0" collapsed="false">
      <c r="A210" s="171"/>
      <c r="F210" s="157"/>
    </row>
    <row r="211" customFormat="false" ht="12.75" hidden="false" customHeight="false" outlineLevel="0" collapsed="false">
      <c r="A211" s="171"/>
    </row>
    <row r="214" customFormat="false" ht="12.75" hidden="false" customHeight="false" outlineLevel="0" collapsed="false">
      <c r="A214" s="210"/>
      <c r="B214" s="210"/>
    </row>
    <row r="215" customFormat="false" ht="12.75" hidden="false" customHeight="false" outlineLevel="0" collapsed="false">
      <c r="B215" s="131"/>
      <c r="D215" s="131"/>
    </row>
    <row r="216" customFormat="false" ht="12.75" hidden="false" customHeight="false" outlineLevel="0" collapsed="false">
      <c r="A216" s="173"/>
      <c r="B216" s="133"/>
      <c r="C216" s="133"/>
      <c r="D216" s="133"/>
      <c r="E216" s="249"/>
      <c r="F216" s="133"/>
    </row>
    <row r="217" customFormat="false" ht="12.75" hidden="false" customHeight="false" outlineLevel="0" collapsed="false">
      <c r="A217" s="94"/>
      <c r="B217" s="135"/>
      <c r="C217" s="135"/>
      <c r="D217" s="135"/>
      <c r="E217" s="182"/>
      <c r="F217" s="135"/>
    </row>
    <row r="218" customFormat="false" ht="12.75" hidden="false" customHeight="false" outlineLevel="0" collapsed="false">
      <c r="A218" s="141"/>
      <c r="B218" s="142"/>
      <c r="C218" s="142"/>
      <c r="D218" s="142"/>
      <c r="E218" s="142"/>
      <c r="F218" s="142"/>
    </row>
    <row r="219" customFormat="false" ht="12.75" hidden="false" customHeight="false" outlineLevel="0" collapsed="false">
      <c r="A219" s="141"/>
      <c r="B219" s="142"/>
      <c r="C219" s="142"/>
      <c r="D219" s="142"/>
      <c r="E219" s="142"/>
      <c r="F219" s="142"/>
    </row>
    <row r="220" customFormat="false" ht="12.75" hidden="false" customHeight="false" outlineLevel="0" collapsed="false">
      <c r="A220" s="141"/>
      <c r="B220" s="142"/>
      <c r="C220" s="142"/>
      <c r="D220" s="142"/>
      <c r="E220" s="142"/>
      <c r="F220" s="142"/>
    </row>
    <row r="221" customFormat="false" ht="12.75" hidden="false" customHeight="false" outlineLevel="0" collapsed="false">
      <c r="A221" s="141"/>
      <c r="B221" s="142"/>
      <c r="C221" s="142"/>
      <c r="D221" s="142"/>
      <c r="E221" s="142"/>
      <c r="F221" s="142"/>
    </row>
    <row r="222" customFormat="false" ht="12.75" hidden="false" customHeight="false" outlineLevel="0" collapsed="false">
      <c r="A222" s="141"/>
      <c r="B222" s="142"/>
      <c r="C222" s="142"/>
      <c r="D222" s="142"/>
      <c r="E222" s="142"/>
      <c r="F222" s="142"/>
    </row>
    <row r="223" customFormat="false" ht="12.75" hidden="false" customHeight="false" outlineLevel="0" collapsed="false">
      <c r="A223" s="141"/>
      <c r="B223" s="142"/>
      <c r="C223" s="142"/>
      <c r="D223" s="142"/>
      <c r="E223" s="142"/>
      <c r="F223" s="142"/>
    </row>
    <row r="224" customFormat="false" ht="12.75" hidden="false" customHeight="false" outlineLevel="0" collapsed="false">
      <c r="A224" s="141"/>
      <c r="B224" s="142"/>
      <c r="C224" s="142"/>
      <c r="D224" s="142"/>
      <c r="E224" s="142"/>
      <c r="F224" s="142"/>
    </row>
    <row r="225" customFormat="false" ht="12.75" hidden="false" customHeight="false" outlineLevel="0" collapsed="false">
      <c r="A225" s="141"/>
      <c r="B225" s="142"/>
      <c r="C225" s="142"/>
      <c r="D225" s="142"/>
      <c r="E225" s="142"/>
      <c r="F225" s="142"/>
    </row>
    <row r="226" customFormat="false" ht="12.75" hidden="false" customHeight="false" outlineLevel="0" collapsed="false">
      <c r="A226" s="141"/>
      <c r="B226" s="142"/>
      <c r="C226" s="142"/>
      <c r="D226" s="142"/>
      <c r="E226" s="142"/>
      <c r="F226" s="142"/>
    </row>
    <row r="227" customFormat="false" ht="12.75" hidden="false" customHeight="false" outlineLevel="0" collapsed="false">
      <c r="A227" s="141"/>
      <c r="B227" s="142"/>
      <c r="C227" s="142"/>
      <c r="D227" s="142"/>
      <c r="E227" s="142"/>
      <c r="F227" s="142"/>
    </row>
    <row r="228" customFormat="false" ht="12.75" hidden="false" customHeight="false" outlineLevel="0" collapsed="false">
      <c r="A228" s="141"/>
      <c r="B228" s="142"/>
      <c r="C228" s="142"/>
      <c r="D228" s="142"/>
      <c r="E228" s="142"/>
      <c r="F228" s="142"/>
    </row>
    <row r="229" customFormat="false" ht="12.75" hidden="false" customHeight="false" outlineLevel="0" collapsed="false">
      <c r="A229" s="141"/>
      <c r="B229" s="142"/>
      <c r="C229" s="142"/>
      <c r="D229" s="142"/>
      <c r="E229" s="142"/>
      <c r="F229" s="142"/>
    </row>
    <row r="230" customFormat="false" ht="12.75" hidden="false" customHeight="false" outlineLevel="0" collapsed="false">
      <c r="A230" s="141"/>
      <c r="B230" s="142"/>
      <c r="C230" s="142"/>
      <c r="D230" s="142"/>
      <c r="E230" s="142"/>
      <c r="F230" s="142"/>
    </row>
    <row r="231" customFormat="false" ht="12.75" hidden="false" customHeight="false" outlineLevel="0" collapsed="false">
      <c r="A231" s="141"/>
      <c r="B231" s="142"/>
      <c r="C231" s="142"/>
      <c r="D231" s="142"/>
      <c r="E231" s="142"/>
      <c r="F231" s="142"/>
    </row>
    <row r="232" customFormat="false" ht="12.75" hidden="false" customHeight="false" outlineLevel="0" collapsed="false">
      <c r="A232" s="141"/>
      <c r="B232" s="142"/>
      <c r="C232" s="142"/>
      <c r="D232" s="142"/>
      <c r="E232" s="142"/>
      <c r="F232" s="142"/>
    </row>
    <row r="233" customFormat="false" ht="12.75" hidden="false" customHeight="false" outlineLevel="0" collapsed="false">
      <c r="A233" s="141"/>
      <c r="B233" s="142"/>
      <c r="C233" s="142"/>
      <c r="D233" s="142"/>
      <c r="E233" s="142"/>
      <c r="F233" s="142"/>
    </row>
    <row r="234" customFormat="false" ht="12.75" hidden="false" customHeight="false" outlineLevel="0" collapsed="false">
      <c r="A234" s="141"/>
      <c r="B234" s="142"/>
      <c r="C234" s="142"/>
      <c r="D234" s="142"/>
      <c r="E234" s="142"/>
      <c r="F234" s="142"/>
    </row>
    <row r="235" customFormat="false" ht="12.75" hidden="false" customHeight="false" outlineLevel="0" collapsed="false">
      <c r="A235" s="141"/>
      <c r="B235" s="142"/>
      <c r="C235" s="142"/>
      <c r="D235" s="142"/>
      <c r="E235" s="142"/>
      <c r="F235" s="142"/>
    </row>
    <row r="236" customFormat="false" ht="12.75" hidden="false" customHeight="false" outlineLevel="0" collapsed="false">
      <c r="A236" s="141"/>
      <c r="B236" s="142"/>
      <c r="C236" s="142"/>
      <c r="D236" s="142"/>
      <c r="E236" s="142"/>
      <c r="F236" s="142"/>
    </row>
    <row r="237" customFormat="false" ht="12.75" hidden="false" customHeight="false" outlineLevel="0" collapsed="false">
      <c r="A237" s="141"/>
      <c r="B237" s="142"/>
      <c r="C237" s="142"/>
      <c r="D237" s="142"/>
      <c r="E237" s="142"/>
      <c r="F237" s="142"/>
    </row>
    <row r="238" customFormat="false" ht="12.75" hidden="false" customHeight="false" outlineLevel="0" collapsed="false">
      <c r="A238" s="141"/>
      <c r="B238" s="142"/>
      <c r="C238" s="142"/>
      <c r="D238" s="142"/>
      <c r="E238" s="142"/>
      <c r="F238" s="142"/>
    </row>
    <row r="239" customFormat="false" ht="12.75" hidden="false" customHeight="false" outlineLevel="0" collapsed="false">
      <c r="A239" s="141"/>
      <c r="B239" s="142"/>
      <c r="C239" s="142"/>
      <c r="D239" s="142"/>
      <c r="E239" s="142"/>
      <c r="F239" s="142"/>
    </row>
    <row r="240" customFormat="false" ht="12.75" hidden="false" customHeight="false" outlineLevel="0" collapsed="false">
      <c r="A240" s="141"/>
      <c r="B240" s="142"/>
      <c r="C240" s="142"/>
      <c r="D240" s="142"/>
      <c r="E240" s="142"/>
      <c r="F240" s="142"/>
    </row>
    <row r="241" customFormat="false" ht="12.75" hidden="false" customHeight="false" outlineLevel="0" collapsed="false">
      <c r="A241" s="141"/>
      <c r="B241" s="142"/>
      <c r="C241" s="142"/>
      <c r="D241" s="142"/>
      <c r="E241" s="142"/>
      <c r="F241" s="142"/>
    </row>
    <row r="242" customFormat="false" ht="12.75" hidden="false" customHeight="false" outlineLevel="0" collapsed="false">
      <c r="A242" s="141"/>
      <c r="B242" s="142"/>
      <c r="C242" s="142"/>
      <c r="D242" s="142"/>
      <c r="E242" s="142"/>
      <c r="F242" s="142"/>
    </row>
    <row r="243" customFormat="false" ht="12.75" hidden="false" customHeight="false" outlineLevel="0" collapsed="false">
      <c r="A243" s="141"/>
      <c r="B243" s="142"/>
      <c r="C243" s="142"/>
      <c r="D243" s="142"/>
      <c r="E243" s="142"/>
      <c r="F243" s="142"/>
    </row>
    <row r="244" customFormat="false" ht="12.75" hidden="false" customHeight="false" outlineLevel="0" collapsed="false">
      <c r="A244" s="141"/>
      <c r="B244" s="142"/>
      <c r="C244" s="142"/>
      <c r="D244" s="142"/>
      <c r="E244" s="142"/>
      <c r="F244" s="142"/>
    </row>
    <row r="245" customFormat="false" ht="12.75" hidden="false" customHeight="false" outlineLevel="0" collapsed="false">
      <c r="A245" s="141"/>
      <c r="B245" s="142"/>
      <c r="C245" s="142"/>
      <c r="D245" s="142"/>
      <c r="E245" s="142"/>
      <c r="F245" s="142"/>
    </row>
    <row r="246" customFormat="false" ht="12.75" hidden="false" customHeight="false" outlineLevel="0" collapsed="false">
      <c r="A246" s="141"/>
      <c r="B246" s="142"/>
      <c r="C246" s="142"/>
      <c r="D246" s="142"/>
      <c r="E246" s="142"/>
      <c r="F246" s="142"/>
    </row>
    <row r="247" customFormat="false" ht="12.75" hidden="false" customHeight="false" outlineLevel="0" collapsed="false">
      <c r="A247" s="141"/>
      <c r="B247" s="142"/>
      <c r="C247" s="142"/>
      <c r="D247" s="142"/>
      <c r="E247" s="142"/>
      <c r="F247" s="142"/>
    </row>
    <row r="248" customFormat="false" ht="12.75" hidden="false" customHeight="false" outlineLevel="0" collapsed="false">
      <c r="A248" s="141"/>
      <c r="B248" s="142"/>
      <c r="C248" s="142"/>
      <c r="D248" s="142"/>
      <c r="E248" s="142"/>
      <c r="F248" s="142"/>
    </row>
    <row r="249" customFormat="false" ht="12.75" hidden="false" customHeight="false" outlineLevel="0" collapsed="false">
      <c r="A249" s="141"/>
      <c r="B249" s="142"/>
      <c r="C249" s="142"/>
      <c r="D249" s="142"/>
      <c r="E249" s="142"/>
      <c r="F249" s="142"/>
    </row>
    <row r="250" customFormat="false" ht="12.75" hidden="false" customHeight="false" outlineLevel="0" collapsed="false">
      <c r="A250" s="171"/>
      <c r="C250" s="157"/>
      <c r="E250" s="142"/>
    </row>
    <row r="251" customFormat="false" ht="12.75" hidden="false" customHeight="false" outlineLevel="0" collapsed="false">
      <c r="A251" s="171"/>
      <c r="C251" s="142"/>
      <c r="D251" s="142"/>
      <c r="E251" s="142"/>
    </row>
    <row r="252" customFormat="false" ht="12.75" hidden="false" customHeight="false" outlineLevel="0" collapsed="false">
      <c r="A252" s="171"/>
      <c r="F252" s="157"/>
    </row>
    <row r="253" customFormat="false" ht="12.75" hidden="false" customHeight="false" outlineLevel="0" collapsed="false">
      <c r="A253" s="171"/>
    </row>
    <row r="254" customFormat="false" ht="12.75" hidden="false" customHeight="false" outlineLevel="0" collapsed="false">
      <c r="A254" s="171"/>
      <c r="F254" s="157"/>
    </row>
    <row r="255" customFormat="false" ht="12.75" hidden="false" customHeight="false" outlineLevel="0" collapsed="false">
      <c r="A255" s="171"/>
    </row>
    <row r="256" customFormat="false" ht="20.25" hidden="false" customHeight="false" outlineLevel="0" collapsed="false">
      <c r="A256" s="380"/>
    </row>
    <row r="258" customFormat="false" ht="12.75" hidden="false" customHeight="false" outlineLevel="0" collapsed="false">
      <c r="A258" s="210"/>
      <c r="B258" s="204"/>
    </row>
    <row r="259" customFormat="false" ht="12.75" hidden="false" customHeight="false" outlineLevel="0" collapsed="false">
      <c r="B259" s="131"/>
      <c r="D259" s="131"/>
    </row>
    <row r="260" customFormat="false" ht="12.75" hidden="false" customHeight="false" outlineLevel="0" collapsed="false">
      <c r="A260" s="173"/>
      <c r="B260" s="133"/>
      <c r="C260" s="133"/>
      <c r="D260" s="133"/>
      <c r="E260" s="249"/>
      <c r="F260" s="133"/>
    </row>
    <row r="261" customFormat="false" ht="12.75" hidden="false" customHeight="false" outlineLevel="0" collapsed="false">
      <c r="A261" s="94"/>
      <c r="B261" s="135"/>
      <c r="C261" s="135"/>
      <c r="D261" s="24"/>
      <c r="E261" s="24"/>
      <c r="F261" s="135"/>
    </row>
    <row r="262" customFormat="false" ht="12.75" hidden="false" customHeight="false" outlineLevel="0" collapsed="false">
      <c r="A262" s="141"/>
      <c r="B262" s="142"/>
      <c r="C262" s="142"/>
      <c r="D262" s="142"/>
      <c r="E262" s="142"/>
      <c r="F262" s="142"/>
    </row>
    <row r="263" customFormat="false" ht="12.75" hidden="false" customHeight="false" outlineLevel="0" collapsed="false">
      <c r="A263" s="141"/>
      <c r="B263" s="142"/>
      <c r="C263" s="142"/>
      <c r="D263" s="142"/>
      <c r="E263" s="142"/>
      <c r="F263" s="142"/>
    </row>
    <row r="264" customFormat="false" ht="12.75" hidden="false" customHeight="false" outlineLevel="0" collapsed="false">
      <c r="A264" s="141"/>
      <c r="B264" s="142"/>
      <c r="C264" s="142"/>
      <c r="D264" s="142"/>
      <c r="E264" s="142"/>
      <c r="F264" s="142"/>
    </row>
    <row r="265" customFormat="false" ht="12.75" hidden="false" customHeight="false" outlineLevel="0" collapsed="false">
      <c r="A265" s="141"/>
      <c r="B265" s="142"/>
      <c r="C265" s="142"/>
      <c r="D265" s="142"/>
      <c r="E265" s="142"/>
      <c r="F265" s="142"/>
    </row>
    <row r="266" customFormat="false" ht="12.75" hidden="false" customHeight="false" outlineLevel="0" collapsed="false">
      <c r="A266" s="141"/>
      <c r="B266" s="142"/>
      <c r="C266" s="142"/>
      <c r="D266" s="142"/>
      <c r="E266" s="142"/>
      <c r="F266" s="142"/>
    </row>
    <row r="267" customFormat="false" ht="12.75" hidden="false" customHeight="false" outlineLevel="0" collapsed="false">
      <c r="A267" s="141"/>
      <c r="B267" s="142"/>
      <c r="C267" s="142"/>
      <c r="D267" s="142"/>
      <c r="E267" s="142"/>
      <c r="F267" s="142"/>
    </row>
    <row r="268" customFormat="false" ht="12.75" hidden="false" customHeight="false" outlineLevel="0" collapsed="false">
      <c r="A268" s="141"/>
      <c r="B268" s="142"/>
      <c r="C268" s="142"/>
      <c r="D268" s="142"/>
      <c r="E268" s="142"/>
      <c r="F268" s="142"/>
    </row>
    <row r="269" customFormat="false" ht="12.75" hidden="false" customHeight="false" outlineLevel="0" collapsed="false">
      <c r="A269" s="141"/>
      <c r="B269" s="142"/>
      <c r="C269" s="142"/>
      <c r="D269" s="142"/>
      <c r="E269" s="142"/>
      <c r="F269" s="142"/>
    </row>
    <row r="270" customFormat="false" ht="12.75" hidden="false" customHeight="false" outlineLevel="0" collapsed="false">
      <c r="A270" s="141"/>
      <c r="B270" s="142"/>
      <c r="C270" s="142"/>
      <c r="D270" s="142"/>
      <c r="E270" s="142"/>
      <c r="F270" s="142"/>
    </row>
    <row r="271" customFormat="false" ht="12.75" hidden="false" customHeight="false" outlineLevel="0" collapsed="false">
      <c r="A271" s="141"/>
      <c r="B271" s="142"/>
      <c r="C271" s="142"/>
      <c r="D271" s="142"/>
      <c r="E271" s="142"/>
      <c r="F271" s="142"/>
    </row>
    <row r="272" customFormat="false" ht="12.75" hidden="false" customHeight="false" outlineLevel="0" collapsed="false">
      <c r="A272" s="141"/>
      <c r="B272" s="142"/>
      <c r="C272" s="142"/>
      <c r="D272" s="142"/>
      <c r="E272" s="142"/>
      <c r="F272" s="142"/>
    </row>
    <row r="273" customFormat="false" ht="12.75" hidden="false" customHeight="false" outlineLevel="0" collapsed="false">
      <c r="A273" s="141"/>
      <c r="B273" s="142"/>
      <c r="C273" s="142"/>
      <c r="D273" s="142"/>
      <c r="E273" s="142"/>
      <c r="F273" s="142"/>
    </row>
    <row r="274" customFormat="false" ht="12.75" hidden="false" customHeight="false" outlineLevel="0" collapsed="false">
      <c r="A274" s="141"/>
      <c r="B274" s="142"/>
      <c r="C274" s="142"/>
      <c r="D274" s="142"/>
      <c r="E274" s="142"/>
      <c r="F274" s="142"/>
    </row>
    <row r="275" customFormat="false" ht="12.75" hidden="false" customHeight="false" outlineLevel="0" collapsed="false">
      <c r="A275" s="141"/>
      <c r="B275" s="142"/>
      <c r="C275" s="142"/>
      <c r="D275" s="142"/>
      <c r="E275" s="142"/>
      <c r="F275" s="142"/>
    </row>
    <row r="276" customFormat="false" ht="12.75" hidden="false" customHeight="false" outlineLevel="0" collapsed="false">
      <c r="A276" s="141"/>
      <c r="B276" s="142"/>
      <c r="C276" s="142"/>
      <c r="D276" s="142"/>
      <c r="E276" s="142"/>
      <c r="F276" s="142"/>
    </row>
    <row r="277" customFormat="false" ht="12.75" hidden="false" customHeight="false" outlineLevel="0" collapsed="false">
      <c r="A277" s="141"/>
      <c r="B277" s="142"/>
      <c r="C277" s="142"/>
      <c r="D277" s="142"/>
      <c r="E277" s="142"/>
      <c r="F277" s="142"/>
    </row>
    <row r="278" customFormat="false" ht="12.75" hidden="false" customHeight="false" outlineLevel="0" collapsed="false">
      <c r="A278" s="141"/>
      <c r="B278" s="142"/>
      <c r="C278" s="142"/>
      <c r="D278" s="142"/>
      <c r="E278" s="142"/>
      <c r="F278" s="142"/>
    </row>
    <row r="279" customFormat="false" ht="12.75" hidden="false" customHeight="false" outlineLevel="0" collapsed="false">
      <c r="A279" s="141"/>
      <c r="B279" s="142"/>
      <c r="C279" s="142"/>
      <c r="D279" s="142"/>
      <c r="E279" s="142"/>
      <c r="F279" s="142"/>
    </row>
    <row r="280" customFormat="false" ht="12.75" hidden="false" customHeight="false" outlineLevel="0" collapsed="false">
      <c r="A280" s="141"/>
      <c r="B280" s="142"/>
      <c r="C280" s="142"/>
      <c r="D280" s="142"/>
      <c r="E280" s="142"/>
      <c r="F280" s="142"/>
    </row>
    <row r="281" customFormat="false" ht="12.75" hidden="false" customHeight="false" outlineLevel="0" collapsed="false">
      <c r="A281" s="141"/>
      <c r="B281" s="142"/>
      <c r="C281" s="142"/>
      <c r="D281" s="142"/>
      <c r="E281" s="142"/>
      <c r="F281" s="142"/>
    </row>
    <row r="282" customFormat="false" ht="12.75" hidden="false" customHeight="false" outlineLevel="0" collapsed="false">
      <c r="A282" s="141"/>
      <c r="B282" s="142"/>
      <c r="C282" s="142"/>
      <c r="D282" s="142"/>
      <c r="E282" s="142"/>
      <c r="F282" s="142"/>
    </row>
    <row r="283" customFormat="false" ht="12.75" hidden="false" customHeight="false" outlineLevel="0" collapsed="false">
      <c r="A283" s="141"/>
      <c r="B283" s="142"/>
      <c r="C283" s="142"/>
      <c r="D283" s="142"/>
      <c r="E283" s="142"/>
      <c r="F283" s="142"/>
    </row>
    <row r="284" customFormat="false" ht="12.75" hidden="false" customHeight="false" outlineLevel="0" collapsed="false">
      <c r="A284" s="141"/>
      <c r="B284" s="142"/>
      <c r="C284" s="142"/>
      <c r="D284" s="142"/>
      <c r="E284" s="142"/>
      <c r="F284" s="142"/>
    </row>
    <row r="285" customFormat="false" ht="12.75" hidden="false" customHeight="false" outlineLevel="0" collapsed="false">
      <c r="A285" s="141"/>
      <c r="B285" s="142"/>
      <c r="C285" s="142"/>
      <c r="D285" s="142"/>
      <c r="E285" s="142"/>
      <c r="F285" s="142"/>
    </row>
    <row r="286" customFormat="false" ht="12.75" hidden="false" customHeight="false" outlineLevel="0" collapsed="false">
      <c r="A286" s="141"/>
      <c r="B286" s="142"/>
      <c r="C286" s="142"/>
      <c r="D286" s="142"/>
      <c r="E286" s="142"/>
      <c r="F286" s="142"/>
    </row>
    <row r="287" customFormat="false" ht="12.75" hidden="false" customHeight="false" outlineLevel="0" collapsed="false">
      <c r="A287" s="141"/>
      <c r="B287" s="142"/>
      <c r="C287" s="142"/>
      <c r="D287" s="142"/>
      <c r="E287" s="142"/>
      <c r="F287" s="142"/>
    </row>
    <row r="288" customFormat="false" ht="12.75" hidden="false" customHeight="false" outlineLevel="0" collapsed="false">
      <c r="A288" s="141"/>
      <c r="B288" s="142"/>
      <c r="C288" s="142"/>
      <c r="D288" s="142"/>
      <c r="E288" s="142"/>
      <c r="F288" s="142"/>
    </row>
    <row r="289" customFormat="false" ht="12.75" hidden="false" customHeight="false" outlineLevel="0" collapsed="false">
      <c r="A289" s="141"/>
      <c r="B289" s="142"/>
      <c r="C289" s="142"/>
      <c r="D289" s="142"/>
      <c r="E289" s="142"/>
      <c r="F289" s="142"/>
    </row>
    <row r="290" customFormat="false" ht="15.75" hidden="false" customHeight="false" outlineLevel="0" collapsed="false">
      <c r="A290" s="141"/>
      <c r="B290" s="142"/>
      <c r="C290" s="142"/>
      <c r="D290" s="142"/>
      <c r="E290" s="142"/>
      <c r="F290" s="142"/>
      <c r="H290" s="203"/>
    </row>
    <row r="291" customFormat="false" ht="12.75" hidden="false" customHeight="false" outlineLevel="0" collapsed="false">
      <c r="A291" s="141"/>
      <c r="B291" s="142"/>
      <c r="C291" s="142"/>
      <c r="D291" s="142"/>
      <c r="E291" s="142"/>
      <c r="F291" s="142"/>
    </row>
    <row r="292" customFormat="false" ht="12.75" hidden="false" customHeight="false" outlineLevel="0" collapsed="false">
      <c r="A292" s="141"/>
      <c r="B292" s="142"/>
      <c r="C292" s="142"/>
      <c r="D292" s="142"/>
      <c r="E292" s="142"/>
      <c r="F292" s="142"/>
    </row>
    <row r="293" customFormat="false" ht="12.75" hidden="false" customHeight="false" outlineLevel="0" collapsed="false">
      <c r="A293" s="141"/>
      <c r="B293" s="142"/>
      <c r="C293" s="142"/>
      <c r="D293" s="142"/>
      <c r="E293" s="142"/>
      <c r="F293" s="142"/>
    </row>
    <row r="294" customFormat="false" ht="12.75" hidden="false" customHeight="false" outlineLevel="0" collapsed="false">
      <c r="A294" s="171"/>
      <c r="C294" s="157"/>
      <c r="E294" s="142"/>
    </row>
    <row r="295" customFormat="false" ht="12.75" hidden="false" customHeight="false" outlineLevel="0" collapsed="false">
      <c r="A295" s="171"/>
      <c r="C295" s="142"/>
      <c r="D295" s="142"/>
      <c r="E295" s="142"/>
    </row>
    <row r="296" customFormat="false" ht="12.75" hidden="false" customHeight="false" outlineLevel="0" collapsed="false">
      <c r="A296" s="171"/>
      <c r="B296" s="156"/>
      <c r="F296" s="157"/>
    </row>
    <row r="297" customFormat="false" ht="12.75" hidden="false" customHeight="false" outlineLevel="0" collapsed="false">
      <c r="A297" s="171"/>
    </row>
    <row r="298" customFormat="false" ht="13.5" hidden="false" customHeight="false" outlineLevel="0" collapsed="false">
      <c r="A298" s="171"/>
      <c r="B298" s="5"/>
      <c r="F298" s="381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0"/>
      <c r="B301" s="204"/>
    </row>
    <row r="302" customFormat="false" ht="12.75" hidden="false" customHeight="false" outlineLevel="0" collapsed="false">
      <c r="B302" s="131"/>
      <c r="D302" s="131"/>
    </row>
    <row r="303" customFormat="false" ht="12.75" hidden="false" customHeight="false" outlineLevel="0" collapsed="false">
      <c r="A303" s="173"/>
      <c r="B303" s="133"/>
      <c r="C303" s="133"/>
      <c r="D303" s="133"/>
      <c r="E303" s="249"/>
      <c r="F303" s="133"/>
    </row>
    <row r="304" customFormat="false" ht="12.75" hidden="false" customHeight="false" outlineLevel="0" collapsed="false">
      <c r="A304" s="94"/>
      <c r="B304" s="135"/>
      <c r="C304" s="135"/>
      <c r="D304" s="24"/>
      <c r="E304" s="24"/>
      <c r="F304" s="135"/>
    </row>
    <row r="305" customFormat="false" ht="12.75" hidden="false" customHeight="false" outlineLevel="0" collapsed="false">
      <c r="A305" s="141"/>
      <c r="B305" s="142"/>
      <c r="C305" s="142"/>
      <c r="D305" s="142"/>
      <c r="E305" s="142"/>
      <c r="F305" s="142"/>
    </row>
    <row r="306" customFormat="false" ht="12.75" hidden="false" customHeight="false" outlineLevel="0" collapsed="false">
      <c r="A306" s="141"/>
      <c r="B306" s="142"/>
      <c r="C306" s="142"/>
      <c r="D306" s="142"/>
      <c r="E306" s="142"/>
      <c r="F306" s="142"/>
    </row>
    <row r="307" customFormat="false" ht="12.75" hidden="false" customHeight="false" outlineLevel="0" collapsed="false">
      <c r="A307" s="141"/>
      <c r="B307" s="142"/>
      <c r="C307" s="142"/>
      <c r="D307" s="142"/>
      <c r="E307" s="142"/>
      <c r="F307" s="142"/>
    </row>
    <row r="308" customFormat="false" ht="12.75" hidden="false" customHeight="false" outlineLevel="0" collapsed="false">
      <c r="A308" s="141"/>
      <c r="B308" s="142"/>
      <c r="C308" s="142"/>
      <c r="D308" s="142"/>
      <c r="E308" s="142"/>
      <c r="F308" s="142"/>
    </row>
    <row r="309" customFormat="false" ht="12.75" hidden="false" customHeight="false" outlineLevel="0" collapsed="false">
      <c r="A309" s="141"/>
      <c r="B309" s="142"/>
      <c r="C309" s="142"/>
      <c r="D309" s="142"/>
      <c r="E309" s="142"/>
      <c r="F309" s="142"/>
    </row>
    <row r="310" customFormat="false" ht="12.75" hidden="false" customHeight="false" outlineLevel="0" collapsed="false">
      <c r="A310" s="141"/>
      <c r="B310" s="142"/>
      <c r="C310" s="142"/>
      <c r="D310" s="142"/>
      <c r="E310" s="142"/>
      <c r="F310" s="142"/>
    </row>
    <row r="311" customFormat="false" ht="12.75" hidden="false" customHeight="false" outlineLevel="0" collapsed="false">
      <c r="A311" s="141"/>
      <c r="B311" s="142"/>
      <c r="C311" s="142"/>
      <c r="D311" s="142"/>
      <c r="E311" s="142"/>
      <c r="F311" s="142"/>
    </row>
    <row r="312" customFormat="false" ht="12.75" hidden="false" customHeight="false" outlineLevel="0" collapsed="false">
      <c r="A312" s="141"/>
      <c r="B312" s="142"/>
      <c r="C312" s="142"/>
      <c r="D312" s="142"/>
      <c r="E312" s="142"/>
      <c r="F312" s="142"/>
    </row>
    <row r="313" customFormat="false" ht="12.75" hidden="false" customHeight="false" outlineLevel="0" collapsed="false">
      <c r="A313" s="141"/>
      <c r="B313" s="142"/>
      <c r="C313" s="142"/>
      <c r="D313" s="142"/>
      <c r="E313" s="142"/>
      <c r="F313" s="142"/>
    </row>
    <row r="314" customFormat="false" ht="12.75" hidden="false" customHeight="false" outlineLevel="0" collapsed="false">
      <c r="A314" s="141"/>
      <c r="B314" s="142"/>
      <c r="C314" s="142"/>
      <c r="D314" s="142"/>
      <c r="E314" s="142"/>
      <c r="F314" s="142"/>
    </row>
    <row r="315" customFormat="false" ht="12.75" hidden="false" customHeight="false" outlineLevel="0" collapsed="false">
      <c r="A315" s="141"/>
      <c r="B315" s="142"/>
      <c r="C315" s="142"/>
      <c r="D315" s="142"/>
      <c r="E315" s="142"/>
      <c r="F315" s="142"/>
    </row>
    <row r="316" customFormat="false" ht="12.75" hidden="false" customHeight="false" outlineLevel="0" collapsed="false">
      <c r="A316" s="141"/>
      <c r="B316" s="142"/>
      <c r="C316" s="142"/>
      <c r="D316" s="142"/>
      <c r="E316" s="142"/>
      <c r="F316" s="142"/>
    </row>
    <row r="317" customFormat="false" ht="12.75" hidden="false" customHeight="false" outlineLevel="0" collapsed="false">
      <c r="A317" s="141"/>
      <c r="B317" s="142"/>
      <c r="C317" s="142"/>
      <c r="D317" s="142"/>
      <c r="E317" s="142"/>
      <c r="F317" s="142"/>
    </row>
    <row r="318" customFormat="false" ht="12.75" hidden="false" customHeight="false" outlineLevel="0" collapsed="false">
      <c r="A318" s="141"/>
      <c r="B318" s="142"/>
      <c r="C318" s="142"/>
      <c r="D318" s="142"/>
      <c r="E318" s="142"/>
      <c r="F318" s="142"/>
    </row>
    <row r="319" customFormat="false" ht="12.75" hidden="false" customHeight="false" outlineLevel="0" collapsed="false">
      <c r="A319" s="141"/>
      <c r="B319" s="142"/>
      <c r="C319" s="142"/>
      <c r="D319" s="142"/>
      <c r="E319" s="142"/>
      <c r="F319" s="142"/>
    </row>
    <row r="320" customFormat="false" ht="12.75" hidden="false" customHeight="false" outlineLevel="0" collapsed="false">
      <c r="A320" s="141"/>
      <c r="B320" s="142"/>
      <c r="C320" s="142"/>
      <c r="D320" s="142"/>
      <c r="E320" s="142"/>
      <c r="F320" s="142"/>
    </row>
    <row r="321" customFormat="false" ht="12.75" hidden="false" customHeight="false" outlineLevel="0" collapsed="false">
      <c r="A321" s="141"/>
      <c r="B321" s="142"/>
      <c r="C321" s="142"/>
      <c r="D321" s="142"/>
      <c r="E321" s="142"/>
      <c r="F321" s="142"/>
    </row>
    <row r="322" customFormat="false" ht="12.75" hidden="false" customHeight="false" outlineLevel="0" collapsed="false">
      <c r="A322" s="141"/>
      <c r="B322" s="142"/>
      <c r="C322" s="142"/>
      <c r="D322" s="142"/>
      <c r="E322" s="142"/>
      <c r="F322" s="142"/>
    </row>
    <row r="323" customFormat="false" ht="12.75" hidden="false" customHeight="false" outlineLevel="0" collapsed="false">
      <c r="A323" s="141"/>
      <c r="B323" s="142"/>
      <c r="C323" s="142"/>
      <c r="D323" s="142"/>
      <c r="E323" s="142"/>
      <c r="F323" s="142"/>
    </row>
    <row r="324" customFormat="false" ht="12.75" hidden="false" customHeight="false" outlineLevel="0" collapsed="false">
      <c r="A324" s="141"/>
      <c r="B324" s="142"/>
      <c r="C324" s="142"/>
      <c r="D324" s="142"/>
      <c r="E324" s="142"/>
      <c r="F324" s="142"/>
    </row>
    <row r="325" customFormat="false" ht="12.75" hidden="false" customHeight="false" outlineLevel="0" collapsed="false">
      <c r="A325" s="141"/>
      <c r="B325" s="142"/>
      <c r="C325" s="142"/>
      <c r="D325" s="142"/>
      <c r="E325" s="142"/>
      <c r="F325" s="142"/>
    </row>
    <row r="326" customFormat="false" ht="12.75" hidden="false" customHeight="false" outlineLevel="0" collapsed="false">
      <c r="A326" s="141"/>
      <c r="B326" s="142"/>
      <c r="C326" s="142"/>
      <c r="D326" s="142"/>
      <c r="E326" s="142"/>
      <c r="F326" s="142"/>
    </row>
    <row r="327" customFormat="false" ht="12.75" hidden="false" customHeight="false" outlineLevel="0" collapsed="false">
      <c r="A327" s="141"/>
      <c r="B327" s="142"/>
      <c r="C327" s="142"/>
      <c r="D327" s="142"/>
      <c r="E327" s="142"/>
      <c r="F327" s="142"/>
    </row>
    <row r="328" customFormat="false" ht="12.75" hidden="false" customHeight="false" outlineLevel="0" collapsed="false">
      <c r="A328" s="141"/>
      <c r="B328" s="142"/>
      <c r="C328" s="142"/>
      <c r="D328" s="142"/>
      <c r="E328" s="142"/>
      <c r="F328" s="142"/>
    </row>
    <row r="329" customFormat="false" ht="12.75" hidden="false" customHeight="false" outlineLevel="0" collapsed="false">
      <c r="A329" s="141"/>
      <c r="B329" s="142"/>
      <c r="C329" s="142"/>
      <c r="D329" s="142"/>
      <c r="E329" s="142"/>
      <c r="F329" s="142"/>
    </row>
    <row r="330" customFormat="false" ht="12.75" hidden="false" customHeight="false" outlineLevel="0" collapsed="false">
      <c r="A330" s="141"/>
      <c r="B330" s="142"/>
      <c r="C330" s="142"/>
      <c r="D330" s="142"/>
      <c r="E330" s="142"/>
      <c r="F330" s="142"/>
    </row>
    <row r="331" customFormat="false" ht="12.75" hidden="false" customHeight="false" outlineLevel="0" collapsed="false">
      <c r="A331" s="141"/>
      <c r="B331" s="142"/>
      <c r="C331" s="142"/>
      <c r="D331" s="142"/>
      <c r="E331" s="142"/>
      <c r="F331" s="142"/>
    </row>
    <row r="332" customFormat="false" ht="12.75" hidden="false" customHeight="false" outlineLevel="0" collapsed="false">
      <c r="A332" s="141"/>
      <c r="B332" s="142"/>
      <c r="C332" s="142"/>
      <c r="D332" s="142"/>
      <c r="E332" s="142"/>
      <c r="F332" s="142"/>
    </row>
    <row r="333" customFormat="false" ht="12.75" hidden="false" customHeight="false" outlineLevel="0" collapsed="false">
      <c r="A333" s="141"/>
      <c r="B333" s="142"/>
      <c r="C333" s="142"/>
      <c r="D333" s="142"/>
      <c r="E333" s="142"/>
      <c r="F333" s="142"/>
    </row>
    <row r="334" customFormat="false" ht="12.75" hidden="false" customHeight="false" outlineLevel="0" collapsed="false">
      <c r="A334" s="141"/>
      <c r="B334" s="142"/>
      <c r="C334" s="142"/>
      <c r="D334" s="142"/>
      <c r="E334" s="142"/>
      <c r="F334" s="142"/>
    </row>
    <row r="335" customFormat="false" ht="12.75" hidden="false" customHeight="false" outlineLevel="0" collapsed="false">
      <c r="A335" s="141"/>
      <c r="B335" s="142"/>
      <c r="C335" s="142"/>
      <c r="D335" s="142"/>
      <c r="E335" s="142"/>
      <c r="F335" s="142"/>
    </row>
    <row r="336" customFormat="false" ht="12.75" hidden="false" customHeight="false" outlineLevel="0" collapsed="false">
      <c r="A336" s="141"/>
      <c r="B336" s="142"/>
      <c r="C336" s="142"/>
      <c r="D336" s="142"/>
      <c r="E336" s="142"/>
      <c r="F336" s="142"/>
    </row>
    <row r="337" customFormat="false" ht="12.75" hidden="false" customHeight="false" outlineLevel="0" collapsed="false">
      <c r="A337" s="171"/>
      <c r="C337" s="157"/>
      <c r="E337" s="142"/>
    </row>
    <row r="338" customFormat="false" ht="12.75" hidden="false" customHeight="false" outlineLevel="0" collapsed="false">
      <c r="A338" s="171"/>
      <c r="C338" s="142"/>
      <c r="D338" s="142"/>
      <c r="E338" s="142"/>
    </row>
    <row r="339" customFormat="false" ht="12.75" hidden="false" customHeight="false" outlineLevel="0" collapsed="false">
      <c r="A339" s="171"/>
      <c r="B339" s="156"/>
      <c r="F339" s="382"/>
    </row>
    <row r="340" customFormat="false" ht="12.75" hidden="false" customHeight="false" outlineLevel="0" collapsed="false">
      <c r="A340" s="171"/>
    </row>
    <row r="341" customFormat="false" ht="13.5" hidden="false" customHeight="false" outlineLevel="0" collapsed="false">
      <c r="A341" s="171"/>
      <c r="B341" s="5"/>
      <c r="F341" s="381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0"/>
      <c r="B345" s="204"/>
      <c r="G345" s="210"/>
      <c r="H345" s="204"/>
      <c r="K345" s="199"/>
      <c r="M345" s="210"/>
      <c r="N345" s="204"/>
      <c r="Q345" s="199"/>
    </row>
    <row r="346" customFormat="false" ht="12.75" hidden="false" customHeight="false" outlineLevel="0" collapsed="false">
      <c r="B346" s="131"/>
      <c r="D346" s="131"/>
      <c r="H346" s="131"/>
      <c r="J346" s="131"/>
      <c r="K346" s="199"/>
      <c r="N346" s="131"/>
      <c r="P346" s="131"/>
      <c r="Q346" s="199"/>
    </row>
    <row r="347" customFormat="false" ht="12.75" hidden="false" customHeight="false" outlineLevel="0" collapsed="false">
      <c r="A347" s="173"/>
      <c r="B347" s="133"/>
      <c r="C347" s="133"/>
      <c r="D347" s="133"/>
      <c r="E347" s="249"/>
      <c r="F347" s="133"/>
      <c r="G347" s="173"/>
      <c r="H347" s="133"/>
      <c r="I347" s="133"/>
      <c r="J347" s="133"/>
      <c r="K347" s="249"/>
      <c r="L347" s="133"/>
      <c r="M347" s="173"/>
      <c r="N347" s="133"/>
      <c r="O347" s="133"/>
      <c r="P347" s="133"/>
      <c r="Q347" s="249"/>
      <c r="R347" s="133"/>
    </row>
    <row r="348" customFormat="false" ht="12.75" hidden="false" customHeight="false" outlineLevel="0" collapsed="false">
      <c r="A348" s="94"/>
      <c r="B348" s="135"/>
      <c r="C348" s="135"/>
      <c r="D348" s="24"/>
      <c r="E348" s="24"/>
      <c r="F348" s="135"/>
      <c r="G348" s="94"/>
      <c r="H348" s="135"/>
      <c r="I348" s="135"/>
      <c r="J348" s="24"/>
      <c r="K348" s="24"/>
      <c r="L348" s="135"/>
      <c r="M348" s="94"/>
      <c r="N348" s="135"/>
      <c r="O348" s="135"/>
      <c r="P348" s="24"/>
      <c r="Q348" s="24"/>
      <c r="R348" s="135"/>
    </row>
    <row r="349" customFormat="false" ht="12.75" hidden="false" customHeight="false" outlineLevel="0" collapsed="false">
      <c r="A349" s="141"/>
      <c r="B349" s="142"/>
      <c r="C349" s="142"/>
      <c r="D349" s="142"/>
      <c r="E349" s="142"/>
      <c r="F349" s="142"/>
      <c r="G349" s="141"/>
      <c r="H349" s="142"/>
      <c r="I349" s="142"/>
      <c r="J349" s="142"/>
      <c r="K349" s="142"/>
      <c r="L349" s="142"/>
      <c r="M349" s="141"/>
      <c r="N349" s="142"/>
      <c r="O349" s="142"/>
      <c r="P349" s="142"/>
      <c r="Q349" s="142"/>
      <c r="R349" s="142"/>
    </row>
    <row r="350" customFormat="false" ht="12.75" hidden="false" customHeight="false" outlineLevel="0" collapsed="false">
      <c r="A350" s="141"/>
      <c r="B350" s="142"/>
      <c r="C350" s="142"/>
      <c r="D350" s="142"/>
      <c r="E350" s="142"/>
      <c r="F350" s="142"/>
      <c r="G350" s="141"/>
      <c r="H350" s="142"/>
      <c r="I350" s="142"/>
      <c r="J350" s="142"/>
      <c r="K350" s="142"/>
      <c r="L350" s="142"/>
      <c r="M350" s="141"/>
      <c r="N350" s="142"/>
      <c r="O350" s="142"/>
      <c r="P350" s="142"/>
      <c r="Q350" s="142"/>
      <c r="R350" s="142"/>
    </row>
    <row r="351" customFormat="false" ht="12.75" hidden="false" customHeight="false" outlineLevel="0" collapsed="false">
      <c r="A351" s="141"/>
      <c r="B351" s="142"/>
      <c r="C351" s="142"/>
      <c r="D351" s="142"/>
      <c r="E351" s="142"/>
      <c r="F351" s="142"/>
      <c r="G351" s="141"/>
      <c r="H351" s="142"/>
      <c r="I351" s="142"/>
      <c r="J351" s="142"/>
      <c r="K351" s="142"/>
      <c r="L351" s="142"/>
      <c r="M351" s="141"/>
      <c r="N351" s="142"/>
      <c r="O351" s="142"/>
      <c r="P351" s="142"/>
      <c r="Q351" s="142"/>
      <c r="R351" s="142"/>
    </row>
    <row r="352" customFormat="false" ht="12.75" hidden="false" customHeight="false" outlineLevel="0" collapsed="false">
      <c r="A352" s="141"/>
      <c r="B352" s="142"/>
      <c r="C352" s="142"/>
      <c r="D352" s="142"/>
      <c r="E352" s="142"/>
      <c r="F352" s="142"/>
      <c r="G352" s="141"/>
      <c r="H352" s="142"/>
      <c r="I352" s="142"/>
      <c r="J352" s="142"/>
      <c r="K352" s="142"/>
      <c r="L352" s="142"/>
      <c r="M352" s="141"/>
      <c r="N352" s="142"/>
      <c r="O352" s="142"/>
      <c r="P352" s="142"/>
      <c r="Q352" s="142"/>
      <c r="R352" s="142"/>
    </row>
    <row r="353" customFormat="false" ht="12.75" hidden="false" customHeight="false" outlineLevel="0" collapsed="false">
      <c r="A353" s="141"/>
      <c r="B353" s="142"/>
      <c r="C353" s="142"/>
      <c r="D353" s="142"/>
      <c r="E353" s="142"/>
      <c r="F353" s="142"/>
      <c r="G353" s="141"/>
      <c r="H353" s="142"/>
      <c r="I353" s="142"/>
      <c r="J353" s="142"/>
      <c r="K353" s="142"/>
      <c r="L353" s="142"/>
      <c r="M353" s="141"/>
      <c r="N353" s="142"/>
      <c r="O353" s="142"/>
      <c r="P353" s="142"/>
      <c r="Q353" s="142"/>
      <c r="R353" s="142"/>
    </row>
    <row r="354" customFormat="false" ht="12.75" hidden="false" customHeight="false" outlineLevel="0" collapsed="false">
      <c r="A354" s="141"/>
      <c r="B354" s="142"/>
      <c r="C354" s="142"/>
      <c r="D354" s="142"/>
      <c r="E354" s="142"/>
      <c r="F354" s="142"/>
      <c r="G354" s="141"/>
      <c r="H354" s="142"/>
      <c r="I354" s="142"/>
      <c r="J354" s="142"/>
      <c r="K354" s="142"/>
      <c r="L354" s="142"/>
      <c r="M354" s="141"/>
      <c r="N354" s="142"/>
      <c r="O354" s="142"/>
      <c r="P354" s="142"/>
      <c r="Q354" s="142"/>
      <c r="R354" s="142"/>
    </row>
    <row r="355" customFormat="false" ht="12.75" hidden="false" customHeight="false" outlineLevel="0" collapsed="false">
      <c r="A355" s="141"/>
      <c r="B355" s="142"/>
      <c r="C355" s="142"/>
      <c r="D355" s="142"/>
      <c r="E355" s="142"/>
      <c r="F355" s="142"/>
      <c r="G355" s="141"/>
      <c r="H355" s="142"/>
      <c r="I355" s="142"/>
      <c r="J355" s="142"/>
      <c r="K355" s="142"/>
      <c r="L355" s="142"/>
      <c r="M355" s="141"/>
      <c r="N355" s="142"/>
      <c r="O355" s="142"/>
      <c r="P355" s="142"/>
      <c r="Q355" s="142"/>
      <c r="R355" s="142"/>
    </row>
    <row r="356" customFormat="false" ht="12.75" hidden="false" customHeight="false" outlineLevel="0" collapsed="false">
      <c r="A356" s="141"/>
      <c r="B356" s="142"/>
      <c r="C356" s="142"/>
      <c r="D356" s="142"/>
      <c r="E356" s="142"/>
      <c r="F356" s="142"/>
      <c r="G356" s="141"/>
      <c r="H356" s="142"/>
      <c r="I356" s="142"/>
      <c r="J356" s="142"/>
      <c r="K356" s="142"/>
      <c r="L356" s="142"/>
      <c r="M356" s="141"/>
      <c r="N356" s="142"/>
      <c r="O356" s="142"/>
      <c r="P356" s="142"/>
      <c r="Q356" s="142"/>
      <c r="R356" s="142"/>
    </row>
    <row r="357" customFormat="false" ht="12.75" hidden="false" customHeight="false" outlineLevel="0" collapsed="false">
      <c r="A357" s="141"/>
      <c r="B357" s="142"/>
      <c r="C357" s="142"/>
      <c r="D357" s="142"/>
      <c r="E357" s="142"/>
      <c r="F357" s="142"/>
      <c r="G357" s="141"/>
      <c r="H357" s="142"/>
      <c r="I357" s="142"/>
      <c r="J357" s="142"/>
      <c r="K357" s="142"/>
      <c r="L357" s="142"/>
      <c r="M357" s="141"/>
      <c r="N357" s="142"/>
      <c r="O357" s="142"/>
      <c r="P357" s="142"/>
      <c r="Q357" s="142"/>
      <c r="R357" s="142"/>
    </row>
    <row r="358" customFormat="false" ht="12.75" hidden="false" customHeight="false" outlineLevel="0" collapsed="false">
      <c r="A358" s="141"/>
      <c r="B358" s="142"/>
      <c r="C358" s="142"/>
      <c r="D358" s="142"/>
      <c r="E358" s="142"/>
      <c r="F358" s="142"/>
      <c r="G358" s="141"/>
      <c r="H358" s="142"/>
      <c r="I358" s="142"/>
      <c r="J358" s="142"/>
      <c r="K358" s="142"/>
      <c r="L358" s="142"/>
      <c r="M358" s="141"/>
      <c r="N358" s="142"/>
      <c r="O358" s="142"/>
      <c r="P358" s="142"/>
      <c r="Q358" s="142"/>
      <c r="R358" s="142"/>
    </row>
    <row r="359" customFormat="false" ht="12.75" hidden="false" customHeight="false" outlineLevel="0" collapsed="false">
      <c r="A359" s="141"/>
      <c r="B359" s="142"/>
      <c r="C359" s="142"/>
      <c r="D359" s="142"/>
      <c r="E359" s="142"/>
      <c r="F359" s="142"/>
      <c r="G359" s="141"/>
      <c r="H359" s="142"/>
      <c r="I359" s="142"/>
      <c r="J359" s="142"/>
      <c r="K359" s="142"/>
      <c r="L359" s="142"/>
      <c r="M359" s="141"/>
      <c r="N359" s="142"/>
      <c r="O359" s="142"/>
      <c r="P359" s="142"/>
      <c r="Q359" s="142"/>
      <c r="R359" s="142"/>
    </row>
    <row r="360" customFormat="false" ht="12.75" hidden="false" customHeight="false" outlineLevel="0" collapsed="false">
      <c r="A360" s="141"/>
      <c r="B360" s="142"/>
      <c r="C360" s="142"/>
      <c r="D360" s="142"/>
      <c r="E360" s="142"/>
      <c r="F360" s="142"/>
      <c r="G360" s="141"/>
      <c r="H360" s="142"/>
      <c r="I360" s="142"/>
      <c r="J360" s="142"/>
      <c r="K360" s="142"/>
      <c r="L360" s="142"/>
      <c r="M360" s="141"/>
      <c r="N360" s="142"/>
      <c r="O360" s="142"/>
      <c r="P360" s="142"/>
      <c r="Q360" s="142"/>
      <c r="R360" s="142"/>
    </row>
    <row r="361" customFormat="false" ht="12.75" hidden="false" customHeight="false" outlineLevel="0" collapsed="false">
      <c r="A361" s="141"/>
      <c r="B361" s="142"/>
      <c r="C361" s="142"/>
      <c r="D361" s="142"/>
      <c r="E361" s="142"/>
      <c r="F361" s="142"/>
      <c r="G361" s="141"/>
      <c r="H361" s="142"/>
      <c r="I361" s="142"/>
      <c r="J361" s="142"/>
      <c r="K361" s="142"/>
      <c r="L361" s="142"/>
      <c r="M361" s="141"/>
      <c r="N361" s="142"/>
      <c r="O361" s="142"/>
      <c r="P361" s="142"/>
      <c r="Q361" s="142"/>
      <c r="R361" s="142"/>
    </row>
    <row r="362" customFormat="false" ht="12.75" hidden="false" customHeight="false" outlineLevel="0" collapsed="false">
      <c r="A362" s="141"/>
      <c r="B362" s="142"/>
      <c r="C362" s="142"/>
      <c r="D362" s="142"/>
      <c r="E362" s="142"/>
      <c r="F362" s="142"/>
      <c r="G362" s="141"/>
      <c r="H362" s="142"/>
      <c r="I362" s="142"/>
      <c r="J362" s="142"/>
      <c r="K362" s="142"/>
      <c r="L362" s="142"/>
      <c r="M362" s="141"/>
      <c r="N362" s="142"/>
      <c r="O362" s="142"/>
      <c r="P362" s="142"/>
      <c r="Q362" s="142"/>
      <c r="R362" s="142"/>
    </row>
    <row r="363" customFormat="false" ht="12.75" hidden="false" customHeight="false" outlineLevel="0" collapsed="false">
      <c r="A363" s="141"/>
      <c r="B363" s="142"/>
      <c r="C363" s="142"/>
      <c r="D363" s="142"/>
      <c r="E363" s="142"/>
      <c r="F363" s="142"/>
      <c r="G363" s="141"/>
      <c r="H363" s="142"/>
      <c r="I363" s="142"/>
      <c r="J363" s="142"/>
      <c r="K363" s="142"/>
      <c r="L363" s="142"/>
      <c r="M363" s="141"/>
      <c r="N363" s="142"/>
      <c r="O363" s="142"/>
      <c r="P363" s="142"/>
      <c r="Q363" s="142"/>
      <c r="R363" s="142"/>
    </row>
    <row r="364" customFormat="false" ht="12.75" hidden="false" customHeight="false" outlineLevel="0" collapsed="false">
      <c r="A364" s="141"/>
      <c r="B364" s="142"/>
      <c r="C364" s="142"/>
      <c r="D364" s="142"/>
      <c r="E364" s="142"/>
      <c r="F364" s="142"/>
      <c r="G364" s="141"/>
      <c r="H364" s="142"/>
      <c r="I364" s="142"/>
      <c r="J364" s="142"/>
      <c r="K364" s="142"/>
      <c r="L364" s="142"/>
      <c r="M364" s="141"/>
      <c r="N364" s="142"/>
      <c r="O364" s="142"/>
      <c r="P364" s="142"/>
      <c r="Q364" s="142"/>
      <c r="R364" s="142"/>
    </row>
    <row r="365" customFormat="false" ht="12.75" hidden="false" customHeight="false" outlineLevel="0" collapsed="false">
      <c r="A365" s="141"/>
      <c r="B365" s="142"/>
      <c r="C365" s="142"/>
      <c r="D365" s="142"/>
      <c r="E365" s="142"/>
      <c r="F365" s="142"/>
      <c r="G365" s="141"/>
      <c r="H365" s="142"/>
      <c r="I365" s="142"/>
      <c r="J365" s="142"/>
      <c r="K365" s="142"/>
      <c r="L365" s="142"/>
      <c r="M365" s="141"/>
      <c r="N365" s="142"/>
      <c r="O365" s="142"/>
      <c r="P365" s="142"/>
      <c r="Q365" s="142"/>
      <c r="R365" s="142"/>
    </row>
    <row r="366" customFormat="false" ht="12.75" hidden="false" customHeight="false" outlineLevel="0" collapsed="false">
      <c r="A366" s="141"/>
      <c r="B366" s="142"/>
      <c r="C366" s="142"/>
      <c r="D366" s="142"/>
      <c r="E366" s="142"/>
      <c r="F366" s="142"/>
      <c r="G366" s="141"/>
      <c r="H366" s="142"/>
      <c r="I366" s="142"/>
      <c r="J366" s="142"/>
      <c r="K366" s="142"/>
      <c r="L366" s="142"/>
      <c r="M366" s="141"/>
      <c r="N366" s="142"/>
      <c r="O366" s="142"/>
      <c r="P366" s="142"/>
      <c r="Q366" s="142"/>
      <c r="R366" s="142"/>
    </row>
    <row r="367" customFormat="false" ht="12.75" hidden="false" customHeight="false" outlineLevel="0" collapsed="false">
      <c r="A367" s="141"/>
      <c r="B367" s="142"/>
      <c r="C367" s="142"/>
      <c r="D367" s="142"/>
      <c r="E367" s="142"/>
      <c r="F367" s="142"/>
      <c r="G367" s="141"/>
      <c r="H367" s="142"/>
      <c r="I367" s="142"/>
      <c r="J367" s="142"/>
      <c r="K367" s="142"/>
      <c r="L367" s="142"/>
      <c r="M367" s="141"/>
      <c r="N367" s="142"/>
      <c r="O367" s="142"/>
      <c r="P367" s="142"/>
      <c r="Q367" s="142"/>
      <c r="R367" s="142"/>
    </row>
    <row r="368" customFormat="false" ht="12.75" hidden="false" customHeight="false" outlineLevel="0" collapsed="false">
      <c r="A368" s="141"/>
      <c r="B368" s="142"/>
      <c r="C368" s="142"/>
      <c r="D368" s="142"/>
      <c r="E368" s="142"/>
      <c r="F368" s="142"/>
      <c r="G368" s="141"/>
      <c r="H368" s="142"/>
      <c r="I368" s="142"/>
      <c r="J368" s="142"/>
      <c r="K368" s="142"/>
      <c r="L368" s="142"/>
      <c r="M368" s="141"/>
      <c r="N368" s="142"/>
      <c r="O368" s="142"/>
      <c r="P368" s="142"/>
      <c r="Q368" s="142"/>
      <c r="R368" s="142"/>
    </row>
    <row r="369" customFormat="false" ht="12.75" hidden="false" customHeight="false" outlineLevel="0" collapsed="false">
      <c r="A369" s="141"/>
      <c r="B369" s="142"/>
      <c r="C369" s="142"/>
      <c r="D369" s="142"/>
      <c r="E369" s="142"/>
      <c r="F369" s="142"/>
      <c r="G369" s="141"/>
      <c r="H369" s="142"/>
      <c r="I369" s="142"/>
      <c r="J369" s="142"/>
      <c r="K369" s="142"/>
      <c r="L369" s="142"/>
      <c r="M369" s="141"/>
      <c r="N369" s="142"/>
      <c r="O369" s="142"/>
      <c r="P369" s="142"/>
      <c r="Q369" s="142"/>
      <c r="R369" s="142"/>
    </row>
    <row r="370" customFormat="false" ht="12.75" hidden="false" customHeight="false" outlineLevel="0" collapsed="false">
      <c r="A370" s="141"/>
      <c r="B370" s="142"/>
      <c r="C370" s="142"/>
      <c r="D370" s="142"/>
      <c r="E370" s="142"/>
      <c r="F370" s="142"/>
      <c r="G370" s="141"/>
      <c r="H370" s="142"/>
      <c r="I370" s="142"/>
      <c r="J370" s="142"/>
      <c r="K370" s="142"/>
      <c r="L370" s="142"/>
      <c r="M370" s="141"/>
      <c r="N370" s="142"/>
      <c r="O370" s="142"/>
      <c r="P370" s="142"/>
      <c r="Q370" s="142"/>
      <c r="R370" s="142"/>
    </row>
    <row r="371" customFormat="false" ht="12.75" hidden="false" customHeight="false" outlineLevel="0" collapsed="false">
      <c r="A371" s="141"/>
      <c r="B371" s="142"/>
      <c r="C371" s="142"/>
      <c r="D371" s="142"/>
      <c r="E371" s="142"/>
      <c r="F371" s="142"/>
      <c r="G371" s="141"/>
      <c r="H371" s="142"/>
      <c r="I371" s="142"/>
      <c r="J371" s="142"/>
      <c r="K371" s="142"/>
      <c r="L371" s="142"/>
      <c r="M371" s="141"/>
      <c r="N371" s="142"/>
      <c r="O371" s="142"/>
      <c r="P371" s="142"/>
      <c r="Q371" s="142"/>
      <c r="R371" s="142"/>
    </row>
    <row r="372" customFormat="false" ht="12.75" hidden="false" customHeight="false" outlineLevel="0" collapsed="false">
      <c r="A372" s="141"/>
      <c r="B372" s="142"/>
      <c r="C372" s="142"/>
      <c r="D372" s="142"/>
      <c r="E372" s="142"/>
      <c r="F372" s="142"/>
      <c r="G372" s="141"/>
      <c r="H372" s="142"/>
      <c r="I372" s="142"/>
      <c r="J372" s="142"/>
      <c r="K372" s="142"/>
      <c r="L372" s="142"/>
      <c r="M372" s="141"/>
      <c r="N372" s="142"/>
      <c r="O372" s="142"/>
      <c r="P372" s="142"/>
      <c r="Q372" s="142"/>
      <c r="R372" s="142"/>
    </row>
    <row r="373" customFormat="false" ht="12.75" hidden="false" customHeight="false" outlineLevel="0" collapsed="false">
      <c r="A373" s="141"/>
      <c r="B373" s="142"/>
      <c r="C373" s="142"/>
      <c r="D373" s="142"/>
      <c r="E373" s="142"/>
      <c r="F373" s="142"/>
      <c r="G373" s="141"/>
      <c r="H373" s="142"/>
      <c r="I373" s="142"/>
      <c r="J373" s="142"/>
      <c r="K373" s="142"/>
      <c r="L373" s="142"/>
      <c r="M373" s="141"/>
      <c r="N373" s="142"/>
      <c r="O373" s="142"/>
      <c r="P373" s="142"/>
      <c r="Q373" s="142"/>
      <c r="R373" s="142"/>
    </row>
    <row r="374" customFormat="false" ht="12.75" hidden="false" customHeight="false" outlineLevel="0" collapsed="false">
      <c r="A374" s="141"/>
      <c r="B374" s="142"/>
      <c r="C374" s="142"/>
      <c r="D374" s="142"/>
      <c r="E374" s="142"/>
      <c r="F374" s="142"/>
      <c r="G374" s="141"/>
      <c r="H374" s="142"/>
      <c r="I374" s="142"/>
      <c r="J374" s="142"/>
      <c r="K374" s="142"/>
      <c r="L374" s="142"/>
      <c r="M374" s="141"/>
      <c r="N374" s="142"/>
      <c r="O374" s="142"/>
      <c r="P374" s="142"/>
      <c r="Q374" s="142"/>
      <c r="R374" s="142"/>
    </row>
    <row r="375" customFormat="false" ht="12.75" hidden="false" customHeight="false" outlineLevel="0" collapsed="false">
      <c r="A375" s="141"/>
      <c r="B375" s="142"/>
      <c r="C375" s="142"/>
      <c r="D375" s="142"/>
      <c r="E375" s="142"/>
      <c r="F375" s="142"/>
      <c r="G375" s="141"/>
      <c r="H375" s="142"/>
      <c r="I375" s="142"/>
      <c r="J375" s="142"/>
      <c r="K375" s="142"/>
      <c r="L375" s="142"/>
      <c r="M375" s="141"/>
      <c r="N375" s="142"/>
      <c r="O375" s="142"/>
      <c r="P375" s="142"/>
      <c r="Q375" s="142"/>
      <c r="R375" s="142"/>
    </row>
    <row r="376" customFormat="false" ht="12.75" hidden="false" customHeight="false" outlineLevel="0" collapsed="false">
      <c r="A376" s="141"/>
      <c r="B376" s="142"/>
      <c r="C376" s="142"/>
      <c r="D376" s="142"/>
      <c r="E376" s="142"/>
      <c r="F376" s="142"/>
      <c r="G376" s="141"/>
      <c r="H376" s="142"/>
      <c r="I376" s="142"/>
      <c r="J376" s="142"/>
      <c r="K376" s="142"/>
      <c r="L376" s="142"/>
      <c r="M376" s="141"/>
      <c r="N376" s="142"/>
      <c r="O376" s="142"/>
      <c r="P376" s="142"/>
      <c r="Q376" s="142"/>
      <c r="R376" s="142"/>
    </row>
    <row r="377" customFormat="false" ht="12.75" hidden="false" customHeight="false" outlineLevel="0" collapsed="false">
      <c r="A377" s="141"/>
      <c r="B377" s="142"/>
      <c r="C377" s="142"/>
      <c r="D377" s="142"/>
      <c r="E377" s="142"/>
      <c r="F377" s="142"/>
      <c r="G377" s="141"/>
      <c r="H377" s="142"/>
      <c r="I377" s="142"/>
      <c r="J377" s="142"/>
      <c r="K377" s="142"/>
      <c r="L377" s="142"/>
      <c r="M377" s="141"/>
      <c r="N377" s="142"/>
      <c r="O377" s="142"/>
      <c r="P377" s="142"/>
      <c r="Q377" s="142"/>
      <c r="R377" s="142"/>
    </row>
    <row r="378" customFormat="false" ht="12.75" hidden="false" customHeight="false" outlineLevel="0" collapsed="false">
      <c r="A378" s="141"/>
      <c r="B378" s="142"/>
      <c r="C378" s="142"/>
      <c r="D378" s="142"/>
      <c r="E378" s="142"/>
      <c r="F378" s="142"/>
      <c r="G378" s="141"/>
      <c r="H378" s="142"/>
      <c r="I378" s="142"/>
      <c r="J378" s="142"/>
      <c r="K378" s="142"/>
      <c r="L378" s="142"/>
      <c r="M378" s="141"/>
      <c r="N378" s="142"/>
      <c r="O378" s="142"/>
      <c r="P378" s="142"/>
      <c r="Q378" s="142"/>
      <c r="R378" s="142"/>
    </row>
    <row r="379" customFormat="false" ht="12.75" hidden="false" customHeight="false" outlineLevel="0" collapsed="false">
      <c r="A379" s="141"/>
      <c r="B379" s="142"/>
      <c r="C379" s="142"/>
      <c r="D379" s="142"/>
      <c r="E379" s="142"/>
      <c r="F379" s="142"/>
      <c r="G379" s="141"/>
      <c r="H379" s="142"/>
      <c r="I379" s="142"/>
      <c r="J379" s="142"/>
      <c r="K379" s="142"/>
      <c r="L379" s="142"/>
      <c r="M379" s="141"/>
      <c r="N379" s="142"/>
      <c r="O379" s="142"/>
      <c r="P379" s="142"/>
      <c r="Q379" s="142"/>
      <c r="R379" s="142"/>
    </row>
    <row r="380" customFormat="false" ht="12.75" hidden="false" customHeight="false" outlineLevel="0" collapsed="false">
      <c r="A380" s="141"/>
      <c r="B380" s="142"/>
      <c r="C380" s="142"/>
      <c r="D380" s="142"/>
      <c r="E380" s="142"/>
      <c r="F380" s="142"/>
      <c r="G380" s="141"/>
      <c r="H380" s="142"/>
      <c r="I380" s="142"/>
      <c r="J380" s="142"/>
      <c r="K380" s="142"/>
      <c r="L380" s="142"/>
      <c r="M380" s="141"/>
      <c r="N380" s="142"/>
      <c r="O380" s="142"/>
      <c r="P380" s="142"/>
      <c r="Q380" s="142"/>
      <c r="R380" s="142"/>
    </row>
    <row r="381" customFormat="false" ht="12.75" hidden="false" customHeight="false" outlineLevel="0" collapsed="false">
      <c r="A381" s="171"/>
      <c r="C381" s="157"/>
      <c r="E381" s="142"/>
      <c r="G381" s="171"/>
      <c r="I381" s="157"/>
      <c r="K381" s="142"/>
      <c r="M381" s="171"/>
      <c r="O381" s="157"/>
      <c r="Q381" s="142"/>
    </row>
    <row r="382" customFormat="false" ht="12.75" hidden="false" customHeight="false" outlineLevel="0" collapsed="false">
      <c r="A382" s="171"/>
      <c r="C382" s="142"/>
      <c r="D382" s="142"/>
      <c r="E382" s="142"/>
      <c r="G382" s="171"/>
      <c r="I382" s="142"/>
      <c r="J382" s="142"/>
      <c r="K382" s="142"/>
      <c r="M382" s="171"/>
      <c r="O382" s="142"/>
      <c r="P382" s="142"/>
      <c r="Q382" s="142"/>
    </row>
    <row r="383" customFormat="false" ht="12.75" hidden="false" customHeight="false" outlineLevel="0" collapsed="false">
      <c r="A383" s="171"/>
      <c r="B383" s="156"/>
      <c r="F383" s="382"/>
      <c r="G383" s="171"/>
      <c r="H383" s="156"/>
      <c r="K383" s="199"/>
      <c r="L383" s="382"/>
      <c r="M383" s="171"/>
      <c r="N383" s="156"/>
      <c r="Q383" s="199"/>
      <c r="R383" s="382"/>
    </row>
    <row r="384" customFormat="false" ht="12.75" hidden="false" customHeight="false" outlineLevel="0" collapsed="false">
      <c r="A384" s="171"/>
      <c r="G384" s="171"/>
      <c r="K384" s="199"/>
      <c r="M384" s="171"/>
      <c r="Q384" s="199"/>
    </row>
    <row r="385" customFormat="false" ht="13.5" hidden="false" customHeight="false" outlineLevel="0" collapsed="false">
      <c r="A385" s="171"/>
      <c r="B385" s="5"/>
      <c r="F385" s="381"/>
      <c r="G385" s="171"/>
      <c r="H385" s="5"/>
      <c r="K385" s="199"/>
      <c r="L385" s="381"/>
      <c r="M385" s="171"/>
      <c r="N385" s="5"/>
      <c r="Q385" s="199"/>
      <c r="R385" s="381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2"/>
      <c r="B5" s="0" t="s">
        <v>37</v>
      </c>
      <c r="E5" s="322"/>
    </row>
    <row r="6" customFormat="false" ht="12.75" hidden="false" customHeight="false" outlineLevel="0" collapsed="false">
      <c r="A6" s="173"/>
      <c r="B6" s="131" t="n">
        <v>500632</v>
      </c>
      <c r="D6" s="131"/>
      <c r="E6" s="173"/>
      <c r="F6" s="131"/>
      <c r="H6" s="131"/>
    </row>
    <row r="7" customFormat="false" ht="12.75" hidden="false" customHeight="false" outlineLevel="0" collapsed="false">
      <c r="A7" s="94" t="s">
        <v>157</v>
      </c>
      <c r="B7" s="135" t="s">
        <v>158</v>
      </c>
      <c r="C7" s="135" t="s">
        <v>159</v>
      </c>
      <c r="D7" s="135"/>
      <c r="E7" s="94"/>
      <c r="F7" s="135"/>
      <c r="G7" s="135"/>
      <c r="H7" s="135"/>
    </row>
    <row r="8" customFormat="false" ht="12.75" hidden="false" customHeight="false" outlineLevel="0" collapsed="false">
      <c r="A8" s="141" t="n">
        <v>1</v>
      </c>
      <c r="B8" s="142" t="n">
        <v>75695</v>
      </c>
      <c r="C8" s="142" t="n">
        <v>78800</v>
      </c>
      <c r="D8" s="142" t="n">
        <f aca="false">+C8-B8</f>
        <v>3105</v>
      </c>
      <c r="E8" s="141"/>
      <c r="F8" s="142"/>
      <c r="G8" s="142"/>
      <c r="H8" s="142"/>
    </row>
    <row r="9" customFormat="false" ht="12.75" hidden="false" customHeight="false" outlineLevel="0" collapsed="false">
      <c r="A9" s="141" t="n">
        <v>2</v>
      </c>
      <c r="B9" s="142" t="n">
        <v>94691</v>
      </c>
      <c r="C9" s="142" t="n">
        <v>93799</v>
      </c>
      <c r="D9" s="142" t="n">
        <f aca="false">+C9-B9</f>
        <v>-892</v>
      </c>
      <c r="E9" s="141"/>
      <c r="F9" s="142"/>
      <c r="G9" s="142"/>
      <c r="H9" s="142"/>
    </row>
    <row r="10" customFormat="false" ht="12.75" hidden="false" customHeight="false" outlineLevel="0" collapsed="false">
      <c r="A10" s="141" t="n">
        <v>3</v>
      </c>
      <c r="B10" s="142" t="n">
        <v>94498</v>
      </c>
      <c r="C10" s="142" t="n">
        <v>93799</v>
      </c>
      <c r="D10" s="142" t="n">
        <f aca="false">+C10-B10</f>
        <v>-699</v>
      </c>
      <c r="E10" s="141"/>
      <c r="F10" s="142"/>
      <c r="G10" s="142"/>
      <c r="H10" s="142"/>
    </row>
    <row r="11" customFormat="false" ht="12.75" hidden="false" customHeight="false" outlineLevel="0" collapsed="false">
      <c r="A11" s="141" t="n">
        <v>4</v>
      </c>
      <c r="B11" s="142" t="n">
        <v>94115</v>
      </c>
      <c r="C11" s="142" t="n">
        <v>93799</v>
      </c>
      <c r="D11" s="142" t="n">
        <f aca="false">+C11-B11</f>
        <v>-316</v>
      </c>
      <c r="E11" s="141"/>
      <c r="F11" s="142"/>
      <c r="G11" s="142"/>
      <c r="H11" s="142"/>
    </row>
    <row r="12" customFormat="false" ht="12.75" hidden="false" customHeight="false" outlineLevel="0" collapsed="false">
      <c r="A12" s="141" t="n">
        <v>5</v>
      </c>
      <c r="B12" s="142" t="n">
        <v>111473</v>
      </c>
      <c r="C12" s="142" t="n">
        <v>110461</v>
      </c>
      <c r="D12" s="142" t="n">
        <f aca="false">+C12-B12</f>
        <v>-1012</v>
      </c>
      <c r="E12" s="141"/>
      <c r="F12" s="142"/>
      <c r="G12" s="142"/>
      <c r="H12" s="142"/>
    </row>
    <row r="13" customFormat="false" ht="12.75" hidden="false" customHeight="false" outlineLevel="0" collapsed="false">
      <c r="A13" s="141" t="n">
        <v>6</v>
      </c>
      <c r="B13" s="142" t="n">
        <v>94006</v>
      </c>
      <c r="C13" s="142" t="n">
        <v>93799</v>
      </c>
      <c r="D13" s="142" t="n">
        <f aca="false">+C13-B13</f>
        <v>-207</v>
      </c>
      <c r="E13" s="141"/>
      <c r="F13" s="142"/>
      <c r="G13" s="142"/>
      <c r="H13" s="142"/>
    </row>
    <row r="14" customFormat="false" ht="12.75" hidden="false" customHeight="false" outlineLevel="0" collapsed="false">
      <c r="A14" s="141" t="n">
        <v>7</v>
      </c>
      <c r="B14" s="142" t="n">
        <v>94007</v>
      </c>
      <c r="C14" s="142" t="n">
        <v>93799</v>
      </c>
      <c r="D14" s="142" t="n">
        <f aca="false">+C14-B14</f>
        <v>-208</v>
      </c>
      <c r="E14" s="141"/>
      <c r="F14" s="142"/>
      <c r="G14" s="142"/>
      <c r="H14" s="142"/>
    </row>
    <row r="15" customFormat="false" ht="12.75" hidden="false" customHeight="false" outlineLevel="0" collapsed="false">
      <c r="A15" s="141" t="n">
        <v>8</v>
      </c>
      <c r="B15" s="142" t="n">
        <v>96300</v>
      </c>
      <c r="C15" s="142" t="n">
        <v>96299</v>
      </c>
      <c r="D15" s="142" t="n">
        <f aca="false">+C15-B15</f>
        <v>-1</v>
      </c>
      <c r="E15" s="141"/>
      <c r="F15" s="142"/>
      <c r="G15" s="142"/>
      <c r="H15" s="142"/>
    </row>
    <row r="16" customFormat="false" ht="12.75" hidden="false" customHeight="false" outlineLevel="0" collapsed="false">
      <c r="A16" s="141" t="n">
        <v>9</v>
      </c>
      <c r="B16" s="142" t="n">
        <v>94782</v>
      </c>
      <c r="C16" s="142" t="n">
        <v>93799</v>
      </c>
      <c r="D16" s="142" t="n">
        <f aca="false">+C16-B16</f>
        <v>-983</v>
      </c>
      <c r="E16" s="141"/>
      <c r="F16" s="142"/>
      <c r="G16" s="142"/>
      <c r="H16" s="142"/>
    </row>
    <row r="17" customFormat="false" ht="12.75" hidden="false" customHeight="false" outlineLevel="0" collapsed="false">
      <c r="A17" s="141" t="n">
        <v>10</v>
      </c>
      <c r="B17" s="142" t="n">
        <v>95002</v>
      </c>
      <c r="C17" s="142" t="n">
        <v>93799</v>
      </c>
      <c r="D17" s="142" t="n">
        <f aca="false">+C17-B17</f>
        <v>-1203</v>
      </c>
      <c r="E17" s="141"/>
      <c r="F17" s="142"/>
      <c r="G17" s="142"/>
      <c r="H17" s="142"/>
    </row>
    <row r="18" customFormat="false" ht="12.75" hidden="false" customHeight="false" outlineLevel="0" collapsed="false">
      <c r="A18" s="141" t="n">
        <v>11</v>
      </c>
      <c r="B18" s="142" t="n">
        <v>93951</v>
      </c>
      <c r="C18" s="142" t="n">
        <v>93799</v>
      </c>
      <c r="D18" s="142" t="n">
        <f aca="false">+C18-B18</f>
        <v>-152</v>
      </c>
      <c r="E18" s="141"/>
      <c r="F18" s="142"/>
      <c r="G18" s="142"/>
      <c r="H18" s="142"/>
    </row>
    <row r="19" customFormat="false" ht="12.75" hidden="false" customHeight="false" outlineLevel="0" collapsed="false">
      <c r="A19" s="141" t="n">
        <v>12</v>
      </c>
      <c r="B19" s="142" t="n">
        <v>90782</v>
      </c>
      <c r="C19" s="142" t="n">
        <v>90776</v>
      </c>
      <c r="D19" s="142" t="n">
        <f aca="false">+C19-B19</f>
        <v>-6</v>
      </c>
      <c r="E19" s="141"/>
      <c r="F19" s="142"/>
      <c r="G19" s="142"/>
      <c r="H19" s="142"/>
    </row>
    <row r="20" customFormat="false" ht="12.75" hidden="false" customHeight="false" outlineLevel="0" collapsed="false">
      <c r="A20" s="141" t="n">
        <v>13</v>
      </c>
      <c r="B20" s="142" t="n">
        <v>95014</v>
      </c>
      <c r="C20" s="142" t="n">
        <v>93799</v>
      </c>
      <c r="D20" s="142" t="n">
        <f aca="false">+C20-B20</f>
        <v>-1215</v>
      </c>
      <c r="E20" s="141"/>
      <c r="F20" s="142"/>
      <c r="G20" s="142"/>
      <c r="H20" s="142"/>
    </row>
    <row r="21" customFormat="false" ht="12.75" hidden="false" customHeight="false" outlineLevel="0" collapsed="false">
      <c r="A21" s="141" t="n">
        <v>14</v>
      </c>
      <c r="B21" s="142" t="n">
        <v>94012</v>
      </c>
      <c r="C21" s="142" t="n">
        <v>93799</v>
      </c>
      <c r="D21" s="142" t="n">
        <f aca="false">+C21-B21</f>
        <v>-213</v>
      </c>
      <c r="E21" s="141"/>
      <c r="F21" s="142"/>
      <c r="G21" s="142"/>
      <c r="H21" s="142"/>
    </row>
    <row r="22" customFormat="false" ht="12.75" hidden="false" customHeight="false" outlineLevel="0" collapsed="false">
      <c r="A22" s="141" t="n">
        <v>15</v>
      </c>
      <c r="B22" s="142" t="n">
        <v>94013</v>
      </c>
      <c r="C22" s="142" t="n">
        <v>93799</v>
      </c>
      <c r="D22" s="142" t="n">
        <f aca="false">+C22-B22</f>
        <v>-214</v>
      </c>
      <c r="E22" s="141"/>
      <c r="F22" s="142"/>
      <c r="G22" s="142"/>
      <c r="H22" s="142"/>
    </row>
    <row r="23" customFormat="false" ht="12.75" hidden="false" customHeight="false" outlineLevel="0" collapsed="false">
      <c r="A23" s="141" t="n">
        <v>16</v>
      </c>
      <c r="B23" s="142" t="n">
        <v>103917</v>
      </c>
      <c r="C23" s="142" t="n">
        <v>91798</v>
      </c>
      <c r="D23" s="142" t="n">
        <f aca="false">+C23-B23</f>
        <v>-12119</v>
      </c>
      <c r="E23" s="141"/>
      <c r="F23" s="142"/>
      <c r="G23" s="142"/>
      <c r="H23" s="142"/>
    </row>
    <row r="24" customFormat="false" ht="12.75" hidden="false" customHeight="false" outlineLevel="0" collapsed="false">
      <c r="A24" s="141" t="n">
        <v>17</v>
      </c>
      <c r="B24" s="142" t="n">
        <v>91468</v>
      </c>
      <c r="C24" s="142" t="n">
        <v>91798</v>
      </c>
      <c r="D24" s="142" t="n">
        <f aca="false">+C24-B24</f>
        <v>330</v>
      </c>
      <c r="E24" s="141"/>
      <c r="F24" s="142"/>
      <c r="G24" s="142"/>
      <c r="H24" s="142"/>
    </row>
    <row r="25" customFormat="false" ht="12.75" hidden="false" customHeight="false" outlineLevel="0" collapsed="false">
      <c r="A25" s="141" t="n">
        <v>18</v>
      </c>
      <c r="B25" s="142" t="n">
        <v>89759</v>
      </c>
      <c r="C25" s="142" t="n">
        <v>91798</v>
      </c>
      <c r="D25" s="142" t="n">
        <f aca="false">+C25-B25</f>
        <v>2039</v>
      </c>
      <c r="E25" s="141"/>
      <c r="F25" s="142"/>
      <c r="G25" s="142"/>
      <c r="H25" s="142"/>
    </row>
    <row r="26" customFormat="false" ht="12.75" hidden="false" customHeight="false" outlineLevel="0" collapsed="false">
      <c r="A26" s="141" t="n">
        <v>19</v>
      </c>
      <c r="B26" s="142"/>
      <c r="C26" s="142"/>
      <c r="D26" s="142" t="n">
        <f aca="false">+C26-B26</f>
        <v>0</v>
      </c>
      <c r="E26" s="141"/>
      <c r="F26" s="142"/>
      <c r="G26" s="142"/>
      <c r="H26" s="142"/>
    </row>
    <row r="27" customFormat="false" ht="12.75" hidden="false" customHeight="false" outlineLevel="0" collapsed="false">
      <c r="A27" s="141" t="n">
        <v>20</v>
      </c>
      <c r="B27" s="142"/>
      <c r="C27" s="142"/>
      <c r="D27" s="142" t="n">
        <f aca="false">+C27-B27</f>
        <v>0</v>
      </c>
      <c r="E27" s="141"/>
      <c r="F27" s="142"/>
      <c r="G27" s="142"/>
      <c r="H27" s="142"/>
    </row>
    <row r="28" customFormat="false" ht="12.75" hidden="false" customHeight="false" outlineLevel="0" collapsed="false">
      <c r="A28" s="141" t="n">
        <v>21</v>
      </c>
      <c r="B28" s="142"/>
      <c r="C28" s="142"/>
      <c r="D28" s="142" t="n">
        <f aca="false">+C28-B28</f>
        <v>0</v>
      </c>
      <c r="E28" s="141"/>
      <c r="F28" s="142"/>
      <c r="G28" s="142"/>
      <c r="H28" s="142"/>
    </row>
    <row r="29" customFormat="false" ht="12.75" hidden="false" customHeight="false" outlineLevel="0" collapsed="false">
      <c r="A29" s="141" t="n">
        <v>22</v>
      </c>
      <c r="B29" s="142"/>
      <c r="C29" s="142"/>
      <c r="D29" s="142" t="n">
        <f aca="false">+C29-B29</f>
        <v>0</v>
      </c>
      <c r="E29" s="141"/>
      <c r="F29" s="142"/>
      <c r="G29" s="142"/>
      <c r="H29" s="142"/>
    </row>
    <row r="30" customFormat="false" ht="12.75" hidden="false" customHeight="false" outlineLevel="0" collapsed="false">
      <c r="A30" s="141" t="n">
        <v>23</v>
      </c>
      <c r="B30" s="142"/>
      <c r="C30" s="142"/>
      <c r="D30" s="142" t="n">
        <f aca="false">+C30-B30</f>
        <v>0</v>
      </c>
      <c r="E30" s="141"/>
      <c r="F30" s="142"/>
      <c r="G30" s="142"/>
      <c r="H30" s="142"/>
    </row>
    <row r="31" customFormat="false" ht="12.75" hidden="false" customHeight="false" outlineLevel="0" collapsed="false">
      <c r="A31" s="141" t="n">
        <v>24</v>
      </c>
      <c r="B31" s="142"/>
      <c r="C31" s="142"/>
      <c r="D31" s="142" t="n">
        <f aca="false">+C31-B31</f>
        <v>0</v>
      </c>
      <c r="E31" s="141"/>
      <c r="F31" s="142"/>
      <c r="G31" s="142"/>
      <c r="H31" s="142"/>
    </row>
    <row r="32" customFormat="false" ht="12.75" hidden="false" customHeight="false" outlineLevel="0" collapsed="false">
      <c r="A32" s="141" t="n">
        <v>25</v>
      </c>
      <c r="B32" s="142"/>
      <c r="C32" s="142"/>
      <c r="D32" s="142" t="n">
        <f aca="false">+C32-B32</f>
        <v>0</v>
      </c>
      <c r="E32" s="141"/>
      <c r="F32" s="142"/>
      <c r="G32" s="142"/>
      <c r="H32" s="142"/>
    </row>
    <row r="33" customFormat="false" ht="12.75" hidden="false" customHeight="false" outlineLevel="0" collapsed="false">
      <c r="A33" s="141" t="n">
        <v>26</v>
      </c>
      <c r="B33" s="142"/>
      <c r="C33" s="142"/>
      <c r="D33" s="142" t="n">
        <f aca="false">+C33-B33</f>
        <v>0</v>
      </c>
      <c r="E33" s="141"/>
      <c r="F33" s="142"/>
      <c r="G33" s="142"/>
      <c r="H33" s="142"/>
    </row>
    <row r="34" customFormat="false" ht="12.75" hidden="false" customHeight="false" outlineLevel="0" collapsed="false">
      <c r="A34" s="141" t="n">
        <v>27</v>
      </c>
      <c r="B34" s="142"/>
      <c r="C34" s="142"/>
      <c r="D34" s="142" t="n">
        <f aca="false">+C34-B34</f>
        <v>0</v>
      </c>
      <c r="E34" s="141"/>
      <c r="F34" s="142"/>
      <c r="G34" s="142"/>
      <c r="H34" s="142"/>
    </row>
    <row r="35" customFormat="false" ht="12.75" hidden="false" customHeight="false" outlineLevel="0" collapsed="false">
      <c r="A35" s="141" t="n">
        <v>28</v>
      </c>
      <c r="B35" s="142"/>
      <c r="C35" s="142"/>
      <c r="D35" s="142" t="n">
        <f aca="false">+C35-B35</f>
        <v>0</v>
      </c>
      <c r="E35" s="141"/>
      <c r="F35" s="142"/>
      <c r="G35" s="142"/>
      <c r="H35" s="142"/>
    </row>
    <row r="36" customFormat="false" ht="12.75" hidden="false" customHeight="false" outlineLevel="0" collapsed="false">
      <c r="A36" s="141" t="n">
        <v>29</v>
      </c>
      <c r="B36" s="142"/>
      <c r="C36" s="142"/>
      <c r="D36" s="142" t="n">
        <f aca="false">+C36-B36</f>
        <v>0</v>
      </c>
      <c r="E36" s="141"/>
      <c r="F36" s="142"/>
      <c r="G36" s="142"/>
      <c r="H36" s="142"/>
    </row>
    <row r="37" customFormat="false" ht="12.75" hidden="false" customHeight="false" outlineLevel="0" collapsed="false">
      <c r="A37" s="141" t="n">
        <v>30</v>
      </c>
      <c r="B37" s="142"/>
      <c r="C37" s="142"/>
      <c r="D37" s="142" t="n">
        <f aca="false">+C37-B37</f>
        <v>0</v>
      </c>
      <c r="E37" s="141"/>
      <c r="F37" s="142"/>
      <c r="G37" s="142"/>
      <c r="H37" s="142"/>
    </row>
    <row r="38" customFormat="false" ht="12.75" hidden="false" customHeight="false" outlineLevel="0" collapsed="false">
      <c r="A38" s="141" t="n">
        <v>31</v>
      </c>
      <c r="B38" s="142"/>
      <c r="C38" s="142"/>
      <c r="D38" s="142" t="n">
        <f aca="false">+C38-B38</f>
        <v>0</v>
      </c>
      <c r="E38" s="141"/>
      <c r="F38" s="142"/>
      <c r="G38" s="142"/>
      <c r="H38" s="142"/>
    </row>
    <row r="39" customFormat="false" ht="12.75" hidden="false" customHeight="false" outlineLevel="0" collapsed="false">
      <c r="A39" s="141"/>
      <c r="B39" s="142" t="n">
        <f aca="false">SUM(B8:B38)</f>
        <v>1697485</v>
      </c>
      <c r="C39" s="142" t="n">
        <f aca="false">SUM(C8:C38)</f>
        <v>1683519</v>
      </c>
      <c r="D39" s="142" t="n">
        <f aca="false">SUM(D8:D38)</f>
        <v>-13966</v>
      </c>
      <c r="E39" s="141"/>
      <c r="F39" s="142"/>
      <c r="G39" s="142"/>
      <c r="H39" s="142"/>
    </row>
    <row r="40" customFormat="false" ht="12.75" hidden="false" customHeight="false" outlineLevel="0" collapsed="false">
      <c r="A40" s="171"/>
      <c r="D40" s="117" t="n">
        <f aca="false">+summary!G4</f>
        <v>2.08</v>
      </c>
      <c r="E40" s="171"/>
      <c r="H40" s="117"/>
    </row>
    <row r="41" customFormat="false" ht="12.75" hidden="false" customHeight="false" outlineLevel="0" collapsed="false">
      <c r="D41" s="383" t="n">
        <f aca="false">+D40*D39</f>
        <v>-29049.28</v>
      </c>
      <c r="F41" s="2"/>
      <c r="H41" s="383"/>
    </row>
    <row r="42" customFormat="false" ht="12.75" hidden="false" customHeight="false" outlineLevel="0" collapsed="false">
      <c r="A42" s="195" t="n">
        <v>37287</v>
      </c>
      <c r="D42" s="384" t="n">
        <v>28675</v>
      </c>
      <c r="E42" s="195"/>
      <c r="H42" s="383"/>
    </row>
    <row r="43" customFormat="false" ht="12.75" hidden="false" customHeight="false" outlineLevel="0" collapsed="false">
      <c r="A43" s="195" t="n">
        <v>37305</v>
      </c>
      <c r="D43" s="385" t="n">
        <f aca="false">+D42+D41</f>
        <v>-374.280000000003</v>
      </c>
      <c r="E43" s="195"/>
      <c r="H43" s="385"/>
    </row>
    <row r="44" customFormat="false" ht="12.75" hidden="false" customHeight="false" outlineLevel="0" collapsed="false">
      <c r="D44" s="386"/>
      <c r="E44" s="97"/>
      <c r="F44" s="169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1" t="n">
        <f aca="false">+A42</f>
        <v>37287</v>
      </c>
      <c r="B48" s="9"/>
      <c r="C48" s="9"/>
      <c r="D48" s="387" t="n">
        <v>-42160</v>
      </c>
    </row>
    <row r="49" customFormat="false" ht="12.75" hidden="false" customHeight="false" outlineLevel="0" collapsed="false">
      <c r="A49" s="161" t="n">
        <f aca="false">+A43</f>
        <v>37305</v>
      </c>
      <c r="B49" s="9"/>
      <c r="C49" s="9"/>
      <c r="D49" s="42" t="n">
        <f aca="false">+D39</f>
        <v>-13966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-56126</v>
      </c>
    </row>
    <row r="51" customFormat="false" ht="12.75" hidden="false" customHeight="false" outlineLevel="0" collapsed="false">
      <c r="A51" s="165"/>
      <c r="B51" s="166"/>
      <c r="C51" s="167"/>
      <c r="D51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68" activeCellId="0" sqref="B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7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5" width="14.56"/>
  </cols>
  <sheetData>
    <row r="2" customFormat="false" ht="12.75" hidden="false" customHeight="false" outlineLevel="0" collapsed="false">
      <c r="A2" s="19" t="s">
        <v>220</v>
      </c>
      <c r="G2" s="9"/>
      <c r="H2" s="97"/>
      <c r="I2" s="9"/>
      <c r="J2" s="97"/>
    </row>
    <row r="3" customFormat="false" ht="12.75" hidden="false" customHeight="false" outlineLevel="0" collapsed="false">
      <c r="A3" s="19" t="s">
        <v>221</v>
      </c>
      <c r="G3" s="9"/>
      <c r="H3" s="97"/>
      <c r="I3" s="9"/>
      <c r="J3" s="97"/>
    </row>
    <row r="4" customFormat="false" ht="12.75" hidden="false" customHeight="false" outlineLevel="0" collapsed="false">
      <c r="G4" s="9"/>
      <c r="H4" s="97"/>
      <c r="I4" s="9"/>
      <c r="J4" s="97"/>
    </row>
    <row r="5" customFormat="false" ht="12.75" hidden="false" customHeight="false" outlineLevel="0" collapsed="false">
      <c r="A5" s="388" t="n">
        <v>37287</v>
      </c>
      <c r="C5" s="389" t="n">
        <v>1529476.6</v>
      </c>
      <c r="E5" s="97"/>
      <c r="G5" s="9"/>
      <c r="H5" s="97"/>
      <c r="I5" s="9"/>
      <c r="J5" s="97"/>
    </row>
    <row r="6" customFormat="false" ht="12.75" hidden="false" customHeight="false" outlineLevel="0" collapsed="false">
      <c r="G6" s="9"/>
      <c r="H6" s="97"/>
      <c r="I6" s="173" t="s">
        <v>222</v>
      </c>
      <c r="J6" s="97"/>
    </row>
    <row r="7" customFormat="false" ht="12.75" hidden="false" customHeight="false" outlineLevel="0" collapsed="false">
      <c r="A7" s="195" t="n">
        <v>37304</v>
      </c>
      <c r="I7" s="173" t="s">
        <v>223</v>
      </c>
      <c r="J7" s="97"/>
    </row>
    <row r="8" customFormat="false" ht="12.75" hidden="false" customHeight="false" outlineLevel="0" collapsed="false">
      <c r="A8" s="37" t="n">
        <v>50895</v>
      </c>
      <c r="B8" s="60" t="n">
        <f aca="false">3531-3455</f>
        <v>76</v>
      </c>
      <c r="J8" s="97"/>
    </row>
    <row r="9" customFormat="false" ht="12.75" hidden="false" customHeight="false" outlineLevel="0" collapsed="false">
      <c r="A9" s="37" t="n">
        <v>60874</v>
      </c>
      <c r="B9" s="60" t="n">
        <v>1681</v>
      </c>
      <c r="J9" s="97"/>
    </row>
    <row r="10" customFormat="false" ht="12.75" hidden="false" customHeight="false" outlineLevel="0" collapsed="false">
      <c r="A10" s="37" t="n">
        <v>78169</v>
      </c>
      <c r="B10" s="60" t="n">
        <f aca="false">274057-243484-15678-20163</f>
        <v>-5268</v>
      </c>
      <c r="I10" s="343" t="s">
        <v>224</v>
      </c>
      <c r="J10" s="390" t="s">
        <v>163</v>
      </c>
      <c r="K10" s="343" t="s">
        <v>225</v>
      </c>
      <c r="L10" s="343"/>
      <c r="M10" s="343"/>
      <c r="N10" s="343"/>
    </row>
    <row r="11" customFormat="false" ht="20.1" hidden="false" customHeight="true" outlineLevel="0" collapsed="false">
      <c r="A11" s="9" t="n">
        <v>500235</v>
      </c>
      <c r="B11" s="32"/>
      <c r="H11" s="340"/>
      <c r="I11" s="343" t="n">
        <v>24361</v>
      </c>
      <c r="J11" s="390" t="n">
        <f aca="false">+C40</f>
        <v>855876.1</v>
      </c>
      <c r="K11" s="343" t="s">
        <v>226</v>
      </c>
      <c r="L11" s="343"/>
      <c r="M11" s="343"/>
      <c r="N11" s="343"/>
    </row>
    <row r="12" customFormat="false" ht="20.1" hidden="false" customHeight="true" outlineLevel="0" collapsed="false">
      <c r="A12" s="37" t="n">
        <v>500248</v>
      </c>
      <c r="B12" s="60"/>
      <c r="I12" s="343" t="n">
        <v>24693</v>
      </c>
      <c r="J12" s="391" t="n">
        <v>275313.72</v>
      </c>
      <c r="K12" s="343" t="s">
        <v>227</v>
      </c>
      <c r="L12" s="343"/>
      <c r="M12" s="343"/>
      <c r="N12" s="343"/>
    </row>
    <row r="13" customFormat="false" ht="20.1" hidden="false" customHeight="true" outlineLevel="0" collapsed="false">
      <c r="A13" s="37" t="n">
        <v>500251</v>
      </c>
      <c r="B13" s="392" t="n">
        <f aca="false">8408-6400</f>
        <v>2008</v>
      </c>
      <c r="I13" s="343" t="n">
        <v>21665</v>
      </c>
      <c r="J13" s="391" t="n">
        <v>73449.16</v>
      </c>
      <c r="K13" s="343" t="s">
        <v>228</v>
      </c>
      <c r="L13" s="343"/>
      <c r="M13" s="343"/>
      <c r="N13" s="343"/>
    </row>
    <row r="14" customFormat="false" ht="20.1" hidden="false" customHeight="true" outlineLevel="0" collapsed="false">
      <c r="A14" s="37" t="n">
        <v>500254</v>
      </c>
      <c r="B14" s="392" t="n">
        <f aca="false">2017-1827</f>
        <v>190</v>
      </c>
      <c r="I14" s="343" t="n">
        <v>22664</v>
      </c>
      <c r="J14" s="393" t="n">
        <v>23612.35</v>
      </c>
      <c r="K14" s="343" t="s">
        <v>229</v>
      </c>
      <c r="L14" s="343"/>
      <c r="M14" s="343"/>
      <c r="N14" s="343"/>
    </row>
    <row r="15" customFormat="false" ht="20.1" hidden="false" customHeight="true" outlineLevel="0" collapsed="false">
      <c r="A15" s="9" t="n">
        <v>500255</v>
      </c>
      <c r="B15" s="392" t="n">
        <f aca="false">2270-8422</f>
        <v>-6152</v>
      </c>
      <c r="I15" s="343"/>
      <c r="J15" s="391" t="n">
        <f aca="false">SUM(J11:J14)</f>
        <v>1228251.33</v>
      </c>
      <c r="K15" s="343"/>
      <c r="L15" s="343"/>
      <c r="M15" s="343"/>
      <c r="N15" s="343"/>
    </row>
    <row r="16" customFormat="false" ht="20.1" hidden="false" customHeight="true" outlineLevel="0" collapsed="false">
      <c r="A16" s="9" t="n">
        <v>500262</v>
      </c>
      <c r="B16" s="392" t="n">
        <v>-1</v>
      </c>
      <c r="I16" s="343"/>
      <c r="J16" s="391"/>
      <c r="K16" s="343"/>
      <c r="L16" s="343"/>
      <c r="M16" s="343"/>
      <c r="N16" s="343"/>
    </row>
    <row r="17" customFormat="false" ht="12.75" hidden="false" customHeight="false" outlineLevel="0" collapsed="false">
      <c r="A17" s="394" t="n">
        <v>500267</v>
      </c>
      <c r="B17" s="395" t="n">
        <f aca="false">910718-928535</f>
        <v>-17817</v>
      </c>
      <c r="I17" s="343"/>
      <c r="J17" s="391"/>
      <c r="K17" s="343"/>
      <c r="L17" s="343"/>
      <c r="M17" s="343"/>
      <c r="N17" s="343"/>
    </row>
    <row r="18" customFormat="false" ht="12.75" hidden="false" customHeight="false" outlineLevel="0" collapsed="false">
      <c r="B18" s="32" t="n">
        <f aca="false">SUM(B8:B17)</f>
        <v>-25283</v>
      </c>
      <c r="I18" s="343"/>
      <c r="J18" s="391"/>
      <c r="K18" s="343"/>
      <c r="L18" s="343"/>
      <c r="M18" s="343"/>
      <c r="N18" s="343"/>
    </row>
    <row r="19" customFormat="false" ht="12.75" hidden="false" customHeight="false" outlineLevel="0" collapsed="false">
      <c r="B19" s="97" t="n">
        <f aca="false">+summary!G5</f>
        <v>2.08</v>
      </c>
      <c r="C19" s="396" t="n">
        <f aca="false">+B19*B18</f>
        <v>-52588.64</v>
      </c>
      <c r="G19" s="9"/>
      <c r="H19" s="96"/>
      <c r="I19" s="75"/>
      <c r="J19" s="391"/>
      <c r="K19" s="343"/>
      <c r="L19" s="343"/>
      <c r="M19" s="343"/>
      <c r="N19" s="343"/>
    </row>
    <row r="20" customFormat="false" ht="12.75" hidden="false" customHeight="false" outlineLevel="0" collapsed="false">
      <c r="C20" s="397" t="n">
        <f aca="false">+C19+C5</f>
        <v>1476887.96</v>
      </c>
      <c r="E20" s="97"/>
      <c r="G20" s="9"/>
      <c r="H20" s="96"/>
      <c r="I20" s="75"/>
      <c r="J20" s="391"/>
      <c r="K20" s="343"/>
      <c r="L20" s="343"/>
      <c r="M20" s="343"/>
      <c r="N20" s="343"/>
    </row>
    <row r="21" customFormat="false" ht="12.75" hidden="false" customHeight="false" outlineLevel="0" collapsed="false">
      <c r="E21" s="97"/>
      <c r="G21" s="9"/>
      <c r="H21" s="96"/>
      <c r="I21" s="75"/>
      <c r="J21" s="391"/>
      <c r="K21" s="343"/>
      <c r="L21" s="343"/>
      <c r="M21" s="343"/>
      <c r="N21" s="343"/>
    </row>
    <row r="22" customFormat="false" ht="12.75" hidden="false" customHeight="false" outlineLevel="0" collapsed="false">
      <c r="A22" s="9" t="s">
        <v>230</v>
      </c>
      <c r="G22" s="9"/>
      <c r="H22" s="96"/>
      <c r="I22" s="75"/>
      <c r="J22" s="391"/>
      <c r="K22" s="343"/>
      <c r="L22" s="343"/>
      <c r="M22" s="343"/>
      <c r="N22" s="343"/>
    </row>
    <row r="23" customFormat="false" ht="12.75" hidden="false" customHeight="false" outlineLevel="0" collapsed="false">
      <c r="A23" s="19" t="s">
        <v>231</v>
      </c>
      <c r="G23" s="9"/>
      <c r="H23" s="96"/>
      <c r="I23" s="75"/>
      <c r="J23" s="391"/>
      <c r="K23" s="343"/>
      <c r="L23" s="343"/>
      <c r="M23" s="343"/>
      <c r="N23" s="343"/>
    </row>
    <row r="24" customFormat="false" ht="12.75" hidden="false" customHeight="false" outlineLevel="0" collapsed="false">
      <c r="G24" s="9"/>
      <c r="H24" s="96"/>
      <c r="I24" s="75"/>
      <c r="J24" s="391"/>
      <c r="K24" s="343"/>
      <c r="L24" s="343"/>
      <c r="M24" s="343"/>
      <c r="N24" s="343"/>
    </row>
    <row r="25" customFormat="false" ht="12.75" hidden="false" customHeight="false" outlineLevel="0" collapsed="false">
      <c r="G25" s="9"/>
      <c r="H25" s="96"/>
      <c r="I25" s="75"/>
      <c r="J25" s="391"/>
      <c r="K25" s="343"/>
      <c r="L25" s="343"/>
      <c r="M25" s="343"/>
      <c r="N25" s="343"/>
    </row>
    <row r="26" customFormat="false" ht="12.75" hidden="false" customHeight="false" outlineLevel="0" collapsed="false">
      <c r="A26" s="398" t="n">
        <v>37287</v>
      </c>
      <c r="C26" s="399" t="n">
        <v>275313.72</v>
      </c>
      <c r="G26" s="9"/>
      <c r="H26" s="97"/>
      <c r="I26" s="75"/>
      <c r="J26" s="391"/>
      <c r="K26" s="343"/>
      <c r="L26" s="343"/>
      <c r="M26" s="343"/>
      <c r="N26" s="343"/>
    </row>
    <row r="27" customFormat="false" ht="12.75" hidden="false" customHeight="false" outlineLevel="0" collapsed="false">
      <c r="F27" s="45"/>
      <c r="G27" s="9"/>
      <c r="H27" s="97"/>
      <c r="I27" s="343"/>
      <c r="J27" s="391"/>
      <c r="K27" s="343"/>
      <c r="L27" s="343"/>
      <c r="M27" s="343"/>
      <c r="N27" s="343"/>
    </row>
    <row r="28" customFormat="false" ht="12.75" hidden="false" customHeight="false" outlineLevel="0" collapsed="false">
      <c r="A28" s="195" t="n">
        <v>37304</v>
      </c>
      <c r="G28" s="9"/>
      <c r="H28" s="97"/>
      <c r="I28" s="343"/>
      <c r="J28" s="391"/>
      <c r="K28" s="343"/>
      <c r="L28" s="343"/>
      <c r="M28" s="343"/>
      <c r="N28" s="343"/>
    </row>
    <row r="29" customFormat="false" ht="12.75" hidden="false" customHeight="false" outlineLevel="0" collapsed="false">
      <c r="A29" s="9" t="n">
        <v>9164</v>
      </c>
      <c r="B29" s="400"/>
      <c r="G29" s="9"/>
      <c r="H29" s="97"/>
      <c r="I29" s="343"/>
      <c r="J29" s="391"/>
      <c r="K29" s="343"/>
      <c r="L29" s="343"/>
      <c r="M29" s="343"/>
      <c r="N29" s="343"/>
    </row>
    <row r="30" customFormat="false" ht="12.75" hidden="false" customHeight="false" outlineLevel="0" collapsed="false">
      <c r="A30" s="9" t="n">
        <v>9167</v>
      </c>
      <c r="B30" s="400"/>
      <c r="I30" s="343"/>
      <c r="J30" s="391"/>
      <c r="K30" s="343"/>
      <c r="L30" s="343"/>
      <c r="M30" s="343"/>
      <c r="N30" s="343"/>
    </row>
    <row r="31" customFormat="false" ht="12.75" hidden="false" customHeight="false" outlineLevel="0" collapsed="false">
      <c r="B31" s="32" t="n">
        <f aca="false">+B30+B29</f>
        <v>0</v>
      </c>
      <c r="I31" s="343"/>
      <c r="J31" s="391"/>
      <c r="K31" s="343"/>
      <c r="L31" s="343"/>
      <c r="M31" s="343"/>
      <c r="N31" s="343"/>
    </row>
    <row r="32" customFormat="false" ht="12.75" hidden="false" customHeight="false" outlineLevel="0" collapsed="false">
      <c r="B32" s="97" t="n">
        <f aca="false">+summary!G4</f>
        <v>2.08</v>
      </c>
      <c r="C32" s="396" t="n">
        <f aca="false">+B32*B31</f>
        <v>0</v>
      </c>
    </row>
    <row r="33" customFormat="false" ht="12.75" hidden="false" customHeight="false" outlineLevel="0" collapsed="false">
      <c r="C33" s="397" t="n">
        <f aca="false">+C32+C26</f>
        <v>275313.72</v>
      </c>
      <c r="E33" s="97"/>
    </row>
    <row r="35" customFormat="false" ht="12.75" hidden="false" customHeight="false" outlineLevel="0" collapsed="false">
      <c r="E35" s="332"/>
    </row>
    <row r="36" customFormat="false" ht="12.75" hidden="false" customHeight="false" outlineLevel="0" collapsed="false">
      <c r="E36" s="97"/>
    </row>
    <row r="37" customFormat="false" ht="12.75" hidden="false" customHeight="false" outlineLevel="0" collapsed="false">
      <c r="A37" s="9" t="s">
        <v>230</v>
      </c>
      <c r="E37" s="9" t="s">
        <v>174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232</v>
      </c>
      <c r="E38" s="161" t="n">
        <f aca="false">+A5</f>
        <v>37287</v>
      </c>
      <c r="F38" s="387" t="n">
        <v>377700</v>
      </c>
      <c r="G38" s="401" t="n">
        <v>117857</v>
      </c>
      <c r="H38" s="387" t="n">
        <v>193435</v>
      </c>
      <c r="I38" s="32"/>
    </row>
    <row r="39" customFormat="false" ht="12.75" hidden="false" customHeight="false" outlineLevel="0" collapsed="false">
      <c r="E39" s="161" t="n">
        <f aca="false">+A7</f>
        <v>37304</v>
      </c>
      <c r="F39" s="42" t="n">
        <f aca="false">+B18</f>
        <v>-25283</v>
      </c>
      <c r="G39" s="42" t="n">
        <f aca="false">+B31</f>
        <v>0</v>
      </c>
      <c r="H39" s="42" t="n">
        <f aca="false">+B46</f>
        <v>2635</v>
      </c>
      <c r="I39" s="32"/>
    </row>
    <row r="40" customFormat="false" ht="12.75" hidden="false" customHeight="false" outlineLevel="0" collapsed="false">
      <c r="A40" s="161" t="n">
        <v>37287</v>
      </c>
      <c r="C40" s="399" t="n">
        <v>855876.1</v>
      </c>
      <c r="F40" s="32" t="n">
        <f aca="false">+F39+F38</f>
        <v>352417</v>
      </c>
      <c r="G40" s="32" t="n">
        <f aca="false">+G39+G38</f>
        <v>117857</v>
      </c>
      <c r="H40" s="32" t="n">
        <f aca="false">+H39+H38</f>
        <v>196070</v>
      </c>
      <c r="I40" s="32" t="n">
        <f aca="false">+H40+G40+F40</f>
        <v>666344</v>
      </c>
    </row>
    <row r="41" customFormat="false" ht="12.75" hidden="false" customHeight="false" outlineLevel="0" collapsed="false">
      <c r="G41" s="9"/>
      <c r="H41" s="97"/>
      <c r="I41" s="9"/>
    </row>
    <row r="42" customFormat="false" ht="12.75" hidden="false" customHeight="false" outlineLevel="0" collapsed="false">
      <c r="A42" s="205" t="n">
        <v>37304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400" t="n">
        <v>1180</v>
      </c>
      <c r="G44" s="9"/>
      <c r="H44" s="402"/>
      <c r="I44" s="32"/>
    </row>
    <row r="45" customFormat="false" ht="12.75" hidden="false" customHeight="false" outlineLevel="0" collapsed="false">
      <c r="A45" s="9" t="n">
        <v>500392</v>
      </c>
      <c r="B45" s="403" t="n">
        <v>1455</v>
      </c>
      <c r="G45" s="9"/>
      <c r="H45" s="402"/>
      <c r="I45" s="32"/>
    </row>
    <row r="46" customFormat="false" ht="12.75" hidden="false" customHeight="false" outlineLevel="0" collapsed="false">
      <c r="B46" s="32" t="n">
        <f aca="false">SUM(B43:B45)</f>
        <v>2635</v>
      </c>
      <c r="G46" s="9"/>
      <c r="H46" s="402"/>
      <c r="I46" s="32"/>
    </row>
    <row r="47" customFormat="false" ht="12.75" hidden="false" customHeight="false" outlineLevel="0" collapsed="false">
      <c r="B47" s="396" t="n">
        <f aca="false">+summary!G5</f>
        <v>2.08</v>
      </c>
      <c r="C47" s="396" t="n">
        <f aca="false">+B47*B46</f>
        <v>5480.8</v>
      </c>
      <c r="H47" s="402"/>
      <c r="I47" s="32"/>
    </row>
    <row r="48" customFormat="false" ht="12.75" hidden="false" customHeight="false" outlineLevel="0" collapsed="false">
      <c r="C48" s="397" t="n">
        <f aca="false">+C47+C40</f>
        <v>861356.9</v>
      </c>
      <c r="E48" s="29"/>
      <c r="H48" s="402"/>
      <c r="I48" s="32"/>
    </row>
    <row r="49" customFormat="false" ht="12.75" hidden="false" customHeight="false" outlineLevel="0" collapsed="false">
      <c r="E49" s="190"/>
      <c r="H49" s="402"/>
      <c r="I49" s="32"/>
    </row>
    <row r="50" customFormat="false" ht="12.75" hidden="false" customHeight="false" outlineLevel="0" collapsed="false">
      <c r="E50" s="29"/>
      <c r="H50" s="402"/>
      <c r="I50" s="32"/>
    </row>
    <row r="51" customFormat="false" ht="12.75" hidden="false" customHeight="false" outlineLevel="0" collapsed="false">
      <c r="C51" s="404"/>
      <c r="E51" s="190"/>
    </row>
    <row r="52" customFormat="false" ht="12.75" hidden="false" customHeight="false" outlineLevel="0" collapsed="false">
      <c r="A52" s="9" t="s">
        <v>230</v>
      </c>
      <c r="C52" s="109"/>
    </row>
    <row r="53" customFormat="false" ht="12.75" hidden="false" customHeight="false" outlineLevel="0" collapsed="false">
      <c r="A53" s="9" t="n">
        <v>21665</v>
      </c>
      <c r="B53" s="97" t="s">
        <v>233</v>
      </c>
      <c r="C53" s="405" t="n">
        <v>73445.08</v>
      </c>
      <c r="D53" s="9" t="s">
        <v>234</v>
      </c>
      <c r="E53" s="194"/>
      <c r="H53" s="402" t="n">
        <v>21665</v>
      </c>
      <c r="I53" s="406" t="n">
        <v>36401</v>
      </c>
    </row>
    <row r="54" customFormat="false" ht="12.75" hidden="false" customHeight="false" outlineLevel="0" collapsed="false">
      <c r="A54" s="9" t="n">
        <v>22664</v>
      </c>
      <c r="B54" s="97" t="s">
        <v>233</v>
      </c>
      <c r="C54" s="407" t="n">
        <v>23612.35</v>
      </c>
      <c r="D54" s="9" t="s">
        <v>235</v>
      </c>
      <c r="H54" s="402" t="n">
        <v>22664</v>
      </c>
      <c r="I54" s="406" t="n">
        <v>18932</v>
      </c>
    </row>
    <row r="55" customFormat="false" ht="12.75" hidden="false" customHeight="false" outlineLevel="0" collapsed="false">
      <c r="H55" s="408"/>
      <c r="I55" s="73"/>
    </row>
    <row r="56" customFormat="false" ht="12.75" hidden="false" customHeight="false" outlineLevel="0" collapsed="false">
      <c r="C56" s="409"/>
    </row>
    <row r="57" customFormat="false" ht="12.75" hidden="false" customHeight="false" outlineLevel="0" collapsed="false">
      <c r="C57" s="410" t="n">
        <f aca="false">+C54+C53+C48+C33+C20</f>
        <v>2710616.01</v>
      </c>
      <c r="I57" s="32" t="n">
        <f aca="false">SUM(I40:I54)</f>
        <v>721677</v>
      </c>
    </row>
    <row r="61" customFormat="false" ht="12.75" hidden="false" customHeight="false" outlineLevel="0" collapsed="false">
      <c r="C61" s="97" t="n">
        <f aca="false">+DEFS!F49</f>
        <v>-2839606.16</v>
      </c>
    </row>
    <row r="62" customFormat="false" ht="12.75" hidden="false" customHeight="false" outlineLevel="0" collapsed="false">
      <c r="C62" s="97" t="n">
        <f aca="false">+C61+C57</f>
        <v>-128990.15</v>
      </c>
      <c r="I62" s="76" t="n">
        <f aca="false">+I57+DEFS!K49</f>
        <v>267065</v>
      </c>
    </row>
    <row r="70" customFormat="false" ht="12.75" hidden="false" customHeight="false" outlineLevel="0" collapsed="false">
      <c r="C70" s="32"/>
    </row>
    <row r="71" customFormat="false" ht="12.75" hidden="false" customHeight="false" outlineLevel="0" collapsed="false">
      <c r="C71" s="32"/>
    </row>
    <row r="72" customFormat="false" ht="12.75" hidden="false" customHeight="false" outlineLevel="0" collapsed="false">
      <c r="A72" s="9" t="n">
        <v>24268</v>
      </c>
      <c r="B72" s="97" t="n">
        <f aca="false">+C20</f>
        <v>1476887.96</v>
      </c>
      <c r="C72" s="32" t="n">
        <f aca="false">+F40</f>
        <v>352417</v>
      </c>
    </row>
    <row r="73" customFormat="false" ht="12.75" hidden="false" customHeight="false" outlineLevel="0" collapsed="false">
      <c r="A73" s="9" t="n">
        <v>24693</v>
      </c>
      <c r="B73" s="97" t="n">
        <f aca="false">+C33</f>
        <v>275313.72</v>
      </c>
      <c r="C73" s="32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97" t="n">
        <f aca="false">+C48</f>
        <v>861356.9</v>
      </c>
      <c r="C74" s="32" t="n">
        <f aca="false">+H40</f>
        <v>196070</v>
      </c>
    </row>
    <row r="75" customFormat="false" ht="12.75" hidden="false" customHeight="false" outlineLevel="0" collapsed="false">
      <c r="A75" s="9" t="n">
        <v>21665</v>
      </c>
      <c r="B75" s="97" t="n">
        <f aca="false">+C53</f>
        <v>73445.08</v>
      </c>
      <c r="C75" s="32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97" t="n">
        <f aca="false">+C54</f>
        <v>23612.35</v>
      </c>
      <c r="C76" s="32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97" t="n">
        <f aca="false">+DEFS!C40</f>
        <v>-1035385.61</v>
      </c>
      <c r="C77" s="32" t="n">
        <f aca="false">+DEFS!I36</f>
        <v>-183967</v>
      </c>
      <c r="D77" s="73"/>
    </row>
    <row r="78" customFormat="false" ht="12.75" hidden="false" customHeight="false" outlineLevel="0" collapsed="false">
      <c r="A78" s="9" t="n">
        <v>22051</v>
      </c>
      <c r="B78" s="97" t="n">
        <f aca="false">+DEFS!E40</f>
        <v>-631850.02</v>
      </c>
      <c r="C78" s="32" t="n">
        <f aca="false">+DEFS!J36</f>
        <v>-157443</v>
      </c>
    </row>
    <row r="79" customFormat="false" ht="12.75" hidden="false" customHeight="false" outlineLevel="0" collapsed="false">
      <c r="A79" s="9" t="n">
        <v>20379</v>
      </c>
      <c r="B79" s="97" t="n">
        <f aca="false">+DEFS!F45</f>
        <v>-51695.87</v>
      </c>
      <c r="C79" s="32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97" t="n">
        <f aca="false">+DEFS!F46</f>
        <v>-14194.82</v>
      </c>
      <c r="C80" s="32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97" t="n">
        <f aca="false">+DEFS!F47</f>
        <v>61340.16</v>
      </c>
      <c r="C81" s="32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97" t="n">
        <f aca="false">+DEFS!F48</f>
        <v>-1167820</v>
      </c>
      <c r="C82" s="32" t="n">
        <f aca="false">+DEFS!K48</f>
        <v>-154244</v>
      </c>
    </row>
    <row r="83" customFormat="false" ht="12.75" hidden="false" customHeight="false" outlineLevel="0" collapsed="false">
      <c r="B83" s="97" t="n">
        <f aca="false">SUM(B72:B82)</f>
        <v>-128990.15</v>
      </c>
      <c r="C83" s="73" t="n">
        <f aca="false">SUM(C72:C82)</f>
        <v>267065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C38" colorId="64" zoomScale="100" zoomScaleNormal="100" zoomScalePageLayoutView="100" workbookViewId="0">
      <selection pane="topLeft" activeCell="E39" activeCellId="0" sqref="E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0"/>
      <c r="B1" s="411" t="n">
        <v>23995</v>
      </c>
      <c r="C1" s="412"/>
      <c r="D1" s="413" t="n">
        <v>22051</v>
      </c>
      <c r="F1" s="19"/>
      <c r="H1" s="244"/>
    </row>
    <row r="2" customFormat="false" ht="12.75" hidden="false" customHeight="false" outlineLevel="0" collapsed="false">
      <c r="B2" s="18" t="n">
        <v>59687</v>
      </c>
      <c r="D2" s="18" t="n">
        <v>10703</v>
      </c>
      <c r="E2" s="133"/>
      <c r="F2" s="18"/>
      <c r="G2" s="133"/>
    </row>
    <row r="3" customFormat="false" ht="12.75" hidden="false" customHeight="false" outlineLevel="0" collapsed="false">
      <c r="A3" s="94" t="s">
        <v>157</v>
      </c>
      <c r="B3" s="135" t="s">
        <v>158</v>
      </c>
      <c r="C3" s="135" t="s">
        <v>159</v>
      </c>
      <c r="D3" s="135" t="s">
        <v>158</v>
      </c>
      <c r="E3" s="135" t="s">
        <v>159</v>
      </c>
      <c r="F3" s="135" t="s">
        <v>236</v>
      </c>
      <c r="G3" s="135"/>
      <c r="H3" s="247"/>
    </row>
    <row r="4" customFormat="false" ht="12.75" hidden="false" customHeight="false" outlineLevel="0" collapsed="false">
      <c r="A4" s="141" t="n">
        <v>1</v>
      </c>
      <c r="B4" s="142"/>
      <c r="C4" s="142"/>
      <c r="D4" s="142" t="n">
        <v>34592</v>
      </c>
      <c r="E4" s="142" t="n">
        <v>34133</v>
      </c>
      <c r="F4" s="142" t="n">
        <f aca="false">+E4+C4-D4-B4</f>
        <v>-459</v>
      </c>
      <c r="G4" s="142"/>
      <c r="I4" s="142"/>
      <c r="J4" s="142"/>
    </row>
    <row r="5" customFormat="false" ht="12.75" hidden="false" customHeight="false" outlineLevel="0" collapsed="false">
      <c r="A5" s="141" t="n">
        <v>2</v>
      </c>
      <c r="B5" s="142"/>
      <c r="C5" s="142"/>
      <c r="D5" s="142" t="n">
        <v>34669</v>
      </c>
      <c r="E5" s="142" t="n">
        <v>34133</v>
      </c>
      <c r="F5" s="142" t="n">
        <f aca="false">+E5+C5-D5-B5</f>
        <v>-536</v>
      </c>
      <c r="G5" s="142"/>
      <c r="I5" s="142"/>
      <c r="J5" s="142"/>
    </row>
    <row r="6" customFormat="false" ht="12.75" hidden="false" customHeight="false" outlineLevel="0" collapsed="false">
      <c r="A6" s="141" t="n">
        <v>3</v>
      </c>
      <c r="B6" s="142"/>
      <c r="C6" s="142"/>
      <c r="D6" s="142" t="n">
        <v>34620</v>
      </c>
      <c r="E6" s="142" t="n">
        <v>33692</v>
      </c>
      <c r="F6" s="142" t="n">
        <f aca="false">+E6+C6-D6-B6</f>
        <v>-928</v>
      </c>
      <c r="G6" s="142"/>
      <c r="I6" s="142"/>
      <c r="J6" s="142"/>
    </row>
    <row r="7" customFormat="false" ht="12.75" hidden="false" customHeight="false" outlineLevel="0" collapsed="false">
      <c r="A7" s="141" t="n">
        <v>4</v>
      </c>
      <c r="B7" s="142"/>
      <c r="C7" s="142"/>
      <c r="D7" s="142" t="n">
        <v>34664</v>
      </c>
      <c r="E7" s="142" t="n">
        <v>34133</v>
      </c>
      <c r="F7" s="142" t="n">
        <f aca="false">+E7+C7-D7-B7</f>
        <v>-531</v>
      </c>
      <c r="G7" s="142"/>
      <c r="I7" s="142"/>
      <c r="J7" s="142"/>
    </row>
    <row r="8" customFormat="false" ht="12.75" hidden="false" customHeight="false" outlineLevel="0" collapsed="false">
      <c r="A8" s="141" t="n">
        <v>5</v>
      </c>
      <c r="B8" s="142"/>
      <c r="C8" s="142"/>
      <c r="D8" s="142" t="n">
        <v>34596</v>
      </c>
      <c r="E8" s="142" t="n">
        <v>34133</v>
      </c>
      <c r="F8" s="142" t="n">
        <f aca="false">+E8+C8-D8-B8</f>
        <v>-463</v>
      </c>
      <c r="G8" s="142"/>
      <c r="I8" s="142"/>
      <c r="J8" s="142"/>
    </row>
    <row r="9" customFormat="false" ht="12.75" hidden="false" customHeight="false" outlineLevel="0" collapsed="false">
      <c r="A9" s="141" t="n">
        <v>6</v>
      </c>
      <c r="B9" s="142"/>
      <c r="C9" s="142"/>
      <c r="D9" s="142" t="n">
        <v>34635</v>
      </c>
      <c r="E9" s="142" t="n">
        <v>33999</v>
      </c>
      <c r="F9" s="142" t="n">
        <f aca="false">+E9+C9-D9-B9</f>
        <v>-636</v>
      </c>
      <c r="G9" s="142"/>
      <c r="I9" s="142"/>
      <c r="J9" s="142"/>
    </row>
    <row r="10" customFormat="false" ht="12.75" hidden="false" customHeight="false" outlineLevel="0" collapsed="false">
      <c r="A10" s="141" t="n">
        <v>7</v>
      </c>
      <c r="B10" s="142"/>
      <c r="C10" s="142"/>
      <c r="D10" s="142" t="n">
        <v>34649</v>
      </c>
      <c r="E10" s="142" t="n">
        <v>34133</v>
      </c>
      <c r="F10" s="142" t="n">
        <f aca="false">+E10+C10-D10-B10</f>
        <v>-516</v>
      </c>
      <c r="G10" s="142"/>
      <c r="I10" s="142"/>
      <c r="J10" s="142"/>
    </row>
    <row r="11" customFormat="false" ht="12.75" hidden="false" customHeight="false" outlineLevel="0" collapsed="false">
      <c r="A11" s="141" t="n">
        <v>8</v>
      </c>
      <c r="B11" s="142"/>
      <c r="C11" s="142"/>
      <c r="D11" s="142" t="n">
        <v>34575</v>
      </c>
      <c r="E11" s="142" t="n">
        <v>34133</v>
      </c>
      <c r="F11" s="142" t="n">
        <f aca="false">+E11+C11-D11-B11</f>
        <v>-442</v>
      </c>
      <c r="G11" s="142"/>
      <c r="I11" s="142"/>
      <c r="J11" s="142"/>
    </row>
    <row r="12" customFormat="false" ht="12.75" hidden="false" customHeight="false" outlineLevel="0" collapsed="false">
      <c r="A12" s="141" t="n">
        <v>9</v>
      </c>
      <c r="B12" s="142"/>
      <c r="C12" s="142"/>
      <c r="D12" s="142" t="n">
        <v>34720</v>
      </c>
      <c r="E12" s="142" t="n">
        <v>34133</v>
      </c>
      <c r="F12" s="142" t="n">
        <f aca="false">+E12+C12-D12-B12</f>
        <v>-587</v>
      </c>
      <c r="G12" s="142"/>
      <c r="I12" s="142"/>
      <c r="J12" s="142"/>
    </row>
    <row r="13" customFormat="false" ht="12.75" hidden="false" customHeight="false" outlineLevel="0" collapsed="false">
      <c r="A13" s="141" t="n">
        <v>10</v>
      </c>
      <c r="B13" s="142"/>
      <c r="C13" s="142"/>
      <c r="D13" s="142" t="n">
        <v>34749</v>
      </c>
      <c r="E13" s="142" t="n">
        <v>34133</v>
      </c>
      <c r="F13" s="142" t="n">
        <f aca="false">+E13+C13-D13-B13</f>
        <v>-616</v>
      </c>
      <c r="G13" s="142"/>
      <c r="I13" s="142"/>
      <c r="J13" s="142"/>
    </row>
    <row r="14" customFormat="false" ht="12.75" hidden="false" customHeight="false" outlineLevel="0" collapsed="false">
      <c r="A14" s="141" t="n">
        <v>11</v>
      </c>
      <c r="B14" s="142"/>
      <c r="C14" s="142"/>
      <c r="D14" s="142" t="n">
        <v>34735</v>
      </c>
      <c r="E14" s="142" t="n">
        <v>34133</v>
      </c>
      <c r="F14" s="142" t="n">
        <f aca="false">+E14+C14-D14-B14</f>
        <v>-602</v>
      </c>
      <c r="G14" s="142"/>
      <c r="I14" s="142"/>
      <c r="J14" s="142"/>
    </row>
    <row r="15" customFormat="false" ht="12.75" hidden="false" customHeight="false" outlineLevel="0" collapsed="false">
      <c r="A15" s="141" t="n">
        <v>12</v>
      </c>
      <c r="B15" s="142"/>
      <c r="C15" s="142"/>
      <c r="D15" s="142" t="n">
        <v>34268</v>
      </c>
      <c r="E15" s="142" t="n">
        <v>34133</v>
      </c>
      <c r="F15" s="142" t="n">
        <f aca="false">+E15+C15-D15-B15</f>
        <v>-135</v>
      </c>
      <c r="G15" s="142"/>
      <c r="I15" s="142"/>
      <c r="J15" s="142"/>
    </row>
    <row r="16" customFormat="false" ht="12.75" hidden="false" customHeight="false" outlineLevel="0" collapsed="false">
      <c r="A16" s="141" t="n">
        <v>13</v>
      </c>
      <c r="B16" s="142"/>
      <c r="C16" s="142"/>
      <c r="D16" s="142" t="n">
        <v>34544</v>
      </c>
      <c r="E16" s="142" t="n">
        <v>34133</v>
      </c>
      <c r="F16" s="142" t="n">
        <f aca="false">+E16+C16-D16-B16</f>
        <v>-411</v>
      </c>
      <c r="G16" s="142"/>
      <c r="I16" s="142"/>
      <c r="J16" s="142"/>
    </row>
    <row r="17" customFormat="false" ht="12.75" hidden="false" customHeight="false" outlineLevel="0" collapsed="false">
      <c r="A17" s="141" t="n">
        <v>14</v>
      </c>
      <c r="B17" s="142"/>
      <c r="C17" s="142"/>
      <c r="D17" s="142" t="n">
        <v>34736</v>
      </c>
      <c r="E17" s="142" t="n">
        <v>34133</v>
      </c>
      <c r="F17" s="142" t="n">
        <f aca="false">+E17+C17-D17-B17</f>
        <v>-603</v>
      </c>
      <c r="G17" s="142"/>
      <c r="I17" s="142"/>
      <c r="J17" s="142"/>
    </row>
    <row r="18" customFormat="false" ht="12.75" hidden="false" customHeight="false" outlineLevel="0" collapsed="false">
      <c r="A18" s="141" t="n">
        <v>15</v>
      </c>
      <c r="B18" s="142"/>
      <c r="C18" s="142"/>
      <c r="D18" s="142" t="n">
        <v>34466</v>
      </c>
      <c r="E18" s="142" t="n">
        <v>34133</v>
      </c>
      <c r="F18" s="142" t="n">
        <f aca="false">+E18+C18-D18-B18</f>
        <v>-333</v>
      </c>
      <c r="G18" s="142"/>
      <c r="I18" s="142"/>
      <c r="J18" s="142"/>
    </row>
    <row r="19" customFormat="false" ht="12.75" hidden="false" customHeight="false" outlineLevel="0" collapsed="false">
      <c r="A19" s="141" t="n">
        <v>16</v>
      </c>
      <c r="B19" s="142"/>
      <c r="C19" s="142"/>
      <c r="D19" s="142" t="n">
        <v>34378</v>
      </c>
      <c r="E19" s="142" t="n">
        <v>34133</v>
      </c>
      <c r="F19" s="142" t="n">
        <f aca="false">+E19+C19-D19-B19</f>
        <v>-245</v>
      </c>
      <c r="G19" s="142"/>
      <c r="I19" s="142"/>
      <c r="J19" s="142"/>
    </row>
    <row r="20" customFormat="false" ht="12.75" hidden="false" customHeight="false" outlineLevel="0" collapsed="false">
      <c r="A20" s="141" t="n">
        <v>17</v>
      </c>
      <c r="B20" s="142"/>
      <c r="C20" s="142"/>
      <c r="D20" s="142" t="n">
        <v>33610</v>
      </c>
      <c r="E20" s="142" t="n">
        <v>34133</v>
      </c>
      <c r="F20" s="142" t="n">
        <f aca="false">+E20+C20-D20-B20</f>
        <v>523</v>
      </c>
      <c r="G20" s="142"/>
      <c r="I20" s="142"/>
      <c r="J20" s="142"/>
    </row>
    <row r="21" customFormat="false" ht="12.75" hidden="false" customHeight="false" outlineLevel="0" collapsed="false">
      <c r="A21" s="141" t="n">
        <v>18</v>
      </c>
      <c r="B21" s="142"/>
      <c r="C21" s="142"/>
      <c r="D21" s="142"/>
      <c r="E21" s="142"/>
      <c r="F21" s="142" t="n">
        <f aca="false">+E21+C21-D21-B21</f>
        <v>0</v>
      </c>
      <c r="G21" s="142"/>
      <c r="I21" s="142"/>
      <c r="J21" s="142"/>
    </row>
    <row r="22" customFormat="false" ht="12.75" hidden="false" customHeight="false" outlineLevel="0" collapsed="false">
      <c r="A22" s="141" t="n">
        <v>19</v>
      </c>
      <c r="B22" s="142"/>
      <c r="C22" s="142"/>
      <c r="D22" s="142"/>
      <c r="E22" s="142"/>
      <c r="F22" s="142" t="n">
        <f aca="false">+E22+C22-D22-B22</f>
        <v>0</v>
      </c>
      <c r="G22" s="142"/>
      <c r="I22" s="142"/>
      <c r="J22" s="142"/>
    </row>
    <row r="23" customFormat="false" ht="12.75" hidden="false" customHeight="false" outlineLevel="0" collapsed="false">
      <c r="A23" s="141" t="n">
        <v>20</v>
      </c>
      <c r="B23" s="142"/>
      <c r="C23" s="142"/>
      <c r="D23" s="142"/>
      <c r="E23" s="142"/>
      <c r="F23" s="142" t="n">
        <f aca="false">+E23+C23-D23-B23</f>
        <v>0</v>
      </c>
      <c r="G23" s="142"/>
      <c r="I23" s="142"/>
      <c r="J23" s="142"/>
    </row>
    <row r="24" customFormat="false" ht="12.75" hidden="false" customHeight="false" outlineLevel="0" collapsed="false">
      <c r="A24" s="141" t="n">
        <v>21</v>
      </c>
      <c r="B24" s="142"/>
      <c r="C24" s="142"/>
      <c r="D24" s="142"/>
      <c r="E24" s="142"/>
      <c r="F24" s="142" t="n">
        <f aca="false">+E24+C24-D24-B24</f>
        <v>0</v>
      </c>
      <c r="G24" s="142"/>
      <c r="I24" s="142"/>
      <c r="J24" s="142"/>
    </row>
    <row r="25" customFormat="false" ht="12.75" hidden="false" customHeight="false" outlineLevel="0" collapsed="false">
      <c r="A25" s="141" t="n">
        <v>22</v>
      </c>
      <c r="B25" s="142"/>
      <c r="C25" s="142"/>
      <c r="D25" s="142"/>
      <c r="E25" s="142"/>
      <c r="F25" s="142" t="n">
        <f aca="false">+E25+C25-D25-B25</f>
        <v>0</v>
      </c>
      <c r="I25" s="142"/>
      <c r="J25" s="142"/>
    </row>
    <row r="26" customFormat="false" ht="12.75" hidden="false" customHeight="false" outlineLevel="0" collapsed="false">
      <c r="A26" s="141" t="n">
        <v>23</v>
      </c>
      <c r="B26" s="142"/>
      <c r="C26" s="142"/>
      <c r="D26" s="142"/>
      <c r="E26" s="142"/>
      <c r="F26" s="142" t="n">
        <f aca="false">+E26+C26-D26-B26</f>
        <v>0</v>
      </c>
      <c r="I26" s="142"/>
      <c r="J26" s="142"/>
    </row>
    <row r="27" customFormat="false" ht="12.75" hidden="false" customHeight="false" outlineLevel="0" collapsed="false">
      <c r="A27" s="141" t="n">
        <v>24</v>
      </c>
      <c r="B27" s="142"/>
      <c r="C27" s="142"/>
      <c r="D27" s="142"/>
      <c r="E27" s="142"/>
      <c r="F27" s="142" t="n">
        <f aca="false">+E27+C27-D27-B27</f>
        <v>0</v>
      </c>
      <c r="I27" s="142"/>
      <c r="J27" s="142"/>
    </row>
    <row r="28" customFormat="false" ht="12.75" hidden="false" customHeight="false" outlineLevel="0" collapsed="false">
      <c r="A28" s="141" t="n">
        <v>25</v>
      </c>
      <c r="B28" s="142"/>
      <c r="C28" s="142"/>
      <c r="D28" s="142"/>
      <c r="E28" s="142"/>
      <c r="F28" s="142" t="n">
        <f aca="false">+E28+C28-D28-B28</f>
        <v>0</v>
      </c>
      <c r="I28" s="142"/>
      <c r="J28" s="142"/>
    </row>
    <row r="29" customFormat="false" ht="12.75" hidden="false" customHeight="false" outlineLevel="0" collapsed="false">
      <c r="A29" s="141" t="n">
        <v>26</v>
      </c>
      <c r="B29" s="142"/>
      <c r="C29" s="142"/>
      <c r="D29" s="142"/>
      <c r="E29" s="142"/>
      <c r="F29" s="142" t="n">
        <f aca="false">+E29+C29-D29-B29</f>
        <v>0</v>
      </c>
      <c r="I29" s="142"/>
      <c r="J29" s="142"/>
    </row>
    <row r="30" customFormat="false" ht="12.75" hidden="false" customHeight="false" outlineLevel="0" collapsed="false">
      <c r="A30" s="141" t="n">
        <v>27</v>
      </c>
      <c r="B30" s="142"/>
      <c r="C30" s="142"/>
      <c r="D30" s="142"/>
      <c r="E30" s="142"/>
      <c r="F30" s="142" t="n">
        <f aca="false">+E30+C30-D30-B30</f>
        <v>0</v>
      </c>
      <c r="I30" s="142"/>
      <c r="J30" s="142"/>
    </row>
    <row r="31" customFormat="false" ht="12.75" hidden="false" customHeight="false" outlineLevel="0" collapsed="false">
      <c r="A31" s="141" t="n">
        <v>28</v>
      </c>
      <c r="B31" s="142"/>
      <c r="C31" s="142"/>
      <c r="D31" s="142"/>
      <c r="E31" s="142"/>
      <c r="F31" s="142" t="n">
        <f aca="false">+E31+C31-D31-B31</f>
        <v>0</v>
      </c>
      <c r="I31" s="142"/>
      <c r="J31" s="142"/>
    </row>
    <row r="32" customFormat="false" ht="12.75" hidden="false" customHeight="false" outlineLevel="0" collapsed="false">
      <c r="A32" s="141" t="n">
        <v>29</v>
      </c>
      <c r="B32" s="142"/>
      <c r="C32" s="142"/>
      <c r="D32" s="142"/>
      <c r="E32" s="142"/>
      <c r="F32" s="142" t="n">
        <f aca="false">+E32+C32-D32-B32</f>
        <v>0</v>
      </c>
      <c r="I32" s="142"/>
      <c r="J32" s="142"/>
    </row>
    <row r="33" customFormat="false" ht="12.75" hidden="false" customHeight="false" outlineLevel="0" collapsed="false">
      <c r="A33" s="141" t="n">
        <v>30</v>
      </c>
      <c r="B33" s="142"/>
      <c r="C33" s="142"/>
      <c r="D33" s="142"/>
      <c r="E33" s="142"/>
      <c r="F33" s="142" t="n">
        <f aca="false">+E33+C33-D33-B33</f>
        <v>0</v>
      </c>
      <c r="H33" s="9" t="s">
        <v>174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41" t="n">
        <v>31</v>
      </c>
      <c r="B34" s="142"/>
      <c r="C34" s="142"/>
      <c r="D34" s="142"/>
      <c r="E34" s="142"/>
      <c r="F34" s="142" t="n">
        <f aca="false">+E34+C34-D34-B34</f>
        <v>0</v>
      </c>
      <c r="H34" s="161" t="n">
        <f aca="false">+A39</f>
        <v>37287</v>
      </c>
      <c r="I34" s="358" t="n">
        <v>-183967</v>
      </c>
      <c r="J34" s="358" t="n">
        <v>-149923</v>
      </c>
      <c r="K34" s="32"/>
      <c r="L34" s="32"/>
    </row>
    <row r="35" customFormat="false" ht="12.75" hidden="false" customHeight="false" outlineLevel="0" collapsed="false">
      <c r="A35" s="141"/>
      <c r="B35" s="142" t="n">
        <f aca="false">SUM(B4:B34)</f>
        <v>0</v>
      </c>
      <c r="C35" s="142" t="n">
        <f aca="false">SUM(C4:C34)</f>
        <v>0</v>
      </c>
      <c r="D35" s="142" t="n">
        <f aca="false">SUM(D4:D34)</f>
        <v>587206</v>
      </c>
      <c r="E35" s="142" t="n">
        <f aca="false">SUM(E4:E34)</f>
        <v>579686</v>
      </c>
      <c r="F35" s="142" t="n">
        <f aca="false">SUM(F4:F34)</f>
        <v>-7520</v>
      </c>
      <c r="G35" s="142"/>
      <c r="H35" s="161" t="n">
        <f aca="false">+A40</f>
        <v>37304</v>
      </c>
      <c r="I35" s="42" t="n">
        <f aca="false">+C36</f>
        <v>0</v>
      </c>
      <c r="J35" s="42" t="n">
        <f aca="false">+E36</f>
        <v>-7520</v>
      </c>
      <c r="K35" s="32"/>
      <c r="L35" s="32"/>
    </row>
    <row r="36" customFormat="false" ht="12.75" hidden="false" customHeight="false" outlineLevel="0" collapsed="false">
      <c r="C36" s="157" t="n">
        <f aca="false">+C35-B35</f>
        <v>0</v>
      </c>
      <c r="E36" s="157" t="n">
        <f aca="false">+E35-D35</f>
        <v>-7520</v>
      </c>
      <c r="F36" s="157" t="n">
        <f aca="false">+E36+C36</f>
        <v>-7520</v>
      </c>
      <c r="H36" s="9"/>
      <c r="I36" s="32" t="n">
        <f aca="false">+I35+I34</f>
        <v>-183967</v>
      </c>
      <c r="J36" s="32" t="n">
        <f aca="false">+J35+J34</f>
        <v>-157443</v>
      </c>
      <c r="K36" s="32" t="n">
        <f aca="false">+J36+I36</f>
        <v>-341410</v>
      </c>
      <c r="L36" s="32"/>
    </row>
    <row r="37" customFormat="false" ht="12.75" hidden="false" customHeight="false" outlineLevel="0" collapsed="false">
      <c r="C37" s="414" t="n">
        <f aca="false">+summary!G5</f>
        <v>2.08</v>
      </c>
      <c r="E37" s="137" t="n">
        <f aca="false">+C37</f>
        <v>2.08</v>
      </c>
      <c r="F37" s="169" t="n">
        <f aca="false">+F36*E37</f>
        <v>-15641.6</v>
      </c>
    </row>
    <row r="38" customFormat="false" ht="12.75" hidden="false" customHeight="false" outlineLevel="0" collapsed="false">
      <c r="C38" s="169" t="n">
        <f aca="false">+C37*C36</f>
        <v>0</v>
      </c>
      <c r="E38" s="377" t="n">
        <f aca="false">+E37*E36</f>
        <v>-15641.6</v>
      </c>
      <c r="F38" s="169" t="n">
        <f aca="false">+E38+C38</f>
        <v>-15641.6</v>
      </c>
    </row>
    <row r="39" customFormat="false" ht="12.75" hidden="false" customHeight="false" outlineLevel="0" collapsed="false">
      <c r="A39" s="195" t="n">
        <v>37287</v>
      </c>
      <c r="B39" s="19" t="s">
        <v>169</v>
      </c>
      <c r="C39" s="415" t="n">
        <v>-1035385.61</v>
      </c>
      <c r="D39" s="254"/>
      <c r="E39" s="261" t="n">
        <v>-616208.42</v>
      </c>
      <c r="F39" s="153" t="n">
        <f aca="false">+E39+C39</f>
        <v>-1651594.03</v>
      </c>
    </row>
    <row r="40" customFormat="false" ht="12.75" hidden="false" customHeight="false" outlineLevel="0" collapsed="false">
      <c r="A40" s="195" t="n">
        <v>37304</v>
      </c>
      <c r="B40" s="19" t="s">
        <v>169</v>
      </c>
      <c r="C40" s="212" t="n">
        <f aca="false">+C39+C38</f>
        <v>-1035385.61</v>
      </c>
      <c r="D40" s="256"/>
      <c r="E40" s="212" t="n">
        <f aca="false">+E39+E38</f>
        <v>-631850.02</v>
      </c>
      <c r="F40" s="212" t="n">
        <f aca="false">+E40+C40</f>
        <v>-1667235.63</v>
      </c>
      <c r="H40" s="217"/>
    </row>
    <row r="41" customFormat="false" ht="12.75" hidden="false" customHeight="false" outlineLevel="0" collapsed="false">
      <c r="C41" s="416"/>
      <c r="D41" s="207"/>
      <c r="E41" s="207"/>
      <c r="H41" s="76" t="n">
        <f aca="false">+C39+E39+F45+F46+F47+F48</f>
        <v>-2823964.56</v>
      </c>
    </row>
    <row r="42" customFormat="false" ht="12.75" hidden="false" customHeight="false" outlineLevel="0" collapsed="false">
      <c r="C42" s="207"/>
      <c r="D42" s="207"/>
      <c r="E42" s="207"/>
    </row>
    <row r="43" customFormat="false" ht="12.75" hidden="false" customHeight="false" outlineLevel="0" collapsed="false">
      <c r="C43" s="207"/>
      <c r="D43" s="207"/>
      <c r="E43" s="18" t="s">
        <v>237</v>
      </c>
      <c r="F43" s="417"/>
    </row>
    <row r="44" customFormat="false" ht="12.75" hidden="false" customHeight="false" outlineLevel="0" collapsed="false">
      <c r="C44" s="207"/>
      <c r="D44" s="207"/>
      <c r="E44" s="18" t="n">
        <v>22864</v>
      </c>
      <c r="F44" s="389" t="n">
        <v>0</v>
      </c>
      <c r="G44" s="109" t="s">
        <v>216</v>
      </c>
      <c r="J44" s="18" t="n">
        <v>22864</v>
      </c>
      <c r="K44" s="401"/>
    </row>
    <row r="45" customFormat="false" ht="12.75" hidden="false" customHeight="false" outlineLevel="0" collapsed="false">
      <c r="C45" s="207"/>
      <c r="D45" s="207"/>
      <c r="E45" s="18" t="n">
        <v>20379</v>
      </c>
      <c r="F45" s="389" t="n">
        <v>-51695.87</v>
      </c>
      <c r="G45" s="109" t="s">
        <v>238</v>
      </c>
      <c r="J45" s="18" t="n">
        <v>20379</v>
      </c>
      <c r="K45" s="418" t="n">
        <v>2979</v>
      </c>
      <c r="M45" s="32"/>
    </row>
    <row r="46" customFormat="false" ht="12.75" hidden="false" customHeight="false" outlineLevel="0" collapsed="false">
      <c r="C46" s="207"/>
      <c r="D46" s="207"/>
      <c r="E46" s="18" t="n">
        <v>26357</v>
      </c>
      <c r="F46" s="419" t="n">
        <f aca="false">44144.84-58339.66</f>
        <v>-14194.82</v>
      </c>
      <c r="G46" s="109" t="s">
        <v>239</v>
      </c>
      <c r="J46" s="18" t="n">
        <v>26357</v>
      </c>
      <c r="K46" s="418" t="n">
        <f aca="false">26521-24566</f>
        <v>1955</v>
      </c>
    </row>
    <row r="47" customFormat="false" ht="12.75" hidden="false" customHeight="false" outlineLevel="0" collapsed="false">
      <c r="C47" s="207"/>
      <c r="D47" s="207"/>
      <c r="E47" s="18" t="n">
        <v>21544</v>
      </c>
      <c r="F47" s="389" t="n">
        <v>61340.16</v>
      </c>
      <c r="G47" s="109" t="s">
        <v>240</v>
      </c>
      <c r="J47" s="18" t="n">
        <v>21544</v>
      </c>
      <c r="K47" s="418" t="n">
        <v>36108</v>
      </c>
    </row>
    <row r="48" customFormat="false" ht="12.75" hidden="false" customHeight="false" outlineLevel="0" collapsed="false">
      <c r="C48" s="207"/>
      <c r="D48" s="207"/>
      <c r="E48" s="18" t="n">
        <v>24532</v>
      </c>
      <c r="F48" s="420" t="n">
        <v>-1167820</v>
      </c>
      <c r="G48" s="109" t="s">
        <v>241</v>
      </c>
      <c r="J48" s="18" t="n">
        <v>24532</v>
      </c>
      <c r="K48" s="358" t="n">
        <v>-154244</v>
      </c>
    </row>
    <row r="49" customFormat="false" ht="12.75" hidden="false" customHeight="false" outlineLevel="0" collapsed="false">
      <c r="C49" s="207"/>
      <c r="D49" s="207"/>
      <c r="F49" s="421" t="n">
        <f aca="false">SUM(F40:F48)</f>
        <v>-2839606.16</v>
      </c>
      <c r="G49" s="207"/>
      <c r="K49" s="32" t="n">
        <f aca="false">SUM(K36:K48)</f>
        <v>-454612</v>
      </c>
    </row>
    <row r="50" customFormat="false" ht="12.75" hidden="false" customHeight="false" outlineLevel="0" collapsed="false">
      <c r="C50" s="207"/>
      <c r="D50" s="207"/>
      <c r="F50" s="207"/>
      <c r="G50" s="207"/>
    </row>
    <row r="51" customFormat="false" ht="12.75" hidden="false" customHeight="false" outlineLevel="0" collapsed="false">
      <c r="E51" s="19" t="s">
        <v>242</v>
      </c>
      <c r="F51" s="169" t="n">
        <f aca="false">+Duke!C57</f>
        <v>2710616.01</v>
      </c>
      <c r="M51" s="32" t="n">
        <f aca="false">+Duke!I57</f>
        <v>721677</v>
      </c>
    </row>
    <row r="53" customFormat="false" ht="12.75" hidden="false" customHeight="false" outlineLevel="0" collapsed="false">
      <c r="F53" s="137" t="n">
        <f aca="false">+F51+F49</f>
        <v>-128990.15</v>
      </c>
      <c r="M53" s="73" t="n">
        <f aca="false">+M51+K49</f>
        <v>267065</v>
      </c>
    </row>
    <row r="59" customFormat="false" ht="12.75" hidden="false" customHeight="false" outlineLevel="0" collapsed="false">
      <c r="H59" s="199"/>
    </row>
    <row r="60" customFormat="false" ht="12.75" hidden="false" customHeight="false" outlineLevel="0" collapsed="false">
      <c r="H60" s="199"/>
    </row>
    <row r="61" customFormat="false" ht="12.75" hidden="false" customHeight="false" outlineLevel="0" collapsed="false">
      <c r="H61" s="199"/>
    </row>
    <row r="62" customFormat="false" ht="12.75" hidden="false" customHeight="false" outlineLevel="0" collapsed="false">
      <c r="H62" s="71"/>
    </row>
    <row r="63" customFormat="false" ht="12.75" hidden="false" customHeight="false" outlineLevel="0" collapsed="false">
      <c r="F63" s="71"/>
    </row>
    <row r="64" customFormat="false" ht="12.75" hidden="false" customHeight="false" outlineLevel="0" collapsed="false">
      <c r="F64" s="71"/>
    </row>
    <row r="68" customFormat="false" ht="12.75" hidden="false" customHeight="false" outlineLevel="0" collapsed="false">
      <c r="A68" s="0" t="n">
        <v>20379</v>
      </c>
      <c r="B68" s="76" t="n">
        <f aca="false">+K45</f>
        <v>2979</v>
      </c>
      <c r="C68" s="45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76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76" t="n">
        <f aca="false">+K47</f>
        <v>36108</v>
      </c>
      <c r="C70" s="45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76" t="n">
        <f aca="false">+K46</f>
        <v>1955</v>
      </c>
      <c r="C71" s="45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76" t="n">
        <f aca="false">+K44</f>
        <v>0</v>
      </c>
      <c r="C72" s="45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76" t="n">
        <f aca="false">+I36</f>
        <v>-183967</v>
      </c>
      <c r="C73" s="2" t="n">
        <f aca="false">+C40</f>
        <v>-1035385.61</v>
      </c>
    </row>
    <row r="74" customFormat="false" ht="12.75" hidden="false" customHeight="false" outlineLevel="0" collapsed="false">
      <c r="A74" s="0" t="n">
        <v>22051</v>
      </c>
      <c r="B74" s="76" t="n">
        <f aca="false">+J36</f>
        <v>-157443</v>
      </c>
      <c r="C74" s="2" t="n">
        <f aca="false">+E40</f>
        <v>-631850.02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196070</v>
      </c>
      <c r="C77" s="45" t="n">
        <f aca="false">+Duke!C48</f>
        <v>861356.9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5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352417</v>
      </c>
      <c r="C79" s="45" t="n">
        <f aca="false">+Duke!C20</f>
        <v>1476887.96</v>
      </c>
    </row>
    <row r="81" customFormat="false" ht="12.75" hidden="false" customHeight="false" outlineLevel="0" collapsed="false">
      <c r="B81" s="76" t="n">
        <f aca="false">SUM(B68:B80)</f>
        <v>267065</v>
      </c>
      <c r="C81" s="45" t="n">
        <f aca="false">SUM(C68:C80)</f>
        <v>-128990.15</v>
      </c>
    </row>
    <row r="82" customFormat="false" ht="12.75" hidden="false" customHeight="false" outlineLevel="0" collapsed="false">
      <c r="C82" s="0" t="n">
        <f aca="false">+C81/B81</f>
        <v>-0.482991593806751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7" width="9.14"/>
    <col collapsed="false" customWidth="true" hidden="false" outlineLevel="0" max="12" min="12" style="173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2"/>
    </row>
    <row r="2" customFormat="false" ht="12.75" hidden="false" customHeight="false" outlineLevel="0" collapsed="false">
      <c r="L2" s="422"/>
    </row>
    <row r="3" customFormat="false" ht="12.75" hidden="false" customHeight="false" outlineLevel="0" collapsed="false">
      <c r="L3" s="422"/>
    </row>
    <row r="4" customFormat="false" ht="12.75" hidden="false" customHeight="false" outlineLevel="0" collapsed="false">
      <c r="L4" s="422"/>
    </row>
    <row r="5" customFormat="false" ht="15" hidden="false" customHeight="false" outlineLevel="0" collapsed="false">
      <c r="A5" s="322"/>
      <c r="B5" s="5" t="s">
        <v>243</v>
      </c>
      <c r="G5" s="322"/>
      <c r="L5" s="422"/>
      <c r="M5" s="322"/>
      <c r="S5" s="322"/>
    </row>
    <row r="6" customFormat="false" ht="12.75" hidden="false" customHeight="false" outlineLevel="0" collapsed="false">
      <c r="A6" s="173"/>
      <c r="B6" s="131" t="n">
        <v>500174</v>
      </c>
      <c r="D6" s="131" t="n">
        <v>53888</v>
      </c>
      <c r="F6" s="423" t="n">
        <v>78060</v>
      </c>
      <c r="H6" s="131" t="n">
        <v>78062</v>
      </c>
      <c r="J6" s="131"/>
      <c r="L6" s="422"/>
      <c r="M6" s="173"/>
      <c r="N6" s="131"/>
      <c r="P6" s="131"/>
      <c r="S6" s="173"/>
      <c r="T6" s="131"/>
      <c r="V6" s="131"/>
    </row>
    <row r="7" customFormat="false" ht="12.75" hidden="false" customHeight="false" outlineLevel="0" collapsed="false">
      <c r="A7" s="94" t="s">
        <v>157</v>
      </c>
      <c r="B7" s="135" t="s">
        <v>158</v>
      </c>
      <c r="C7" s="135" t="s">
        <v>159</v>
      </c>
      <c r="D7" s="135" t="s">
        <v>158</v>
      </c>
      <c r="E7" s="135" t="s">
        <v>159</v>
      </c>
      <c r="F7" s="424" t="s">
        <v>158</v>
      </c>
      <c r="G7" s="135" t="s">
        <v>159</v>
      </c>
      <c r="H7" s="135" t="s">
        <v>158</v>
      </c>
      <c r="I7" s="135" t="s">
        <v>159</v>
      </c>
      <c r="K7" s="94"/>
      <c r="L7" s="135"/>
      <c r="M7" s="135"/>
      <c r="N7" s="135"/>
      <c r="O7" s="135"/>
      <c r="P7" s="135"/>
      <c r="Q7" s="135"/>
      <c r="S7" s="94"/>
      <c r="T7" s="135"/>
      <c r="U7" s="135"/>
      <c r="V7" s="135"/>
      <c r="W7" s="135"/>
    </row>
    <row r="8" customFormat="false" ht="12.75" hidden="false" customHeight="false" outlineLevel="0" collapsed="false">
      <c r="A8" s="141" t="n">
        <v>1</v>
      </c>
      <c r="B8" s="142" t="n">
        <v>4835</v>
      </c>
      <c r="C8" s="142" t="n">
        <v>5511</v>
      </c>
      <c r="D8" s="142" t="n">
        <v>5</v>
      </c>
      <c r="E8" s="142" t="n">
        <v>6</v>
      </c>
      <c r="F8" s="142" t="n">
        <v>825</v>
      </c>
      <c r="G8" s="142" t="n">
        <v>581</v>
      </c>
      <c r="H8" s="142" t="n">
        <v>1458</v>
      </c>
      <c r="I8" s="142" t="n">
        <v>895</v>
      </c>
      <c r="J8" s="157" t="n">
        <f aca="false">+C8-B8+E8-D8+G8-F8+I8-H8</f>
        <v>-130</v>
      </c>
      <c r="K8" s="141"/>
      <c r="L8" s="142"/>
      <c r="M8" s="142"/>
      <c r="N8" s="142"/>
      <c r="O8" s="142"/>
      <c r="P8" s="142"/>
      <c r="Q8" s="142"/>
      <c r="R8" s="157"/>
      <c r="S8" s="141"/>
      <c r="T8" s="142"/>
      <c r="U8" s="142"/>
      <c r="V8" s="142"/>
      <c r="W8" s="142"/>
      <c r="X8" s="157"/>
    </row>
    <row r="9" customFormat="false" ht="12.75" hidden="false" customHeight="false" outlineLevel="0" collapsed="false">
      <c r="A9" s="141" t="n">
        <v>2</v>
      </c>
      <c r="B9" s="142" t="n">
        <v>5871</v>
      </c>
      <c r="C9" s="142" t="n">
        <v>5511</v>
      </c>
      <c r="D9" s="142" t="n">
        <v>20</v>
      </c>
      <c r="E9" s="142" t="n">
        <v>6</v>
      </c>
      <c r="F9" s="142" t="n">
        <v>860</v>
      </c>
      <c r="G9" s="142" t="n">
        <v>581</v>
      </c>
      <c r="H9" s="142" t="n">
        <v>1510</v>
      </c>
      <c r="I9" s="142" t="n">
        <v>895</v>
      </c>
      <c r="J9" s="157" t="n">
        <f aca="false">+C9-B9+E9-D9+G9-F9+I9-H9</f>
        <v>-1268</v>
      </c>
      <c r="K9" s="141"/>
      <c r="L9" s="142"/>
      <c r="M9" s="142"/>
      <c r="N9" s="142"/>
      <c r="O9" s="142"/>
      <c r="P9" s="142"/>
      <c r="Q9" s="142"/>
      <c r="R9" s="157"/>
      <c r="S9" s="141"/>
      <c r="T9" s="142"/>
      <c r="U9" s="142"/>
      <c r="V9" s="142"/>
      <c r="W9" s="142"/>
      <c r="X9" s="157"/>
    </row>
    <row r="10" customFormat="false" ht="12.75" hidden="false" customHeight="false" outlineLevel="0" collapsed="false">
      <c r="A10" s="141" t="n">
        <v>3</v>
      </c>
      <c r="B10" s="142" t="n">
        <v>5772</v>
      </c>
      <c r="C10" s="142" t="n">
        <v>5511</v>
      </c>
      <c r="D10" s="142" t="n">
        <v>9</v>
      </c>
      <c r="E10" s="142" t="n">
        <v>6</v>
      </c>
      <c r="F10" s="142" t="n">
        <v>927</v>
      </c>
      <c r="G10" s="142" t="n">
        <v>581</v>
      </c>
      <c r="H10" s="142" t="n">
        <v>1471</v>
      </c>
      <c r="I10" s="142" t="n">
        <v>895</v>
      </c>
      <c r="J10" s="157" t="n">
        <f aca="false">+C10-B10+E10-D10+G10-F10+I10-H10</f>
        <v>-1186</v>
      </c>
      <c r="K10" s="141"/>
      <c r="L10" s="142"/>
      <c r="M10" s="142"/>
      <c r="N10" s="142"/>
      <c r="O10" s="142"/>
      <c r="P10" s="142"/>
      <c r="Q10" s="142"/>
      <c r="R10" s="157"/>
      <c r="S10" s="141"/>
      <c r="T10" s="142"/>
      <c r="U10" s="142"/>
      <c r="V10" s="142"/>
      <c r="W10" s="142"/>
      <c r="X10" s="157"/>
    </row>
    <row r="11" customFormat="false" ht="12.75" hidden="false" customHeight="false" outlineLevel="0" collapsed="false">
      <c r="A11" s="141" t="n">
        <v>4</v>
      </c>
      <c r="B11" s="142" t="n">
        <v>5788</v>
      </c>
      <c r="C11" s="142" t="n">
        <v>5511</v>
      </c>
      <c r="D11" s="142" t="n">
        <v>29</v>
      </c>
      <c r="E11" s="142" t="n">
        <v>6</v>
      </c>
      <c r="F11" s="142" t="n">
        <v>944</v>
      </c>
      <c r="G11" s="142" t="n">
        <v>581</v>
      </c>
      <c r="H11" s="142" t="n">
        <v>1445</v>
      </c>
      <c r="I11" s="142" t="n">
        <v>895</v>
      </c>
      <c r="J11" s="157" t="n">
        <f aca="false">+C11-B11+E11-D11+G11-F11+I11-H11</f>
        <v>-1213</v>
      </c>
      <c r="K11" s="141"/>
      <c r="L11" s="142"/>
      <c r="M11" s="142"/>
      <c r="N11" s="142"/>
      <c r="O11" s="142"/>
      <c r="P11" s="142"/>
      <c r="Q11" s="142"/>
      <c r="R11" s="157"/>
      <c r="S11" s="141"/>
      <c r="T11" s="142"/>
      <c r="U11" s="142"/>
      <c r="V11" s="142"/>
      <c r="W11" s="142"/>
      <c r="X11" s="157"/>
    </row>
    <row r="12" customFormat="false" ht="12.75" hidden="false" customHeight="false" outlineLevel="0" collapsed="false">
      <c r="A12" s="141" t="n">
        <v>5</v>
      </c>
      <c r="B12" s="142" t="n">
        <v>5337</v>
      </c>
      <c r="C12" s="142" t="n">
        <v>5511</v>
      </c>
      <c r="D12" s="142" t="n">
        <v>3</v>
      </c>
      <c r="E12" s="142" t="n">
        <v>6</v>
      </c>
      <c r="F12" s="142" t="n">
        <v>925</v>
      </c>
      <c r="G12" s="142" t="n">
        <v>581</v>
      </c>
      <c r="H12" s="142" t="n">
        <v>1425</v>
      </c>
      <c r="I12" s="142" t="n">
        <v>895</v>
      </c>
      <c r="J12" s="157" t="n">
        <f aca="false">+C12-B12+E12-D12+G12-F12+I12-H12</f>
        <v>-697</v>
      </c>
      <c r="K12" s="141"/>
      <c r="L12" s="142"/>
      <c r="M12" s="142"/>
      <c r="N12" s="142"/>
      <c r="O12" s="142"/>
      <c r="P12" s="142"/>
      <c r="Q12" s="142"/>
      <c r="R12" s="248"/>
      <c r="S12" s="183"/>
      <c r="T12" s="142"/>
      <c r="U12" s="142"/>
      <c r="V12" s="142"/>
      <c r="W12" s="142"/>
      <c r="X12" s="157"/>
    </row>
    <row r="13" customFormat="false" ht="12.75" hidden="false" customHeight="false" outlineLevel="0" collapsed="false">
      <c r="A13" s="141" t="n">
        <v>6</v>
      </c>
      <c r="B13" s="142" t="n">
        <v>5250</v>
      </c>
      <c r="C13" s="142" t="n">
        <v>6011</v>
      </c>
      <c r="D13" s="142" t="n">
        <v>142</v>
      </c>
      <c r="E13" s="142" t="n">
        <v>6</v>
      </c>
      <c r="F13" s="142" t="n">
        <v>913</v>
      </c>
      <c r="G13" s="142" t="n">
        <v>581</v>
      </c>
      <c r="H13" s="142" t="n">
        <v>1797</v>
      </c>
      <c r="I13" s="142" t="n">
        <v>895</v>
      </c>
      <c r="J13" s="157" t="n">
        <f aca="false">+C13-B13+E13-D13+G13-F13+I13-H13</f>
        <v>-609</v>
      </c>
      <c r="K13" s="141"/>
      <c r="L13" s="142"/>
      <c r="M13" s="142"/>
      <c r="N13" s="142"/>
      <c r="O13" s="142"/>
      <c r="P13" s="142"/>
      <c r="Q13" s="142"/>
      <c r="R13" s="248"/>
      <c r="S13" s="183"/>
      <c r="T13" s="142"/>
      <c r="U13" s="142"/>
      <c r="V13" s="142"/>
      <c r="W13" s="142"/>
      <c r="X13" s="157"/>
    </row>
    <row r="14" customFormat="false" ht="12.75" hidden="false" customHeight="false" outlineLevel="0" collapsed="false">
      <c r="A14" s="141" t="n">
        <v>7</v>
      </c>
      <c r="B14" s="142" t="n">
        <v>5202</v>
      </c>
      <c r="C14" s="142" t="n">
        <v>6011</v>
      </c>
      <c r="D14" s="142" t="n">
        <v>41</v>
      </c>
      <c r="E14" s="142" t="n">
        <v>6</v>
      </c>
      <c r="F14" s="142" t="n">
        <v>915</v>
      </c>
      <c r="G14" s="142" t="n">
        <v>581</v>
      </c>
      <c r="H14" s="142" t="n">
        <v>1586</v>
      </c>
      <c r="I14" s="142" t="n">
        <v>895</v>
      </c>
      <c r="J14" s="157" t="n">
        <f aca="false">+C14-B14+E14-D14+G14-F14+I14-H14</f>
        <v>-251</v>
      </c>
      <c r="K14" s="141"/>
      <c r="L14" s="142"/>
      <c r="M14" s="142"/>
      <c r="N14" s="142"/>
      <c r="O14" s="142"/>
      <c r="P14" s="142"/>
      <c r="Q14" s="142"/>
      <c r="R14" s="248"/>
      <c r="S14" s="425"/>
      <c r="T14" s="142"/>
      <c r="U14" s="142"/>
      <c r="V14" s="142"/>
      <c r="W14" s="142"/>
      <c r="X14" s="157"/>
    </row>
    <row r="15" customFormat="false" ht="12.75" hidden="false" customHeight="false" outlineLevel="0" collapsed="false">
      <c r="A15" s="141" t="n">
        <v>8</v>
      </c>
      <c r="B15" s="142" t="n">
        <v>5313</v>
      </c>
      <c r="C15" s="142" t="n">
        <v>6011</v>
      </c>
      <c r="D15" s="142" t="n">
        <v>1</v>
      </c>
      <c r="E15" s="142" t="n">
        <v>6</v>
      </c>
      <c r="F15" s="142" t="n">
        <v>912</v>
      </c>
      <c r="G15" s="142" t="n">
        <v>581</v>
      </c>
      <c r="H15" s="142" t="n">
        <v>1516</v>
      </c>
      <c r="I15" s="142" t="n">
        <v>895</v>
      </c>
      <c r="J15" s="157" t="n">
        <f aca="false">+C15-B15+E15-D15+G15-F15+I15-H15</f>
        <v>-249</v>
      </c>
      <c r="K15" s="141"/>
      <c r="L15" s="142"/>
      <c r="M15" s="142"/>
      <c r="N15" s="142"/>
      <c r="O15" s="142"/>
      <c r="P15" s="142"/>
      <c r="Q15" s="142"/>
      <c r="R15" s="248"/>
      <c r="S15" s="425"/>
      <c r="T15" s="142"/>
      <c r="U15" s="142"/>
      <c r="V15" s="142"/>
      <c r="W15" s="142"/>
      <c r="X15" s="157"/>
    </row>
    <row r="16" customFormat="false" ht="12.75" hidden="false" customHeight="false" outlineLevel="0" collapsed="false">
      <c r="A16" s="141" t="n">
        <v>9</v>
      </c>
      <c r="B16" s="142" t="n">
        <v>5045</v>
      </c>
      <c r="C16" s="142" t="n">
        <v>6011</v>
      </c>
      <c r="D16" s="142" t="n">
        <v>1</v>
      </c>
      <c r="E16" s="142" t="n">
        <v>6</v>
      </c>
      <c r="F16" s="142" t="n">
        <v>911</v>
      </c>
      <c r="G16" s="142" t="n">
        <v>581</v>
      </c>
      <c r="H16" s="142" t="n">
        <v>1472</v>
      </c>
      <c r="I16" s="142" t="n">
        <v>895</v>
      </c>
      <c r="J16" s="157" t="n">
        <f aca="false">+C16-B16+E16-D16+G16-F16+I16-H16</f>
        <v>64</v>
      </c>
      <c r="K16" s="141"/>
      <c r="L16" s="142"/>
      <c r="M16" s="142"/>
      <c r="N16" s="142"/>
      <c r="O16" s="142"/>
      <c r="P16" s="142"/>
      <c r="Q16" s="142"/>
      <c r="R16" s="248"/>
      <c r="S16" s="425"/>
      <c r="T16" s="142"/>
      <c r="U16" s="142"/>
      <c r="V16" s="142"/>
      <c r="W16" s="142"/>
      <c r="X16" s="157"/>
    </row>
    <row r="17" customFormat="false" ht="12.75" hidden="false" customHeight="false" outlineLevel="0" collapsed="false">
      <c r="A17" s="141" t="n">
        <v>10</v>
      </c>
      <c r="B17" s="142" t="n">
        <v>5435</v>
      </c>
      <c r="C17" s="142" t="n">
        <v>6011</v>
      </c>
      <c r="D17" s="142" t="n">
        <v>1</v>
      </c>
      <c r="E17" s="142" t="n">
        <v>6</v>
      </c>
      <c r="F17" s="142" t="n">
        <v>861</v>
      </c>
      <c r="G17" s="142" t="n">
        <v>581</v>
      </c>
      <c r="H17" s="142" t="n">
        <v>1437</v>
      </c>
      <c r="I17" s="142" t="n">
        <v>895</v>
      </c>
      <c r="J17" s="157" t="n">
        <f aca="false">+C17-B17+E17-D17+G17-F17+I17-H17</f>
        <v>-241</v>
      </c>
      <c r="K17" s="141"/>
      <c r="L17" s="142"/>
      <c r="M17" s="142"/>
      <c r="N17" s="142"/>
      <c r="O17" s="142"/>
      <c r="P17" s="142"/>
      <c r="Q17" s="142"/>
      <c r="R17" s="248"/>
      <c r="S17" s="425"/>
      <c r="T17" s="142"/>
      <c r="U17" s="142"/>
      <c r="V17" s="142"/>
      <c r="W17" s="142"/>
      <c r="X17" s="157"/>
    </row>
    <row r="18" customFormat="false" ht="12.75" hidden="false" customHeight="false" outlineLevel="0" collapsed="false">
      <c r="A18" s="141" t="n">
        <v>11</v>
      </c>
      <c r="B18" s="142" t="n">
        <v>5574</v>
      </c>
      <c r="C18" s="142" t="n">
        <v>6011</v>
      </c>
      <c r="D18" s="142"/>
      <c r="E18" s="142" t="n">
        <v>6</v>
      </c>
      <c r="F18" s="142" t="n">
        <v>929</v>
      </c>
      <c r="G18" s="142" t="n">
        <v>581</v>
      </c>
      <c r="H18" s="142" t="n">
        <v>1452</v>
      </c>
      <c r="I18" s="142" t="n">
        <v>895</v>
      </c>
      <c r="J18" s="157" t="n">
        <f aca="false">+C18-B18+E18-D18+G18-F18+I18-H18</f>
        <v>-462</v>
      </c>
      <c r="K18" s="141"/>
      <c r="L18" s="142"/>
      <c r="M18" s="142"/>
      <c r="N18" s="142"/>
      <c r="O18" s="142"/>
      <c r="P18" s="142"/>
      <c r="Q18" s="142"/>
      <c r="R18" s="248"/>
      <c r="S18" s="183"/>
      <c r="T18" s="142"/>
      <c r="U18" s="142"/>
      <c r="V18" s="142"/>
      <c r="W18" s="142"/>
      <c r="X18" s="157"/>
    </row>
    <row r="19" customFormat="false" ht="12.75" hidden="false" customHeight="false" outlineLevel="0" collapsed="false">
      <c r="A19" s="141" t="n">
        <v>12</v>
      </c>
      <c r="B19" s="142" t="n">
        <v>5251</v>
      </c>
      <c r="C19" s="142" t="n">
        <v>6011</v>
      </c>
      <c r="D19" s="142"/>
      <c r="E19" s="142" t="n">
        <v>6</v>
      </c>
      <c r="F19" s="142" t="n">
        <v>942</v>
      </c>
      <c r="G19" s="142" t="n">
        <v>581</v>
      </c>
      <c r="H19" s="142" t="n">
        <v>1480</v>
      </c>
      <c r="I19" s="142" t="n">
        <v>895</v>
      </c>
      <c r="J19" s="157" t="n">
        <f aca="false">+C19-B19+E19-D19+G19-F19+I19-H19</f>
        <v>-180</v>
      </c>
      <c r="K19" s="141"/>
      <c r="L19" s="142"/>
      <c r="M19" s="142"/>
      <c r="N19" s="142"/>
      <c r="O19" s="142"/>
      <c r="P19" s="142"/>
      <c r="Q19" s="142"/>
      <c r="R19" s="248"/>
      <c r="S19" s="141"/>
      <c r="T19" s="142"/>
      <c r="U19" s="142"/>
      <c r="V19" s="142"/>
      <c r="W19" s="142"/>
      <c r="X19" s="157"/>
    </row>
    <row r="20" customFormat="false" ht="12.75" hidden="false" customHeight="false" outlineLevel="0" collapsed="false">
      <c r="A20" s="141" t="n">
        <v>13</v>
      </c>
      <c r="B20" s="142" t="n">
        <v>5369</v>
      </c>
      <c r="C20" s="142" t="n">
        <v>6011</v>
      </c>
      <c r="D20" s="142"/>
      <c r="E20" s="142" t="n">
        <v>6</v>
      </c>
      <c r="F20" s="142" t="n">
        <v>659</v>
      </c>
      <c r="G20" s="142" t="n">
        <v>581</v>
      </c>
      <c r="H20" s="142" t="n">
        <v>1401</v>
      </c>
      <c r="I20" s="142" t="n">
        <v>895</v>
      </c>
      <c r="J20" s="157" t="n">
        <f aca="false">+C20-B20+E20-D20+G20-F20+I20-H20</f>
        <v>64</v>
      </c>
      <c r="K20" s="141"/>
      <c r="L20" s="142"/>
      <c r="M20" s="142"/>
      <c r="N20" s="142"/>
      <c r="O20" s="142"/>
      <c r="P20" s="142"/>
      <c r="Q20" s="142"/>
      <c r="R20" s="248"/>
      <c r="S20" s="141"/>
      <c r="T20" s="142"/>
      <c r="U20" s="142"/>
      <c r="V20" s="142"/>
      <c r="W20" s="142"/>
      <c r="X20" s="157"/>
    </row>
    <row r="21" customFormat="false" ht="12.75" hidden="false" customHeight="false" outlineLevel="0" collapsed="false">
      <c r="A21" s="141" t="n">
        <v>14</v>
      </c>
      <c r="B21" s="142" t="n">
        <v>5384</v>
      </c>
      <c r="C21" s="142" t="n">
        <v>6011</v>
      </c>
      <c r="D21" s="142"/>
      <c r="E21" s="142" t="n">
        <v>6</v>
      </c>
      <c r="F21" s="142" t="n">
        <v>987</v>
      </c>
      <c r="G21" s="142" t="n">
        <v>581</v>
      </c>
      <c r="H21" s="142" t="n">
        <v>1701</v>
      </c>
      <c r="I21" s="142" t="n">
        <v>895</v>
      </c>
      <c r="J21" s="157" t="n">
        <f aca="false">+C21-B21+E21-D21+G21-F21+I21-H21</f>
        <v>-579</v>
      </c>
      <c r="K21" s="141"/>
      <c r="L21" s="142"/>
      <c r="M21" s="142"/>
      <c r="N21" s="142"/>
      <c r="O21" s="142"/>
      <c r="P21" s="142"/>
      <c r="Q21" s="142"/>
      <c r="R21" s="248"/>
      <c r="S21" s="141"/>
      <c r="T21" s="142"/>
      <c r="U21" s="142"/>
      <c r="V21" s="142"/>
      <c r="W21" s="142"/>
      <c r="X21" s="157"/>
    </row>
    <row r="22" customFormat="false" ht="12.75" hidden="false" customHeight="false" outlineLevel="0" collapsed="false">
      <c r="A22" s="141" t="n">
        <v>15</v>
      </c>
      <c r="B22" s="142" t="n">
        <v>5372</v>
      </c>
      <c r="C22" s="142" t="n">
        <v>6011</v>
      </c>
      <c r="D22" s="142"/>
      <c r="E22" s="142" t="n">
        <v>6</v>
      </c>
      <c r="F22" s="142" t="n">
        <v>850</v>
      </c>
      <c r="G22" s="142" t="n">
        <v>581</v>
      </c>
      <c r="H22" s="142" t="n">
        <v>1457</v>
      </c>
      <c r="I22" s="142" t="n">
        <v>895</v>
      </c>
      <c r="J22" s="157" t="n">
        <f aca="false">+C22-B22+E22-D22+G22-F22+I22-H22</f>
        <v>-186</v>
      </c>
      <c r="K22" s="141"/>
      <c r="L22" s="142"/>
      <c r="M22" s="142"/>
      <c r="N22" s="142"/>
      <c r="O22" s="142"/>
      <c r="P22" s="142"/>
      <c r="Q22" s="142"/>
      <c r="R22" s="157"/>
      <c r="S22" s="141"/>
      <c r="T22" s="142"/>
      <c r="U22" s="142"/>
      <c r="V22" s="142"/>
      <c r="W22" s="142"/>
      <c r="X22" s="157"/>
    </row>
    <row r="23" customFormat="false" ht="12.75" hidden="false" customHeight="false" outlineLevel="0" collapsed="false">
      <c r="A23" s="141" t="n">
        <v>16</v>
      </c>
      <c r="B23" s="142" t="n">
        <v>5268</v>
      </c>
      <c r="C23" s="142" t="n">
        <v>6011</v>
      </c>
      <c r="D23" s="142"/>
      <c r="E23" s="142" t="n">
        <v>6</v>
      </c>
      <c r="F23" s="142" t="n">
        <v>918</v>
      </c>
      <c r="G23" s="142" t="n">
        <v>581</v>
      </c>
      <c r="H23" s="142" t="n">
        <v>1341</v>
      </c>
      <c r="I23" s="142" t="n">
        <v>895</v>
      </c>
      <c r="J23" s="157" t="n">
        <f aca="false">+C23-B23+E23-D23+G23-F23+I23-H23</f>
        <v>-34</v>
      </c>
      <c r="K23" s="141"/>
      <c r="L23" s="142"/>
      <c r="M23" s="142"/>
      <c r="N23" s="142"/>
      <c r="O23" s="142"/>
      <c r="P23" s="142"/>
      <c r="Q23" s="142"/>
      <c r="R23" s="157"/>
      <c r="S23" s="141"/>
      <c r="T23" s="142"/>
      <c r="U23" s="142"/>
      <c r="V23" s="142"/>
      <c r="W23" s="142"/>
      <c r="X23" s="157"/>
    </row>
    <row r="24" customFormat="false" ht="12.75" hidden="false" customHeight="false" outlineLevel="0" collapsed="false">
      <c r="A24" s="141" t="n">
        <v>17</v>
      </c>
      <c r="B24" s="142" t="n">
        <v>5258</v>
      </c>
      <c r="C24" s="142" t="n">
        <v>6011</v>
      </c>
      <c r="D24" s="142"/>
      <c r="E24" s="142" t="n">
        <v>6</v>
      </c>
      <c r="F24" s="142" t="n">
        <v>420</v>
      </c>
      <c r="G24" s="142" t="n">
        <v>581</v>
      </c>
      <c r="H24" s="142" t="n">
        <v>1428</v>
      </c>
      <c r="I24" s="142" t="n">
        <v>895</v>
      </c>
      <c r="J24" s="157" t="n">
        <f aca="false">+C24-B24+E24-D24+G24-F24+I24-H24</f>
        <v>387</v>
      </c>
      <c r="K24" s="141"/>
      <c r="L24" s="142"/>
      <c r="M24" s="142"/>
      <c r="N24" s="142"/>
      <c r="O24" s="142"/>
      <c r="P24" s="142"/>
      <c r="Q24" s="142"/>
      <c r="R24" s="157"/>
      <c r="S24" s="141"/>
      <c r="T24" s="142"/>
      <c r="U24" s="142"/>
      <c r="V24" s="142"/>
      <c r="W24" s="142"/>
      <c r="X24" s="157"/>
    </row>
    <row r="25" customFormat="false" ht="12.75" hidden="false" customHeight="false" outlineLevel="0" collapsed="false">
      <c r="A25" s="141" t="n">
        <v>18</v>
      </c>
      <c r="B25" s="142" t="n">
        <v>5501</v>
      </c>
      <c r="C25" s="142" t="n">
        <v>6011</v>
      </c>
      <c r="D25" s="142"/>
      <c r="E25" s="142" t="n">
        <v>6</v>
      </c>
      <c r="F25" s="142" t="n">
        <v>988</v>
      </c>
      <c r="G25" s="142" t="n">
        <v>581</v>
      </c>
      <c r="H25" s="142" t="n">
        <v>1330</v>
      </c>
      <c r="I25" s="142" t="n">
        <v>895</v>
      </c>
      <c r="J25" s="157" t="n">
        <f aca="false">+C25-B25+E25-D25+G25-F25+I25-H25</f>
        <v>-326</v>
      </c>
      <c r="K25" s="141"/>
      <c r="L25" s="142"/>
      <c r="M25" s="142"/>
      <c r="N25" s="142"/>
      <c r="O25" s="142"/>
      <c r="P25" s="142"/>
      <c r="Q25" s="142"/>
      <c r="R25" s="157"/>
      <c r="S25" s="141"/>
      <c r="T25" s="142"/>
      <c r="U25" s="142"/>
      <c r="V25" s="142"/>
      <c r="W25" s="142"/>
      <c r="X25" s="157"/>
    </row>
    <row r="26" customFormat="false" ht="12.75" hidden="false" customHeight="false" outlineLevel="0" collapsed="false">
      <c r="A26" s="141" t="n">
        <v>19</v>
      </c>
      <c r="B26" s="142"/>
      <c r="C26" s="142"/>
      <c r="D26" s="142"/>
      <c r="E26" s="142"/>
      <c r="F26" s="142"/>
      <c r="G26" s="142"/>
      <c r="H26" s="142"/>
      <c r="I26" s="142"/>
      <c r="J26" s="157" t="n">
        <f aca="false">+C26-B26+E26-D26+G26-F26+I26-H26</f>
        <v>0</v>
      </c>
      <c r="K26" s="141"/>
      <c r="L26" s="142"/>
      <c r="M26" s="142"/>
      <c r="N26" s="142"/>
      <c r="O26" s="142"/>
      <c r="P26" s="142"/>
      <c r="Q26" s="142"/>
      <c r="R26" s="157"/>
      <c r="S26" s="141"/>
      <c r="T26" s="142"/>
      <c r="U26" s="142"/>
      <c r="V26" s="142"/>
      <c r="W26" s="142"/>
      <c r="X26" s="157"/>
    </row>
    <row r="27" customFormat="false" ht="12.75" hidden="false" customHeight="false" outlineLevel="0" collapsed="false">
      <c r="A27" s="141" t="n">
        <v>20</v>
      </c>
      <c r="B27" s="142"/>
      <c r="C27" s="142"/>
      <c r="D27" s="142"/>
      <c r="E27" s="142"/>
      <c r="F27" s="142"/>
      <c r="G27" s="142"/>
      <c r="H27" s="142"/>
      <c r="I27" s="142"/>
      <c r="J27" s="157" t="n">
        <f aca="false">+C27-B27+E27-D27+G27-F27+I27-H27</f>
        <v>0</v>
      </c>
      <c r="K27" s="141"/>
      <c r="L27" s="142"/>
      <c r="M27" s="142"/>
      <c r="N27" s="142"/>
      <c r="O27" s="142"/>
      <c r="P27" s="142"/>
      <c r="Q27" s="142"/>
      <c r="R27" s="157"/>
      <c r="S27" s="141"/>
      <c r="T27" s="142"/>
      <c r="U27" s="142"/>
      <c r="V27" s="142"/>
      <c r="W27" s="142"/>
      <c r="X27" s="157"/>
    </row>
    <row r="28" customFormat="false" ht="12.75" hidden="false" customHeight="false" outlineLevel="0" collapsed="false">
      <c r="A28" s="141" t="n">
        <v>21</v>
      </c>
      <c r="B28" s="142"/>
      <c r="C28" s="142"/>
      <c r="D28" s="142"/>
      <c r="E28" s="142"/>
      <c r="F28" s="142"/>
      <c r="G28" s="142"/>
      <c r="H28" s="142"/>
      <c r="I28" s="142"/>
      <c r="J28" s="157" t="n">
        <f aca="false">+C28-B28+E28-D28+G28-F28+I28-H28</f>
        <v>0</v>
      </c>
      <c r="K28" s="141"/>
      <c r="L28" s="142"/>
      <c r="M28" s="142"/>
      <c r="N28" s="142"/>
      <c r="O28" s="142"/>
      <c r="P28" s="142"/>
      <c r="Q28" s="142"/>
      <c r="R28" s="157"/>
      <c r="S28" s="141"/>
      <c r="T28" s="142"/>
      <c r="U28" s="142"/>
      <c r="V28" s="142"/>
      <c r="W28" s="142"/>
      <c r="X28" s="157"/>
    </row>
    <row r="29" customFormat="false" ht="12.75" hidden="false" customHeight="false" outlineLevel="0" collapsed="false">
      <c r="A29" s="141" t="n">
        <v>22</v>
      </c>
      <c r="B29" s="142"/>
      <c r="C29" s="142"/>
      <c r="D29" s="142"/>
      <c r="E29" s="142"/>
      <c r="F29" s="142"/>
      <c r="G29" s="142"/>
      <c r="H29" s="142"/>
      <c r="I29" s="142"/>
      <c r="J29" s="157" t="n">
        <f aca="false">+C29-B29+E29-D29+G29-F29+I29-H29</f>
        <v>0</v>
      </c>
      <c r="K29" s="141"/>
      <c r="L29" s="142"/>
      <c r="M29" s="142"/>
      <c r="N29" s="142"/>
      <c r="O29" s="142"/>
      <c r="P29" s="142"/>
      <c r="Q29" s="142"/>
      <c r="R29" s="157"/>
      <c r="S29" s="141"/>
      <c r="T29" s="142"/>
      <c r="U29" s="142"/>
      <c r="V29" s="142"/>
      <c r="W29" s="142"/>
      <c r="X29" s="157"/>
    </row>
    <row r="30" customFormat="false" ht="12.75" hidden="false" customHeight="false" outlineLevel="0" collapsed="false">
      <c r="A30" s="141" t="n">
        <v>23</v>
      </c>
      <c r="B30" s="142"/>
      <c r="C30" s="142"/>
      <c r="D30" s="142"/>
      <c r="E30" s="142"/>
      <c r="F30" s="142"/>
      <c r="G30" s="142"/>
      <c r="H30" s="142"/>
      <c r="I30" s="142"/>
      <c r="J30" s="157" t="n">
        <f aca="false">+C30-B30+E30-D30+G30-F30+I30-H30</f>
        <v>0</v>
      </c>
      <c r="K30" s="141"/>
      <c r="L30" s="142"/>
      <c r="M30" s="142"/>
      <c r="N30" s="142"/>
      <c r="O30" s="142"/>
      <c r="P30" s="142"/>
      <c r="Q30" s="142"/>
      <c r="R30" s="157"/>
      <c r="S30" s="141"/>
      <c r="T30" s="142"/>
      <c r="U30" s="142"/>
      <c r="V30" s="142"/>
      <c r="W30" s="142"/>
      <c r="X30" s="157"/>
    </row>
    <row r="31" customFormat="false" ht="12.75" hidden="false" customHeight="false" outlineLevel="0" collapsed="false">
      <c r="A31" s="141" t="n">
        <v>24</v>
      </c>
      <c r="B31" s="142"/>
      <c r="C31" s="142"/>
      <c r="D31" s="142"/>
      <c r="E31" s="142"/>
      <c r="F31" s="142"/>
      <c r="G31" s="142"/>
      <c r="H31" s="142"/>
      <c r="I31" s="142"/>
      <c r="J31" s="157" t="n">
        <f aca="false">+C31-B31+E31-D31+G31-F31+I31-H31</f>
        <v>0</v>
      </c>
      <c r="K31" s="141"/>
      <c r="L31" s="142" t="n">
        <v>377</v>
      </c>
      <c r="M31" s="142"/>
      <c r="N31" s="142"/>
      <c r="O31" s="142"/>
      <c r="P31" s="142"/>
      <c r="Q31" s="142"/>
      <c r="R31" s="157"/>
      <c r="S31" s="141"/>
      <c r="T31" s="142"/>
      <c r="U31" s="142"/>
      <c r="V31" s="142"/>
      <c r="W31" s="142"/>
      <c r="X31" s="157"/>
    </row>
    <row r="32" customFormat="false" ht="12.75" hidden="false" customHeight="false" outlineLevel="0" collapsed="false">
      <c r="A32" s="141" t="n">
        <v>25</v>
      </c>
      <c r="B32" s="142"/>
      <c r="C32" s="142"/>
      <c r="D32" s="142"/>
      <c r="E32" s="142"/>
      <c r="F32" s="142"/>
      <c r="G32" s="142"/>
      <c r="H32" s="142"/>
      <c r="I32" s="142"/>
      <c r="J32" s="157" t="n">
        <f aca="false">+C32-B32+E32-D32+G32-F32+I32-H32</f>
        <v>0</v>
      </c>
      <c r="K32" s="141"/>
      <c r="L32" s="142" t="n">
        <v>725</v>
      </c>
      <c r="M32" s="142"/>
      <c r="N32" s="142"/>
      <c r="O32" s="142"/>
      <c r="P32" s="142"/>
      <c r="Q32" s="142"/>
      <c r="R32" s="157"/>
      <c r="S32" s="141"/>
      <c r="T32" s="142"/>
      <c r="U32" s="142"/>
      <c r="V32" s="142"/>
      <c r="W32" s="142"/>
      <c r="X32" s="157"/>
    </row>
    <row r="33" customFormat="false" ht="12.75" hidden="false" customHeight="false" outlineLevel="0" collapsed="false">
      <c r="A33" s="141" t="n">
        <v>26</v>
      </c>
      <c r="B33" s="142"/>
      <c r="C33" s="142"/>
      <c r="D33" s="142"/>
      <c r="E33" s="142"/>
      <c r="F33" s="142"/>
      <c r="G33" s="142"/>
      <c r="H33" s="142"/>
      <c r="I33" s="142"/>
      <c r="J33" s="157" t="n">
        <f aca="false">+C33-B33+E33-D33+G33-F33+I33-H33</f>
        <v>0</v>
      </c>
      <c r="K33" s="141"/>
      <c r="L33" s="142" t="n">
        <f aca="false">SUM(L31:L32)</f>
        <v>1102</v>
      </c>
      <c r="M33" s="142"/>
      <c r="N33" s="142"/>
      <c r="O33" s="142"/>
      <c r="P33" s="142"/>
      <c r="Q33" s="142"/>
      <c r="R33" s="157"/>
      <c r="S33" s="141"/>
      <c r="T33" s="142"/>
      <c r="U33" s="142"/>
      <c r="V33" s="142"/>
      <c r="W33" s="142"/>
      <c r="X33" s="157"/>
    </row>
    <row r="34" customFormat="false" ht="12.75" hidden="false" customHeight="false" outlineLevel="0" collapsed="false">
      <c r="A34" s="141" t="n">
        <v>27</v>
      </c>
      <c r="B34" s="142"/>
      <c r="C34" s="142"/>
      <c r="D34" s="142"/>
      <c r="E34" s="142"/>
      <c r="F34" s="142"/>
      <c r="G34" s="142"/>
      <c r="H34" s="142"/>
      <c r="I34" s="142"/>
      <c r="J34" s="157" t="n">
        <f aca="false">+C34-B34+E34-D34+G34-F34+I34-H34</f>
        <v>0</v>
      </c>
      <c r="K34" s="141"/>
      <c r="L34" s="142"/>
      <c r="M34" s="142"/>
      <c r="N34" s="142"/>
      <c r="O34" s="142"/>
      <c r="P34" s="142"/>
      <c r="Q34" s="142"/>
      <c r="R34" s="157"/>
      <c r="S34" s="141"/>
      <c r="T34" s="142"/>
      <c r="U34" s="142"/>
      <c r="V34" s="142"/>
      <c r="W34" s="142"/>
      <c r="X34" s="157"/>
    </row>
    <row r="35" customFormat="false" ht="12.75" hidden="false" customHeight="false" outlineLevel="0" collapsed="false">
      <c r="A35" s="141" t="n">
        <v>28</v>
      </c>
      <c r="B35" s="142"/>
      <c r="C35" s="142"/>
      <c r="D35" s="142"/>
      <c r="E35" s="142"/>
      <c r="F35" s="142"/>
      <c r="G35" s="142"/>
      <c r="H35" s="142"/>
      <c r="I35" s="142"/>
      <c r="J35" s="157" t="n">
        <f aca="false">+C35-B35+E35-D35+G35-F35+I35-H35</f>
        <v>0</v>
      </c>
      <c r="K35" s="141"/>
      <c r="L35" s="142"/>
      <c r="M35" s="142"/>
      <c r="N35" s="142"/>
      <c r="O35" s="142"/>
      <c r="P35" s="142"/>
      <c r="Q35" s="142"/>
      <c r="R35" s="157"/>
      <c r="S35" s="141"/>
      <c r="T35" s="142"/>
      <c r="U35" s="142"/>
      <c r="V35" s="142"/>
      <c r="W35" s="142"/>
      <c r="X35" s="157"/>
    </row>
    <row r="36" customFormat="false" ht="12.75" hidden="false" customHeight="false" outlineLevel="0" collapsed="false">
      <c r="A36" s="141" t="n">
        <v>29</v>
      </c>
      <c r="B36" s="142"/>
      <c r="C36" s="142"/>
      <c r="D36" s="142"/>
      <c r="E36" s="142"/>
      <c r="F36" s="142"/>
      <c r="G36" s="142"/>
      <c r="H36" s="142"/>
      <c r="I36" s="142"/>
      <c r="J36" s="157" t="n">
        <f aca="false">+C36-B36+E36-D36+G36-F36+I36-H36</f>
        <v>0</v>
      </c>
      <c r="K36" s="141"/>
      <c r="L36" s="142"/>
      <c r="M36" s="142"/>
      <c r="N36" s="142"/>
      <c r="O36" s="142"/>
      <c r="P36" s="142"/>
      <c r="Q36" s="142"/>
      <c r="R36" s="157"/>
      <c r="S36" s="141"/>
      <c r="T36" s="142"/>
      <c r="U36" s="142"/>
      <c r="V36" s="142"/>
      <c r="W36" s="142"/>
      <c r="X36" s="157"/>
    </row>
    <row r="37" customFormat="false" ht="12.75" hidden="false" customHeight="false" outlineLevel="0" collapsed="false">
      <c r="A37" s="141" t="n">
        <v>30</v>
      </c>
      <c r="B37" s="142"/>
      <c r="C37" s="142"/>
      <c r="D37" s="142"/>
      <c r="E37" s="142"/>
      <c r="F37" s="142"/>
      <c r="G37" s="142"/>
      <c r="H37" s="142"/>
      <c r="I37" s="142"/>
      <c r="J37" s="157" t="n">
        <f aca="false">+C37-B37+E37-D37+G37-F37+I37-H37</f>
        <v>0</v>
      </c>
      <c r="K37" s="141"/>
      <c r="L37" s="142"/>
      <c r="M37" s="142"/>
      <c r="N37" s="142"/>
      <c r="Q37" s="142"/>
      <c r="R37" s="157"/>
      <c r="S37" s="141"/>
      <c r="T37" s="142"/>
      <c r="U37" s="142"/>
      <c r="V37" s="142"/>
      <c r="W37" s="142"/>
      <c r="X37" s="157"/>
    </row>
    <row r="38" customFormat="false" ht="12.75" hidden="false" customHeight="false" outlineLevel="0" collapsed="false">
      <c r="A38" s="141" t="n">
        <v>31</v>
      </c>
      <c r="B38" s="142"/>
      <c r="C38" s="142"/>
      <c r="D38" s="142"/>
      <c r="E38" s="142"/>
      <c r="F38" s="142"/>
      <c r="G38" s="142"/>
      <c r="H38" s="142"/>
      <c r="I38" s="142"/>
      <c r="J38" s="157" t="n">
        <f aca="false">+C38-B38+E38-D38+G38-F38+I38-H38</f>
        <v>0</v>
      </c>
      <c r="K38" s="141"/>
      <c r="L38" s="142"/>
      <c r="M38" s="142"/>
      <c r="N38" s="142"/>
      <c r="Q38" s="142"/>
      <c r="R38" s="157"/>
      <c r="S38" s="141"/>
      <c r="T38" s="142"/>
      <c r="U38" s="142"/>
      <c r="V38" s="142"/>
      <c r="W38" s="142"/>
      <c r="X38" s="157"/>
    </row>
    <row r="39" customFormat="false" ht="12.75" hidden="false" customHeight="false" outlineLevel="0" collapsed="false">
      <c r="A39" s="141"/>
      <c r="B39" s="142" t="n">
        <f aca="false">SUM(B8:B38)</f>
        <v>96825</v>
      </c>
      <c r="C39" s="142" t="n">
        <f aca="false">SUM(C8:C38)</f>
        <v>105698</v>
      </c>
      <c r="D39" s="142" t="n">
        <f aca="false">SUM(D8:D38)</f>
        <v>252</v>
      </c>
      <c r="E39" s="142" t="n">
        <f aca="false">SUM(E8:E38)</f>
        <v>108</v>
      </c>
      <c r="F39" s="142" t="n">
        <f aca="false">SUM(F8:F38)</f>
        <v>15686</v>
      </c>
      <c r="G39" s="142" t="n">
        <f aca="false">SUM(G8:G38)</f>
        <v>10458</v>
      </c>
      <c r="H39" s="142" t="n">
        <f aca="false">SUM(H8:H38)</f>
        <v>26707</v>
      </c>
      <c r="I39" s="142" t="n">
        <f aca="false">SUM(I8:I38)</f>
        <v>16110</v>
      </c>
      <c r="J39" s="157" t="n">
        <f aca="false">SUM(J8:J38)</f>
        <v>-7096</v>
      </c>
      <c r="K39" s="141"/>
      <c r="L39" s="142"/>
      <c r="M39" s="142"/>
      <c r="N39" s="142"/>
      <c r="Q39" s="142"/>
      <c r="R39" s="157"/>
      <c r="S39" s="141"/>
      <c r="T39" s="142"/>
      <c r="U39" s="142"/>
      <c r="V39" s="142"/>
      <c r="W39" s="142"/>
      <c r="X39" s="157"/>
    </row>
    <row r="40" customFormat="false" ht="12.75" hidden="false" customHeight="false" outlineLevel="0" collapsed="false">
      <c r="A40" s="171"/>
      <c r="C40" s="32"/>
      <c r="J40" s="426" t="n">
        <f aca="false">+summary!G4</f>
        <v>2.08</v>
      </c>
      <c r="K40" s="171"/>
      <c r="L40" s="0"/>
      <c r="M40" s="32"/>
      <c r="R40" s="197"/>
      <c r="S40" s="171"/>
      <c r="U40" s="32"/>
      <c r="X40" s="197"/>
    </row>
    <row r="41" customFormat="false" ht="12.75" hidden="false" customHeight="false" outlineLevel="0" collapsed="false">
      <c r="J41" s="169" t="n">
        <f aca="false">+J40*J39</f>
        <v>-14759.68</v>
      </c>
      <c r="L41" s="0"/>
      <c r="R41" s="169"/>
      <c r="X41" s="169"/>
    </row>
    <row r="42" customFormat="false" ht="12.75" hidden="false" customHeight="false" outlineLevel="0" collapsed="false">
      <c r="A42" s="195" t="n">
        <v>37287</v>
      </c>
      <c r="C42" s="97"/>
      <c r="J42" s="427" t="n">
        <v>341278</v>
      </c>
      <c r="K42" s="195"/>
      <c r="L42" s="0"/>
      <c r="M42" s="97"/>
      <c r="O42" s="97"/>
      <c r="R42" s="169"/>
      <c r="S42" s="195"/>
      <c r="U42" s="97"/>
      <c r="X42" s="169"/>
    </row>
    <row r="43" customFormat="false" ht="12.75" hidden="false" customHeight="false" outlineLevel="0" collapsed="false">
      <c r="A43" s="195" t="n">
        <v>37305</v>
      </c>
      <c r="C43" s="192"/>
      <c r="J43" s="169" t="n">
        <f aca="false">+J42+J41</f>
        <v>326518.32</v>
      </c>
      <c r="K43" s="195"/>
      <c r="L43" s="0"/>
      <c r="M43" s="192"/>
      <c r="O43" s="192"/>
      <c r="R43" s="169"/>
      <c r="S43" s="195"/>
      <c r="U43" s="192"/>
      <c r="X43" s="169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L46" s="0"/>
    </row>
    <row r="47" customFormat="false" ht="12.75" hidden="false" customHeight="false" outlineLevel="0" collapsed="false">
      <c r="A47" s="161" t="n">
        <f aca="false">+A42</f>
        <v>37287</v>
      </c>
      <c r="B47" s="9"/>
      <c r="C47" s="9"/>
      <c r="D47" s="358" t="n">
        <v>135419</v>
      </c>
      <c r="L47" s="0"/>
    </row>
    <row r="48" customFormat="false" ht="12.75" hidden="false" customHeight="false" outlineLevel="0" collapsed="false">
      <c r="A48" s="161" t="n">
        <f aca="false">+A43</f>
        <v>37305</v>
      </c>
      <c r="B48" s="9"/>
      <c r="C48" s="9"/>
      <c r="D48" s="42" t="n">
        <f aca="false">+J39</f>
        <v>-7096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128323</v>
      </c>
      <c r="L49" s="0"/>
    </row>
    <row r="50" customFormat="false" ht="12.75" hidden="false" customHeight="false" outlineLevel="0" collapsed="false">
      <c r="A50" s="165"/>
      <c r="B50" s="166"/>
      <c r="C50" s="167"/>
      <c r="D50" s="167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2"/>
      <c r="G5" s="322"/>
      <c r="K5" s="322"/>
      <c r="O5" s="322"/>
      <c r="S5" s="322"/>
      <c r="W5" s="322"/>
    </row>
    <row r="6" customFormat="false" ht="12.75" hidden="false" customHeight="false" outlineLevel="0" collapsed="false">
      <c r="A6" s="5"/>
      <c r="B6" s="5" t="s">
        <v>244</v>
      </c>
      <c r="C6" s="1"/>
      <c r="D6" s="5" t="s">
        <v>245</v>
      </c>
      <c r="E6" s="1"/>
      <c r="F6" s="1"/>
      <c r="G6" s="173"/>
      <c r="H6" s="131"/>
      <c r="K6" s="173"/>
      <c r="L6" s="131"/>
      <c r="O6" s="173"/>
      <c r="P6" s="131"/>
      <c r="S6" s="173"/>
      <c r="T6" s="131"/>
      <c r="W6" s="173"/>
      <c r="X6" s="131"/>
    </row>
    <row r="7" customFormat="false" ht="12.75" hidden="false" customHeight="false" outlineLevel="0" collapsed="false">
      <c r="A7" s="108" t="s">
        <v>157</v>
      </c>
      <c r="B7" s="323" t="s">
        <v>158</v>
      </c>
      <c r="C7" s="323" t="s">
        <v>159</v>
      </c>
      <c r="D7" s="323" t="s">
        <v>158</v>
      </c>
      <c r="E7" s="323" t="s">
        <v>159</v>
      </c>
      <c r="F7" s="323" t="s">
        <v>182</v>
      </c>
      <c r="G7" s="94"/>
      <c r="H7" s="135"/>
      <c r="I7" s="135"/>
      <c r="J7" s="135"/>
      <c r="K7" s="94"/>
      <c r="L7" s="135"/>
      <c r="M7" s="135"/>
      <c r="N7" s="135"/>
      <c r="O7" s="94"/>
      <c r="P7" s="135"/>
      <c r="Q7" s="135"/>
      <c r="R7" s="135"/>
      <c r="S7" s="94"/>
      <c r="T7" s="135"/>
      <c r="U7" s="135"/>
      <c r="V7" s="135"/>
      <c r="W7" s="94"/>
      <c r="X7" s="135"/>
      <c r="Y7" s="135"/>
      <c r="Z7" s="135"/>
    </row>
    <row r="8" customFormat="false" ht="15" hidden="false" customHeight="true" outlineLevel="0" collapsed="false">
      <c r="A8" s="324" t="n">
        <v>1</v>
      </c>
      <c r="B8" s="166"/>
      <c r="C8" s="166"/>
      <c r="D8" s="166" t="n">
        <v>-218</v>
      </c>
      <c r="E8" s="166"/>
      <c r="F8" s="313" t="n">
        <f aca="false">+C8-B8+E8-D8</f>
        <v>218</v>
      </c>
      <c r="G8" s="141"/>
      <c r="H8" s="142"/>
      <c r="I8" s="142"/>
      <c r="J8" s="157"/>
      <c r="K8" s="141"/>
      <c r="L8" s="142"/>
      <c r="M8" s="142"/>
      <c r="N8" s="157"/>
      <c r="O8" s="141"/>
      <c r="P8" s="142"/>
      <c r="Q8" s="142"/>
      <c r="R8" s="157"/>
      <c r="S8" s="141"/>
      <c r="T8" s="142"/>
      <c r="U8" s="142"/>
      <c r="V8" s="157"/>
      <c r="W8" s="141"/>
      <c r="X8" s="142"/>
      <c r="Y8" s="142"/>
      <c r="Z8" s="157"/>
    </row>
    <row r="9" customFormat="false" ht="15" hidden="false" customHeight="true" outlineLevel="0" collapsed="false">
      <c r="A9" s="324" t="n">
        <v>2</v>
      </c>
      <c r="B9" s="166"/>
      <c r="C9" s="166"/>
      <c r="D9" s="166" t="n">
        <v>-105</v>
      </c>
      <c r="E9" s="166"/>
      <c r="F9" s="313" t="n">
        <f aca="false">+C9-B9+E9-D9</f>
        <v>105</v>
      </c>
      <c r="G9" s="141"/>
      <c r="H9" s="142"/>
      <c r="I9" s="142"/>
      <c r="J9" s="157"/>
      <c r="K9" s="141"/>
      <c r="L9" s="142"/>
      <c r="M9" s="142"/>
      <c r="N9" s="157"/>
      <c r="O9" s="141"/>
      <c r="P9" s="142"/>
      <c r="Q9" s="142"/>
      <c r="R9" s="157"/>
      <c r="S9" s="141"/>
      <c r="T9" s="142"/>
      <c r="U9" s="142"/>
      <c r="V9" s="157"/>
      <c r="W9" s="141"/>
      <c r="X9" s="142"/>
      <c r="Y9" s="142"/>
      <c r="Z9" s="157"/>
    </row>
    <row r="10" customFormat="false" ht="15" hidden="false" customHeight="true" outlineLevel="0" collapsed="false">
      <c r="A10" s="324" t="n">
        <v>3</v>
      </c>
      <c r="B10" s="166"/>
      <c r="C10" s="166"/>
      <c r="D10" s="166" t="n">
        <v>-155</v>
      </c>
      <c r="E10" s="166"/>
      <c r="F10" s="313" t="n">
        <f aca="false">+C10-B10+E10-D10</f>
        <v>155</v>
      </c>
      <c r="G10" s="141"/>
      <c r="H10" s="142"/>
      <c r="I10" s="142"/>
      <c r="J10" s="157"/>
      <c r="K10" s="141"/>
      <c r="L10" s="142"/>
      <c r="M10" s="142"/>
      <c r="N10" s="157"/>
      <c r="O10" s="141"/>
      <c r="P10" s="142"/>
      <c r="Q10" s="142"/>
      <c r="R10" s="157"/>
      <c r="S10" s="141"/>
      <c r="T10" s="142"/>
      <c r="U10" s="142"/>
      <c r="V10" s="157"/>
      <c r="W10" s="141"/>
      <c r="X10" s="142"/>
      <c r="Y10" s="142"/>
      <c r="Z10" s="157"/>
    </row>
    <row r="11" customFormat="false" ht="15" hidden="false" customHeight="true" outlineLevel="0" collapsed="false">
      <c r="A11" s="324" t="n">
        <v>4</v>
      </c>
      <c r="B11" s="166"/>
      <c r="C11" s="166"/>
      <c r="D11" s="166" t="n">
        <v>-323</v>
      </c>
      <c r="E11" s="166"/>
      <c r="F11" s="313" t="n">
        <f aca="false">+C11-B11+E11-D11</f>
        <v>323</v>
      </c>
      <c r="G11" s="141"/>
      <c r="H11" s="142"/>
      <c r="I11" s="142"/>
      <c r="J11" s="157"/>
      <c r="K11" s="141"/>
      <c r="L11" s="142"/>
      <c r="M11" s="142"/>
      <c r="N11" s="157"/>
      <c r="O11" s="141"/>
      <c r="P11" s="142"/>
      <c r="Q11" s="142"/>
      <c r="R11" s="157"/>
      <c r="S11" s="141"/>
      <c r="T11" s="142"/>
      <c r="U11" s="142"/>
      <c r="V11" s="157"/>
      <c r="W11" s="141"/>
      <c r="X11" s="142"/>
      <c r="Y11" s="142"/>
      <c r="Z11" s="157"/>
    </row>
    <row r="12" customFormat="false" ht="15" hidden="false" customHeight="true" outlineLevel="0" collapsed="false">
      <c r="A12" s="324" t="n">
        <v>5</v>
      </c>
      <c r="B12" s="166"/>
      <c r="C12" s="166"/>
      <c r="D12" s="166" t="n">
        <v>-385</v>
      </c>
      <c r="E12" s="166"/>
      <c r="F12" s="313" t="n">
        <f aca="false">+C12-B12+E12-D12</f>
        <v>385</v>
      </c>
      <c r="G12" s="141"/>
      <c r="H12" s="142"/>
      <c r="I12" s="142"/>
      <c r="J12" s="157"/>
      <c r="K12" s="141"/>
      <c r="L12" s="142"/>
      <c r="M12" s="142"/>
      <c r="N12" s="157"/>
      <c r="O12" s="141"/>
      <c r="P12" s="142"/>
      <c r="Q12" s="142"/>
      <c r="R12" s="157"/>
      <c r="S12" s="141"/>
      <c r="T12" s="142"/>
      <c r="U12" s="142"/>
      <c r="V12" s="157"/>
      <c r="W12" s="141"/>
      <c r="X12" s="142"/>
      <c r="Y12" s="142"/>
      <c r="Z12" s="157"/>
    </row>
    <row r="13" customFormat="false" ht="15" hidden="false" customHeight="true" outlineLevel="0" collapsed="false">
      <c r="A13" s="324" t="n">
        <v>6</v>
      </c>
      <c r="B13" s="166"/>
      <c r="C13" s="166"/>
      <c r="D13" s="166" t="n">
        <v>-239</v>
      </c>
      <c r="E13" s="166"/>
      <c r="F13" s="313" t="n">
        <f aca="false">+C13-B13+E13-D13</f>
        <v>239</v>
      </c>
      <c r="G13" s="141"/>
      <c r="H13" s="142"/>
      <c r="I13" s="142"/>
      <c r="J13" s="157"/>
      <c r="K13" s="141"/>
      <c r="L13" s="142"/>
      <c r="M13" s="142"/>
      <c r="N13" s="157"/>
      <c r="O13" s="141"/>
      <c r="P13" s="142"/>
      <c r="Q13" s="142"/>
      <c r="R13" s="157"/>
      <c r="S13" s="141"/>
      <c r="T13" s="142"/>
      <c r="U13" s="142"/>
      <c r="V13" s="157"/>
      <c r="W13" s="141"/>
      <c r="X13" s="142"/>
      <c r="Y13" s="142"/>
      <c r="Z13" s="157"/>
    </row>
    <row r="14" customFormat="false" ht="15" hidden="false" customHeight="true" outlineLevel="0" collapsed="false">
      <c r="A14" s="324" t="n">
        <v>7</v>
      </c>
      <c r="B14" s="166"/>
      <c r="C14" s="166"/>
      <c r="D14" s="166" t="n">
        <v>-142</v>
      </c>
      <c r="E14" s="166"/>
      <c r="F14" s="313" t="n">
        <f aca="false">+C14-B14+E14-D14</f>
        <v>142</v>
      </c>
      <c r="G14" s="141"/>
      <c r="H14" s="142"/>
      <c r="I14" s="142"/>
      <c r="J14" s="157"/>
      <c r="K14" s="141"/>
      <c r="L14" s="142"/>
      <c r="M14" s="142"/>
      <c r="N14" s="157"/>
      <c r="O14" s="141"/>
      <c r="P14" s="142"/>
      <c r="Q14" s="142"/>
      <c r="R14" s="157"/>
      <c r="S14" s="141"/>
      <c r="T14" s="142"/>
      <c r="U14" s="142"/>
      <c r="V14" s="157"/>
      <c r="W14" s="141"/>
      <c r="X14" s="142"/>
      <c r="Y14" s="142"/>
      <c r="Z14" s="157"/>
    </row>
    <row r="15" customFormat="false" ht="15" hidden="false" customHeight="true" outlineLevel="0" collapsed="false">
      <c r="A15" s="324" t="n">
        <v>8</v>
      </c>
      <c r="B15" s="166"/>
      <c r="C15" s="166"/>
      <c r="D15" s="166" t="n">
        <v>-161</v>
      </c>
      <c r="E15" s="166"/>
      <c r="F15" s="313" t="n">
        <f aca="false">+C15-B15+E15-D15</f>
        <v>161</v>
      </c>
      <c r="G15" s="141"/>
      <c r="H15" s="142"/>
      <c r="I15" s="142"/>
      <c r="J15" s="157"/>
      <c r="K15" s="141"/>
      <c r="L15" s="142"/>
      <c r="M15" s="142"/>
      <c r="N15" s="157"/>
      <c r="O15" s="141"/>
      <c r="P15" s="142"/>
      <c r="Q15" s="142"/>
      <c r="R15" s="157"/>
      <c r="S15" s="141"/>
      <c r="T15" s="142"/>
      <c r="U15" s="142"/>
      <c r="V15" s="157"/>
      <c r="W15" s="141"/>
      <c r="X15" s="142"/>
      <c r="Y15" s="142"/>
      <c r="Z15" s="157"/>
    </row>
    <row r="16" customFormat="false" ht="15" hidden="false" customHeight="true" outlineLevel="0" collapsed="false">
      <c r="A16" s="324" t="n">
        <v>9</v>
      </c>
      <c r="B16" s="166"/>
      <c r="C16" s="166"/>
      <c r="D16" s="166" t="n">
        <v>-402</v>
      </c>
      <c r="E16" s="166"/>
      <c r="F16" s="313" t="n">
        <f aca="false">+C16-B16+E16-D16</f>
        <v>402</v>
      </c>
      <c r="G16" s="141"/>
      <c r="H16" s="142"/>
      <c r="I16" s="142"/>
      <c r="J16" s="157"/>
      <c r="K16" s="141"/>
      <c r="L16" s="142"/>
      <c r="M16" s="142"/>
      <c r="N16" s="157"/>
      <c r="O16" s="141"/>
      <c r="P16" s="142"/>
      <c r="Q16" s="142"/>
      <c r="R16" s="157"/>
      <c r="S16" s="141"/>
      <c r="T16" s="142"/>
      <c r="U16" s="142"/>
      <c r="V16" s="157"/>
      <c r="W16" s="141"/>
      <c r="X16" s="142"/>
      <c r="Y16" s="142"/>
      <c r="Z16" s="157"/>
    </row>
    <row r="17" customFormat="false" ht="15" hidden="false" customHeight="true" outlineLevel="0" collapsed="false">
      <c r="A17" s="324" t="n">
        <v>10</v>
      </c>
      <c r="B17" s="166"/>
      <c r="C17" s="166"/>
      <c r="D17" s="166" t="n">
        <v>-1692</v>
      </c>
      <c r="E17" s="166"/>
      <c r="F17" s="313" t="n">
        <f aca="false">+C17-B17+E17-D17</f>
        <v>1692</v>
      </c>
      <c r="G17" s="141"/>
      <c r="H17" s="142"/>
      <c r="I17" s="142"/>
      <c r="J17" s="157"/>
      <c r="K17" s="141"/>
      <c r="L17" s="142"/>
      <c r="M17" s="142"/>
      <c r="N17" s="157"/>
      <c r="O17" s="141"/>
      <c r="P17" s="142"/>
      <c r="Q17" s="142"/>
      <c r="R17" s="157"/>
      <c r="S17" s="141"/>
      <c r="T17" s="142"/>
      <c r="U17" s="142"/>
      <c r="V17" s="157"/>
      <c r="W17" s="141"/>
      <c r="X17" s="142"/>
      <c r="Y17" s="142"/>
      <c r="Z17" s="157"/>
    </row>
    <row r="18" customFormat="false" ht="15" hidden="false" customHeight="true" outlineLevel="0" collapsed="false">
      <c r="A18" s="324" t="n">
        <v>11</v>
      </c>
      <c r="B18" s="166"/>
      <c r="C18" s="166"/>
      <c r="D18" s="166" t="n">
        <v>-1051</v>
      </c>
      <c r="E18" s="166"/>
      <c r="F18" s="313" t="n">
        <f aca="false">+C18-B18+E18-D18</f>
        <v>1051</v>
      </c>
      <c r="G18" s="141"/>
      <c r="H18" s="142"/>
      <c r="I18" s="142"/>
      <c r="J18" s="157"/>
      <c r="K18" s="141"/>
      <c r="L18" s="142"/>
      <c r="M18" s="142"/>
      <c r="N18" s="157"/>
      <c r="O18" s="141"/>
      <c r="P18" s="142"/>
      <c r="Q18" s="142"/>
      <c r="R18" s="157"/>
      <c r="S18" s="141"/>
      <c r="T18" s="142"/>
      <c r="U18" s="142"/>
      <c r="V18" s="157"/>
      <c r="W18" s="141"/>
      <c r="X18" s="142"/>
      <c r="Y18" s="142"/>
      <c r="Z18" s="157"/>
    </row>
    <row r="19" customFormat="false" ht="15" hidden="false" customHeight="true" outlineLevel="0" collapsed="false">
      <c r="A19" s="324" t="n">
        <v>12</v>
      </c>
      <c r="B19" s="166"/>
      <c r="C19" s="166"/>
      <c r="D19" s="166" t="n">
        <v>-241</v>
      </c>
      <c r="E19" s="166"/>
      <c r="F19" s="313" t="n">
        <f aca="false">+C19-B19+E19-D19</f>
        <v>241</v>
      </c>
      <c r="G19" s="141"/>
      <c r="H19" s="142"/>
      <c r="I19" s="142"/>
      <c r="J19" s="157"/>
      <c r="K19" s="141"/>
      <c r="L19" s="142"/>
      <c r="M19" s="142"/>
      <c r="N19" s="157"/>
      <c r="O19" s="141"/>
      <c r="P19" s="142"/>
      <c r="Q19" s="142"/>
      <c r="R19" s="157"/>
      <c r="S19" s="141"/>
      <c r="T19" s="142"/>
      <c r="U19" s="142"/>
      <c r="V19" s="157"/>
      <c r="W19" s="141"/>
      <c r="X19" s="142"/>
      <c r="Y19" s="142"/>
      <c r="Z19" s="157"/>
    </row>
    <row r="20" customFormat="false" ht="15" hidden="false" customHeight="true" outlineLevel="0" collapsed="false">
      <c r="A20" s="324" t="n">
        <v>13</v>
      </c>
      <c r="B20" s="166"/>
      <c r="C20" s="166"/>
      <c r="D20" s="166" t="n">
        <v>-348</v>
      </c>
      <c r="E20" s="166"/>
      <c r="F20" s="313" t="n">
        <f aca="false">+C20-B20+E20-D20</f>
        <v>348</v>
      </c>
      <c r="G20" s="141"/>
      <c r="H20" s="142"/>
      <c r="I20" s="142"/>
      <c r="J20" s="157"/>
      <c r="K20" s="141"/>
      <c r="L20" s="142"/>
      <c r="M20" s="142"/>
      <c r="N20" s="157"/>
      <c r="O20" s="141"/>
      <c r="P20" s="142"/>
      <c r="Q20" s="142"/>
      <c r="R20" s="157"/>
      <c r="S20" s="141"/>
      <c r="T20" s="142"/>
      <c r="U20" s="142"/>
      <c r="V20" s="157"/>
      <c r="W20" s="141"/>
      <c r="X20" s="142"/>
      <c r="Y20" s="142"/>
      <c r="Z20" s="157"/>
    </row>
    <row r="21" customFormat="false" ht="15" hidden="false" customHeight="true" outlineLevel="0" collapsed="false">
      <c r="A21" s="324" t="n">
        <v>14</v>
      </c>
      <c r="B21" s="166"/>
      <c r="C21" s="166"/>
      <c r="D21" s="166" t="n">
        <v>-240</v>
      </c>
      <c r="E21" s="166"/>
      <c r="F21" s="313" t="n">
        <f aca="false">+C21-B21+E21-D21</f>
        <v>240</v>
      </c>
      <c r="G21" s="141"/>
      <c r="H21" s="142"/>
      <c r="I21" s="142"/>
      <c r="J21" s="157"/>
      <c r="K21" s="141"/>
      <c r="L21" s="142"/>
      <c r="M21" s="142"/>
      <c r="N21" s="157"/>
      <c r="O21" s="141"/>
      <c r="P21" s="142"/>
      <c r="Q21" s="142"/>
      <c r="R21" s="157"/>
      <c r="S21" s="141"/>
      <c r="T21" s="142"/>
      <c r="U21" s="142"/>
      <c r="V21" s="157"/>
      <c r="W21" s="141"/>
      <c r="X21" s="142"/>
      <c r="Y21" s="142"/>
      <c r="Z21" s="157"/>
    </row>
    <row r="22" customFormat="false" ht="15" hidden="false" customHeight="true" outlineLevel="0" collapsed="false">
      <c r="A22" s="324" t="n">
        <v>15</v>
      </c>
      <c r="B22" s="166"/>
      <c r="C22" s="166"/>
      <c r="D22" s="166" t="n">
        <v>-441</v>
      </c>
      <c r="E22" s="166"/>
      <c r="F22" s="313" t="n">
        <f aca="false">+C22-B22+E22-D22</f>
        <v>441</v>
      </c>
      <c r="G22" s="141"/>
      <c r="H22" s="142"/>
      <c r="I22" s="142"/>
      <c r="J22" s="157"/>
      <c r="K22" s="141"/>
      <c r="L22" s="142"/>
      <c r="M22" s="142"/>
      <c r="N22" s="157"/>
      <c r="O22" s="141"/>
      <c r="P22" s="142"/>
      <c r="Q22" s="142"/>
      <c r="R22" s="157"/>
      <c r="S22" s="141"/>
      <c r="T22" s="142"/>
      <c r="U22" s="142"/>
      <c r="V22" s="157"/>
      <c r="W22" s="141"/>
      <c r="X22" s="142"/>
      <c r="Y22" s="142"/>
      <c r="Z22" s="157"/>
    </row>
    <row r="23" customFormat="false" ht="15" hidden="false" customHeight="true" outlineLevel="0" collapsed="false">
      <c r="A23" s="324" t="n">
        <v>16</v>
      </c>
      <c r="B23" s="166"/>
      <c r="C23" s="166"/>
      <c r="D23" s="166" t="n">
        <v>-421</v>
      </c>
      <c r="E23" s="166"/>
      <c r="F23" s="313" t="n">
        <f aca="false">+C23-B23+E23-D23</f>
        <v>421</v>
      </c>
      <c r="G23" s="141"/>
      <c r="H23" s="142"/>
      <c r="I23" s="142"/>
      <c r="J23" s="157"/>
      <c r="K23" s="141"/>
      <c r="L23" s="142"/>
      <c r="M23" s="142"/>
      <c r="N23" s="157"/>
      <c r="O23" s="141"/>
      <c r="P23" s="142"/>
      <c r="Q23" s="142"/>
      <c r="R23" s="157"/>
      <c r="S23" s="141"/>
      <c r="T23" s="142"/>
      <c r="U23" s="142"/>
      <c r="V23" s="157"/>
      <c r="W23" s="141"/>
      <c r="X23" s="142"/>
      <c r="Y23" s="142"/>
      <c r="Z23" s="157"/>
    </row>
    <row r="24" customFormat="false" ht="15" hidden="false" customHeight="true" outlineLevel="0" collapsed="false">
      <c r="A24" s="324" t="n">
        <v>17</v>
      </c>
      <c r="B24" s="166"/>
      <c r="C24" s="166"/>
      <c r="D24" s="166" t="n">
        <v>-363</v>
      </c>
      <c r="E24" s="166"/>
      <c r="F24" s="313" t="n">
        <f aca="false">+C24-B24+E24-D24</f>
        <v>363</v>
      </c>
      <c r="G24" s="141"/>
      <c r="H24" s="142"/>
      <c r="I24" s="142"/>
      <c r="J24" s="157"/>
      <c r="K24" s="141"/>
      <c r="L24" s="142"/>
      <c r="M24" s="142"/>
      <c r="N24" s="157"/>
      <c r="O24" s="141"/>
      <c r="P24" s="142"/>
      <c r="Q24" s="142"/>
      <c r="R24" s="157"/>
      <c r="S24" s="141"/>
      <c r="T24" s="142"/>
      <c r="U24" s="142"/>
      <c r="V24" s="157"/>
      <c r="W24" s="141"/>
      <c r="X24" s="142"/>
      <c r="Y24" s="142"/>
      <c r="Z24" s="157"/>
    </row>
    <row r="25" customFormat="false" ht="15" hidden="false" customHeight="true" outlineLevel="0" collapsed="false">
      <c r="A25" s="324" t="n">
        <v>18</v>
      </c>
      <c r="B25" s="166"/>
      <c r="C25" s="166"/>
      <c r="D25" s="166" t="n">
        <v>-462</v>
      </c>
      <c r="E25" s="166"/>
      <c r="F25" s="313" t="n">
        <f aca="false">+C25-B25+E25-D25</f>
        <v>462</v>
      </c>
      <c r="G25" s="141"/>
      <c r="H25" s="142"/>
      <c r="I25" s="142"/>
      <c r="J25" s="157"/>
      <c r="K25" s="141"/>
      <c r="L25" s="142"/>
      <c r="M25" s="142"/>
      <c r="N25" s="157"/>
      <c r="O25" s="141"/>
      <c r="P25" s="142"/>
      <c r="Q25" s="142"/>
      <c r="R25" s="157"/>
      <c r="S25" s="141"/>
      <c r="T25" s="142"/>
      <c r="U25" s="142"/>
      <c r="V25" s="157"/>
      <c r="W25" s="141"/>
      <c r="X25" s="142"/>
      <c r="Y25" s="142"/>
      <c r="Z25" s="157"/>
    </row>
    <row r="26" customFormat="false" ht="15" hidden="false" customHeight="true" outlineLevel="0" collapsed="false">
      <c r="A26" s="324" t="n">
        <v>19</v>
      </c>
      <c r="B26" s="166"/>
      <c r="C26" s="166"/>
      <c r="D26" s="166"/>
      <c r="E26" s="166"/>
      <c r="F26" s="313" t="n">
        <f aca="false">+C26-B26+E26-D26</f>
        <v>0</v>
      </c>
      <c r="G26" s="141"/>
      <c r="H26" s="142"/>
      <c r="I26" s="142"/>
      <c r="J26" s="157"/>
      <c r="K26" s="141"/>
      <c r="L26" s="142"/>
      <c r="M26" s="142"/>
      <c r="N26" s="157"/>
      <c r="O26" s="141"/>
      <c r="P26" s="142"/>
      <c r="Q26" s="142"/>
      <c r="R26" s="157"/>
      <c r="S26" s="141"/>
      <c r="T26" s="142"/>
      <c r="U26" s="142"/>
      <c r="V26" s="157"/>
      <c r="W26" s="141"/>
      <c r="X26" s="142"/>
      <c r="Y26" s="142"/>
      <c r="Z26" s="157"/>
    </row>
    <row r="27" customFormat="false" ht="15" hidden="false" customHeight="true" outlineLevel="0" collapsed="false">
      <c r="A27" s="324" t="n">
        <v>20</v>
      </c>
      <c r="B27" s="166"/>
      <c r="C27" s="166"/>
      <c r="D27" s="166"/>
      <c r="E27" s="166"/>
      <c r="F27" s="313" t="n">
        <f aca="false">+C27-B27+E27-D27</f>
        <v>0</v>
      </c>
      <c r="G27" s="141"/>
      <c r="H27" s="142"/>
      <c r="I27" s="142"/>
      <c r="J27" s="157"/>
      <c r="K27" s="141"/>
      <c r="L27" s="142"/>
      <c r="M27" s="142"/>
      <c r="N27" s="157"/>
      <c r="O27" s="141"/>
      <c r="P27" s="142"/>
      <c r="Q27" s="142"/>
      <c r="R27" s="157"/>
      <c r="S27" s="141"/>
      <c r="T27" s="142"/>
      <c r="U27" s="142"/>
      <c r="V27" s="157"/>
      <c r="W27" s="141"/>
      <c r="X27" s="142"/>
      <c r="Y27" s="142"/>
      <c r="Z27" s="157"/>
    </row>
    <row r="28" customFormat="false" ht="15" hidden="false" customHeight="true" outlineLevel="0" collapsed="false">
      <c r="A28" s="324" t="n">
        <v>21</v>
      </c>
      <c r="B28" s="166"/>
      <c r="C28" s="166"/>
      <c r="D28" s="166"/>
      <c r="E28" s="166"/>
      <c r="F28" s="313" t="n">
        <f aca="false">+C28-B28+E28-D28</f>
        <v>0</v>
      </c>
      <c r="G28" s="141"/>
      <c r="H28" s="142"/>
      <c r="I28" s="142"/>
      <c r="J28" s="157"/>
      <c r="K28" s="141"/>
      <c r="L28" s="142"/>
      <c r="M28" s="142"/>
      <c r="N28" s="157"/>
      <c r="O28" s="141"/>
      <c r="P28" s="142"/>
      <c r="Q28" s="142"/>
      <c r="R28" s="157"/>
      <c r="S28" s="141"/>
      <c r="T28" s="142"/>
      <c r="U28" s="142"/>
      <c r="V28" s="157"/>
      <c r="W28" s="141"/>
      <c r="X28" s="142"/>
      <c r="Y28" s="142"/>
      <c r="Z28" s="157"/>
    </row>
    <row r="29" customFormat="false" ht="15" hidden="false" customHeight="true" outlineLevel="0" collapsed="false">
      <c r="A29" s="324" t="n">
        <v>22</v>
      </c>
      <c r="B29" s="166"/>
      <c r="C29" s="166"/>
      <c r="D29" s="166"/>
      <c r="E29" s="166"/>
      <c r="F29" s="313" t="n">
        <f aca="false">+C29-B29+E29-D29</f>
        <v>0</v>
      </c>
      <c r="G29" s="141"/>
      <c r="H29" s="142"/>
      <c r="I29" s="142"/>
      <c r="J29" s="157"/>
      <c r="K29" s="141"/>
      <c r="L29" s="142"/>
      <c r="M29" s="142"/>
      <c r="N29" s="157"/>
      <c r="O29" s="141"/>
      <c r="P29" s="142"/>
      <c r="Q29" s="142"/>
      <c r="R29" s="157"/>
      <c r="S29" s="141"/>
      <c r="T29" s="142"/>
      <c r="U29" s="142"/>
      <c r="V29" s="157"/>
      <c r="W29" s="141"/>
      <c r="X29" s="142"/>
      <c r="Y29" s="142"/>
      <c r="Z29" s="157"/>
    </row>
    <row r="30" customFormat="false" ht="15" hidden="false" customHeight="true" outlineLevel="0" collapsed="false">
      <c r="A30" s="324" t="n">
        <v>23</v>
      </c>
      <c r="B30" s="166"/>
      <c r="C30" s="166"/>
      <c r="D30" s="166"/>
      <c r="E30" s="166"/>
      <c r="F30" s="313" t="n">
        <f aca="false">+C30-B30+E30-D30</f>
        <v>0</v>
      </c>
      <c r="G30" s="141"/>
      <c r="H30" s="142"/>
      <c r="I30" s="142"/>
      <c r="J30" s="157"/>
      <c r="K30" s="141"/>
      <c r="L30" s="142"/>
      <c r="M30" s="142"/>
      <c r="N30" s="157"/>
      <c r="O30" s="141"/>
      <c r="P30" s="142"/>
      <c r="Q30" s="142"/>
      <c r="R30" s="157"/>
      <c r="S30" s="141"/>
      <c r="T30" s="142"/>
      <c r="U30" s="142"/>
      <c r="V30" s="157"/>
      <c r="W30" s="141"/>
      <c r="X30" s="142"/>
      <c r="Y30" s="142"/>
      <c r="Z30" s="157"/>
    </row>
    <row r="31" customFormat="false" ht="15" hidden="false" customHeight="true" outlineLevel="0" collapsed="false">
      <c r="A31" s="324" t="n">
        <v>24</v>
      </c>
      <c r="B31" s="166"/>
      <c r="C31" s="166"/>
      <c r="D31" s="166"/>
      <c r="E31" s="166"/>
      <c r="F31" s="313" t="n">
        <f aca="false">+C31-B31+E31-D31</f>
        <v>0</v>
      </c>
      <c r="G31" s="141"/>
      <c r="H31" s="142"/>
      <c r="I31" s="142"/>
      <c r="J31" s="157"/>
      <c r="K31" s="141"/>
      <c r="L31" s="142"/>
      <c r="M31" s="142"/>
      <c r="N31" s="157"/>
      <c r="O31" s="141"/>
      <c r="P31" s="142"/>
      <c r="Q31" s="142"/>
      <c r="R31" s="157"/>
      <c r="S31" s="141"/>
      <c r="T31" s="142"/>
      <c r="U31" s="142"/>
      <c r="V31" s="157"/>
      <c r="W31" s="141"/>
      <c r="X31" s="142"/>
      <c r="Y31" s="142"/>
      <c r="Z31" s="157"/>
    </row>
    <row r="32" customFormat="false" ht="15" hidden="false" customHeight="true" outlineLevel="0" collapsed="false">
      <c r="A32" s="324" t="n">
        <v>25</v>
      </c>
      <c r="B32" s="166"/>
      <c r="C32" s="166"/>
      <c r="D32" s="166"/>
      <c r="E32" s="166"/>
      <c r="F32" s="313" t="n">
        <f aca="false">+C32-B32+E32-D32</f>
        <v>0</v>
      </c>
      <c r="G32" s="141"/>
      <c r="H32" s="142"/>
      <c r="I32" s="142"/>
      <c r="J32" s="157"/>
      <c r="K32" s="141"/>
      <c r="L32" s="142"/>
      <c r="M32" s="142"/>
      <c r="N32" s="157"/>
      <c r="O32" s="141"/>
      <c r="P32" s="142"/>
      <c r="Q32" s="142"/>
      <c r="R32" s="157"/>
      <c r="S32" s="141"/>
      <c r="T32" s="142"/>
      <c r="U32" s="142"/>
      <c r="V32" s="157"/>
      <c r="W32" s="141"/>
      <c r="X32" s="142"/>
      <c r="Y32" s="142"/>
      <c r="Z32" s="157"/>
    </row>
    <row r="33" customFormat="false" ht="15" hidden="false" customHeight="true" outlineLevel="0" collapsed="false">
      <c r="A33" s="324" t="n">
        <v>26</v>
      </c>
      <c r="B33" s="166"/>
      <c r="C33" s="166"/>
      <c r="D33" s="166"/>
      <c r="E33" s="166"/>
      <c r="F33" s="313" t="n">
        <f aca="false">+C33-B33+E33-D33</f>
        <v>0</v>
      </c>
      <c r="G33" s="141"/>
      <c r="H33" s="142"/>
      <c r="I33" s="142"/>
      <c r="J33" s="157"/>
      <c r="K33" s="141"/>
      <c r="L33" s="142"/>
      <c r="M33" s="142"/>
      <c r="N33" s="157"/>
      <c r="O33" s="141"/>
      <c r="P33" s="142"/>
      <c r="Q33" s="142"/>
      <c r="R33" s="157"/>
      <c r="S33" s="141"/>
      <c r="T33" s="142"/>
      <c r="U33" s="142"/>
      <c r="V33" s="157"/>
      <c r="W33" s="141"/>
      <c r="X33" s="142"/>
      <c r="Y33" s="142"/>
      <c r="Z33" s="157"/>
    </row>
    <row r="34" customFormat="false" ht="15" hidden="false" customHeight="true" outlineLevel="0" collapsed="false">
      <c r="A34" s="324" t="n">
        <v>27</v>
      </c>
      <c r="B34" s="166"/>
      <c r="C34" s="166"/>
      <c r="D34" s="166"/>
      <c r="E34" s="166"/>
      <c r="F34" s="313" t="n">
        <f aca="false">+C34-B34+E34-D34</f>
        <v>0</v>
      </c>
      <c r="G34" s="141"/>
      <c r="H34" s="142"/>
      <c r="I34" s="142"/>
      <c r="J34" s="157"/>
      <c r="K34" s="141"/>
      <c r="L34" s="142"/>
      <c r="M34" s="142"/>
      <c r="N34" s="157"/>
      <c r="O34" s="141"/>
      <c r="P34" s="142"/>
      <c r="Q34" s="142"/>
      <c r="R34" s="157"/>
      <c r="S34" s="141"/>
      <c r="T34" s="142"/>
      <c r="U34" s="142"/>
      <c r="V34" s="157"/>
      <c r="W34" s="141"/>
      <c r="X34" s="142"/>
      <c r="Y34" s="142"/>
      <c r="Z34" s="157"/>
    </row>
    <row r="35" customFormat="false" ht="15" hidden="false" customHeight="true" outlineLevel="0" collapsed="false">
      <c r="A35" s="324" t="n">
        <v>28</v>
      </c>
      <c r="B35" s="166"/>
      <c r="C35" s="166"/>
      <c r="D35" s="166"/>
      <c r="E35" s="166"/>
      <c r="F35" s="313" t="n">
        <f aca="false">+C35-B35+E35-D35</f>
        <v>0</v>
      </c>
      <c r="G35" s="141"/>
      <c r="H35" s="142"/>
      <c r="I35" s="142"/>
      <c r="J35" s="157"/>
      <c r="K35" s="141"/>
      <c r="L35" s="142"/>
      <c r="M35" s="142"/>
      <c r="N35" s="157"/>
      <c r="O35" s="141"/>
      <c r="P35" s="142"/>
      <c r="Q35" s="142"/>
      <c r="R35" s="157"/>
      <c r="S35" s="141"/>
      <c r="T35" s="142"/>
      <c r="U35" s="142"/>
      <c r="V35" s="157"/>
      <c r="W35" s="141"/>
      <c r="X35" s="142"/>
      <c r="Y35" s="142"/>
      <c r="Z35" s="157"/>
    </row>
    <row r="36" customFormat="false" ht="15" hidden="false" customHeight="true" outlineLevel="0" collapsed="false">
      <c r="A36" s="324" t="n">
        <v>29</v>
      </c>
      <c r="B36" s="166"/>
      <c r="C36" s="166"/>
      <c r="D36" s="166"/>
      <c r="E36" s="166"/>
      <c r="F36" s="313" t="n">
        <f aca="false">+C36-B36+E36-D36</f>
        <v>0</v>
      </c>
      <c r="G36" s="141"/>
      <c r="H36" s="142"/>
      <c r="I36" s="142"/>
      <c r="J36" s="157"/>
      <c r="K36" s="141"/>
      <c r="L36" s="142"/>
      <c r="M36" s="142"/>
      <c r="N36" s="157"/>
      <c r="O36" s="141"/>
      <c r="P36" s="142"/>
      <c r="Q36" s="142"/>
      <c r="R36" s="157"/>
      <c r="S36" s="141"/>
      <c r="T36" s="142"/>
      <c r="U36" s="142"/>
      <c r="V36" s="157"/>
      <c r="W36" s="141"/>
      <c r="X36" s="142"/>
      <c r="Y36" s="142"/>
      <c r="Z36" s="157"/>
    </row>
    <row r="37" customFormat="false" ht="15" hidden="false" customHeight="true" outlineLevel="0" collapsed="false">
      <c r="A37" s="324" t="n">
        <v>30</v>
      </c>
      <c r="B37" s="166"/>
      <c r="C37" s="166"/>
      <c r="D37" s="166"/>
      <c r="E37" s="166"/>
      <c r="F37" s="313" t="n">
        <f aca="false">+C37-B37+E37-D37</f>
        <v>0</v>
      </c>
      <c r="G37" s="141"/>
      <c r="H37" s="142"/>
      <c r="I37" s="142"/>
      <c r="J37" s="157"/>
      <c r="K37" s="141"/>
      <c r="L37" s="142"/>
      <c r="M37" s="142"/>
      <c r="N37" s="157"/>
      <c r="O37" s="141"/>
      <c r="P37" s="142"/>
      <c r="Q37" s="142"/>
      <c r="R37" s="157"/>
      <c r="S37" s="141"/>
      <c r="T37" s="142"/>
      <c r="U37" s="142"/>
      <c r="V37" s="157"/>
      <c r="W37" s="141"/>
      <c r="X37" s="142"/>
      <c r="Y37" s="142"/>
      <c r="Z37" s="157"/>
    </row>
    <row r="38" customFormat="false" ht="15" hidden="false" customHeight="true" outlineLevel="0" collapsed="false">
      <c r="A38" s="324" t="n">
        <v>31</v>
      </c>
      <c r="B38" s="166"/>
      <c r="C38" s="166"/>
      <c r="D38" s="166"/>
      <c r="E38" s="166"/>
      <c r="F38" s="313" t="n">
        <f aca="false">+C38-B38+E38-D38</f>
        <v>0</v>
      </c>
      <c r="G38" s="141"/>
      <c r="H38" s="142"/>
      <c r="I38" s="142"/>
      <c r="J38" s="157"/>
      <c r="K38" s="141"/>
      <c r="L38" s="142"/>
      <c r="M38" s="142"/>
      <c r="N38" s="157"/>
      <c r="O38" s="141"/>
      <c r="P38" s="142"/>
      <c r="Q38" s="142"/>
      <c r="R38" s="157"/>
      <c r="S38" s="141"/>
      <c r="T38" s="142"/>
      <c r="U38" s="142"/>
      <c r="V38" s="157"/>
      <c r="W38" s="141"/>
      <c r="X38" s="142"/>
      <c r="Y38" s="142"/>
      <c r="Z38" s="157"/>
    </row>
    <row r="39" customFormat="false" ht="15" hidden="false" customHeight="true" outlineLevel="0" collapsed="false">
      <c r="A39" s="324"/>
      <c r="B39" s="166" t="n">
        <f aca="false">SUM(B8:B38)</f>
        <v>0</v>
      </c>
      <c r="C39" s="166" t="n">
        <f aca="false">SUM(C8:C38)</f>
        <v>0</v>
      </c>
      <c r="D39" s="166" t="n">
        <f aca="false">SUM(D8:D38)</f>
        <v>-7389</v>
      </c>
      <c r="E39" s="166" t="n">
        <f aca="false">SUM(E8:E38)</f>
        <v>0</v>
      </c>
      <c r="F39" s="166" t="n">
        <f aca="false">SUM(F8:F38)</f>
        <v>7389</v>
      </c>
      <c r="G39" s="141"/>
      <c r="H39" s="142"/>
      <c r="I39" s="142"/>
      <c r="J39" s="142"/>
      <c r="K39" s="141"/>
      <c r="L39" s="142"/>
      <c r="M39" s="142"/>
      <c r="N39" s="142"/>
      <c r="O39" s="141"/>
      <c r="P39" s="142"/>
      <c r="Q39" s="142"/>
      <c r="R39" s="142"/>
      <c r="S39" s="141"/>
      <c r="T39" s="142"/>
      <c r="U39" s="142"/>
      <c r="V39" s="142"/>
      <c r="W39" s="141"/>
      <c r="X39" s="142"/>
      <c r="Y39" s="142"/>
      <c r="Z39" s="142"/>
    </row>
    <row r="40" customFormat="false" ht="15" hidden="false" customHeight="true" outlineLevel="0" collapsed="false">
      <c r="A40" s="327"/>
      <c r="B40" s="1"/>
      <c r="C40" s="328"/>
      <c r="D40" s="328"/>
      <c r="E40" s="328"/>
      <c r="F40" s="428" t="n">
        <f aca="false">+summary!G4</f>
        <v>2.08</v>
      </c>
      <c r="G40" s="171"/>
      <c r="I40" s="32"/>
      <c r="J40" s="197"/>
      <c r="K40" s="171"/>
      <c r="M40" s="32"/>
      <c r="N40" s="197"/>
      <c r="O40" s="171"/>
      <c r="Q40" s="32"/>
      <c r="R40" s="197"/>
      <c r="S40" s="171"/>
      <c r="U40" s="32"/>
      <c r="V40" s="197"/>
      <c r="W40" s="171"/>
      <c r="Y40" s="32"/>
      <c r="Z40" s="197"/>
    </row>
    <row r="41" customFormat="false" ht="15" hidden="false" customHeight="true" outlineLevel="0" collapsed="false">
      <c r="A41" s="1"/>
      <c r="B41" s="1"/>
      <c r="C41" s="1"/>
      <c r="D41" s="1"/>
      <c r="E41" s="1"/>
      <c r="F41" s="429" t="n">
        <f aca="false">+F40*F39</f>
        <v>15369.12</v>
      </c>
      <c r="J41" s="169"/>
      <c r="N41" s="169"/>
      <c r="R41" s="169"/>
      <c r="V41" s="169"/>
      <c r="Z41" s="169"/>
    </row>
    <row r="42" customFormat="false" ht="15" hidden="false" customHeight="true" outlineLevel="0" collapsed="false">
      <c r="A42" s="156" t="n">
        <v>37287</v>
      </c>
      <c r="B42" s="1"/>
      <c r="C42" s="330"/>
      <c r="D42" s="330"/>
      <c r="E42" s="330"/>
      <c r="F42" s="430" t="n">
        <v>152234.63</v>
      </c>
      <c r="G42" s="195"/>
      <c r="I42" s="97"/>
      <c r="J42" s="169"/>
      <c r="K42" s="195"/>
      <c r="M42" s="97"/>
      <c r="N42" s="169"/>
      <c r="O42" s="195"/>
      <c r="Q42" s="97"/>
      <c r="R42" s="169"/>
      <c r="S42" s="195"/>
      <c r="U42" s="97"/>
      <c r="V42" s="169"/>
      <c r="W42" s="195"/>
      <c r="Y42" s="97"/>
      <c r="Z42" s="169"/>
    </row>
    <row r="43" customFormat="false" ht="15" hidden="false" customHeight="true" outlineLevel="0" collapsed="false">
      <c r="A43" s="156" t="n">
        <v>37305</v>
      </c>
      <c r="B43" s="1"/>
      <c r="C43" s="333"/>
      <c r="D43" s="333"/>
      <c r="E43" s="333"/>
      <c r="F43" s="431" t="n">
        <f aca="false">+F42+F41</f>
        <v>167603.75</v>
      </c>
      <c r="G43" s="195"/>
      <c r="I43" s="192"/>
      <c r="J43" s="169"/>
      <c r="K43" s="195"/>
      <c r="M43" s="192"/>
      <c r="N43" s="169"/>
      <c r="O43" s="195"/>
      <c r="Q43" s="192"/>
      <c r="R43" s="169"/>
      <c r="S43" s="195"/>
      <c r="U43" s="192"/>
      <c r="V43" s="169"/>
      <c r="W43" s="195"/>
      <c r="Y43" s="192"/>
      <c r="Z43" s="169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E46" s="142"/>
    </row>
    <row r="47" customFormat="false" ht="12.75" hidden="false" customHeight="false" outlineLevel="0" collapsed="false">
      <c r="A47" s="161" t="n">
        <f aca="false">+A42</f>
        <v>37287</v>
      </c>
      <c r="B47" s="9"/>
      <c r="C47" s="9"/>
      <c r="D47" s="339" t="n">
        <v>-368359</v>
      </c>
      <c r="E47" s="142"/>
    </row>
    <row r="48" customFormat="false" ht="12.75" hidden="false" customHeight="false" outlineLevel="0" collapsed="false">
      <c r="A48" s="161" t="n">
        <f aca="false">+A43</f>
        <v>37305</v>
      </c>
      <c r="B48" s="9"/>
      <c r="C48" s="9"/>
      <c r="D48" s="42" t="n">
        <f aca="false">+F39</f>
        <v>7389</v>
      </c>
      <c r="E48" s="142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-360970</v>
      </c>
      <c r="E49" s="142"/>
    </row>
    <row r="50" customFormat="false" ht="12.75" hidden="false" customHeight="false" outlineLevel="0" collapsed="false">
      <c r="A50" s="183"/>
      <c r="B50" s="142"/>
      <c r="C50" s="142"/>
      <c r="D50" s="142"/>
      <c r="E50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1" activeCellId="0" sqref="C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7" width="11.13"/>
    <col collapsed="false" customWidth="true" hidden="false" outlineLevel="0" max="3" min="3" style="78" width="9.7"/>
    <col collapsed="false" customWidth="true" hidden="false" outlineLevel="0" max="4" min="4" style="79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80" width="9.85"/>
    <col collapsed="false" customWidth="true" hidden="false" outlineLevel="0" max="15" min="15" style="81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82" t="s">
        <v>1</v>
      </c>
      <c r="G2" s="83"/>
    </row>
    <row r="3" customFormat="false" ht="15" hidden="false" customHeight="true" outlineLevel="0" collapsed="false">
      <c r="F3" s="84" t="s">
        <v>2</v>
      </c>
      <c r="G3" s="85" t="n">
        <f aca="false">+'[1]1001'!$K$39</f>
        <v>2.09</v>
      </c>
      <c r="J3" s="86" t="n">
        <f aca="true">NOW()</f>
        <v>45926.9752287033</v>
      </c>
    </row>
    <row r="4" customFormat="false" ht="15" hidden="false" customHeight="true" outlineLevel="0" collapsed="false">
      <c r="A4" s="5" t="s">
        <v>3</v>
      </c>
      <c r="C4" s="5" t="s">
        <v>4</v>
      </c>
      <c r="F4" s="87" t="s">
        <v>5</v>
      </c>
      <c r="G4" s="88" t="n">
        <f aca="false">+'[1]1001'!$M$39</f>
        <v>2.08</v>
      </c>
    </row>
    <row r="5" customFormat="false" ht="15" hidden="false" customHeight="true" outlineLevel="0" collapsed="false">
      <c r="B5" s="89"/>
      <c r="F5" s="84" t="s">
        <v>6</v>
      </c>
      <c r="G5" s="85" t="n">
        <f aca="false">+'[1]1001'!$H$39</f>
        <v>2.08</v>
      </c>
    </row>
    <row r="6" customFormat="false" ht="12" hidden="false" customHeight="true" outlineLevel="0" collapsed="false">
      <c r="C6" s="90"/>
    </row>
    <row r="7" customFormat="false" ht="15" hidden="false" customHeight="true" outlineLevel="0" collapsed="false">
      <c r="A7" s="91" t="s">
        <v>13</v>
      </c>
      <c r="B7" s="92" t="s">
        <v>108</v>
      </c>
      <c r="C7" s="93" t="s">
        <v>9</v>
      </c>
      <c r="D7" s="94" t="s">
        <v>18</v>
      </c>
      <c r="E7" s="91" t="s">
        <v>109</v>
      </c>
      <c r="F7" s="95" t="s">
        <v>110</v>
      </c>
      <c r="G7" s="95" t="s">
        <v>20</v>
      </c>
      <c r="H7" s="91" t="s">
        <v>21</v>
      </c>
    </row>
    <row r="8" customFormat="false" ht="15" hidden="false" customHeight="true" outlineLevel="0" collapsed="false">
      <c r="A8" s="9" t="s">
        <v>60</v>
      </c>
      <c r="B8" s="39" t="n">
        <f aca="false">+PNM!$D$23</f>
        <v>879575.44</v>
      </c>
      <c r="C8" s="28" t="n">
        <f aca="false">+B8/$G$4</f>
        <v>422872.807692308</v>
      </c>
      <c r="D8" s="40" t="n">
        <f aca="false">+PNM!A23</f>
        <v>37306</v>
      </c>
      <c r="E8" s="9" t="s">
        <v>111</v>
      </c>
      <c r="F8" s="9" t="s">
        <v>47</v>
      </c>
      <c r="G8" s="9" t="s">
        <v>40</v>
      </c>
      <c r="H8" s="9" t="s">
        <v>112</v>
      </c>
      <c r="I8" s="9"/>
      <c r="J8" s="9"/>
      <c r="K8" s="9"/>
      <c r="L8" s="9"/>
      <c r="M8" s="9"/>
      <c r="N8" s="96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48</v>
      </c>
      <c r="B9" s="39" t="n">
        <f aca="false">+Conoco!$F$41</f>
        <v>464068.77</v>
      </c>
      <c r="C9" s="28" t="n">
        <f aca="false">+B9/$G$4</f>
        <v>223109.985576923</v>
      </c>
      <c r="D9" s="34" t="n">
        <f aca="false">+Conoco!A41</f>
        <v>37306</v>
      </c>
      <c r="E9" s="9" t="s">
        <v>111</v>
      </c>
      <c r="F9" s="9" t="s">
        <v>27</v>
      </c>
      <c r="G9" s="9" t="s">
        <v>42</v>
      </c>
      <c r="H9" s="9" t="s">
        <v>113</v>
      </c>
      <c r="I9" s="9"/>
      <c r="J9" s="9"/>
      <c r="K9" s="9"/>
      <c r="L9" s="9"/>
      <c r="M9" s="9"/>
      <c r="N9" s="96"/>
      <c r="O9" s="33"/>
      <c r="P9" s="9"/>
      <c r="Q9" s="9"/>
      <c r="R9" s="9"/>
      <c r="S9" s="9"/>
      <c r="T9" s="9"/>
      <c r="U9" s="97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87</v>
      </c>
      <c r="B10" s="39" t="n">
        <f aca="false">+C10*$G$4</f>
        <v>360738.56</v>
      </c>
      <c r="C10" s="28" t="n">
        <f aca="false">+Mojave!D40</f>
        <v>173432</v>
      </c>
      <c r="D10" s="40" t="n">
        <f aca="false">+Mojave!A40</f>
        <v>37306</v>
      </c>
      <c r="E10" s="9" t="s">
        <v>114</v>
      </c>
      <c r="F10" s="9" t="s">
        <v>30</v>
      </c>
      <c r="G10" s="9" t="s">
        <v>31</v>
      </c>
      <c r="H10" s="98" t="s">
        <v>115</v>
      </c>
      <c r="I10" s="98"/>
      <c r="J10" s="9"/>
      <c r="K10" s="9"/>
      <c r="L10" s="9"/>
      <c r="M10" s="9"/>
      <c r="N10" s="96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52</v>
      </c>
      <c r="B11" s="39" t="n">
        <f aca="false">+KN_Westar!F41</f>
        <v>328563.4</v>
      </c>
      <c r="C11" s="28" t="n">
        <f aca="false">+B11/$G$4</f>
        <v>157963.173076923</v>
      </c>
      <c r="D11" s="40" t="n">
        <f aca="false">+KN_Westar!A41</f>
        <v>37305</v>
      </c>
      <c r="E11" s="9" t="s">
        <v>111</v>
      </c>
      <c r="F11" s="9" t="s">
        <v>30</v>
      </c>
      <c r="G11" s="9" t="s">
        <v>31</v>
      </c>
      <c r="H11" s="9"/>
      <c r="I11" s="9"/>
      <c r="J11" s="9"/>
      <c r="K11" s="9"/>
      <c r="L11" s="9"/>
      <c r="M11" s="9"/>
      <c r="N11" s="96"/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55</v>
      </c>
      <c r="B12" s="39" t="n">
        <f aca="false">+mewborne!$J$43</f>
        <v>326518.32</v>
      </c>
      <c r="C12" s="28" t="n">
        <f aca="false">+B12/$G$4</f>
        <v>156979.961538462</v>
      </c>
      <c r="D12" s="40" t="n">
        <f aca="false">+mewborne!A43</f>
        <v>37305</v>
      </c>
      <c r="E12" s="9" t="s">
        <v>111</v>
      </c>
      <c r="F12" s="9" t="s">
        <v>47</v>
      </c>
      <c r="G12" s="9" t="s">
        <v>25</v>
      </c>
      <c r="H12" s="9"/>
      <c r="I12" s="9"/>
      <c r="J12" s="9"/>
      <c r="K12" s="9"/>
      <c r="L12" s="9"/>
      <c r="M12" s="9"/>
      <c r="N12" s="96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9" t="s">
        <v>98</v>
      </c>
      <c r="B13" s="39" t="n">
        <f aca="false">+C13*$G$5</f>
        <v>186353.44</v>
      </c>
      <c r="C13" s="28" t="n">
        <f aca="false">+NGPL!H38</f>
        <v>89593</v>
      </c>
      <c r="D13" s="40" t="n">
        <f aca="false">+NGPL!A38</f>
        <v>37306</v>
      </c>
      <c r="E13" s="29" t="s">
        <v>114</v>
      </c>
      <c r="F13" s="9" t="s">
        <v>24</v>
      </c>
      <c r="G13" s="9" t="s">
        <v>38</v>
      </c>
      <c r="H13" s="9"/>
      <c r="I13" s="9"/>
      <c r="J13" s="9"/>
      <c r="K13" s="9"/>
      <c r="L13" s="9"/>
      <c r="M13" s="9"/>
      <c r="N13" s="96" t="e">
        <f aca="false">+#REF!+#REF!+B39</f>
        <v>#REF!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9" t="s">
        <v>66</v>
      </c>
      <c r="B14" s="39" t="n">
        <f aca="false">+Dominion!D41</f>
        <v>172974.9</v>
      </c>
      <c r="C14" s="28" t="n">
        <f aca="false">+B14/$G$5</f>
        <v>83161.0096153846</v>
      </c>
      <c r="D14" s="40" t="n">
        <f aca="false">+Dominion!A41</f>
        <v>37306</v>
      </c>
      <c r="E14" s="9" t="s">
        <v>111</v>
      </c>
      <c r="F14" s="9" t="s">
        <v>47</v>
      </c>
      <c r="G14" s="9" t="s">
        <v>25</v>
      </c>
      <c r="H14" s="9"/>
      <c r="I14" s="9"/>
      <c r="J14" s="9"/>
      <c r="K14" s="9"/>
      <c r="L14" s="9"/>
      <c r="M14" s="9"/>
      <c r="N14" s="96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50</v>
      </c>
      <c r="B15" s="39" t="n">
        <f aca="false">+'Amoco Abo'!$F$43</f>
        <v>167603.75</v>
      </c>
      <c r="C15" s="28" t="n">
        <f aca="false">+B15/$G$4</f>
        <v>80578.7259615385</v>
      </c>
      <c r="D15" s="40" t="n">
        <f aca="false">+'Amoco Abo'!A43</f>
        <v>37305</v>
      </c>
      <c r="E15" s="9" t="s">
        <v>111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96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29" t="s">
        <v>89</v>
      </c>
      <c r="B16" s="39" t="n">
        <f aca="false">+C16*$G$4</f>
        <v>166015.2</v>
      </c>
      <c r="C16" s="32" t="n">
        <f aca="false">+SoCal!F40</f>
        <v>79815</v>
      </c>
      <c r="D16" s="34" t="n">
        <f aca="false">+SoCal!A40</f>
        <v>37306</v>
      </c>
      <c r="E16" s="29" t="s">
        <v>114</v>
      </c>
      <c r="F16" s="29" t="s">
        <v>24</v>
      </c>
      <c r="G16" s="29" t="s">
        <v>58</v>
      </c>
      <c r="H16" s="9"/>
      <c r="I16" s="9"/>
      <c r="J16" s="9"/>
      <c r="K16" s="9"/>
      <c r="L16" s="9"/>
      <c r="M16" s="9"/>
      <c r="N16" s="96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75</v>
      </c>
      <c r="B17" s="39" t="n">
        <f aca="false">+EPFS!D41</f>
        <v>143000.64</v>
      </c>
      <c r="C17" s="32" t="n">
        <f aca="false">+B17/$G$5</f>
        <v>68750.3076923077</v>
      </c>
      <c r="D17" s="34" t="n">
        <f aca="false">+EPFS!A41</f>
        <v>37306</v>
      </c>
      <c r="E17" s="9" t="s">
        <v>111</v>
      </c>
      <c r="F17" s="9" t="s">
        <v>30</v>
      </c>
      <c r="G17" s="9" t="s">
        <v>58</v>
      </c>
      <c r="H17" s="9"/>
      <c r="I17" s="9"/>
      <c r="J17" s="9"/>
      <c r="K17" s="9"/>
      <c r="L17" s="9"/>
      <c r="M17" s="9"/>
      <c r="N17" s="96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93</v>
      </c>
      <c r="B18" s="39" t="n">
        <f aca="false">+C18*$G$3</f>
        <v>129690.77</v>
      </c>
      <c r="C18" s="99" t="n">
        <f aca="false">+'Red C'!$F$45</f>
        <v>62053</v>
      </c>
      <c r="D18" s="34" t="n">
        <f aca="false">+'Red C'!A45</f>
        <v>37306</v>
      </c>
      <c r="E18" s="29" t="s">
        <v>114</v>
      </c>
      <c r="F18" s="9" t="s">
        <v>24</v>
      </c>
      <c r="G18" s="9" t="s">
        <v>38</v>
      </c>
      <c r="H18" s="9"/>
      <c r="I18" s="9"/>
      <c r="J18" s="9"/>
      <c r="K18" s="9"/>
      <c r="L18" s="9"/>
      <c r="M18" s="9"/>
      <c r="N18" s="96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100" t="s">
        <v>76</v>
      </c>
      <c r="B19" s="101" t="n">
        <f aca="false">+Agave!$D$24</f>
        <v>108157.26</v>
      </c>
      <c r="C19" s="32" t="n">
        <f aca="false">+B19/$G$4</f>
        <v>51998.6826923077</v>
      </c>
      <c r="D19" s="102" t="n">
        <f aca="false">+Agave!A24</f>
        <v>37306</v>
      </c>
      <c r="E19" s="100" t="s">
        <v>111</v>
      </c>
      <c r="F19" s="100" t="s">
        <v>27</v>
      </c>
      <c r="G19" s="100" t="s">
        <v>58</v>
      </c>
      <c r="H19" s="100"/>
      <c r="I19" s="9"/>
      <c r="J19" s="9"/>
      <c r="K19" s="9"/>
      <c r="L19" s="9"/>
      <c r="M19" s="9"/>
      <c r="N19" s="96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71</v>
      </c>
      <c r="B20" s="39" t="n">
        <f aca="false">+Amarillo!P41</f>
        <v>102694.48</v>
      </c>
      <c r="C20" s="28" t="n">
        <f aca="false">+B20/$G$4</f>
        <v>49372.3461538462</v>
      </c>
      <c r="D20" s="40" t="n">
        <f aca="false">+Amarillo!A41</f>
        <v>37304</v>
      </c>
      <c r="E20" s="9" t="s">
        <v>111</v>
      </c>
      <c r="F20" s="9" t="s">
        <v>27</v>
      </c>
      <c r="G20" s="9" t="s">
        <v>42</v>
      </c>
      <c r="H20" s="9"/>
      <c r="I20" s="9"/>
      <c r="J20" s="9"/>
      <c r="K20" s="9"/>
      <c r="L20" s="9"/>
      <c r="M20" s="9" t="s">
        <v>116</v>
      </c>
      <c r="N20" s="96" t="n">
        <v>22864</v>
      </c>
      <c r="O20" s="33" t="n">
        <v>-58339.66</v>
      </c>
      <c r="P20" s="9" t="s">
        <v>117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2.95" hidden="false" customHeight="true" outlineLevel="0" collapsed="false">
      <c r="A21" s="29" t="s">
        <v>26</v>
      </c>
      <c r="B21" s="39" t="n">
        <f aca="false">+'Citizens-Griffith'!D41</f>
        <v>96384.12</v>
      </c>
      <c r="C21" s="28" t="n">
        <f aca="false">+B21/$G$4</f>
        <v>46338.5192307692</v>
      </c>
      <c r="D21" s="34" t="n">
        <f aca="false">+'Citizens-Griffith'!A41</f>
        <v>37306</v>
      </c>
      <c r="E21" s="29" t="s">
        <v>111</v>
      </c>
      <c r="F21" s="29" t="s">
        <v>27</v>
      </c>
      <c r="G21" s="29" t="s">
        <v>25</v>
      </c>
      <c r="H21" s="29"/>
      <c r="I21" s="97"/>
      <c r="J21" s="9"/>
      <c r="K21" s="9"/>
      <c r="L21" s="9"/>
      <c r="M21" s="9" t="s">
        <v>116</v>
      </c>
      <c r="N21" s="96" t="n">
        <v>20379</v>
      </c>
      <c r="O21" s="33" t="n">
        <v>-51695.87</v>
      </c>
      <c r="P21" s="9" t="s">
        <v>117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103</v>
      </c>
      <c r="B22" s="39" t="n">
        <f aca="false">+C22*$G$5</f>
        <v>87495.2</v>
      </c>
      <c r="C22" s="28" t="n">
        <f aca="false">+Lonestar!F43</f>
        <v>42065</v>
      </c>
      <c r="D22" s="34" t="n">
        <f aca="false">+Lonestar!A43</f>
        <v>37305</v>
      </c>
      <c r="E22" s="9" t="s">
        <v>114</v>
      </c>
      <c r="F22" s="9" t="s">
        <v>27</v>
      </c>
      <c r="G22" s="9" t="s">
        <v>58</v>
      </c>
      <c r="H22" s="9"/>
      <c r="I22" s="29"/>
      <c r="J22" s="9"/>
      <c r="K22" s="9"/>
      <c r="L22" s="9"/>
      <c r="M22" s="9" t="s">
        <v>116</v>
      </c>
      <c r="N22" s="96" t="n">
        <v>26357</v>
      </c>
      <c r="O22" s="33" t="n">
        <v>44144.84</v>
      </c>
      <c r="P22" s="9" t="s">
        <v>117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9" t="s">
        <v>92</v>
      </c>
      <c r="B23" s="39" t="n">
        <f aca="false">+C23*$G$4</f>
        <v>87416.16</v>
      </c>
      <c r="C23" s="32" t="n">
        <f aca="false">+'PG&amp;E'!D40</f>
        <v>42027</v>
      </c>
      <c r="D23" s="40" t="n">
        <f aca="false">+'PG&amp;E'!A40</f>
        <v>37306</v>
      </c>
      <c r="E23" s="9" t="s">
        <v>114</v>
      </c>
      <c r="F23" s="9" t="s">
        <v>30</v>
      </c>
      <c r="G23" s="9" t="s">
        <v>58</v>
      </c>
      <c r="H23" s="9"/>
      <c r="I23" s="9"/>
      <c r="J23" s="9"/>
      <c r="K23" s="9"/>
      <c r="L23" s="9"/>
      <c r="M23" s="9" t="s">
        <v>116</v>
      </c>
      <c r="N23" s="96" t="n">
        <v>21544</v>
      </c>
      <c r="O23" s="33" t="n">
        <v>61340.16</v>
      </c>
      <c r="P23" s="9" t="s">
        <v>117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29" t="s">
        <v>73</v>
      </c>
      <c r="B24" s="39" t="n">
        <f aca="false">+Plains!$N$43</f>
        <v>63241.56</v>
      </c>
      <c r="C24" s="32" t="n">
        <f aca="false">+B24/$G$4</f>
        <v>30404.5961538462</v>
      </c>
      <c r="D24" s="34" t="n">
        <f aca="false">+Plains!A43</f>
        <v>37287</v>
      </c>
      <c r="E24" s="29" t="s">
        <v>111</v>
      </c>
      <c r="F24" s="29"/>
      <c r="G24" s="29" t="s">
        <v>31</v>
      </c>
      <c r="H24" s="29"/>
      <c r="I24" s="29"/>
      <c r="J24" s="29"/>
      <c r="K24" s="29"/>
      <c r="L24" s="29"/>
      <c r="M24" s="29"/>
      <c r="N24" s="103"/>
      <c r="O24" s="104"/>
      <c r="P24" s="104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5"/>
      <c r="IP24" s="105"/>
      <c r="IQ24" s="105"/>
      <c r="IR24" s="105"/>
      <c r="IS24" s="105"/>
      <c r="IT24" s="105"/>
      <c r="IU24" s="105"/>
      <c r="IV24" s="105"/>
      <c r="IW24" s="105"/>
    </row>
    <row r="25" customFormat="false" ht="13.5" hidden="false" customHeight="true" outlineLevel="0" collapsed="false">
      <c r="A25" s="29" t="s">
        <v>23</v>
      </c>
      <c r="B25" s="39" t="n">
        <f aca="false">+Calpine!D41</f>
        <v>50582.88</v>
      </c>
      <c r="C25" s="32" t="n">
        <f aca="false">+B25/$G$4</f>
        <v>24318.6923076923</v>
      </c>
      <c r="D25" s="34" t="n">
        <f aca="false">+Calpine!A41</f>
        <v>37305</v>
      </c>
      <c r="E25" s="29" t="s">
        <v>111</v>
      </c>
      <c r="F25" s="29" t="s">
        <v>24</v>
      </c>
      <c r="G25" s="29" t="s">
        <v>25</v>
      </c>
      <c r="H25" s="29"/>
      <c r="I25" s="29"/>
      <c r="J25" s="29"/>
      <c r="K25" s="29"/>
      <c r="L25" s="29"/>
      <c r="M25" s="29" t="s">
        <v>118</v>
      </c>
      <c r="N25" s="103" t="n">
        <v>24361</v>
      </c>
      <c r="O25" s="104" t="n">
        <v>811179.69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5"/>
      <c r="IP25" s="105"/>
      <c r="IQ25" s="105"/>
      <c r="IR25" s="105"/>
      <c r="IS25" s="105"/>
      <c r="IT25" s="105"/>
      <c r="IU25" s="105"/>
      <c r="IV25" s="105"/>
      <c r="IW25" s="105"/>
    </row>
    <row r="26" customFormat="false" ht="13.5" hidden="false" customHeight="true" outlineLevel="0" collapsed="false">
      <c r="A26" s="29" t="s">
        <v>99</v>
      </c>
      <c r="B26" s="106" t="n">
        <f aca="false">+C26*$G$4</f>
        <v>49402.08</v>
      </c>
      <c r="C26" s="99" t="n">
        <f aca="false">+PEPL!D41</f>
        <v>23751</v>
      </c>
      <c r="D26" s="34" t="n">
        <f aca="false">+PEPL!A41</f>
        <v>37305</v>
      </c>
      <c r="E26" s="29" t="s">
        <v>114</v>
      </c>
      <c r="F26" s="29" t="s">
        <v>27</v>
      </c>
      <c r="G26" s="29" t="s">
        <v>31</v>
      </c>
      <c r="H26" s="9"/>
      <c r="I26" s="29"/>
      <c r="J26" s="29"/>
      <c r="K26" s="29"/>
      <c r="L26" s="29"/>
      <c r="M26" s="29"/>
      <c r="N26" s="103"/>
      <c r="O26" s="104"/>
      <c r="P26" s="104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  <c r="IQ26" s="105"/>
      <c r="IR26" s="105"/>
      <c r="IS26" s="105"/>
      <c r="IT26" s="105"/>
      <c r="IU26" s="105"/>
      <c r="IV26" s="105"/>
      <c r="IW26" s="105"/>
    </row>
    <row r="27" customFormat="false" ht="13.5" hidden="false" customHeight="true" outlineLevel="0" collapsed="false">
      <c r="A27" s="9" t="s">
        <v>119</v>
      </c>
      <c r="B27" s="39" t="n">
        <f aca="false">+Stratland!$D$41</f>
        <v>48490.31</v>
      </c>
      <c r="C27" s="28" t="n">
        <f aca="false">+B27/$G$4</f>
        <v>23312.6490384615</v>
      </c>
      <c r="D27" s="34" t="n">
        <f aca="false">+Stratland!A41</f>
        <v>37287</v>
      </c>
      <c r="E27" s="9" t="s">
        <v>111</v>
      </c>
      <c r="F27" s="9" t="s">
        <v>47</v>
      </c>
      <c r="G27" s="9" t="s">
        <v>58</v>
      </c>
      <c r="H27" s="9"/>
      <c r="I27" s="29"/>
      <c r="J27" s="9"/>
      <c r="K27" s="9"/>
      <c r="L27" s="9"/>
      <c r="M27" s="9" t="s">
        <v>116</v>
      </c>
      <c r="N27" s="96" t="n">
        <v>26357</v>
      </c>
      <c r="O27" s="33" t="n">
        <v>44144.84</v>
      </c>
      <c r="P27" s="9" t="s">
        <v>117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customFormat="false" ht="13.5" hidden="false" customHeight="true" outlineLevel="0" collapsed="false">
      <c r="A28" s="29" t="s">
        <v>120</v>
      </c>
      <c r="B28" s="39" t="n">
        <f aca="false">+'El Paso'!C39*summary!G4+'El Paso'!E39*summary!G3</f>
        <v>48144.18</v>
      </c>
      <c r="C28" s="28" t="n">
        <f aca="false">+'El Paso'!H39</f>
        <v>23343</v>
      </c>
      <c r="D28" s="34" t="n">
        <f aca="false">+'El Paso'!A39</f>
        <v>37306</v>
      </c>
      <c r="E28" s="29" t="s">
        <v>114</v>
      </c>
      <c r="F28" s="29" t="s">
        <v>30</v>
      </c>
      <c r="G28" s="29" t="s">
        <v>31</v>
      </c>
      <c r="H28" s="29"/>
      <c r="I28" s="29"/>
      <c r="J28" s="29"/>
      <c r="K28" s="29"/>
      <c r="L28" s="29"/>
      <c r="M28" s="29"/>
      <c r="N28" s="103"/>
      <c r="O28" s="104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  <c r="IG28" s="105"/>
      <c r="IH28" s="105"/>
      <c r="II28" s="105"/>
      <c r="IJ28" s="105"/>
      <c r="IK28" s="105"/>
      <c r="IL28" s="105"/>
      <c r="IM28" s="105"/>
      <c r="IN28" s="105"/>
      <c r="IO28" s="105"/>
      <c r="IP28" s="105"/>
      <c r="IQ28" s="105"/>
      <c r="IR28" s="105"/>
      <c r="IS28" s="105"/>
      <c r="IT28" s="105"/>
      <c r="IU28" s="105"/>
      <c r="IV28" s="105"/>
      <c r="IW28" s="105"/>
    </row>
    <row r="29" customFormat="false" ht="15" hidden="false" customHeight="true" outlineLevel="0" collapsed="false">
      <c r="A29" s="29" t="s">
        <v>74</v>
      </c>
      <c r="B29" s="39" t="n">
        <f aca="false">+Continental!F43</f>
        <v>46769.48</v>
      </c>
      <c r="C29" s="32" t="n">
        <f aca="false">+B29/$G$4</f>
        <v>22485.3269230769</v>
      </c>
      <c r="D29" s="34" t="n">
        <f aca="false">+Continental!A43</f>
        <v>37305</v>
      </c>
      <c r="E29" s="29" t="s">
        <v>111</v>
      </c>
      <c r="F29" s="29" t="s">
        <v>30</v>
      </c>
      <c r="G29" s="29" t="s">
        <v>38</v>
      </c>
      <c r="H29" s="29"/>
      <c r="I29" s="9"/>
      <c r="J29" s="9"/>
      <c r="K29" s="9"/>
      <c r="L29" s="9"/>
      <c r="M29" s="9"/>
      <c r="N29" s="96"/>
      <c r="O29" s="3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customFormat="false" ht="13.5" hidden="false" customHeight="true" outlineLevel="0" collapsed="false">
      <c r="A30" s="9" t="s">
        <v>101</v>
      </c>
      <c r="B30" s="39" t="n">
        <f aca="false">+C30*$G$4</f>
        <v>36580.96</v>
      </c>
      <c r="C30" s="28" t="n">
        <f aca="false">+CIG!D42</f>
        <v>17587</v>
      </c>
      <c r="D30" s="40" t="n">
        <f aca="false">+CIG!A42</f>
        <v>37305</v>
      </c>
      <c r="E30" s="29" t="s">
        <v>114</v>
      </c>
      <c r="F30" s="9" t="s">
        <v>30</v>
      </c>
      <c r="G30" s="9" t="s">
        <v>42</v>
      </c>
      <c r="H30" s="98" t="s">
        <v>115</v>
      </c>
      <c r="I30" s="98"/>
      <c r="J30" s="9"/>
      <c r="K30" s="9"/>
      <c r="L30" s="9"/>
      <c r="M30" s="9"/>
      <c r="N30" s="96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29" t="s">
        <v>46</v>
      </c>
      <c r="B31" s="39" t="n">
        <f aca="false">+NNG!$D$24</f>
        <v>35753.51</v>
      </c>
      <c r="C31" s="28" t="n">
        <f aca="false">+B31/$G$4</f>
        <v>17189.1875</v>
      </c>
      <c r="D31" s="34" t="n">
        <f aca="false">+NNG!A24</f>
        <v>37305</v>
      </c>
      <c r="E31" s="29" t="s">
        <v>111</v>
      </c>
      <c r="F31" s="29" t="s">
        <v>47</v>
      </c>
      <c r="G31" s="29" t="s">
        <v>31</v>
      </c>
      <c r="H31" s="29"/>
      <c r="I31" s="29"/>
      <c r="J31" s="29"/>
      <c r="K31" s="29"/>
      <c r="L31" s="29"/>
      <c r="M31" s="29"/>
      <c r="N31" s="103"/>
      <c r="O31" s="104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  <c r="IV31" s="105"/>
      <c r="IW31" s="105"/>
    </row>
    <row r="32" customFormat="false" ht="13.5" hidden="false" customHeight="true" outlineLevel="0" collapsed="false">
      <c r="A32" s="9" t="s">
        <v>68</v>
      </c>
      <c r="B32" s="39" t="n">
        <f aca="false">+'WTG inc'!N43</f>
        <v>22368.01</v>
      </c>
      <c r="C32" s="28" t="n">
        <f aca="false">+B32/$G$4</f>
        <v>10753.8509615385</v>
      </c>
      <c r="D32" s="40" t="n">
        <f aca="false">+'WTG inc'!A43</f>
        <v>37305</v>
      </c>
      <c r="E32" s="9" t="s">
        <v>111</v>
      </c>
      <c r="F32" s="9" t="s">
        <v>24</v>
      </c>
      <c r="G32" s="9" t="s">
        <v>38</v>
      </c>
      <c r="H32" s="29"/>
      <c r="I32" s="9"/>
      <c r="J32" s="9"/>
      <c r="K32" s="9"/>
      <c r="L32" s="9"/>
      <c r="M32" s="9"/>
      <c r="N32" s="96"/>
      <c r="O32" s="3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9" t="s">
        <v>62</v>
      </c>
      <c r="B33" s="39" t="n">
        <f aca="false">+Oasis!$D$40</f>
        <v>19746.59</v>
      </c>
      <c r="C33" s="32" t="n">
        <f aca="false">+B33/$G$5</f>
        <v>9493.55288461539</v>
      </c>
      <c r="D33" s="40" t="n">
        <f aca="false">+Oasis!A40</f>
        <v>37305</v>
      </c>
      <c r="E33" s="9" t="s">
        <v>111</v>
      </c>
      <c r="F33" s="9" t="s">
        <v>30</v>
      </c>
      <c r="G33" s="9" t="s">
        <v>58</v>
      </c>
      <c r="H33" s="9"/>
      <c r="I33" s="29"/>
      <c r="J33" s="29"/>
      <c r="K33" s="29"/>
      <c r="L33" s="29"/>
      <c r="M33" s="29"/>
      <c r="N33" s="103"/>
      <c r="O33" s="104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  <c r="GD33" s="105"/>
      <c r="GE33" s="105"/>
      <c r="GF33" s="105"/>
      <c r="GG33" s="105"/>
      <c r="GH33" s="105"/>
      <c r="GI33" s="105"/>
      <c r="GJ33" s="105"/>
      <c r="GK33" s="105"/>
      <c r="GL33" s="105"/>
      <c r="GM33" s="105"/>
      <c r="GN33" s="105"/>
      <c r="GO33" s="105"/>
      <c r="GP33" s="105"/>
      <c r="GQ33" s="105"/>
      <c r="GR33" s="105"/>
      <c r="GS33" s="105"/>
      <c r="GT33" s="105"/>
      <c r="GU33" s="105"/>
      <c r="GV33" s="105"/>
      <c r="GW33" s="105"/>
      <c r="GX33" s="105"/>
      <c r="GY33" s="105"/>
      <c r="GZ33" s="105"/>
      <c r="HA33" s="105"/>
      <c r="HB33" s="105"/>
      <c r="HC33" s="105"/>
      <c r="HD33" s="105"/>
      <c r="HE33" s="105"/>
      <c r="HF33" s="105"/>
      <c r="HG33" s="105"/>
      <c r="HH33" s="105"/>
      <c r="HI33" s="105"/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5"/>
      <c r="HU33" s="105"/>
      <c r="HV33" s="105"/>
      <c r="HW33" s="105"/>
      <c r="HX33" s="105"/>
      <c r="HY33" s="105"/>
      <c r="HZ33" s="105"/>
      <c r="IA33" s="105"/>
      <c r="IB33" s="105"/>
      <c r="IC33" s="105"/>
      <c r="ID33" s="105"/>
      <c r="IE33" s="105"/>
      <c r="IF33" s="105"/>
      <c r="IG33" s="105"/>
      <c r="IH33" s="105"/>
      <c r="II33" s="105"/>
      <c r="IJ33" s="105"/>
      <c r="IK33" s="105"/>
      <c r="IL33" s="105"/>
      <c r="IM33" s="105"/>
      <c r="IN33" s="105"/>
      <c r="IO33" s="105"/>
      <c r="IP33" s="105"/>
      <c r="IQ33" s="105"/>
      <c r="IR33" s="105"/>
      <c r="IS33" s="105"/>
      <c r="IT33" s="105"/>
      <c r="IU33" s="105"/>
      <c r="IV33" s="105"/>
      <c r="IW33" s="105"/>
    </row>
    <row r="34" customFormat="false" ht="13.5" hidden="false" customHeight="true" outlineLevel="0" collapsed="false">
      <c r="A34" s="29" t="s">
        <v>56</v>
      </c>
      <c r="B34" s="39" t="n">
        <f aca="false">+PGETX!$H$39</f>
        <v>16254.68</v>
      </c>
      <c r="C34" s="28" t="n">
        <f aca="false">+B34/$G$4</f>
        <v>7814.75</v>
      </c>
      <c r="D34" s="34" t="n">
        <f aca="false">+PGETX!E39</f>
        <v>37305</v>
      </c>
      <c r="E34" s="29" t="s">
        <v>111</v>
      </c>
      <c r="F34" s="29" t="s">
        <v>30</v>
      </c>
      <c r="G34" s="29" t="s">
        <v>58</v>
      </c>
      <c r="H34" s="29"/>
      <c r="I34" s="9"/>
      <c r="J34" s="9"/>
      <c r="K34" s="9"/>
      <c r="L34" s="9"/>
      <c r="M34" s="9"/>
      <c r="N34" s="96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2.95" hidden="false" customHeight="true" outlineLevel="0" collapsed="false">
      <c r="A35" s="9" t="s">
        <v>63</v>
      </c>
      <c r="B35" s="41" t="n">
        <f aca="false">+SidR!D41</f>
        <v>12824.6</v>
      </c>
      <c r="C35" s="53" t="n">
        <f aca="false">+B35/$G$5</f>
        <v>6165.67307692308</v>
      </c>
      <c r="D35" s="40" t="n">
        <f aca="false">+SidR!A41</f>
        <v>37305</v>
      </c>
      <c r="E35" s="9" t="s">
        <v>111</v>
      </c>
      <c r="F35" s="9" t="s">
        <v>64</v>
      </c>
      <c r="G35" s="9" t="s">
        <v>58</v>
      </c>
      <c r="H35" s="9"/>
      <c r="I35" s="9"/>
      <c r="J35" s="9"/>
      <c r="K35" s="9"/>
      <c r="L35" s="9"/>
      <c r="M35" s="9"/>
      <c r="N35" s="96"/>
      <c r="O35" s="3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8" hidden="false" customHeight="true" outlineLevel="0" collapsed="false">
      <c r="A36" s="9" t="s">
        <v>121</v>
      </c>
      <c r="B36" s="27" t="n">
        <f aca="false">SUM(B8:B35)</f>
        <v>4257409.25</v>
      </c>
      <c r="C36" s="28" t="n">
        <f aca="false">SUM(C8:C35)</f>
        <v>2046729.79807692</v>
      </c>
      <c r="D36" s="35"/>
      <c r="E36" s="9"/>
      <c r="F36" s="9"/>
      <c r="G36" s="9"/>
      <c r="H36" s="9"/>
      <c r="I36" s="9"/>
      <c r="J36" s="9"/>
      <c r="K36" s="9"/>
      <c r="L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5" hidden="false" customHeight="true" outlineLevel="0" collapsed="false">
      <c r="A37" s="9"/>
      <c r="B37" s="27"/>
      <c r="C37" s="28"/>
      <c r="D37" s="35"/>
      <c r="E37" s="9"/>
      <c r="F37" s="107"/>
      <c r="G37" s="107"/>
      <c r="H37" s="9"/>
      <c r="I37" s="9"/>
      <c r="J37" s="9"/>
      <c r="K37" s="9"/>
      <c r="L37" s="9"/>
      <c r="M37" s="9"/>
      <c r="N37" s="96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5" hidden="false" customHeight="true" outlineLevel="0" collapsed="false">
      <c r="A38" s="91" t="s">
        <v>13</v>
      </c>
      <c r="B38" s="92" t="s">
        <v>108</v>
      </c>
      <c r="C38" s="93" t="s">
        <v>9</v>
      </c>
      <c r="D38" s="108" t="s">
        <v>18</v>
      </c>
      <c r="E38" s="91" t="s">
        <v>109</v>
      </c>
      <c r="F38" s="95" t="s">
        <v>20</v>
      </c>
      <c r="G38" s="95" t="s">
        <v>20</v>
      </c>
      <c r="H38" s="91" t="s">
        <v>21</v>
      </c>
      <c r="I38" s="9"/>
      <c r="J38" s="9"/>
      <c r="K38" s="9"/>
      <c r="L38" s="9"/>
      <c r="M38" s="9"/>
      <c r="N38" s="96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29" t="s">
        <v>33</v>
      </c>
      <c r="B39" s="39" t="n">
        <f aca="false">+Citizens!D18</f>
        <v>-563447.35</v>
      </c>
      <c r="C39" s="32" t="n">
        <f aca="false">+B39/$G$4</f>
        <v>-270888.149038462</v>
      </c>
      <c r="D39" s="34" t="n">
        <f aca="false">+Citizens!A18</f>
        <v>37304</v>
      </c>
      <c r="E39" s="29" t="s">
        <v>111</v>
      </c>
      <c r="F39" s="29" t="s">
        <v>27</v>
      </c>
      <c r="G39" s="29" t="s">
        <v>25</v>
      </c>
      <c r="H39" s="36"/>
      <c r="I39" s="9"/>
      <c r="J39" s="9"/>
      <c r="K39" s="9"/>
      <c r="L39" s="9"/>
      <c r="M39" s="9"/>
      <c r="N39" s="96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2.95" hidden="false" customHeight="true" outlineLevel="0" collapsed="false">
      <c r="A40" s="9" t="s">
        <v>29</v>
      </c>
      <c r="B40" s="39" t="n">
        <f aca="false">+'NS Steel'!D41</f>
        <v>-269782.6</v>
      </c>
      <c r="C40" s="32" t="n">
        <f aca="false">+B40/$G$4</f>
        <v>-129703.173076923</v>
      </c>
      <c r="D40" s="40" t="n">
        <f aca="false">+'NS Steel'!A41</f>
        <v>37305</v>
      </c>
      <c r="E40" s="9" t="s">
        <v>111</v>
      </c>
      <c r="F40" s="9" t="s">
        <v>30</v>
      </c>
      <c r="G40" s="9" t="s">
        <v>31</v>
      </c>
      <c r="H40" s="36"/>
      <c r="I40" s="9"/>
      <c r="J40" s="9"/>
      <c r="K40" s="9"/>
      <c r="L40" s="9"/>
      <c r="M40" s="9"/>
      <c r="N40" s="96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2.95" hidden="false" customHeight="true" outlineLevel="0" collapsed="false">
      <c r="A41" s="29" t="s">
        <v>65</v>
      </c>
      <c r="B41" s="39" t="n">
        <f aca="false">+MiVida_Rich!D41</f>
        <v>-192285.66</v>
      </c>
      <c r="C41" s="32" t="n">
        <f aca="false">+B41/$G$5</f>
        <v>-92445.0288461538</v>
      </c>
      <c r="D41" s="34" t="n">
        <f aca="false">+MiVida_Rich!A41</f>
        <v>37287</v>
      </c>
      <c r="E41" s="29" t="s">
        <v>111</v>
      </c>
      <c r="F41" s="29" t="s">
        <v>64</v>
      </c>
      <c r="G41" s="29" t="s">
        <v>58</v>
      </c>
      <c r="H41" s="36"/>
      <c r="I41" s="9"/>
      <c r="J41" s="9"/>
      <c r="K41" s="9"/>
      <c r="L41" s="9"/>
      <c r="M41" s="9"/>
      <c r="N41" s="96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9" t="s">
        <v>122</v>
      </c>
      <c r="B42" s="39" t="n">
        <f aca="false">+crosstex!F41</f>
        <v>-134414.39</v>
      </c>
      <c r="C42" s="32" t="n">
        <f aca="false">+B42/$G$4</f>
        <v>-64622.3028846154</v>
      </c>
      <c r="D42" s="40" t="n">
        <f aca="false">+crosstex!A41</f>
        <v>37304</v>
      </c>
      <c r="E42" s="9" t="s">
        <v>111</v>
      </c>
      <c r="F42" s="9" t="s">
        <v>64</v>
      </c>
      <c r="G42" s="9" t="s">
        <v>31</v>
      </c>
      <c r="H42" s="36"/>
      <c r="I42" s="9"/>
      <c r="J42" s="9"/>
      <c r="K42" s="9"/>
      <c r="L42" s="9"/>
      <c r="M42" s="9"/>
      <c r="N42" s="96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3.5" hidden="false" customHeight="true" outlineLevel="0" collapsed="false">
      <c r="A43" s="29" t="s">
        <v>123</v>
      </c>
      <c r="B43" s="106" t="n">
        <f aca="false">+Duke!B83</f>
        <v>-128990.15</v>
      </c>
      <c r="C43" s="99" t="n">
        <f aca="false">+B43/$G$5</f>
        <v>-62014.4951923076</v>
      </c>
      <c r="D43" s="34" t="n">
        <f aca="false">+DEFS!A40</f>
        <v>37304</v>
      </c>
      <c r="E43" s="29" t="s">
        <v>111</v>
      </c>
      <c r="F43" s="9" t="s">
        <v>24</v>
      </c>
      <c r="G43" s="9" t="s">
        <v>31</v>
      </c>
      <c r="H43" s="9"/>
      <c r="I43" s="109"/>
      <c r="J43" s="109"/>
      <c r="K43" s="109"/>
      <c r="L43" s="109"/>
      <c r="M43" s="9"/>
      <c r="N43" s="103"/>
      <c r="O43" s="104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0"/>
      <c r="DV43" s="110"/>
      <c r="DW43" s="110"/>
      <c r="DX43" s="110"/>
      <c r="DY43" s="110"/>
      <c r="DZ43" s="110"/>
      <c r="EA43" s="110"/>
      <c r="EB43" s="110"/>
      <c r="EC43" s="110"/>
      <c r="ED43" s="110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  <c r="FV43" s="110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10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  <c r="IN43" s="110"/>
      <c r="IO43" s="110"/>
      <c r="IP43" s="110"/>
      <c r="IQ43" s="110"/>
      <c r="IR43" s="110"/>
      <c r="IS43" s="110"/>
      <c r="IT43" s="110"/>
      <c r="IU43" s="110"/>
      <c r="IV43" s="110"/>
      <c r="IW43" s="110"/>
    </row>
    <row r="44" customFormat="false" ht="13.5" hidden="false" customHeight="true" outlineLevel="0" collapsed="false">
      <c r="A44" s="29" t="s">
        <v>41</v>
      </c>
      <c r="B44" s="39" t="n">
        <f aca="false">+burlington!D42</f>
        <v>-56909.22</v>
      </c>
      <c r="C44" s="28" t="n">
        <f aca="false">+B44/$G$3</f>
        <v>-27229.2918660287</v>
      </c>
      <c r="D44" s="34" t="n">
        <f aca="false">+burlington!A42</f>
        <v>37305</v>
      </c>
      <c r="E44" s="29" t="s">
        <v>111</v>
      </c>
      <c r="F44" s="9" t="s">
        <v>30</v>
      </c>
      <c r="G44" s="9" t="s">
        <v>42</v>
      </c>
      <c r="H44" s="9"/>
      <c r="I44" s="9"/>
      <c r="J44" s="9"/>
      <c r="K44" s="9"/>
      <c r="L44" s="9"/>
      <c r="M44" s="9"/>
      <c r="N44" s="96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3.5" hidden="false" customHeight="true" outlineLevel="0" collapsed="false">
      <c r="A45" s="9" t="s">
        <v>28</v>
      </c>
      <c r="B45" s="39" t="n">
        <f aca="false">+SWGasTrans!$D$41</f>
        <v>-27828.13</v>
      </c>
      <c r="C45" s="28" t="n">
        <f aca="false">+B45/$G$4</f>
        <v>-13378.9086538462</v>
      </c>
      <c r="D45" s="34" t="n">
        <f aca="false">+SWGasTrans!A41</f>
        <v>37305</v>
      </c>
      <c r="E45" s="9" t="s">
        <v>111</v>
      </c>
      <c r="F45" s="9" t="s">
        <v>24</v>
      </c>
      <c r="G45" s="9" t="s">
        <v>25</v>
      </c>
      <c r="H45" s="9"/>
      <c r="I45" s="29"/>
      <c r="J45" s="29"/>
      <c r="K45" s="29"/>
      <c r="L45" s="29"/>
      <c r="M45" s="29"/>
      <c r="N45" s="103"/>
      <c r="O45" s="104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  <c r="GR45" s="105"/>
      <c r="GS45" s="105"/>
      <c r="GT45" s="105"/>
      <c r="GU45" s="105"/>
      <c r="GV45" s="105"/>
      <c r="GW45" s="105"/>
      <c r="GX45" s="105"/>
      <c r="GY45" s="105"/>
      <c r="GZ45" s="105"/>
      <c r="HA45" s="105"/>
      <c r="HB45" s="105"/>
      <c r="HC45" s="105"/>
      <c r="HD45" s="105"/>
      <c r="HE45" s="105"/>
      <c r="HF45" s="105"/>
      <c r="HG45" s="105"/>
      <c r="HH45" s="105"/>
      <c r="HI45" s="105"/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5"/>
      <c r="HU45" s="105"/>
      <c r="HV45" s="105"/>
      <c r="HW45" s="105"/>
      <c r="HX45" s="105"/>
      <c r="HY45" s="105"/>
      <c r="HZ45" s="105"/>
      <c r="IA45" s="105"/>
      <c r="IB45" s="105"/>
      <c r="IC45" s="105"/>
      <c r="ID45" s="105"/>
      <c r="IE45" s="105"/>
      <c r="IF45" s="105"/>
      <c r="IG45" s="105"/>
      <c r="IH45" s="105"/>
      <c r="II45" s="105"/>
      <c r="IJ45" s="105"/>
      <c r="IK45" s="105"/>
      <c r="IL45" s="105"/>
      <c r="IM45" s="105"/>
      <c r="IN45" s="105"/>
      <c r="IO45" s="105"/>
      <c r="IP45" s="105"/>
      <c r="IQ45" s="105"/>
      <c r="IR45" s="105"/>
      <c r="IS45" s="105"/>
      <c r="IT45" s="105"/>
      <c r="IU45" s="105"/>
      <c r="IV45" s="105"/>
      <c r="IW45" s="105"/>
    </row>
    <row r="46" customFormat="false" ht="13.5" hidden="false" customHeight="true" outlineLevel="0" collapsed="false">
      <c r="A46" s="29" t="s">
        <v>67</v>
      </c>
      <c r="B46" s="106" t="n">
        <f aca="false">+WTGmktg!J43</f>
        <v>-24888.65</v>
      </c>
      <c r="C46" s="32" t="n">
        <f aca="false">+B46/$G$4</f>
        <v>-11965.6971153846</v>
      </c>
      <c r="D46" s="34" t="n">
        <f aca="false">+WTGmktg!A43</f>
        <v>37305</v>
      </c>
      <c r="E46" s="9" t="s">
        <v>111</v>
      </c>
      <c r="F46" s="29" t="s">
        <v>24</v>
      </c>
      <c r="G46" s="29" t="s">
        <v>38</v>
      </c>
      <c r="H46" s="29"/>
      <c r="I46" s="9"/>
      <c r="J46" s="9"/>
      <c r="K46" s="9"/>
      <c r="L46" s="9"/>
      <c r="M46" s="9" t="s">
        <v>116</v>
      </c>
      <c r="N46" s="96" t="n">
        <v>23995</v>
      </c>
      <c r="O46" s="33" t="n">
        <v>-1023166</v>
      </c>
      <c r="P46" s="9" t="s">
        <v>124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9" t="s">
        <v>96</v>
      </c>
      <c r="B47" s="39" t="n">
        <f aca="false">+C47*$G$3</f>
        <v>-21924.1</v>
      </c>
      <c r="C47" s="32" t="n">
        <f aca="false">+NW!$F$41</f>
        <v>-10490</v>
      </c>
      <c r="D47" s="34" t="n">
        <f aca="false">+NW!B41</f>
        <v>37305</v>
      </c>
      <c r="E47" s="9" t="s">
        <v>114</v>
      </c>
      <c r="F47" s="9" t="s">
        <v>24</v>
      </c>
      <c r="G47" s="9" t="s">
        <v>38</v>
      </c>
      <c r="H47" s="36"/>
      <c r="I47" s="9"/>
      <c r="J47" s="9"/>
      <c r="K47" s="9"/>
      <c r="L47" s="9"/>
      <c r="M47" s="9"/>
      <c r="N47" s="96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3.5" hidden="false" customHeight="true" outlineLevel="0" collapsed="false">
      <c r="A48" s="29" t="s">
        <v>125</v>
      </c>
      <c r="B48" s="39" t="n">
        <f aca="false">+C48*$G$3</f>
        <v>-18950.03</v>
      </c>
      <c r="C48" s="28" t="n">
        <f aca="false">+williams!J40</f>
        <v>-9067</v>
      </c>
      <c r="D48" s="34" t="n">
        <f aca="false">+williams!A40</f>
        <v>37306</v>
      </c>
      <c r="E48" s="29" t="s">
        <v>111</v>
      </c>
      <c r="F48" s="29" t="s">
        <v>30</v>
      </c>
      <c r="G48" s="29" t="s">
        <v>40</v>
      </c>
      <c r="H48" s="29"/>
      <c r="I48" s="9"/>
      <c r="J48" s="9"/>
      <c r="K48" s="9"/>
      <c r="L48" s="9"/>
      <c r="M48" s="9"/>
      <c r="N48" s="96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9" t="s">
        <v>61</v>
      </c>
      <c r="B49" s="39" t="n">
        <f aca="false">+EOG!$J$41</f>
        <v>-11989.39</v>
      </c>
      <c r="C49" s="28" t="n">
        <f aca="false">+B49/$G$4</f>
        <v>-5764.12980769231</v>
      </c>
      <c r="D49" s="34" t="n">
        <f aca="false">+EOG!A41</f>
        <v>37305</v>
      </c>
      <c r="E49" s="9" t="s">
        <v>111</v>
      </c>
      <c r="F49" s="9" t="s">
        <v>47</v>
      </c>
      <c r="G49" s="9" t="s">
        <v>58</v>
      </c>
      <c r="H49" s="9"/>
      <c r="I49" s="29"/>
      <c r="J49" s="29"/>
      <c r="K49" s="29"/>
      <c r="L49" s="29"/>
      <c r="M49" s="29" t="s">
        <v>126</v>
      </c>
      <c r="N49" s="103" t="n">
        <v>24268</v>
      </c>
      <c r="O49" s="104" t="n">
        <v>1481856.66</v>
      </c>
      <c r="P49" s="104" t="n">
        <f aca="false">+O49</f>
        <v>1481856.66</v>
      </c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  <c r="GR49" s="105"/>
      <c r="GS49" s="105"/>
      <c r="GT49" s="105"/>
      <c r="GU49" s="105"/>
      <c r="GV49" s="105"/>
      <c r="GW49" s="105"/>
      <c r="GX49" s="105"/>
      <c r="GY49" s="105"/>
      <c r="GZ49" s="105"/>
      <c r="HA49" s="105"/>
      <c r="HB49" s="105"/>
      <c r="HC49" s="105"/>
      <c r="HD49" s="105"/>
      <c r="HE49" s="105"/>
      <c r="HF49" s="105"/>
      <c r="HG49" s="105"/>
      <c r="HH49" s="105"/>
      <c r="HI49" s="105"/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5"/>
      <c r="HU49" s="105"/>
      <c r="HV49" s="105"/>
      <c r="HW49" s="105"/>
      <c r="HX49" s="105"/>
      <c r="HY49" s="105"/>
      <c r="HZ49" s="105"/>
      <c r="IA49" s="105"/>
      <c r="IB49" s="105"/>
      <c r="IC49" s="105"/>
      <c r="ID49" s="105"/>
      <c r="IE49" s="105"/>
      <c r="IF49" s="105"/>
      <c r="IG49" s="105"/>
      <c r="IH49" s="105"/>
      <c r="II49" s="105"/>
      <c r="IJ49" s="105"/>
      <c r="IK49" s="105"/>
      <c r="IL49" s="105"/>
      <c r="IM49" s="105"/>
      <c r="IN49" s="105"/>
      <c r="IO49" s="105"/>
      <c r="IP49" s="105"/>
      <c r="IQ49" s="105"/>
      <c r="IR49" s="105"/>
      <c r="IS49" s="105"/>
      <c r="IT49" s="105"/>
      <c r="IU49" s="105"/>
      <c r="IV49" s="105"/>
      <c r="IW49" s="105"/>
    </row>
    <row r="50" customFormat="false" ht="13.5" hidden="false" customHeight="true" outlineLevel="0" collapsed="false">
      <c r="A50" s="9" t="s">
        <v>127</v>
      </c>
      <c r="B50" s="39" t="n">
        <f aca="false">+Devon!D41</f>
        <v>-8941.92</v>
      </c>
      <c r="C50" s="28" t="n">
        <f aca="false">+B50/$G$5</f>
        <v>-4299</v>
      </c>
      <c r="D50" s="40" t="n">
        <f aca="false">+Devon!A41</f>
        <v>37305</v>
      </c>
      <c r="E50" s="9" t="s">
        <v>111</v>
      </c>
      <c r="F50" s="9" t="s">
        <v>27</v>
      </c>
      <c r="G50" s="9" t="s">
        <v>25</v>
      </c>
      <c r="H50" s="9" t="s">
        <v>128</v>
      </c>
      <c r="I50" s="29"/>
      <c r="J50" s="29"/>
      <c r="K50" s="29"/>
      <c r="L50" s="29"/>
      <c r="M50" s="29"/>
      <c r="N50" s="103"/>
      <c r="O50" s="104"/>
      <c r="P50" s="104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  <c r="GQ50" s="105"/>
      <c r="GR50" s="105"/>
      <c r="GS50" s="105"/>
      <c r="GT50" s="105"/>
      <c r="GU50" s="105"/>
      <c r="GV50" s="105"/>
      <c r="GW50" s="105"/>
      <c r="GX50" s="105"/>
      <c r="GY50" s="105"/>
      <c r="GZ50" s="105"/>
      <c r="HA50" s="105"/>
      <c r="HB50" s="105"/>
      <c r="HC50" s="105"/>
      <c r="HD50" s="105"/>
      <c r="HE50" s="105"/>
      <c r="HF50" s="105"/>
      <c r="HG50" s="105"/>
      <c r="HH50" s="105"/>
      <c r="HI50" s="105"/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5"/>
      <c r="HU50" s="105"/>
      <c r="HV50" s="105"/>
      <c r="HW50" s="105"/>
      <c r="HX50" s="105"/>
      <c r="HY50" s="105"/>
      <c r="HZ50" s="105"/>
      <c r="IA50" s="105"/>
      <c r="IB50" s="105"/>
      <c r="IC50" s="105"/>
      <c r="ID50" s="105"/>
      <c r="IE50" s="105"/>
      <c r="IF50" s="105"/>
      <c r="IG50" s="105"/>
      <c r="IH50" s="105"/>
      <c r="II50" s="105"/>
      <c r="IJ50" s="105"/>
      <c r="IK50" s="105"/>
      <c r="IL50" s="105"/>
      <c r="IM50" s="105"/>
      <c r="IN50" s="105"/>
      <c r="IO50" s="105"/>
      <c r="IP50" s="105"/>
      <c r="IQ50" s="105"/>
      <c r="IR50" s="105"/>
      <c r="IS50" s="105"/>
      <c r="IT50" s="105"/>
      <c r="IU50" s="105"/>
      <c r="IV50" s="105"/>
      <c r="IW50" s="105"/>
    </row>
    <row r="51" customFormat="false" ht="13.5" hidden="false" customHeight="true" outlineLevel="0" collapsed="false">
      <c r="A51" s="9" t="s">
        <v>94</v>
      </c>
      <c r="B51" s="39" t="n">
        <f aca="false">+C51*$G$3</f>
        <v>-8675.59</v>
      </c>
      <c r="C51" s="28" t="n">
        <f aca="false">+Amoco!D40</f>
        <v>-4151</v>
      </c>
      <c r="D51" s="40" t="n">
        <f aca="false">+Amoco!A40</f>
        <v>37305</v>
      </c>
      <c r="E51" s="9" t="s">
        <v>114</v>
      </c>
      <c r="F51" s="9" t="s">
        <v>24</v>
      </c>
      <c r="G51" s="9" t="s">
        <v>38</v>
      </c>
      <c r="H51" s="109"/>
      <c r="I51" s="29"/>
      <c r="J51" s="29"/>
      <c r="K51" s="29"/>
      <c r="L51" s="29"/>
      <c r="M51" s="29"/>
      <c r="N51" s="103"/>
      <c r="O51" s="104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5"/>
      <c r="FF51" s="105"/>
      <c r="FG51" s="105"/>
      <c r="FH51" s="105"/>
      <c r="FI51" s="105"/>
      <c r="FJ51" s="105"/>
      <c r="FK51" s="105"/>
      <c r="FL51" s="105"/>
      <c r="FM51" s="105"/>
      <c r="FN51" s="105"/>
      <c r="FO51" s="105"/>
      <c r="FP51" s="105"/>
      <c r="FQ51" s="105"/>
      <c r="FR51" s="105"/>
      <c r="FS51" s="105"/>
      <c r="FT51" s="105"/>
      <c r="FU51" s="105"/>
      <c r="FV51" s="105"/>
      <c r="FW51" s="105"/>
      <c r="FX51" s="105"/>
      <c r="FY51" s="105"/>
      <c r="FZ51" s="105"/>
      <c r="GA51" s="105"/>
      <c r="GB51" s="105"/>
      <c r="GC51" s="105"/>
      <c r="GD51" s="105"/>
      <c r="GE51" s="105"/>
      <c r="GF51" s="105"/>
      <c r="GG51" s="105"/>
      <c r="GH51" s="105"/>
      <c r="GI51" s="105"/>
      <c r="GJ51" s="105"/>
      <c r="GK51" s="105"/>
      <c r="GL51" s="105"/>
      <c r="GM51" s="105"/>
      <c r="GN51" s="105"/>
      <c r="GO51" s="105"/>
      <c r="GP51" s="105"/>
      <c r="GQ51" s="105"/>
      <c r="GR51" s="105"/>
      <c r="GS51" s="105"/>
      <c r="GT51" s="105"/>
      <c r="GU51" s="105"/>
      <c r="GV51" s="105"/>
      <c r="GW51" s="105"/>
      <c r="GX51" s="105"/>
      <c r="GY51" s="105"/>
      <c r="GZ51" s="105"/>
      <c r="HA51" s="105"/>
      <c r="HB51" s="105"/>
      <c r="HC51" s="105"/>
      <c r="HD51" s="105"/>
      <c r="HE51" s="105"/>
      <c r="HF51" s="105"/>
      <c r="HG51" s="105"/>
      <c r="HH51" s="105"/>
      <c r="HI51" s="105"/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5"/>
      <c r="HU51" s="105"/>
      <c r="HV51" s="105"/>
      <c r="HW51" s="105"/>
      <c r="HX51" s="105"/>
      <c r="HY51" s="105"/>
      <c r="HZ51" s="105"/>
      <c r="IA51" s="105"/>
      <c r="IB51" s="105"/>
      <c r="IC51" s="105"/>
      <c r="ID51" s="105"/>
      <c r="IE51" s="105"/>
      <c r="IF51" s="105"/>
      <c r="IG51" s="105"/>
      <c r="IH51" s="105"/>
      <c r="II51" s="105"/>
      <c r="IJ51" s="105"/>
      <c r="IK51" s="105"/>
      <c r="IL51" s="105"/>
      <c r="IM51" s="105"/>
      <c r="IN51" s="105"/>
      <c r="IO51" s="105"/>
      <c r="IP51" s="105"/>
      <c r="IQ51" s="105"/>
      <c r="IR51" s="105"/>
      <c r="IS51" s="105"/>
      <c r="IT51" s="105"/>
      <c r="IU51" s="105"/>
      <c r="IV51" s="105"/>
      <c r="IW51" s="105"/>
    </row>
    <row r="52" customFormat="false" ht="13.5" hidden="false" customHeight="true" outlineLevel="0" collapsed="false">
      <c r="A52" s="29" t="s">
        <v>37</v>
      </c>
      <c r="B52" s="111" t="n">
        <f aca="false">+transcol!$D$43</f>
        <v>-374.280000000003</v>
      </c>
      <c r="C52" s="112" t="n">
        <f aca="false">+B52/$G$4</f>
        <v>-179.942307692309</v>
      </c>
      <c r="D52" s="34" t="n">
        <f aca="false">+transcol!A43</f>
        <v>37305</v>
      </c>
      <c r="E52" s="29" t="s">
        <v>111</v>
      </c>
      <c r="F52" s="29" t="s">
        <v>24</v>
      </c>
      <c r="G52" s="29" t="s">
        <v>38</v>
      </c>
      <c r="H52" s="9"/>
      <c r="I52" s="29"/>
      <c r="J52" s="29"/>
      <c r="K52" s="29"/>
      <c r="L52" s="29"/>
      <c r="M52" s="29"/>
      <c r="N52" s="103"/>
      <c r="O52" s="104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5"/>
      <c r="ES52" s="105"/>
      <c r="ET52" s="105"/>
      <c r="EU52" s="105"/>
      <c r="EV52" s="105"/>
      <c r="EW52" s="105"/>
      <c r="EX52" s="105"/>
      <c r="EY52" s="105"/>
      <c r="EZ52" s="105"/>
      <c r="FA52" s="105"/>
      <c r="FB52" s="105"/>
      <c r="FC52" s="105"/>
      <c r="FD52" s="105"/>
      <c r="FE52" s="105"/>
      <c r="FF52" s="105"/>
      <c r="FG52" s="105"/>
      <c r="FH52" s="105"/>
      <c r="FI52" s="105"/>
      <c r="FJ52" s="105"/>
      <c r="FK52" s="105"/>
      <c r="FL52" s="105"/>
      <c r="FM52" s="105"/>
      <c r="FN52" s="105"/>
      <c r="FO52" s="105"/>
      <c r="FP52" s="105"/>
      <c r="FQ52" s="105"/>
      <c r="FR52" s="105"/>
      <c r="FS52" s="105"/>
      <c r="FT52" s="105"/>
      <c r="FU52" s="105"/>
      <c r="FV52" s="105"/>
      <c r="FW52" s="105"/>
      <c r="FX52" s="105"/>
      <c r="FY52" s="105"/>
      <c r="FZ52" s="105"/>
      <c r="GA52" s="105"/>
      <c r="GB52" s="105"/>
      <c r="GC52" s="105"/>
      <c r="GD52" s="105"/>
      <c r="GE52" s="105"/>
      <c r="GF52" s="105"/>
      <c r="GG52" s="105"/>
      <c r="GH52" s="105"/>
      <c r="GI52" s="105"/>
      <c r="GJ52" s="105"/>
      <c r="GK52" s="105"/>
      <c r="GL52" s="105"/>
      <c r="GM52" s="105"/>
      <c r="GN52" s="105"/>
      <c r="GO52" s="105"/>
      <c r="GP52" s="105"/>
      <c r="GQ52" s="105"/>
      <c r="GR52" s="105"/>
      <c r="GS52" s="105"/>
      <c r="GT52" s="105"/>
      <c r="GU52" s="105"/>
      <c r="GV52" s="105"/>
      <c r="GW52" s="105"/>
      <c r="GX52" s="105"/>
      <c r="GY52" s="105"/>
      <c r="GZ52" s="105"/>
      <c r="HA52" s="105"/>
      <c r="HB52" s="105"/>
      <c r="HC52" s="105"/>
      <c r="HD52" s="105"/>
      <c r="HE52" s="105"/>
      <c r="HF52" s="105"/>
      <c r="HG52" s="105"/>
      <c r="HH52" s="105"/>
      <c r="HI52" s="105"/>
      <c r="HJ52" s="105"/>
      <c r="HK52" s="105"/>
      <c r="HL52" s="105"/>
      <c r="HM52" s="105"/>
      <c r="HN52" s="105"/>
      <c r="HO52" s="105"/>
      <c r="HP52" s="105"/>
      <c r="HQ52" s="105"/>
      <c r="HR52" s="105"/>
      <c r="HS52" s="105"/>
      <c r="HT52" s="105"/>
      <c r="HU52" s="105"/>
      <c r="HV52" s="105"/>
      <c r="HW52" s="105"/>
      <c r="HX52" s="105"/>
      <c r="HY52" s="105"/>
      <c r="HZ52" s="105"/>
      <c r="IA52" s="105"/>
      <c r="IB52" s="105"/>
      <c r="IC52" s="105"/>
      <c r="ID52" s="105"/>
      <c r="IE52" s="105"/>
      <c r="IF52" s="105"/>
      <c r="IG52" s="105"/>
      <c r="IH52" s="105"/>
      <c r="II52" s="105"/>
      <c r="IJ52" s="105"/>
      <c r="IK52" s="105"/>
      <c r="IL52" s="105"/>
      <c r="IM52" s="105"/>
      <c r="IN52" s="105"/>
      <c r="IO52" s="105"/>
      <c r="IP52" s="105"/>
      <c r="IQ52" s="105"/>
      <c r="IR52" s="105"/>
      <c r="IS52" s="105"/>
      <c r="IT52" s="105"/>
      <c r="IU52" s="105"/>
      <c r="IV52" s="105"/>
      <c r="IW52" s="105"/>
    </row>
    <row r="53" customFormat="false" ht="15" hidden="false" customHeight="true" outlineLevel="0" collapsed="false">
      <c r="A53" s="9" t="s">
        <v>129</v>
      </c>
      <c r="B53" s="39" t="n">
        <f aca="false">SUM(B39:B52)</f>
        <v>-1469401.46</v>
      </c>
      <c r="C53" s="32" t="n">
        <f aca="false">SUM(C39:C52)</f>
        <v>-706198.118789105</v>
      </c>
      <c r="D53" s="62"/>
      <c r="E53" s="9"/>
      <c r="F53" s="9"/>
      <c r="G53" s="9"/>
      <c r="H53" s="9"/>
      <c r="I53" s="9"/>
      <c r="J53" s="9"/>
      <c r="K53" s="9"/>
      <c r="L53" s="9"/>
      <c r="M53" s="9"/>
      <c r="N53" s="96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2" hidden="false" customHeight="true" outlineLevel="0" collapsed="false">
      <c r="A54" s="9"/>
      <c r="B54" s="41"/>
      <c r="C54" s="53"/>
      <c r="D54" s="35"/>
      <c r="E54" s="9"/>
      <c r="F54" s="9"/>
      <c r="G54" s="9"/>
      <c r="H54" s="9"/>
      <c r="I54" s="9"/>
      <c r="J54" s="9"/>
      <c r="K54" s="9"/>
      <c r="L54" s="9"/>
      <c r="M54" s="9"/>
      <c r="N54" s="96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19" t="s">
        <v>130</v>
      </c>
      <c r="B55" s="113" t="n">
        <f aca="false">+B53+B36</f>
        <v>2788007.79</v>
      </c>
      <c r="C55" s="114" t="n">
        <f aca="false">+C53+C36</f>
        <v>1340531.67928782</v>
      </c>
      <c r="D55" s="35"/>
      <c r="E55" s="9"/>
      <c r="F55" s="9"/>
      <c r="G55" s="9"/>
      <c r="H55" s="9"/>
      <c r="I55" s="9"/>
      <c r="J55" s="9"/>
      <c r="K55" s="9"/>
      <c r="L55" s="9"/>
      <c r="M55" s="9"/>
      <c r="N55" s="96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9"/>
      <c r="N56" s="96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19" t="s">
        <v>131</v>
      </c>
      <c r="B57" s="27"/>
      <c r="C57" s="72"/>
      <c r="D57" s="35"/>
      <c r="E57" s="9"/>
      <c r="F57" s="9"/>
      <c r="G57" s="9"/>
      <c r="H57" s="9"/>
      <c r="I57" s="9"/>
      <c r="J57" s="9"/>
      <c r="K57" s="9"/>
      <c r="L57" s="9"/>
      <c r="M57" s="9"/>
      <c r="N57" s="96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6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96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6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6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6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6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6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6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6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6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6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6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19" t="s">
        <v>132</v>
      </c>
      <c r="B70" s="27"/>
      <c r="C70" s="28"/>
      <c r="D70" s="35"/>
      <c r="E70" s="9"/>
      <c r="F70" s="9"/>
      <c r="G70" s="9"/>
      <c r="H70" s="9"/>
      <c r="I70" s="9"/>
      <c r="J70" s="9"/>
      <c r="K70" s="9"/>
      <c r="L70" s="9"/>
      <c r="M70" s="9"/>
      <c r="N70" s="96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133</v>
      </c>
      <c r="B71" s="27"/>
      <c r="C71" s="28"/>
      <c r="D71" s="35"/>
      <c r="E71" s="9"/>
      <c r="F71" s="9"/>
      <c r="G71" s="9"/>
      <c r="H71" s="9"/>
      <c r="I71" s="9"/>
      <c r="J71" s="9"/>
      <c r="K71" s="9"/>
      <c r="L71" s="9"/>
      <c r="M71" s="9"/>
      <c r="N71" s="96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134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6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15"/>
      <c r="C73" s="116"/>
      <c r="D73" s="35"/>
      <c r="E73" s="9"/>
      <c r="F73" s="9"/>
      <c r="G73" s="9"/>
      <c r="H73" s="9"/>
      <c r="I73" s="9"/>
      <c r="J73" s="9"/>
      <c r="K73" s="9"/>
      <c r="L73" s="9"/>
      <c r="M73" s="9"/>
      <c r="N73" s="96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19" t="s">
        <v>135</v>
      </c>
      <c r="B74" s="117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6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136</v>
      </c>
      <c r="B75" s="118" t="n">
        <v>41112.24</v>
      </c>
      <c r="C75" s="28"/>
      <c r="D75" s="35"/>
      <c r="E75" s="9"/>
      <c r="F75" s="9"/>
      <c r="G75" s="9"/>
      <c r="H75" s="9"/>
      <c r="I75" s="9"/>
      <c r="J75" s="9"/>
      <c r="K75" s="9"/>
      <c r="L75" s="9"/>
      <c r="M75" s="9"/>
      <c r="N75" s="96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137</v>
      </c>
      <c r="B76" s="118" t="n">
        <v>-46125.36</v>
      </c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6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138</v>
      </c>
      <c r="B77" s="118" t="n">
        <v>0</v>
      </c>
      <c r="C77" s="28"/>
      <c r="D77" s="119"/>
      <c r="E77" s="9"/>
      <c r="F77" s="9"/>
      <c r="G77" s="9"/>
      <c r="H77" s="9"/>
      <c r="I77" s="9"/>
      <c r="J77" s="9"/>
      <c r="K77" s="9"/>
      <c r="L77" s="9"/>
      <c r="M77" s="9"/>
      <c r="N77" s="96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139</v>
      </c>
      <c r="B78" s="118" t="n">
        <v>-787.11</v>
      </c>
      <c r="C78" s="72"/>
      <c r="D78" s="120"/>
      <c r="E78" s="9"/>
      <c r="F78" s="9"/>
      <c r="G78" s="9"/>
      <c r="H78" s="9"/>
      <c r="I78" s="9"/>
      <c r="J78" s="9"/>
      <c r="K78" s="9"/>
      <c r="L78" s="9"/>
      <c r="M78" s="9"/>
      <c r="N78" s="96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140</v>
      </c>
      <c r="B79" s="118" t="n">
        <v>7808.63</v>
      </c>
      <c r="C79" s="72"/>
      <c r="D79" s="121"/>
      <c r="E79" s="9"/>
      <c r="F79" s="9"/>
      <c r="G79" s="9"/>
      <c r="H79" s="9"/>
      <c r="I79" s="9"/>
      <c r="J79" s="9"/>
      <c r="K79" s="9"/>
      <c r="L79" s="9"/>
      <c r="M79" s="9"/>
      <c r="N79" s="96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141</v>
      </c>
      <c r="B80" s="118" t="n">
        <v>7679.44</v>
      </c>
      <c r="C80" s="122"/>
      <c r="D80" s="35"/>
      <c r="E80" s="9"/>
      <c r="F80" s="9"/>
      <c r="G80" s="9"/>
      <c r="H80" s="9"/>
      <c r="I80" s="9"/>
      <c r="J80" s="9"/>
      <c r="K80" s="9"/>
      <c r="L80" s="9"/>
      <c r="M80" s="9"/>
      <c r="N80" s="96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142</v>
      </c>
      <c r="B81" s="123" t="n">
        <v>-1851.26</v>
      </c>
      <c r="C81" s="122"/>
      <c r="D81" s="35"/>
      <c r="E81" s="9"/>
      <c r="F81" s="9"/>
      <c r="G81" s="9"/>
      <c r="H81" s="9"/>
      <c r="I81" s="9"/>
      <c r="J81" s="9"/>
      <c r="K81" s="9"/>
      <c r="L81" s="9"/>
      <c r="M81" s="9"/>
      <c r="N81" s="96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143</v>
      </c>
      <c r="B82" s="124" t="n">
        <v>-27278.52</v>
      </c>
      <c r="C82" s="122"/>
      <c r="D82" s="35"/>
      <c r="E82" s="9"/>
      <c r="F82" s="9"/>
      <c r="G82" s="9"/>
      <c r="H82" s="9"/>
      <c r="I82" s="9"/>
      <c r="J82" s="9"/>
      <c r="K82" s="9"/>
      <c r="L82" s="9"/>
      <c r="M82" s="9"/>
      <c r="N82" s="96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144</v>
      </c>
      <c r="B83" s="125" t="n">
        <v>8356.05</v>
      </c>
      <c r="C83" s="126"/>
      <c r="D83" s="119"/>
      <c r="E83" s="9"/>
      <c r="F83" s="9"/>
      <c r="G83" s="9"/>
      <c r="H83" s="9"/>
      <c r="I83" s="9"/>
      <c r="J83" s="9"/>
      <c r="K83" s="9"/>
      <c r="L83" s="9"/>
      <c r="M83" s="9"/>
      <c r="N83" s="96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145</v>
      </c>
      <c r="B84" s="123" t="n">
        <f aca="false">775*2.08</f>
        <v>1612</v>
      </c>
      <c r="C84" s="126"/>
      <c r="D84" s="119"/>
      <c r="E84" s="9"/>
      <c r="F84" s="9"/>
      <c r="G84" s="9"/>
      <c r="H84" s="9"/>
      <c r="I84" s="9"/>
      <c r="J84" s="9"/>
      <c r="K84" s="9"/>
      <c r="L84" s="9"/>
      <c r="M84" s="9"/>
      <c r="N84" s="96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146</v>
      </c>
      <c r="B85" s="97" t="n">
        <f aca="false">44144.84-58339.66</f>
        <v>-14194.82</v>
      </c>
      <c r="C85" s="126" t="n">
        <v>26357</v>
      </c>
      <c r="D85" s="35"/>
      <c r="E85" s="9"/>
      <c r="F85" s="9"/>
      <c r="G85" s="9"/>
      <c r="H85" s="9"/>
      <c r="I85" s="9"/>
      <c r="J85" s="9"/>
      <c r="K85" s="9"/>
      <c r="L85" s="9"/>
      <c r="M85" s="9"/>
      <c r="N85" s="96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97" t="n">
        <v>-51695.87</v>
      </c>
      <c r="C86" s="126" t="n">
        <v>20379</v>
      </c>
      <c r="D86" s="35"/>
      <c r="E86" s="9"/>
      <c r="F86" s="9"/>
      <c r="G86" s="9"/>
      <c r="H86" s="9"/>
      <c r="I86" s="9"/>
      <c r="J86" s="9"/>
      <c r="K86" s="9"/>
      <c r="L86" s="9"/>
      <c r="M86" s="9"/>
      <c r="N86" s="96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146</v>
      </c>
      <c r="B87" s="97" t="n">
        <v>61340.16</v>
      </c>
      <c r="C87" s="126" t="n">
        <v>21544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6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124" t="n">
        <v>-1702.75</v>
      </c>
      <c r="C88" s="126"/>
      <c r="D88" s="35"/>
      <c r="E88" s="9"/>
      <c r="F88" s="9"/>
      <c r="G88" s="9"/>
      <c r="H88" s="9"/>
      <c r="I88" s="9"/>
      <c r="J88" s="9"/>
      <c r="K88" s="9"/>
      <c r="L88" s="9"/>
      <c r="M88" s="9"/>
      <c r="N88" s="96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148</v>
      </c>
      <c r="B89" s="124" t="n">
        <v>-1664.28</v>
      </c>
      <c r="C89" s="126"/>
      <c r="D89" s="35"/>
      <c r="E89" s="9"/>
      <c r="F89" s="9"/>
      <c r="G89" s="9"/>
      <c r="H89" s="9"/>
      <c r="I89" s="9"/>
      <c r="J89" s="9"/>
      <c r="K89" s="9"/>
      <c r="L89" s="9"/>
      <c r="M89" s="9"/>
      <c r="N89" s="96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149</v>
      </c>
      <c r="B90" s="127" t="n">
        <v>-35893</v>
      </c>
      <c r="C90" s="122"/>
      <c r="D90" s="35"/>
      <c r="E90" s="9"/>
      <c r="F90" s="9"/>
      <c r="G90" s="9"/>
      <c r="H90" s="9"/>
      <c r="I90" s="9"/>
      <c r="J90" s="9"/>
      <c r="K90" s="9"/>
      <c r="L90" s="9"/>
      <c r="M90" s="9"/>
      <c r="N90" s="96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150</v>
      </c>
      <c r="B91" s="97" t="n">
        <v>3338.45</v>
      </c>
      <c r="C91" s="122"/>
      <c r="D91" s="35"/>
      <c r="E91" s="9"/>
      <c r="F91" s="9"/>
      <c r="G91" s="9"/>
      <c r="H91" s="9"/>
      <c r="I91" s="9"/>
      <c r="J91" s="9"/>
      <c r="K91" s="9"/>
      <c r="L91" s="9"/>
      <c r="M91" s="9"/>
      <c r="N91" s="96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151</v>
      </c>
      <c r="B92" s="128" t="n">
        <v>4589.14</v>
      </c>
      <c r="C92" s="122"/>
      <c r="D92" s="35"/>
      <c r="E92" s="9"/>
      <c r="F92" s="9"/>
      <c r="G92" s="9"/>
      <c r="H92" s="9"/>
      <c r="I92" s="9"/>
      <c r="J92" s="9"/>
      <c r="K92" s="9"/>
      <c r="L92" s="9"/>
      <c r="M92" s="9"/>
      <c r="N92" s="96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152</v>
      </c>
      <c r="B93" s="129" t="n">
        <v>-725.46</v>
      </c>
      <c r="C93" s="122"/>
      <c r="D93" s="35"/>
      <c r="E93" s="9"/>
      <c r="F93" s="9"/>
      <c r="G93" s="9"/>
      <c r="H93" s="9"/>
      <c r="I93" s="9"/>
      <c r="J93" s="9"/>
      <c r="K93" s="9"/>
      <c r="L93" s="9"/>
      <c r="M93" s="9"/>
      <c r="N93" s="96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7"/>
      <c r="C94" s="28"/>
      <c r="D94" s="35"/>
      <c r="E94" s="9"/>
      <c r="F94" s="9"/>
      <c r="G94" s="9"/>
      <c r="H94" s="9"/>
      <c r="I94" s="9"/>
      <c r="J94" s="9"/>
      <c r="K94" s="9"/>
      <c r="L94" s="9"/>
      <c r="M94" s="9"/>
      <c r="N94" s="96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73" t="n">
        <f aca="false">SUM(B75:B94)</f>
        <v>-46082.32</v>
      </c>
      <c r="C95" s="28"/>
      <c r="D95" s="35"/>
      <c r="E95" s="9"/>
      <c r="F95" s="9"/>
      <c r="G95" s="9"/>
      <c r="H95" s="9"/>
      <c r="I95" s="9"/>
      <c r="J95" s="9"/>
      <c r="K95" s="9"/>
      <c r="L95" s="9"/>
      <c r="M95" s="9"/>
      <c r="N95" s="96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6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7"/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6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6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6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6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6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6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6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6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6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6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6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6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6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6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6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6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6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6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6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6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6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6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6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6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6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6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6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6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6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6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6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6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6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6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6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6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6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6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6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6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6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6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6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6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6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6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6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6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6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6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6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6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6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6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6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6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6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6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6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6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6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6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6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6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6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6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6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6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6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6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6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6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6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6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6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6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6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6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6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6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6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6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6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6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6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6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6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6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6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6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6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6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6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6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6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6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6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6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6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6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6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6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6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6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6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6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6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6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6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6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6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6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6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6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6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6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6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6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6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6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6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6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6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6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6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6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6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6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6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6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6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6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6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6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6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6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6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6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6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6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6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6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6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6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6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6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6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6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6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6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6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6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6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6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6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6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6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6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6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6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6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6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6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6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6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6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6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6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6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6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6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6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6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6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6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6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6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6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6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6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6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6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6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6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6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6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6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6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6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6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6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6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6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6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6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6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6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6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6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6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6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6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6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6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6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6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6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6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6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6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6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6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6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6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6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6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6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6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6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6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6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29"/>
      <c r="D4" s="28"/>
    </row>
    <row r="5" customFormat="false" ht="11.25" hidden="false" customHeight="false" outlineLevel="0" collapsed="false">
      <c r="B5" s="432" t="s">
        <v>158</v>
      </c>
      <c r="C5" s="432" t="s">
        <v>159</v>
      </c>
      <c r="D5" s="112" t="s">
        <v>161</v>
      </c>
    </row>
    <row r="6" customFormat="false" ht="11.25" hidden="false" customHeight="false" outlineLevel="0" collapsed="false">
      <c r="A6" s="9" t="n">
        <v>1635</v>
      </c>
      <c r="B6" s="65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33" t="n">
        <v>-542296</v>
      </c>
      <c r="C7" s="28" t="n">
        <v>-216603</v>
      </c>
      <c r="D7" s="28" t="n">
        <f aca="false">+C7-B7</f>
        <v>325693</v>
      </c>
    </row>
    <row r="8" customFormat="false" ht="11.25" hidden="false" customHeight="false" outlineLevel="0" collapsed="false">
      <c r="A8" s="9" t="n">
        <v>60667</v>
      </c>
      <c r="B8" s="433" t="n">
        <v>-18</v>
      </c>
      <c r="C8" s="28" t="n">
        <v>-603171</v>
      </c>
      <c r="D8" s="28" t="n">
        <f aca="false">+C8-B8</f>
        <v>-603153</v>
      </c>
    </row>
    <row r="9" customFormat="false" ht="11.25" hidden="false" customHeight="false" outlineLevel="0" collapsed="false">
      <c r="A9" s="9" t="n">
        <v>60749</v>
      </c>
      <c r="B9" s="433" t="n">
        <v>48196</v>
      </c>
      <c r="C9" s="28" t="n">
        <v>-44940</v>
      </c>
      <c r="D9" s="28" t="n">
        <f aca="false">+C9-B9</f>
        <v>-93136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3" t="n">
        <v>-382739</v>
      </c>
      <c r="C11" s="28"/>
      <c r="D11" s="28" t="n">
        <f aca="false">+C11-B11</f>
        <v>382739</v>
      </c>
    </row>
    <row r="12" customFormat="false" ht="11.25" hidden="false" customHeight="false" outlineLevel="0" collapsed="false">
      <c r="A12" s="9" t="n">
        <v>62960</v>
      </c>
      <c r="B12" s="433"/>
      <c r="C12" s="28"/>
      <c r="D12" s="28" t="n">
        <f aca="false">+C12-B12</f>
        <v>0</v>
      </c>
    </row>
    <row r="13" customFormat="false" ht="11.25" hidden="false" customHeight="false" outlineLevel="0" collapsed="false">
      <c r="A13" s="434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3"/>
    </row>
    <row r="18" customFormat="false" ht="11.25" hidden="false" customHeight="false" outlineLevel="0" collapsed="false">
      <c r="B18" s="28"/>
      <c r="C18" s="28"/>
      <c r="D18" s="28" t="n">
        <f aca="false">SUM(D6:D17)</f>
        <v>12143</v>
      </c>
    </row>
    <row r="19" customFormat="false" ht="11.25" hidden="false" customHeight="false" outlineLevel="0" collapsed="false">
      <c r="A19" s="9" t="s">
        <v>214</v>
      </c>
      <c r="B19" s="28"/>
      <c r="C19" s="28"/>
      <c r="D19" s="359" t="n">
        <f aca="false">+summary!G4</f>
        <v>2.08</v>
      </c>
    </row>
    <row r="20" customFormat="false" ht="11.25" hidden="false" customHeight="false" outlineLevel="0" collapsed="false">
      <c r="B20" s="28"/>
      <c r="C20" s="28"/>
      <c r="D20" s="117" t="n">
        <f aca="false">+D19*D18</f>
        <v>25257.44</v>
      </c>
    </row>
    <row r="21" customFormat="false" ht="11.25" hidden="false" customHeight="false" outlineLevel="0" collapsed="false">
      <c r="B21" s="28"/>
      <c r="C21" s="28"/>
      <c r="D21" s="117"/>
      <c r="E21" s="109"/>
    </row>
    <row r="22" customFormat="false" ht="11.25" hidden="false" customHeight="false" outlineLevel="0" collapsed="false">
      <c r="A22" s="161" t="n">
        <v>37287</v>
      </c>
      <c r="B22" s="28"/>
      <c r="C22" s="28"/>
      <c r="D22" s="435" t="n">
        <v>10496.07</v>
      </c>
      <c r="E22" s="109"/>
    </row>
    <row r="23" customFormat="false" ht="11.25" hidden="false" customHeight="false" outlineLevel="0" collapsed="false">
      <c r="B23" s="28"/>
      <c r="C23" s="28"/>
      <c r="D23" s="117"/>
      <c r="E23" s="109"/>
    </row>
    <row r="24" customFormat="false" ht="12" hidden="false" customHeight="false" outlineLevel="0" collapsed="false">
      <c r="A24" s="161" t="n">
        <v>37305</v>
      </c>
      <c r="B24" s="28"/>
      <c r="C24" s="28"/>
      <c r="D24" s="436" t="n">
        <f aca="false">+D22+D20</f>
        <v>35753.51</v>
      </c>
      <c r="E24" s="109"/>
    </row>
    <row r="25" customFormat="false" ht="12" hidden="false" customHeight="false" outlineLevel="0" collapsed="false">
      <c r="B25" s="28"/>
      <c r="C25" s="28"/>
      <c r="D25" s="28"/>
      <c r="E25" s="109"/>
    </row>
    <row r="31" customFormat="false" ht="11.25" hidden="false" customHeight="false" outlineLevel="0" collapsed="false">
      <c r="A31" s="9" t="s">
        <v>174</v>
      </c>
    </row>
    <row r="32" customFormat="false" ht="11.25" hidden="false" customHeight="false" outlineLevel="0" collapsed="false">
      <c r="A32" s="161" t="n">
        <v>37256</v>
      </c>
      <c r="D32" s="418" t="n">
        <v>4346</v>
      </c>
    </row>
    <row r="33" customFormat="false" ht="11.25" hidden="false" customHeight="false" outlineLevel="0" collapsed="false">
      <c r="A33" s="161" t="n">
        <f aca="false">+A24</f>
        <v>37305</v>
      </c>
      <c r="D33" s="42" t="n">
        <f aca="false">+D18</f>
        <v>12143</v>
      </c>
    </row>
    <row r="34" customFormat="false" ht="11.25" hidden="false" customHeight="false" outlineLevel="0" collapsed="false">
      <c r="D34" s="32" t="n">
        <f aca="false">+D33+D32</f>
        <v>16489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29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0" width="12.28"/>
    <col collapsed="false" customWidth="true" hidden="false" outlineLevel="0" max="6" min="6" style="71" width="12.85"/>
  </cols>
  <sheetData>
    <row r="3" customFormat="false" ht="12.75" hidden="false" customHeight="false" outlineLevel="0" collapsed="false">
      <c r="A3" s="173" t="s">
        <v>246</v>
      </c>
      <c r="B3" s="341"/>
      <c r="C3" s="342"/>
      <c r="D3" s="341"/>
    </row>
    <row r="4" customFormat="false" ht="12.75" hidden="false" customHeight="false" outlineLevel="0" collapsed="false">
      <c r="A4" s="343"/>
      <c r="B4" s="344" t="s">
        <v>158</v>
      </c>
      <c r="C4" s="344" t="s">
        <v>159</v>
      </c>
      <c r="D4" s="345" t="s">
        <v>161</v>
      </c>
    </row>
    <row r="5" customFormat="false" ht="12.75" hidden="false" customHeight="false" outlineLevel="0" collapsed="false">
      <c r="A5" s="343" t="n">
        <v>9236</v>
      </c>
      <c r="B5" s="341" t="n">
        <f aca="false">-69310-3578</f>
        <v>-72888</v>
      </c>
      <c r="C5" s="341" t="n">
        <v>-38202</v>
      </c>
      <c r="D5" s="341" t="n">
        <f aca="false">+C5-B5</f>
        <v>34686</v>
      </c>
      <c r="E5" s="28"/>
      <c r="F5" s="152"/>
    </row>
    <row r="6" customFormat="false" ht="12.75" hidden="false" customHeight="false" outlineLevel="0" collapsed="false">
      <c r="A6" s="343" t="n">
        <v>9238</v>
      </c>
      <c r="B6" s="341" t="n">
        <f aca="false">-16006-327</f>
        <v>-16333</v>
      </c>
      <c r="C6" s="341" t="n">
        <v>-19000</v>
      </c>
      <c r="D6" s="341" t="n">
        <f aca="false">+C6-B6</f>
        <v>-2667</v>
      </c>
      <c r="E6" s="28"/>
      <c r="F6" s="152"/>
      <c r="K6" s="346"/>
    </row>
    <row r="7" customFormat="false" ht="12.75" hidden="false" customHeight="false" outlineLevel="0" collapsed="false">
      <c r="A7" s="343" t="n">
        <v>56422</v>
      </c>
      <c r="B7" s="341" t="n">
        <f aca="false">-1545820-79636</f>
        <v>-1625456</v>
      </c>
      <c r="C7" s="341" t="n">
        <v>-1440522</v>
      </c>
      <c r="D7" s="341" t="n">
        <f aca="false">+C7-B7</f>
        <v>184934</v>
      </c>
      <c r="E7" s="28"/>
      <c r="F7" s="152"/>
    </row>
    <row r="8" customFormat="false" ht="12.75" hidden="false" customHeight="false" outlineLevel="0" collapsed="false">
      <c r="A8" s="343" t="n">
        <v>58710</v>
      </c>
      <c r="B8" s="341" t="n">
        <v>-4946</v>
      </c>
      <c r="C8" s="341" t="n">
        <v>-31715</v>
      </c>
      <c r="D8" s="341" t="n">
        <f aca="false">+C8-B8</f>
        <v>-26769</v>
      </c>
      <c r="E8" s="28"/>
      <c r="F8" s="152"/>
    </row>
    <row r="9" customFormat="false" ht="12.75" hidden="false" customHeight="false" outlineLevel="0" collapsed="false">
      <c r="A9" s="343" t="n">
        <v>60921</v>
      </c>
      <c r="B9" s="341" t="n">
        <f aca="false">-1154600-66220</f>
        <v>-1220820</v>
      </c>
      <c r="C9" s="341" t="n">
        <v>-1364036</v>
      </c>
      <c r="D9" s="341" t="n">
        <f aca="false">+C9-B9</f>
        <v>-143216</v>
      </c>
      <c r="E9" s="28"/>
      <c r="F9" s="152"/>
    </row>
    <row r="10" customFormat="false" ht="12.75" hidden="false" customHeight="false" outlineLevel="0" collapsed="false">
      <c r="A10" s="343" t="n">
        <v>78026</v>
      </c>
      <c r="B10" s="341"/>
      <c r="C10" s="341" t="n">
        <v>10450</v>
      </c>
      <c r="D10" s="341" t="n">
        <f aca="false">+C10-B10</f>
        <v>10450</v>
      </c>
      <c r="E10" s="28"/>
      <c r="F10" s="152"/>
    </row>
    <row r="11" customFormat="false" ht="12.75" hidden="false" customHeight="false" outlineLevel="0" collapsed="false">
      <c r="A11" s="343" t="n">
        <v>500084</v>
      </c>
      <c r="B11" s="341" t="n">
        <f aca="false">-34486-3231</f>
        <v>-37717</v>
      </c>
      <c r="C11" s="341" t="n">
        <v>-57000</v>
      </c>
      <c r="D11" s="341" t="n">
        <f aca="false">+C11-B11</f>
        <v>-19283</v>
      </c>
      <c r="E11" s="349"/>
      <c r="F11" s="152"/>
    </row>
    <row r="12" customFormat="false" ht="12.75" hidden="false" customHeight="false" outlineLevel="0" collapsed="false">
      <c r="A12" s="437" t="n">
        <v>500085</v>
      </c>
      <c r="B12" s="341" t="n">
        <v>-3596</v>
      </c>
      <c r="C12" s="341"/>
      <c r="D12" s="341" t="n">
        <f aca="false">+C12-B12</f>
        <v>3596</v>
      </c>
      <c r="E12" s="28"/>
      <c r="F12" s="152"/>
    </row>
    <row r="13" customFormat="false" ht="12.75" hidden="false" customHeight="false" outlineLevel="0" collapsed="false">
      <c r="A13" s="343" t="n">
        <v>500097</v>
      </c>
      <c r="B13" s="341" t="n">
        <f aca="false">-56495-2000</f>
        <v>-58495</v>
      </c>
      <c r="C13" s="341" t="n">
        <v>-78961</v>
      </c>
      <c r="D13" s="341" t="n">
        <f aca="false">+C13-B13</f>
        <v>-20466</v>
      </c>
      <c r="E13" s="28"/>
      <c r="F13" s="152"/>
    </row>
    <row r="14" customFormat="false" ht="12.75" hidden="false" customHeight="false" outlineLevel="0" collapsed="false">
      <c r="A14" s="343"/>
      <c r="B14" s="341"/>
      <c r="C14" s="341"/>
      <c r="D14" s="341"/>
      <c r="E14" s="28"/>
      <c r="F14" s="152"/>
    </row>
    <row r="15" customFormat="false" ht="12.75" hidden="false" customHeight="false" outlineLevel="0" collapsed="false">
      <c r="A15" s="343"/>
      <c r="B15" s="341"/>
      <c r="C15" s="341"/>
      <c r="D15" s="341"/>
      <c r="E15" s="28"/>
      <c r="F15" s="152"/>
    </row>
    <row r="16" customFormat="false" ht="12.75" hidden="false" customHeight="false" outlineLevel="0" collapsed="false">
      <c r="A16" s="343"/>
      <c r="B16" s="341"/>
      <c r="C16" s="341"/>
      <c r="D16" s="350"/>
      <c r="E16" s="28"/>
      <c r="F16" s="152"/>
    </row>
    <row r="17" customFormat="false" ht="12.75" hidden="false" customHeight="false" outlineLevel="0" collapsed="false">
      <c r="A17" s="343"/>
      <c r="B17" s="341"/>
      <c r="C17" s="341"/>
      <c r="D17" s="341" t="n">
        <f aca="false">SUM(D5:D16)</f>
        <v>21265</v>
      </c>
      <c r="E17" s="28"/>
      <c r="F17" s="152"/>
    </row>
    <row r="18" customFormat="false" ht="12.75" hidden="false" customHeight="false" outlineLevel="0" collapsed="false">
      <c r="A18" s="343" t="s">
        <v>214</v>
      </c>
      <c r="B18" s="341"/>
      <c r="C18" s="341"/>
      <c r="D18" s="351" t="n">
        <f aca="false">+summary!G4</f>
        <v>2.08</v>
      </c>
      <c r="E18" s="352"/>
      <c r="F18" s="152"/>
    </row>
    <row r="19" customFormat="false" ht="12.75" hidden="false" customHeight="false" outlineLevel="0" collapsed="false">
      <c r="A19" s="343"/>
      <c r="B19" s="341"/>
      <c r="C19" s="341"/>
      <c r="D19" s="353" t="n">
        <f aca="false">+D18*D17</f>
        <v>44231.2</v>
      </c>
      <c r="E19" s="117"/>
      <c r="F19" s="152"/>
    </row>
    <row r="20" customFormat="false" ht="12.75" hidden="false" customHeight="false" outlineLevel="0" collapsed="false">
      <c r="A20" s="343"/>
      <c r="B20" s="341"/>
      <c r="C20" s="341"/>
      <c r="D20" s="353"/>
      <c r="E20" s="117"/>
      <c r="F20" s="152"/>
    </row>
    <row r="21" customFormat="false" ht="12.75" hidden="false" customHeight="false" outlineLevel="0" collapsed="false">
      <c r="A21" s="354" t="n">
        <v>37287</v>
      </c>
      <c r="B21" s="341"/>
      <c r="C21" s="341"/>
      <c r="D21" s="438" t="n">
        <v>835344.24</v>
      </c>
      <c r="E21" s="117"/>
    </row>
    <row r="22" customFormat="false" ht="12.75" hidden="false" customHeight="false" outlineLevel="0" collapsed="false">
      <c r="A22" s="343"/>
      <c r="B22" s="341"/>
      <c r="C22" s="341"/>
      <c r="D22" s="353"/>
      <c r="E22" s="117"/>
    </row>
    <row r="23" customFormat="false" ht="13.5" hidden="false" customHeight="false" outlineLevel="0" collapsed="false">
      <c r="A23" s="354" t="n">
        <v>37306</v>
      </c>
      <c r="B23" s="341"/>
      <c r="C23" s="341"/>
      <c r="D23" s="356" t="n">
        <f aca="false">+D21+D19</f>
        <v>879575.44</v>
      </c>
      <c r="E23" s="117"/>
    </row>
    <row r="24" customFormat="false" ht="13.5" hidden="false" customHeight="false" outlineLevel="0" collapsed="false">
      <c r="E24" s="357"/>
    </row>
    <row r="25" customFormat="false" ht="12.75" hidden="false" customHeight="false" outlineLevel="0" collapsed="false">
      <c r="E25" s="439"/>
    </row>
    <row r="27" customFormat="false" ht="12.75" hidden="false" customHeight="false" outlineLevel="0" collapsed="false">
      <c r="A27" s="9" t="s">
        <v>174</v>
      </c>
      <c r="B27" s="9"/>
      <c r="C27" s="9"/>
      <c r="D27" s="9"/>
    </row>
    <row r="28" customFormat="false" ht="12.75" hidden="false" customHeight="false" outlineLevel="0" collapsed="false">
      <c r="A28" s="161" t="n">
        <f aca="false">+A21</f>
        <v>37287</v>
      </c>
      <c r="B28" s="9"/>
      <c r="C28" s="9"/>
      <c r="D28" s="339" t="n">
        <v>340221</v>
      </c>
    </row>
    <row r="29" customFormat="false" ht="12.75" hidden="false" customHeight="false" outlineLevel="0" collapsed="false">
      <c r="A29" s="161" t="n">
        <f aca="false">+A23</f>
        <v>37306</v>
      </c>
      <c r="B29" s="9"/>
      <c r="C29" s="9"/>
      <c r="D29" s="42" t="n">
        <f aca="false">+D17</f>
        <v>21265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361486</v>
      </c>
      <c r="E30" s="71"/>
    </row>
    <row r="31" customFormat="false" ht="12.75" hidden="false" customHeight="false" outlineLevel="0" collapsed="false">
      <c r="A31" s="165"/>
      <c r="B31" s="166"/>
      <c r="C31" s="167"/>
      <c r="D31" s="440"/>
    </row>
    <row r="32" customFormat="false" ht="12.75" hidden="false" customHeight="false" outlineLevel="0" collapsed="false">
      <c r="B32" s="28"/>
      <c r="C32" s="28"/>
      <c r="D32" s="152"/>
      <c r="E32" s="33"/>
      <c r="F32" s="152"/>
      <c r="G32" s="9"/>
    </row>
    <row r="33" customFormat="false" ht="12.75" hidden="false" customHeight="false" outlineLevel="0" collapsed="false">
      <c r="B33" s="28"/>
      <c r="C33" s="28"/>
      <c r="D33" s="152"/>
      <c r="E33" s="28"/>
      <c r="F33" s="15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5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52"/>
      <c r="G35" s="9"/>
    </row>
    <row r="36" customFormat="false" ht="12.75" hidden="false" customHeight="false" outlineLevel="0" collapsed="false">
      <c r="B36" s="28"/>
      <c r="C36" s="28"/>
      <c r="D36" s="72"/>
      <c r="E36" s="28"/>
      <c r="F36" s="152"/>
      <c r="G36" s="9"/>
    </row>
    <row r="37" customFormat="false" ht="12.75" hidden="false" customHeight="false" outlineLevel="0" collapsed="false">
      <c r="B37" s="28"/>
      <c r="C37" s="28"/>
      <c r="D37" s="72"/>
      <c r="E37" s="28"/>
      <c r="F37" s="152"/>
      <c r="G37" s="9"/>
    </row>
    <row r="38" customFormat="false" ht="12.75" hidden="false" customHeight="false" outlineLevel="0" collapsed="false">
      <c r="B38" s="28"/>
      <c r="C38" s="28"/>
      <c r="D38" s="72"/>
      <c r="E38" s="28"/>
      <c r="F38" s="152"/>
      <c r="G38" s="9"/>
    </row>
    <row r="39" customFormat="false" ht="12.75" hidden="false" customHeight="false" outlineLevel="0" collapsed="false">
      <c r="B39" s="28"/>
      <c r="C39" s="28"/>
      <c r="D39" s="72"/>
      <c r="E39" s="28"/>
      <c r="F39" s="152"/>
      <c r="G39" s="9"/>
    </row>
    <row r="40" customFormat="false" ht="12.75" hidden="false" customHeight="false" outlineLevel="0" collapsed="false">
      <c r="B40" s="28"/>
      <c r="C40" s="28"/>
      <c r="D40" s="72"/>
      <c r="E40" s="28"/>
      <c r="F40" s="152"/>
      <c r="G40" s="9"/>
    </row>
    <row r="41" customFormat="false" ht="12.75" hidden="false" customHeight="false" outlineLevel="0" collapsed="false">
      <c r="B41" s="28"/>
      <c r="C41" s="28"/>
      <c r="D41" s="72"/>
      <c r="E41" s="28"/>
      <c r="F41" s="152"/>
      <c r="G41" s="9"/>
    </row>
    <row r="42" customFormat="false" ht="12.75" hidden="false" customHeight="false" outlineLevel="0" collapsed="false">
      <c r="B42" s="28"/>
      <c r="C42" s="28"/>
      <c r="D42" s="72"/>
      <c r="E42" s="28"/>
      <c r="F42" s="152"/>
      <c r="G42" s="9"/>
    </row>
    <row r="43" customFormat="false" ht="12.75" hidden="false" customHeight="false" outlineLevel="0" collapsed="false">
      <c r="B43" s="28"/>
      <c r="C43" s="28"/>
      <c r="D43" s="72"/>
      <c r="E43" s="28"/>
      <c r="F43" s="152"/>
      <c r="G43" s="9"/>
    </row>
    <row r="44" customFormat="false" ht="12.75" hidden="false" customHeight="false" outlineLevel="0" collapsed="false">
      <c r="B44" s="28"/>
      <c r="C44" s="28"/>
      <c r="D44" s="72"/>
      <c r="E44" s="28"/>
      <c r="F44" s="152"/>
      <c r="G44" s="29"/>
    </row>
    <row r="45" customFormat="false" ht="12.75" hidden="false" customHeight="false" outlineLevel="0" collapsed="false">
      <c r="B45" s="28"/>
      <c r="C45" s="28"/>
      <c r="D45" s="72"/>
      <c r="E45" s="28"/>
      <c r="F45" s="152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52"/>
      <c r="G46" s="29"/>
    </row>
    <row r="47" customFormat="false" ht="12.75" hidden="false" customHeight="false" outlineLevel="0" collapsed="false">
      <c r="A47" s="9"/>
      <c r="B47" s="28"/>
      <c r="C47" s="28"/>
      <c r="D47" s="352"/>
      <c r="E47" s="352"/>
      <c r="F47" s="152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52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52"/>
      <c r="G49" s="29"/>
    </row>
    <row r="50" customFormat="false" ht="12.75" hidden="false" customHeight="false" outlineLevel="0" collapsed="false">
      <c r="E50" s="3"/>
      <c r="G50" s="69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7"/>
    </row>
    <row r="56" customFormat="false" ht="12.75" hidden="false" customHeight="false" outlineLevel="0" collapsed="false">
      <c r="E56" s="357"/>
    </row>
    <row r="57" customFormat="false" ht="12.75" hidden="false" customHeight="false" outlineLevel="0" collapsed="false">
      <c r="E57" s="357"/>
    </row>
    <row r="82" customFormat="false" ht="12.75" hidden="false" customHeight="false" outlineLevel="0" collapsed="false">
      <c r="B82" s="28"/>
      <c r="C82" s="28"/>
      <c r="D82" s="28"/>
      <c r="E82" s="33"/>
      <c r="F82" s="152"/>
    </row>
    <row r="83" customFormat="false" ht="12.75" hidden="false" customHeight="false" outlineLevel="0" collapsed="false">
      <c r="B83" s="28"/>
      <c r="C83" s="28"/>
      <c r="D83" s="28"/>
      <c r="E83" s="28"/>
      <c r="F83" s="152"/>
    </row>
    <row r="84" customFormat="false" ht="12.75" hidden="false" customHeight="false" outlineLevel="0" collapsed="false">
      <c r="B84" s="28"/>
      <c r="C84" s="28"/>
      <c r="D84" s="28"/>
      <c r="E84" s="28"/>
      <c r="F84" s="152"/>
    </row>
    <row r="85" customFormat="false" ht="12.75" hidden="false" customHeight="false" outlineLevel="0" collapsed="false">
      <c r="B85" s="28"/>
      <c r="C85" s="28"/>
      <c r="D85" s="28"/>
      <c r="E85" s="28"/>
      <c r="F85" s="152"/>
    </row>
    <row r="86" customFormat="false" ht="12.75" hidden="false" customHeight="false" outlineLevel="0" collapsed="false">
      <c r="B86" s="28"/>
      <c r="C86" s="28"/>
      <c r="D86" s="28"/>
      <c r="E86" s="28"/>
      <c r="F86" s="152"/>
    </row>
    <row r="87" customFormat="false" ht="12.75" hidden="false" customHeight="false" outlineLevel="0" collapsed="false">
      <c r="B87" s="28"/>
      <c r="C87" s="28"/>
      <c r="D87" s="28"/>
      <c r="E87" s="28"/>
      <c r="F87" s="152"/>
    </row>
    <row r="88" customFormat="false" ht="12.75" hidden="false" customHeight="false" outlineLevel="0" collapsed="false">
      <c r="B88" s="28"/>
      <c r="C88" s="28"/>
      <c r="D88" s="28"/>
      <c r="E88" s="28"/>
      <c r="F88" s="152"/>
    </row>
    <row r="89" customFormat="false" ht="12.75" hidden="false" customHeight="false" outlineLevel="0" collapsed="false">
      <c r="B89" s="28"/>
      <c r="C89" s="28"/>
      <c r="D89" s="28"/>
      <c r="E89" s="28"/>
      <c r="F89" s="152"/>
    </row>
    <row r="90" customFormat="false" ht="12.75" hidden="false" customHeight="false" outlineLevel="0" collapsed="false">
      <c r="B90" s="28"/>
      <c r="C90" s="28"/>
      <c r="D90" s="28"/>
      <c r="E90" s="28"/>
      <c r="F90" s="152"/>
    </row>
    <row r="91" customFormat="false" ht="12.75" hidden="false" customHeight="false" outlineLevel="0" collapsed="false">
      <c r="B91" s="28"/>
      <c r="C91" s="28"/>
      <c r="D91" s="28"/>
      <c r="E91" s="28"/>
      <c r="F91" s="152"/>
    </row>
    <row r="92" customFormat="false" ht="12.75" hidden="false" customHeight="false" outlineLevel="0" collapsed="false">
      <c r="B92" s="28"/>
      <c r="C92" s="28"/>
      <c r="D92" s="28"/>
      <c r="E92" s="28"/>
      <c r="F92" s="152"/>
    </row>
    <row r="93" customFormat="false" ht="12.75" hidden="false" customHeight="false" outlineLevel="0" collapsed="false">
      <c r="B93" s="28"/>
      <c r="C93" s="28"/>
      <c r="D93" s="28"/>
      <c r="E93" s="28"/>
      <c r="F93" s="152"/>
    </row>
    <row r="94" customFormat="false" ht="12.75" hidden="false" customHeight="false" outlineLevel="0" collapsed="false">
      <c r="B94" s="28"/>
      <c r="C94" s="28"/>
      <c r="D94" s="28"/>
      <c r="E94" s="28"/>
      <c r="F94" s="152"/>
    </row>
    <row r="95" customFormat="false" ht="12.75" hidden="false" customHeight="false" outlineLevel="0" collapsed="false">
      <c r="B95" s="28"/>
      <c r="C95" s="28"/>
      <c r="D95" s="53"/>
      <c r="E95" s="53"/>
      <c r="F95" s="441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52"/>
    </row>
    <row r="97" customFormat="false" ht="12.75" hidden="false" customHeight="false" outlineLevel="0" collapsed="false">
      <c r="A97" s="9"/>
      <c r="B97" s="28"/>
      <c r="C97" s="28"/>
      <c r="D97" s="359"/>
      <c r="E97" s="359"/>
      <c r="F97" s="152"/>
    </row>
    <row r="98" customFormat="false" ht="12.75" hidden="false" customHeight="false" outlineLevel="0" collapsed="false">
      <c r="B98" s="28"/>
      <c r="C98" s="28"/>
      <c r="D98" s="28"/>
      <c r="E98" s="28"/>
      <c r="F98" s="152"/>
    </row>
    <row r="99" customFormat="false" ht="12.75" hidden="false" customHeight="false" outlineLevel="0" collapsed="false">
      <c r="B99" s="28"/>
      <c r="C99" s="28"/>
      <c r="D99" s="28"/>
      <c r="E99" s="28"/>
      <c r="F99" s="152"/>
    </row>
    <row r="100" customFormat="false" ht="12.75" hidden="false" customHeight="false" outlineLevel="0" collapsed="false">
      <c r="A100" s="9"/>
      <c r="D100" s="362"/>
      <c r="E100" s="362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3"/>
      <c r="E102" s="363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52"/>
    </row>
    <row r="109" customFormat="false" ht="12.75" hidden="false" customHeight="false" outlineLevel="0" collapsed="false">
      <c r="B109" s="28"/>
      <c r="C109" s="28"/>
      <c r="D109" s="28"/>
      <c r="E109" s="28"/>
      <c r="F109" s="152"/>
    </row>
    <row r="110" customFormat="false" ht="12.75" hidden="false" customHeight="false" outlineLevel="0" collapsed="false">
      <c r="B110" s="28"/>
      <c r="C110" s="28"/>
      <c r="D110" s="28"/>
      <c r="E110" s="28"/>
      <c r="F110" s="152"/>
    </row>
    <row r="111" customFormat="false" ht="12.75" hidden="false" customHeight="false" outlineLevel="0" collapsed="false">
      <c r="B111" s="28"/>
      <c r="C111" s="28"/>
      <c r="D111" s="28"/>
      <c r="E111" s="28"/>
      <c r="F111" s="152"/>
    </row>
    <row r="112" customFormat="false" ht="12.75" hidden="false" customHeight="false" outlineLevel="0" collapsed="false">
      <c r="B112" s="28"/>
      <c r="C112" s="28"/>
      <c r="D112" s="28"/>
      <c r="E112" s="28"/>
      <c r="F112" s="152"/>
    </row>
    <row r="113" customFormat="false" ht="12.75" hidden="false" customHeight="false" outlineLevel="0" collapsed="false">
      <c r="B113" s="28"/>
      <c r="C113" s="28"/>
      <c r="D113" s="28"/>
      <c r="E113" s="28"/>
      <c r="F113" s="152"/>
    </row>
    <row r="114" customFormat="false" ht="12.75" hidden="false" customHeight="false" outlineLevel="0" collapsed="false">
      <c r="B114" s="28"/>
      <c r="C114" s="28"/>
      <c r="D114" s="28"/>
      <c r="E114" s="28"/>
      <c r="F114" s="152"/>
    </row>
    <row r="115" customFormat="false" ht="12.75" hidden="false" customHeight="false" outlineLevel="0" collapsed="false">
      <c r="B115" s="28"/>
      <c r="C115" s="28"/>
      <c r="D115" s="28"/>
      <c r="E115" s="28"/>
      <c r="F115" s="152"/>
    </row>
    <row r="116" customFormat="false" ht="12.75" hidden="false" customHeight="false" outlineLevel="0" collapsed="false">
      <c r="B116" s="28"/>
      <c r="C116" s="28"/>
      <c r="D116" s="28"/>
      <c r="E116" s="28"/>
      <c r="F116" s="152"/>
    </row>
    <row r="117" customFormat="false" ht="12.75" hidden="false" customHeight="false" outlineLevel="0" collapsed="false">
      <c r="B117" s="28"/>
      <c r="C117" s="28"/>
      <c r="D117" s="28"/>
      <c r="E117" s="28"/>
      <c r="F117" s="152"/>
    </row>
    <row r="118" customFormat="false" ht="12.75" hidden="false" customHeight="false" outlineLevel="0" collapsed="false">
      <c r="B118" s="28"/>
      <c r="C118" s="28"/>
      <c r="D118" s="28"/>
      <c r="E118" s="28"/>
      <c r="F118" s="152"/>
    </row>
    <row r="119" customFormat="false" ht="12.75" hidden="false" customHeight="false" outlineLevel="0" collapsed="false">
      <c r="B119" s="28"/>
      <c r="C119" s="28"/>
      <c r="D119" s="28"/>
      <c r="E119" s="28"/>
      <c r="F119" s="152"/>
    </row>
    <row r="120" customFormat="false" ht="12.75" hidden="false" customHeight="false" outlineLevel="0" collapsed="false">
      <c r="B120" s="28"/>
      <c r="C120" s="28"/>
      <c r="D120" s="28"/>
      <c r="E120" s="28"/>
      <c r="F120" s="152"/>
    </row>
    <row r="121" customFormat="false" ht="12.75" hidden="false" customHeight="false" outlineLevel="0" collapsed="false">
      <c r="B121" s="28"/>
      <c r="C121" s="28"/>
      <c r="D121" s="53"/>
      <c r="E121" s="53"/>
      <c r="F121" s="441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52"/>
    </row>
    <row r="123" customFormat="false" ht="12.75" hidden="false" customHeight="false" outlineLevel="0" collapsed="false">
      <c r="A123" s="9"/>
      <c r="B123" s="28"/>
      <c r="C123" s="28"/>
      <c r="D123" s="359"/>
      <c r="E123" s="359"/>
      <c r="F123" s="152"/>
    </row>
    <row r="124" customFormat="false" ht="12.75" hidden="false" customHeight="false" outlineLevel="0" collapsed="false">
      <c r="B124" s="28"/>
      <c r="C124" s="28"/>
      <c r="D124" s="117"/>
      <c r="E124" s="117"/>
      <c r="F124" s="152"/>
    </row>
    <row r="125" customFormat="false" ht="12.75" hidden="false" customHeight="false" outlineLevel="0" collapsed="false">
      <c r="B125" s="28"/>
      <c r="C125" s="28"/>
      <c r="D125" s="117"/>
      <c r="E125" s="117"/>
      <c r="F125" s="152"/>
    </row>
    <row r="126" customFormat="false" ht="12.75" hidden="false" customHeight="false" outlineLevel="0" collapsed="false">
      <c r="A126" s="9"/>
      <c r="D126" s="202"/>
      <c r="E126" s="202"/>
    </row>
    <row r="127" customFormat="false" ht="12.75" hidden="false" customHeight="false" outlineLevel="0" collapsed="false">
      <c r="A127" s="9"/>
      <c r="D127" s="117"/>
      <c r="E127" s="117"/>
    </row>
    <row r="128" customFormat="false" ht="13.5" hidden="false" customHeight="false" outlineLevel="0" collapsed="false">
      <c r="A128" s="9"/>
      <c r="D128" s="364"/>
      <c r="E128" s="364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52"/>
    </row>
    <row r="134" customFormat="false" ht="12.75" hidden="false" customHeight="false" outlineLevel="0" collapsed="false">
      <c r="B134" s="28"/>
      <c r="C134" s="28"/>
      <c r="D134" s="28"/>
      <c r="E134" s="28"/>
      <c r="F134" s="152"/>
    </row>
    <row r="135" customFormat="false" ht="12.75" hidden="false" customHeight="false" outlineLevel="0" collapsed="false">
      <c r="B135" s="28"/>
      <c r="C135" s="28"/>
      <c r="D135" s="28"/>
      <c r="E135" s="28"/>
      <c r="F135" s="152"/>
    </row>
    <row r="136" customFormat="false" ht="12.75" hidden="false" customHeight="false" outlineLevel="0" collapsed="false">
      <c r="B136" s="28"/>
      <c r="C136" s="28"/>
      <c r="D136" s="28"/>
      <c r="E136" s="28"/>
      <c r="F136" s="152"/>
    </row>
    <row r="137" customFormat="false" ht="12.75" hidden="false" customHeight="false" outlineLevel="0" collapsed="false">
      <c r="B137" s="28"/>
      <c r="C137" s="28"/>
      <c r="D137" s="28"/>
      <c r="E137" s="28"/>
      <c r="F137" s="152"/>
    </row>
    <row r="138" customFormat="false" ht="12.75" hidden="false" customHeight="false" outlineLevel="0" collapsed="false">
      <c r="B138" s="28"/>
      <c r="C138" s="28"/>
      <c r="D138" s="28"/>
      <c r="E138" s="28"/>
      <c r="F138" s="152"/>
    </row>
    <row r="139" customFormat="false" ht="12.75" hidden="false" customHeight="false" outlineLevel="0" collapsed="false">
      <c r="B139" s="28"/>
      <c r="C139" s="28"/>
      <c r="D139" s="28"/>
      <c r="E139" s="28"/>
      <c r="F139" s="152"/>
    </row>
    <row r="140" customFormat="false" ht="12.75" hidden="false" customHeight="false" outlineLevel="0" collapsed="false">
      <c r="B140" s="28"/>
      <c r="C140" s="28"/>
      <c r="D140" s="28"/>
      <c r="E140" s="28"/>
      <c r="F140" s="152"/>
    </row>
    <row r="141" customFormat="false" ht="12.75" hidden="false" customHeight="false" outlineLevel="0" collapsed="false">
      <c r="B141" s="28"/>
      <c r="C141" s="28"/>
      <c r="D141" s="28"/>
      <c r="E141" s="28"/>
      <c r="F141" s="152"/>
    </row>
    <row r="142" customFormat="false" ht="12.75" hidden="false" customHeight="false" outlineLevel="0" collapsed="false">
      <c r="B142" s="28"/>
      <c r="C142" s="28"/>
      <c r="D142" s="28"/>
      <c r="E142" s="28"/>
      <c r="F142" s="152"/>
    </row>
    <row r="143" customFormat="false" ht="12.75" hidden="false" customHeight="false" outlineLevel="0" collapsed="false">
      <c r="B143" s="28"/>
      <c r="C143" s="28"/>
      <c r="D143" s="28"/>
      <c r="E143" s="28"/>
      <c r="F143" s="152"/>
    </row>
    <row r="144" customFormat="false" ht="12.75" hidden="false" customHeight="false" outlineLevel="0" collapsed="false">
      <c r="B144" s="28"/>
      <c r="C144" s="28"/>
      <c r="D144" s="28"/>
      <c r="E144" s="28"/>
      <c r="F144" s="152"/>
    </row>
    <row r="145" customFormat="false" ht="12.75" hidden="false" customHeight="false" outlineLevel="0" collapsed="false">
      <c r="B145" s="28"/>
      <c r="C145" s="28"/>
      <c r="D145" s="28"/>
      <c r="E145" s="28"/>
      <c r="F145" s="152"/>
    </row>
    <row r="146" customFormat="false" ht="12.75" hidden="false" customHeight="false" outlineLevel="0" collapsed="false">
      <c r="B146" s="28"/>
      <c r="C146" s="28"/>
      <c r="D146" s="53"/>
      <c r="E146" s="53"/>
      <c r="F146" s="441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52"/>
    </row>
    <row r="148" customFormat="false" ht="12.75" hidden="false" customHeight="false" outlineLevel="0" collapsed="false">
      <c r="A148" s="9"/>
      <c r="B148" s="28"/>
      <c r="C148" s="28"/>
      <c r="D148" s="359"/>
      <c r="E148" s="359"/>
      <c r="F148" s="152"/>
    </row>
    <row r="149" customFormat="false" ht="12.75" hidden="false" customHeight="false" outlineLevel="0" collapsed="false">
      <c r="B149" s="28"/>
      <c r="C149" s="28"/>
      <c r="D149" s="117"/>
      <c r="E149" s="117"/>
      <c r="F149" s="152"/>
    </row>
    <row r="150" customFormat="false" ht="12.75" hidden="false" customHeight="false" outlineLevel="0" collapsed="false">
      <c r="B150" s="28"/>
      <c r="C150" s="28"/>
      <c r="D150" s="117"/>
      <c r="E150" s="117"/>
      <c r="F150" s="152"/>
    </row>
    <row r="151" customFormat="false" ht="12.75" hidden="false" customHeight="false" outlineLevel="0" collapsed="false">
      <c r="A151" s="9"/>
      <c r="D151" s="202"/>
      <c r="E151" s="202"/>
    </row>
    <row r="152" customFormat="false" ht="12.75" hidden="false" customHeight="false" outlineLevel="0" collapsed="false">
      <c r="A152" s="9"/>
      <c r="D152" s="117"/>
      <c r="E152" s="117"/>
    </row>
    <row r="153" customFormat="false" ht="13.5" hidden="false" customHeight="false" outlineLevel="0" collapsed="false">
      <c r="A153" s="9"/>
      <c r="D153" s="364"/>
      <c r="E153" s="364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52"/>
    </row>
    <row r="159" customFormat="false" ht="12.75" hidden="false" customHeight="false" outlineLevel="0" collapsed="false">
      <c r="B159" s="365"/>
      <c r="C159" s="28"/>
      <c r="D159" s="28"/>
      <c r="E159" s="28"/>
      <c r="F159" s="152"/>
    </row>
    <row r="160" customFormat="false" ht="12.75" hidden="false" customHeight="false" outlineLevel="0" collapsed="false">
      <c r="B160" s="28"/>
      <c r="C160" s="28"/>
      <c r="D160" s="28"/>
      <c r="E160" s="28"/>
      <c r="F160" s="152"/>
    </row>
    <row r="161" customFormat="false" ht="12.75" hidden="false" customHeight="false" outlineLevel="0" collapsed="false">
      <c r="B161" s="365"/>
      <c r="C161" s="28"/>
      <c r="D161" s="28"/>
      <c r="E161" s="28"/>
      <c r="F161" s="152"/>
    </row>
    <row r="162" customFormat="false" ht="12.75" hidden="false" customHeight="false" outlineLevel="0" collapsed="false">
      <c r="B162" s="28"/>
      <c r="C162" s="28"/>
      <c r="D162" s="28"/>
      <c r="E162" s="28"/>
      <c r="F162" s="152"/>
    </row>
    <row r="163" customFormat="false" ht="12.75" hidden="false" customHeight="false" outlineLevel="0" collapsed="false">
      <c r="B163" s="28"/>
      <c r="C163" s="28"/>
      <c r="D163" s="28"/>
      <c r="E163" s="28"/>
      <c r="F163" s="152"/>
    </row>
    <row r="164" customFormat="false" ht="12.75" hidden="false" customHeight="false" outlineLevel="0" collapsed="false">
      <c r="B164" s="365"/>
      <c r="C164" s="28"/>
      <c r="D164" s="28"/>
      <c r="E164" s="28"/>
      <c r="F164" s="152"/>
    </row>
    <row r="165" customFormat="false" ht="12.75" hidden="false" customHeight="false" outlineLevel="0" collapsed="false">
      <c r="B165" s="28"/>
      <c r="C165" s="28"/>
      <c r="D165" s="28"/>
      <c r="E165" s="28"/>
      <c r="F165" s="152"/>
    </row>
    <row r="166" customFormat="false" ht="12.75" hidden="false" customHeight="false" outlineLevel="0" collapsed="false">
      <c r="B166" s="28"/>
      <c r="C166" s="28"/>
      <c r="D166" s="28"/>
      <c r="E166" s="28"/>
      <c r="F166" s="152"/>
    </row>
    <row r="167" customFormat="false" ht="12.75" hidden="false" customHeight="false" outlineLevel="0" collapsed="false">
      <c r="B167" s="28"/>
      <c r="C167" s="28"/>
      <c r="D167" s="28"/>
      <c r="E167" s="28"/>
      <c r="F167" s="152"/>
    </row>
    <row r="168" customFormat="false" ht="12.75" hidden="false" customHeight="false" outlineLevel="0" collapsed="false">
      <c r="B168" s="28"/>
      <c r="C168" s="28"/>
      <c r="D168" s="28"/>
      <c r="E168" s="28"/>
      <c r="F168" s="152"/>
    </row>
    <row r="169" customFormat="false" ht="12.75" hidden="false" customHeight="false" outlineLevel="0" collapsed="false">
      <c r="B169" s="365"/>
      <c r="C169" s="28"/>
      <c r="D169" s="28"/>
      <c r="E169" s="28"/>
      <c r="F169" s="152"/>
    </row>
    <row r="170" customFormat="false" ht="12.75" hidden="false" customHeight="false" outlineLevel="0" collapsed="false">
      <c r="B170" s="365"/>
      <c r="C170" s="28"/>
      <c r="D170" s="28"/>
      <c r="E170" s="28"/>
      <c r="F170" s="152"/>
    </row>
    <row r="171" customFormat="false" ht="12.75" hidden="false" customHeight="false" outlineLevel="0" collapsed="false">
      <c r="B171" s="365"/>
      <c r="C171" s="28"/>
      <c r="D171" s="53"/>
      <c r="E171" s="53"/>
      <c r="F171" s="441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52"/>
    </row>
    <row r="173" customFormat="false" ht="12.75" hidden="false" customHeight="false" outlineLevel="0" collapsed="false">
      <c r="A173" s="9"/>
      <c r="B173" s="28"/>
      <c r="C173" s="28"/>
      <c r="D173" s="359"/>
      <c r="E173" s="359"/>
      <c r="F173" s="152"/>
    </row>
    <row r="174" customFormat="false" ht="12.75" hidden="false" customHeight="false" outlineLevel="0" collapsed="false">
      <c r="B174" s="28"/>
      <c r="C174" s="28"/>
      <c r="D174" s="117"/>
      <c r="E174" s="117"/>
      <c r="F174" s="152"/>
    </row>
    <row r="175" customFormat="false" ht="12.75" hidden="false" customHeight="false" outlineLevel="0" collapsed="false">
      <c r="B175" s="28"/>
      <c r="C175" s="28"/>
      <c r="D175" s="117"/>
      <c r="E175" s="117"/>
      <c r="F175" s="152"/>
    </row>
    <row r="176" customFormat="false" ht="12.75" hidden="false" customHeight="false" outlineLevel="0" collapsed="false">
      <c r="A176" s="9"/>
      <c r="D176" s="202"/>
      <c r="E176" s="202"/>
    </row>
    <row r="177" customFormat="false" ht="12.75" hidden="false" customHeight="false" outlineLevel="0" collapsed="false">
      <c r="A177" s="9"/>
      <c r="D177" s="117"/>
      <c r="E177" s="117"/>
    </row>
    <row r="178" customFormat="false" ht="13.5" hidden="false" customHeight="false" outlineLevel="0" collapsed="false">
      <c r="A178" s="9"/>
      <c r="D178" s="364"/>
      <c r="E178" s="364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52"/>
    </row>
    <row r="183" customFormat="false" ht="12.75" hidden="false" customHeight="false" outlineLevel="0" collapsed="false">
      <c r="B183" s="365"/>
      <c r="C183" s="28"/>
      <c r="D183" s="28"/>
      <c r="E183" s="28"/>
      <c r="F183" s="152"/>
    </row>
    <row r="184" customFormat="false" ht="12.75" hidden="false" customHeight="false" outlineLevel="0" collapsed="false">
      <c r="B184" s="28"/>
      <c r="C184" s="28"/>
      <c r="D184" s="28"/>
      <c r="E184" s="28"/>
      <c r="F184" s="152"/>
    </row>
    <row r="185" customFormat="false" ht="12.75" hidden="false" customHeight="false" outlineLevel="0" collapsed="false">
      <c r="B185" s="365"/>
      <c r="C185" s="28"/>
      <c r="D185" s="28"/>
      <c r="E185" s="28"/>
      <c r="F185" s="152"/>
    </row>
    <row r="186" customFormat="false" ht="12.75" hidden="false" customHeight="false" outlineLevel="0" collapsed="false">
      <c r="B186" s="28"/>
      <c r="C186" s="28"/>
      <c r="D186" s="28"/>
      <c r="E186" s="28"/>
      <c r="F186" s="152"/>
    </row>
    <row r="187" customFormat="false" ht="12.75" hidden="false" customHeight="false" outlineLevel="0" collapsed="false">
      <c r="B187" s="28"/>
      <c r="C187" s="28"/>
      <c r="D187" s="28"/>
      <c r="E187" s="28"/>
      <c r="F187" s="152"/>
    </row>
    <row r="188" customFormat="false" ht="12.75" hidden="false" customHeight="false" outlineLevel="0" collapsed="false">
      <c r="B188" s="365"/>
      <c r="C188" s="28"/>
      <c r="D188" s="28"/>
      <c r="E188" s="28"/>
      <c r="F188" s="152"/>
    </row>
    <row r="189" customFormat="false" ht="12.75" hidden="false" customHeight="false" outlineLevel="0" collapsed="false">
      <c r="B189" s="28"/>
      <c r="C189" s="28"/>
      <c r="D189" s="28"/>
      <c r="E189" s="28"/>
      <c r="F189" s="152"/>
    </row>
    <row r="190" customFormat="false" ht="12.75" hidden="false" customHeight="false" outlineLevel="0" collapsed="false">
      <c r="A190" s="366"/>
      <c r="B190" s="367"/>
      <c r="C190" s="367"/>
      <c r="D190" s="367"/>
      <c r="E190" s="367"/>
      <c r="F190" s="152"/>
    </row>
    <row r="191" customFormat="false" ht="12.75" hidden="false" customHeight="false" outlineLevel="0" collapsed="false">
      <c r="B191" s="28"/>
      <c r="C191" s="28"/>
      <c r="D191" s="28"/>
      <c r="E191" s="28"/>
      <c r="F191" s="152"/>
    </row>
    <row r="192" customFormat="false" ht="12.75" hidden="false" customHeight="false" outlineLevel="0" collapsed="false">
      <c r="B192" s="28"/>
      <c r="C192" s="28"/>
      <c r="D192" s="28"/>
      <c r="E192" s="28"/>
      <c r="F192" s="152"/>
    </row>
    <row r="193" customFormat="false" ht="12.75" hidden="false" customHeight="false" outlineLevel="0" collapsed="false">
      <c r="B193" s="365"/>
      <c r="C193" s="28"/>
      <c r="D193" s="28"/>
      <c r="E193" s="28"/>
      <c r="F193" s="152"/>
    </row>
    <row r="194" customFormat="false" ht="12.75" hidden="false" customHeight="false" outlineLevel="0" collapsed="false">
      <c r="B194" s="365"/>
      <c r="C194" s="28"/>
      <c r="D194" s="28"/>
      <c r="E194" s="28"/>
      <c r="F194" s="152"/>
    </row>
    <row r="195" customFormat="false" ht="12.75" hidden="false" customHeight="false" outlineLevel="0" collapsed="false">
      <c r="B195" s="365"/>
      <c r="C195" s="28"/>
      <c r="D195" s="53"/>
      <c r="E195" s="53"/>
      <c r="F195" s="441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52"/>
    </row>
    <row r="197" customFormat="false" ht="12.75" hidden="false" customHeight="false" outlineLevel="0" collapsed="false">
      <c r="A197" s="9"/>
      <c r="B197" s="28"/>
      <c r="C197" s="28"/>
      <c r="D197" s="359"/>
      <c r="E197" s="359"/>
      <c r="F197" s="152"/>
    </row>
    <row r="198" customFormat="false" ht="12.75" hidden="false" customHeight="false" outlineLevel="0" collapsed="false">
      <c r="B198" s="28"/>
      <c r="C198" s="28"/>
      <c r="D198" s="117"/>
      <c r="E198" s="117"/>
      <c r="F198" s="152"/>
    </row>
    <row r="199" customFormat="false" ht="12.75" hidden="false" customHeight="false" outlineLevel="0" collapsed="false">
      <c r="B199" s="28"/>
      <c r="C199" s="28"/>
      <c r="D199" s="117"/>
      <c r="E199" s="117"/>
      <c r="F199" s="152"/>
    </row>
    <row r="200" customFormat="false" ht="12.75" hidden="false" customHeight="false" outlineLevel="0" collapsed="false">
      <c r="A200" s="9"/>
      <c r="D200" s="202"/>
      <c r="E200" s="202"/>
    </row>
    <row r="201" customFormat="false" ht="12.75" hidden="false" customHeight="false" outlineLevel="0" collapsed="false">
      <c r="A201" s="9"/>
      <c r="D201" s="117"/>
      <c r="E201" s="117"/>
    </row>
    <row r="202" customFormat="false" ht="13.5" hidden="false" customHeight="false" outlineLevel="0" collapsed="false">
      <c r="A202" s="9"/>
      <c r="D202" s="368"/>
      <c r="E202" s="364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5"/>
      <c r="C209" s="28"/>
      <c r="D209" s="28"/>
      <c r="E209" s="28"/>
      <c r="F209" s="152"/>
    </row>
    <row r="210" customFormat="false" ht="12.75" hidden="false" customHeight="false" outlineLevel="0" collapsed="false">
      <c r="B210" s="28"/>
      <c r="C210" s="28"/>
      <c r="D210" s="28"/>
      <c r="E210" s="28"/>
      <c r="F210" s="152"/>
    </row>
    <row r="211" customFormat="false" ht="12.75" hidden="false" customHeight="false" outlineLevel="0" collapsed="false">
      <c r="B211" s="365"/>
      <c r="C211" s="28"/>
      <c r="D211" s="28"/>
      <c r="E211" s="28"/>
      <c r="F211" s="152"/>
    </row>
    <row r="212" customFormat="false" ht="12.75" hidden="false" customHeight="false" outlineLevel="0" collapsed="false">
      <c r="B212" s="28"/>
      <c r="C212" s="28"/>
      <c r="D212" s="28"/>
      <c r="E212" s="28"/>
      <c r="F212" s="152"/>
    </row>
    <row r="213" customFormat="false" ht="12.75" hidden="false" customHeight="false" outlineLevel="0" collapsed="false">
      <c r="B213" s="28"/>
      <c r="C213" s="28"/>
      <c r="D213" s="28"/>
      <c r="E213" s="28"/>
      <c r="F213" s="152"/>
    </row>
    <row r="214" customFormat="false" ht="12.75" hidden="false" customHeight="false" outlineLevel="0" collapsed="false">
      <c r="B214" s="365"/>
      <c r="C214" s="28"/>
      <c r="D214" s="28"/>
      <c r="E214" s="28"/>
      <c r="F214" s="152"/>
    </row>
    <row r="215" customFormat="false" ht="12.75" hidden="false" customHeight="false" outlineLevel="0" collapsed="false">
      <c r="B215" s="28"/>
      <c r="C215" s="28"/>
      <c r="D215" s="28"/>
      <c r="E215" s="28"/>
      <c r="F215" s="152"/>
    </row>
    <row r="216" customFormat="false" ht="12.75" hidden="false" customHeight="false" outlineLevel="0" collapsed="false">
      <c r="A216" s="366"/>
      <c r="B216" s="367"/>
      <c r="C216" s="367"/>
      <c r="D216" s="367"/>
      <c r="E216" s="367"/>
      <c r="F216" s="152"/>
    </row>
    <row r="217" customFormat="false" ht="12.75" hidden="false" customHeight="false" outlineLevel="0" collapsed="false">
      <c r="B217" s="28"/>
      <c r="C217" s="28"/>
      <c r="D217" s="28"/>
      <c r="E217" s="28"/>
      <c r="F217" s="152"/>
    </row>
    <row r="218" customFormat="false" ht="12.75" hidden="false" customHeight="false" outlineLevel="0" collapsed="false">
      <c r="B218" s="28"/>
      <c r="C218" s="28"/>
      <c r="D218" s="28"/>
      <c r="E218" s="28"/>
      <c r="F218" s="152"/>
    </row>
    <row r="219" customFormat="false" ht="12.75" hidden="false" customHeight="false" outlineLevel="0" collapsed="false">
      <c r="B219" s="365"/>
      <c r="C219" s="28"/>
      <c r="D219" s="28"/>
      <c r="E219" s="28"/>
      <c r="F219" s="152"/>
    </row>
    <row r="220" customFormat="false" ht="12.75" hidden="false" customHeight="false" outlineLevel="0" collapsed="false">
      <c r="B220" s="365"/>
      <c r="C220" s="28"/>
      <c r="D220" s="28"/>
      <c r="E220" s="28"/>
      <c r="F220" s="152"/>
    </row>
    <row r="221" customFormat="false" ht="12.75" hidden="false" customHeight="false" outlineLevel="0" collapsed="false">
      <c r="B221" s="365"/>
      <c r="C221" s="28"/>
      <c r="D221" s="53"/>
      <c r="E221" s="53"/>
      <c r="F221" s="441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52"/>
    </row>
    <row r="223" customFormat="false" ht="12.75" hidden="false" customHeight="false" outlineLevel="0" collapsed="false">
      <c r="A223" s="9"/>
      <c r="B223" s="28"/>
      <c r="C223" s="28"/>
      <c r="D223" s="359"/>
      <c r="E223" s="359"/>
      <c r="F223" s="152"/>
    </row>
    <row r="224" customFormat="false" ht="12.75" hidden="false" customHeight="false" outlineLevel="0" collapsed="false">
      <c r="B224" s="28"/>
      <c r="C224" s="28"/>
      <c r="D224" s="117"/>
      <c r="E224" s="117"/>
      <c r="F224" s="152"/>
    </row>
    <row r="225" customFormat="false" ht="12.75" hidden="false" customHeight="false" outlineLevel="0" collapsed="false">
      <c r="B225" s="28"/>
      <c r="C225" s="28"/>
      <c r="D225" s="117"/>
      <c r="E225" s="117"/>
      <c r="F225" s="152"/>
    </row>
    <row r="226" customFormat="false" ht="12.75" hidden="false" customHeight="false" outlineLevel="0" collapsed="false">
      <c r="A226" s="9"/>
      <c r="D226" s="202"/>
      <c r="E226" s="202"/>
    </row>
    <row r="227" customFormat="false" ht="12.75" hidden="false" customHeight="false" outlineLevel="0" collapsed="false">
      <c r="A227" s="9"/>
      <c r="D227" s="117"/>
      <c r="E227" s="117"/>
    </row>
    <row r="228" customFormat="false" ht="13.5" hidden="false" customHeight="false" outlineLevel="0" collapsed="false">
      <c r="A228" s="9"/>
      <c r="D228" s="368"/>
      <c r="E228" s="364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5"/>
      <c r="C233" s="28"/>
      <c r="D233" s="28"/>
      <c r="E233" s="28"/>
      <c r="F233" s="152"/>
    </row>
    <row r="234" customFormat="false" ht="12.75" hidden="false" customHeight="false" outlineLevel="0" collapsed="false">
      <c r="B234" s="28"/>
      <c r="C234" s="28"/>
      <c r="D234" s="28"/>
      <c r="E234" s="28"/>
      <c r="F234" s="152"/>
    </row>
    <row r="235" customFormat="false" ht="12.75" hidden="false" customHeight="false" outlineLevel="0" collapsed="false">
      <c r="B235" s="365"/>
      <c r="C235" s="28"/>
      <c r="D235" s="28"/>
      <c r="E235" s="28"/>
      <c r="F235" s="152"/>
    </row>
    <row r="236" customFormat="false" ht="12.75" hidden="false" customHeight="false" outlineLevel="0" collapsed="false">
      <c r="B236" s="28"/>
      <c r="C236" s="28"/>
      <c r="D236" s="28"/>
      <c r="E236" s="28"/>
      <c r="F236" s="152"/>
    </row>
    <row r="237" customFormat="false" ht="12.75" hidden="false" customHeight="false" outlineLevel="0" collapsed="false">
      <c r="B237" s="28"/>
      <c r="C237" s="28"/>
      <c r="D237" s="28"/>
      <c r="E237" s="28"/>
      <c r="F237" s="152"/>
    </row>
    <row r="238" customFormat="false" ht="12.75" hidden="false" customHeight="false" outlineLevel="0" collapsed="false">
      <c r="B238" s="365"/>
      <c r="C238" s="28"/>
      <c r="D238" s="28"/>
      <c r="E238" s="28"/>
      <c r="F238" s="152"/>
    </row>
    <row r="239" customFormat="false" ht="12.75" hidden="false" customHeight="false" outlineLevel="0" collapsed="false">
      <c r="B239" s="28"/>
      <c r="C239" s="28"/>
      <c r="D239" s="28"/>
      <c r="E239" s="28"/>
      <c r="F239" s="152"/>
    </row>
    <row r="240" customFormat="false" ht="12.75" hidden="false" customHeight="false" outlineLevel="0" collapsed="false">
      <c r="A240" s="369"/>
      <c r="B240" s="349"/>
      <c r="C240" s="349"/>
      <c r="D240" s="349"/>
      <c r="E240" s="349"/>
      <c r="F240" s="152"/>
    </row>
    <row r="241" customFormat="false" ht="12.75" hidden="false" customHeight="false" outlineLevel="0" collapsed="false">
      <c r="B241" s="28"/>
      <c r="C241" s="28"/>
      <c r="D241" s="28"/>
      <c r="E241" s="28"/>
      <c r="F241" s="152"/>
    </row>
    <row r="242" customFormat="false" ht="12.75" hidden="false" customHeight="false" outlineLevel="0" collapsed="false">
      <c r="B242" s="28"/>
      <c r="C242" s="28"/>
      <c r="D242" s="28"/>
      <c r="E242" s="28"/>
      <c r="F242" s="152"/>
    </row>
    <row r="243" customFormat="false" ht="12.75" hidden="false" customHeight="false" outlineLevel="0" collapsed="false">
      <c r="B243" s="365"/>
      <c r="C243" s="28"/>
      <c r="D243" s="28"/>
      <c r="E243" s="28"/>
      <c r="F243" s="152"/>
    </row>
    <row r="244" customFormat="false" ht="12.75" hidden="false" customHeight="false" outlineLevel="0" collapsed="false">
      <c r="B244" s="365"/>
      <c r="C244" s="28"/>
      <c r="D244" s="28"/>
      <c r="E244" s="28"/>
      <c r="F244" s="152"/>
    </row>
    <row r="245" customFormat="false" ht="12.75" hidden="false" customHeight="false" outlineLevel="0" collapsed="false">
      <c r="B245" s="365"/>
      <c r="C245" s="28"/>
      <c r="D245" s="53"/>
      <c r="E245" s="53"/>
      <c r="F245" s="441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52"/>
    </row>
    <row r="247" customFormat="false" ht="12.75" hidden="false" customHeight="false" outlineLevel="0" collapsed="false">
      <c r="A247" s="9"/>
      <c r="B247" s="28"/>
      <c r="C247" s="28"/>
      <c r="D247" s="359"/>
      <c r="E247" s="359"/>
      <c r="F247" s="152"/>
    </row>
    <row r="248" customFormat="false" ht="12.75" hidden="false" customHeight="false" outlineLevel="0" collapsed="false">
      <c r="B248" s="28"/>
      <c r="C248" s="28"/>
      <c r="D248" s="117"/>
      <c r="E248" s="117"/>
      <c r="F248" s="152"/>
    </row>
    <row r="249" customFormat="false" ht="12.75" hidden="false" customHeight="false" outlineLevel="0" collapsed="false">
      <c r="B249" s="28"/>
      <c r="C249" s="28"/>
      <c r="D249" s="117"/>
      <c r="E249" s="117"/>
      <c r="F249" s="152"/>
    </row>
    <row r="250" customFormat="false" ht="12.75" hidden="false" customHeight="false" outlineLevel="0" collapsed="false">
      <c r="A250" s="9"/>
      <c r="D250" s="202"/>
      <c r="E250" s="202"/>
    </row>
    <row r="251" customFormat="false" ht="12.75" hidden="false" customHeight="false" outlineLevel="0" collapsed="false">
      <c r="A251" s="9"/>
      <c r="D251" s="117"/>
      <c r="E251" s="117"/>
    </row>
    <row r="252" customFormat="false" ht="13.5" hidden="false" customHeight="false" outlineLevel="0" collapsed="false">
      <c r="A252" s="9"/>
      <c r="D252" s="370"/>
      <c r="E252" s="364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3"/>
      <c r="B255" s="341"/>
      <c r="C255" s="341"/>
      <c r="D255" s="341"/>
    </row>
    <row r="256" customFormat="false" ht="12.75" hidden="false" customHeight="false" outlineLevel="0" collapsed="false">
      <c r="A256" s="343"/>
      <c r="B256" s="341"/>
      <c r="C256" s="341"/>
      <c r="D256" s="341"/>
    </row>
    <row r="257" customFormat="false" ht="12.75" hidden="false" customHeight="false" outlineLevel="0" collapsed="false">
      <c r="A257" s="343"/>
      <c r="B257" s="371"/>
      <c r="C257" s="341"/>
      <c r="D257" s="341"/>
      <c r="E257" s="28"/>
      <c r="F257" s="152"/>
    </row>
    <row r="258" customFormat="false" ht="12.75" hidden="false" customHeight="false" outlineLevel="0" collapsed="false">
      <c r="A258" s="343"/>
      <c r="B258" s="341"/>
      <c r="C258" s="341"/>
      <c r="D258" s="341"/>
      <c r="E258" s="28"/>
      <c r="F258" s="152"/>
    </row>
    <row r="259" customFormat="false" ht="12.75" hidden="false" customHeight="false" outlineLevel="0" collapsed="false">
      <c r="A259" s="343"/>
      <c r="B259" s="371"/>
      <c r="C259" s="341"/>
      <c r="D259" s="341"/>
      <c r="E259" s="28"/>
      <c r="F259" s="152"/>
    </row>
    <row r="260" customFormat="false" ht="12.75" hidden="false" customHeight="false" outlineLevel="0" collapsed="false">
      <c r="A260" s="343"/>
      <c r="B260" s="341"/>
      <c r="C260" s="341"/>
      <c r="D260" s="341"/>
      <c r="E260" s="28"/>
      <c r="F260" s="152"/>
    </row>
    <row r="261" customFormat="false" ht="12.75" hidden="false" customHeight="false" outlineLevel="0" collapsed="false">
      <c r="A261" s="343"/>
      <c r="B261" s="341"/>
      <c r="C261" s="341"/>
      <c r="D261" s="341"/>
      <c r="E261" s="28"/>
      <c r="F261" s="152"/>
    </row>
    <row r="262" customFormat="false" ht="12.75" hidden="false" customHeight="false" outlineLevel="0" collapsed="false">
      <c r="A262" s="343"/>
      <c r="B262" s="371"/>
      <c r="C262" s="341"/>
      <c r="D262" s="341"/>
      <c r="E262" s="28"/>
      <c r="F262" s="152"/>
    </row>
    <row r="263" customFormat="false" ht="12.75" hidden="false" customHeight="false" outlineLevel="0" collapsed="false">
      <c r="A263" s="343"/>
      <c r="B263" s="341"/>
      <c r="C263" s="341"/>
      <c r="D263" s="341"/>
      <c r="E263" s="28"/>
      <c r="F263" s="152"/>
    </row>
    <row r="264" customFormat="false" ht="12.75" hidden="false" customHeight="false" outlineLevel="0" collapsed="false">
      <c r="A264" s="348"/>
      <c r="B264" s="372"/>
      <c r="C264" s="372"/>
      <c r="D264" s="372"/>
      <c r="E264" s="349"/>
      <c r="F264" s="152"/>
    </row>
    <row r="265" customFormat="false" ht="12.75" hidden="false" customHeight="false" outlineLevel="0" collapsed="false">
      <c r="A265" s="343"/>
      <c r="B265" s="341"/>
      <c r="C265" s="341"/>
      <c r="D265" s="341"/>
      <c r="E265" s="28"/>
      <c r="F265" s="152"/>
    </row>
    <row r="266" customFormat="false" ht="12.75" hidden="false" customHeight="false" outlineLevel="0" collapsed="false">
      <c r="A266" s="343"/>
      <c r="B266" s="341"/>
      <c r="C266" s="341"/>
      <c r="D266" s="341"/>
      <c r="E266" s="28"/>
      <c r="F266" s="152"/>
    </row>
    <row r="267" customFormat="false" ht="12.75" hidden="false" customHeight="false" outlineLevel="0" collapsed="false">
      <c r="A267" s="343"/>
      <c r="B267" s="371"/>
      <c r="C267" s="341"/>
      <c r="D267" s="341"/>
      <c r="E267" s="28"/>
      <c r="F267" s="152"/>
    </row>
    <row r="268" customFormat="false" ht="12.75" hidden="false" customHeight="false" outlineLevel="0" collapsed="false">
      <c r="A268" s="343"/>
      <c r="B268" s="371"/>
      <c r="C268" s="341"/>
      <c r="D268" s="341"/>
      <c r="E268" s="28"/>
      <c r="F268" s="152"/>
    </row>
    <row r="269" customFormat="false" ht="12.75" hidden="false" customHeight="false" outlineLevel="0" collapsed="false">
      <c r="A269" s="343"/>
      <c r="B269" s="371"/>
      <c r="C269" s="341"/>
      <c r="D269" s="350"/>
      <c r="E269" s="53"/>
      <c r="F269" s="441"/>
    </row>
    <row r="270" customFormat="false" ht="12.75" hidden="false" customHeight="false" outlineLevel="0" collapsed="false">
      <c r="A270" s="343"/>
      <c r="B270" s="341"/>
      <c r="C270" s="341"/>
      <c r="D270" s="341"/>
      <c r="E270" s="28"/>
      <c r="F270" s="152"/>
    </row>
    <row r="271" customFormat="false" ht="12.75" hidden="false" customHeight="false" outlineLevel="0" collapsed="false">
      <c r="A271" s="343"/>
      <c r="B271" s="341"/>
      <c r="C271" s="341"/>
      <c r="D271" s="351"/>
      <c r="E271" s="359"/>
      <c r="F271" s="152"/>
    </row>
    <row r="272" customFormat="false" ht="12.75" hidden="false" customHeight="false" outlineLevel="0" collapsed="false">
      <c r="A272" s="343"/>
      <c r="B272" s="341"/>
      <c r="C272" s="341"/>
      <c r="D272" s="353"/>
      <c r="E272" s="117"/>
      <c r="F272" s="152"/>
    </row>
    <row r="273" customFormat="false" ht="12.75" hidden="false" customHeight="false" outlineLevel="0" collapsed="false">
      <c r="A273" s="343"/>
      <c r="B273" s="341"/>
      <c r="C273" s="341"/>
      <c r="D273" s="353"/>
      <c r="E273" s="117"/>
      <c r="F273" s="152"/>
    </row>
    <row r="274" customFormat="false" ht="12.75" hidden="false" customHeight="false" outlineLevel="0" collapsed="false">
      <c r="A274" s="343"/>
      <c r="B274" s="341"/>
      <c r="C274" s="341"/>
      <c r="D274" s="373"/>
      <c r="E274" s="202"/>
    </row>
    <row r="275" customFormat="false" ht="12.75" hidden="false" customHeight="false" outlineLevel="0" collapsed="false">
      <c r="A275" s="343"/>
      <c r="B275" s="341"/>
      <c r="C275" s="341"/>
      <c r="D275" s="353"/>
      <c r="E275" s="117"/>
    </row>
    <row r="276" customFormat="false" ht="13.5" hidden="false" customHeight="false" outlineLevel="0" collapsed="false">
      <c r="A276" s="343"/>
      <c r="B276" s="341"/>
      <c r="C276" s="341"/>
      <c r="D276" s="374"/>
      <c r="E276" s="364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3"/>
      <c r="B280" s="341"/>
      <c r="C280" s="341"/>
      <c r="D280" s="341"/>
    </row>
    <row r="281" customFormat="false" ht="12.75" hidden="false" customHeight="false" outlineLevel="0" collapsed="false">
      <c r="A281" s="343"/>
      <c r="B281" s="341"/>
      <c r="C281" s="341"/>
      <c r="D281" s="341"/>
    </row>
    <row r="282" customFormat="false" ht="12.75" hidden="false" customHeight="false" outlineLevel="0" collapsed="false">
      <c r="A282" s="343"/>
      <c r="B282" s="371"/>
      <c r="C282" s="341"/>
      <c r="D282" s="341"/>
      <c r="E282" s="28"/>
      <c r="F282" s="152"/>
    </row>
    <row r="283" customFormat="false" ht="12.75" hidden="false" customHeight="false" outlineLevel="0" collapsed="false">
      <c r="A283" s="343"/>
      <c r="B283" s="341"/>
      <c r="C283" s="341"/>
      <c r="D283" s="341"/>
      <c r="E283" s="28"/>
      <c r="F283" s="152"/>
    </row>
    <row r="284" customFormat="false" ht="12.75" hidden="false" customHeight="false" outlineLevel="0" collapsed="false">
      <c r="A284" s="343"/>
      <c r="B284" s="371"/>
      <c r="C284" s="341"/>
      <c r="D284" s="341"/>
      <c r="E284" s="28"/>
      <c r="F284" s="152"/>
    </row>
    <row r="285" customFormat="false" ht="12.75" hidden="false" customHeight="false" outlineLevel="0" collapsed="false">
      <c r="A285" s="343"/>
      <c r="B285" s="341"/>
      <c r="C285" s="341"/>
      <c r="D285" s="341"/>
      <c r="E285" s="28"/>
      <c r="F285" s="152"/>
    </row>
    <row r="286" customFormat="false" ht="12.75" hidden="false" customHeight="false" outlineLevel="0" collapsed="false">
      <c r="A286" s="343"/>
      <c r="B286" s="341"/>
      <c r="C286" s="341"/>
      <c r="D286" s="341"/>
      <c r="E286" s="28"/>
      <c r="F286" s="152"/>
    </row>
    <row r="287" customFormat="false" ht="12.75" hidden="false" customHeight="false" outlineLevel="0" collapsed="false">
      <c r="A287" s="343"/>
      <c r="B287" s="371"/>
      <c r="C287" s="341"/>
      <c r="D287" s="341"/>
      <c r="E287" s="28"/>
      <c r="F287" s="152"/>
    </row>
    <row r="288" customFormat="false" ht="12.75" hidden="false" customHeight="false" outlineLevel="0" collapsed="false">
      <c r="A288" s="343"/>
      <c r="B288" s="341"/>
      <c r="C288" s="341"/>
      <c r="D288" s="341"/>
      <c r="E288" s="28"/>
      <c r="F288" s="152"/>
    </row>
    <row r="289" customFormat="false" ht="12.75" hidden="false" customHeight="false" outlineLevel="0" collapsed="false">
      <c r="A289" s="348"/>
      <c r="B289" s="372"/>
      <c r="C289" s="372"/>
      <c r="D289" s="372"/>
      <c r="E289" s="349"/>
      <c r="F289" s="152"/>
    </row>
    <row r="290" customFormat="false" ht="12.75" hidden="false" customHeight="false" outlineLevel="0" collapsed="false">
      <c r="A290" s="343"/>
      <c r="B290" s="341"/>
      <c r="C290" s="341"/>
      <c r="D290" s="341"/>
      <c r="E290" s="28"/>
      <c r="F290" s="152"/>
    </row>
    <row r="291" customFormat="false" ht="12.75" hidden="false" customHeight="false" outlineLevel="0" collapsed="false">
      <c r="A291" s="343"/>
      <c r="B291" s="341"/>
      <c r="C291" s="341"/>
      <c r="D291" s="341"/>
      <c r="E291" s="28"/>
      <c r="F291" s="152"/>
    </row>
    <row r="292" customFormat="false" ht="12.75" hidden="false" customHeight="false" outlineLevel="0" collapsed="false">
      <c r="A292" s="343"/>
      <c r="B292" s="371"/>
      <c r="C292" s="341"/>
      <c r="D292" s="341"/>
      <c r="E292" s="28"/>
      <c r="F292" s="152"/>
    </row>
    <row r="293" customFormat="false" ht="12.75" hidden="false" customHeight="false" outlineLevel="0" collapsed="false">
      <c r="A293" s="343"/>
      <c r="B293" s="371"/>
      <c r="C293" s="341"/>
      <c r="D293" s="341"/>
      <c r="E293" s="28"/>
      <c r="F293" s="152"/>
    </row>
    <row r="294" customFormat="false" ht="12.75" hidden="false" customHeight="false" outlineLevel="0" collapsed="false">
      <c r="A294" s="343"/>
      <c r="B294" s="371"/>
      <c r="C294" s="341"/>
      <c r="D294" s="350"/>
      <c r="E294" s="53"/>
      <c r="F294" s="441"/>
    </row>
    <row r="295" customFormat="false" ht="12.75" hidden="false" customHeight="false" outlineLevel="0" collapsed="false">
      <c r="A295" s="343"/>
      <c r="B295" s="341"/>
      <c r="C295" s="341"/>
      <c r="D295" s="341"/>
      <c r="E295" s="28"/>
      <c r="F295" s="152"/>
    </row>
    <row r="296" customFormat="false" ht="12.75" hidden="false" customHeight="false" outlineLevel="0" collapsed="false">
      <c r="A296" s="343"/>
      <c r="B296" s="341"/>
      <c r="C296" s="341"/>
      <c r="D296" s="351"/>
      <c r="E296" s="359"/>
      <c r="F296" s="152"/>
    </row>
    <row r="297" customFormat="false" ht="12.75" hidden="false" customHeight="false" outlineLevel="0" collapsed="false">
      <c r="A297" s="343"/>
      <c r="B297" s="341"/>
      <c r="C297" s="341"/>
      <c r="D297" s="353"/>
      <c r="E297" s="117"/>
      <c r="F297" s="152"/>
    </row>
    <row r="298" customFormat="false" ht="12.75" hidden="false" customHeight="false" outlineLevel="0" collapsed="false">
      <c r="A298" s="343"/>
      <c r="B298" s="341"/>
      <c r="C298" s="341"/>
      <c r="D298" s="353"/>
      <c r="E298" s="117"/>
      <c r="F298" s="152"/>
    </row>
    <row r="299" customFormat="false" ht="12.75" hidden="false" customHeight="false" outlineLevel="0" collapsed="false">
      <c r="A299" s="354"/>
      <c r="B299" s="341"/>
      <c r="C299" s="341"/>
      <c r="D299" s="373"/>
      <c r="E299" s="202"/>
    </row>
    <row r="300" customFormat="false" ht="12.75" hidden="false" customHeight="false" outlineLevel="0" collapsed="false">
      <c r="A300" s="343"/>
      <c r="B300" s="341"/>
      <c r="C300" s="341"/>
      <c r="D300" s="353"/>
      <c r="E300" s="117"/>
    </row>
    <row r="301" customFormat="false" ht="13.5" hidden="false" customHeight="false" outlineLevel="0" collapsed="false">
      <c r="A301" s="343"/>
      <c r="B301" s="341"/>
      <c r="C301" s="341"/>
      <c r="D301" s="374"/>
      <c r="E301" s="364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3"/>
      <c r="B307" s="341"/>
      <c r="C307" s="341"/>
      <c r="D307" s="341"/>
    </row>
    <row r="308" customFormat="false" ht="12.75" hidden="false" customHeight="false" outlineLevel="0" collapsed="false">
      <c r="A308" s="343"/>
      <c r="B308" s="341"/>
      <c r="C308" s="341"/>
      <c r="D308" s="341"/>
    </row>
    <row r="309" customFormat="false" ht="12.75" hidden="false" customHeight="false" outlineLevel="0" collapsed="false">
      <c r="A309" s="343"/>
      <c r="B309" s="371"/>
      <c r="C309" s="341"/>
      <c r="D309" s="341"/>
      <c r="E309" s="28"/>
      <c r="F309" s="152"/>
    </row>
    <row r="310" customFormat="false" ht="12.75" hidden="false" customHeight="false" outlineLevel="0" collapsed="false">
      <c r="A310" s="343"/>
      <c r="B310" s="341"/>
      <c r="C310" s="341"/>
      <c r="D310" s="341"/>
      <c r="E310" s="28"/>
      <c r="F310" s="152"/>
    </row>
    <row r="311" customFormat="false" ht="12.75" hidden="false" customHeight="false" outlineLevel="0" collapsed="false">
      <c r="A311" s="343"/>
      <c r="B311" s="371"/>
      <c r="C311" s="341"/>
      <c r="D311" s="341"/>
      <c r="E311" s="28"/>
      <c r="F311" s="152"/>
    </row>
    <row r="312" customFormat="false" ht="12.75" hidden="false" customHeight="false" outlineLevel="0" collapsed="false">
      <c r="A312" s="343"/>
      <c r="B312" s="341"/>
      <c r="C312" s="341"/>
      <c r="D312" s="341"/>
      <c r="E312" s="28"/>
      <c r="F312" s="152"/>
    </row>
    <row r="313" customFormat="false" ht="12.75" hidden="false" customHeight="false" outlineLevel="0" collapsed="false">
      <c r="A313" s="343"/>
      <c r="B313" s="341"/>
      <c r="C313" s="341"/>
      <c r="D313" s="341"/>
      <c r="E313" s="28"/>
      <c r="F313" s="152"/>
    </row>
    <row r="314" customFormat="false" ht="12.75" hidden="false" customHeight="false" outlineLevel="0" collapsed="false">
      <c r="A314" s="343"/>
      <c r="B314" s="371"/>
      <c r="C314" s="341"/>
      <c r="D314" s="341"/>
      <c r="E314" s="28"/>
      <c r="F314" s="152"/>
    </row>
    <row r="315" customFormat="false" ht="12.75" hidden="false" customHeight="false" outlineLevel="0" collapsed="false">
      <c r="A315" s="343"/>
      <c r="B315" s="341"/>
      <c r="C315" s="341"/>
      <c r="D315" s="341"/>
      <c r="E315" s="28"/>
      <c r="F315" s="152"/>
    </row>
    <row r="316" customFormat="false" ht="12.75" hidden="false" customHeight="false" outlineLevel="0" collapsed="false">
      <c r="A316" s="348"/>
      <c r="B316" s="372"/>
      <c r="C316" s="372"/>
      <c r="D316" s="372"/>
      <c r="E316" s="349"/>
      <c r="F316" s="152"/>
    </row>
    <row r="317" customFormat="false" ht="12.75" hidden="false" customHeight="false" outlineLevel="0" collapsed="false">
      <c r="A317" s="343"/>
      <c r="B317" s="341"/>
      <c r="C317" s="341"/>
      <c r="D317" s="341"/>
      <c r="E317" s="28"/>
      <c r="F317" s="152"/>
    </row>
    <row r="318" customFormat="false" ht="12.75" hidden="false" customHeight="false" outlineLevel="0" collapsed="false">
      <c r="A318" s="343"/>
      <c r="B318" s="341"/>
      <c r="C318" s="341"/>
      <c r="D318" s="341"/>
      <c r="E318" s="28"/>
      <c r="F318" s="152"/>
    </row>
    <row r="319" customFormat="false" ht="12.75" hidden="false" customHeight="false" outlineLevel="0" collapsed="false">
      <c r="A319" s="343"/>
      <c r="B319" s="371"/>
      <c r="C319" s="341"/>
      <c r="D319" s="341"/>
      <c r="E319" s="28"/>
      <c r="F319" s="152"/>
    </row>
    <row r="320" customFormat="false" ht="12.75" hidden="false" customHeight="false" outlineLevel="0" collapsed="false">
      <c r="A320" s="343"/>
      <c r="B320" s="371"/>
      <c r="C320" s="341"/>
      <c r="D320" s="341"/>
      <c r="E320" s="28"/>
      <c r="F320" s="152"/>
    </row>
    <row r="321" customFormat="false" ht="12.75" hidden="false" customHeight="false" outlineLevel="0" collapsed="false">
      <c r="A321" s="343"/>
      <c r="B321" s="371"/>
      <c r="C321" s="341"/>
      <c r="D321" s="350"/>
      <c r="E321" s="53"/>
      <c r="F321" s="441"/>
    </row>
    <row r="322" customFormat="false" ht="12.75" hidden="false" customHeight="false" outlineLevel="0" collapsed="false">
      <c r="A322" s="343"/>
      <c r="B322" s="341"/>
      <c r="C322" s="341"/>
      <c r="D322" s="341"/>
      <c r="E322" s="28"/>
      <c r="F322" s="152"/>
    </row>
    <row r="323" customFormat="false" ht="12.75" hidden="false" customHeight="false" outlineLevel="0" collapsed="false">
      <c r="A323" s="343"/>
      <c r="B323" s="341"/>
      <c r="C323" s="341"/>
      <c r="D323" s="351"/>
      <c r="E323" s="359"/>
      <c r="F323" s="152"/>
    </row>
    <row r="324" customFormat="false" ht="12.75" hidden="false" customHeight="false" outlineLevel="0" collapsed="false">
      <c r="A324" s="343"/>
      <c r="B324" s="341"/>
      <c r="C324" s="341"/>
      <c r="D324" s="353"/>
      <c r="E324" s="117"/>
      <c r="F324" s="152"/>
    </row>
    <row r="325" customFormat="false" ht="12.75" hidden="false" customHeight="false" outlineLevel="0" collapsed="false">
      <c r="A325" s="343"/>
      <c r="B325" s="341"/>
      <c r="C325" s="341"/>
      <c r="D325" s="353"/>
      <c r="E325" s="117"/>
      <c r="F325" s="152"/>
    </row>
    <row r="326" customFormat="false" ht="12.75" hidden="false" customHeight="false" outlineLevel="0" collapsed="false">
      <c r="A326" s="354"/>
      <c r="B326" s="341"/>
      <c r="C326" s="341"/>
      <c r="D326" s="373"/>
      <c r="E326" s="202"/>
    </row>
    <row r="327" customFormat="false" ht="12.75" hidden="false" customHeight="false" outlineLevel="0" collapsed="false">
      <c r="A327" s="343"/>
      <c r="B327" s="341"/>
      <c r="C327" s="341"/>
      <c r="D327" s="353"/>
      <c r="E327" s="117"/>
    </row>
    <row r="328" customFormat="false" ht="13.5" hidden="false" customHeight="false" outlineLevel="0" collapsed="false">
      <c r="A328" s="343"/>
      <c r="B328" s="341"/>
      <c r="C328" s="341"/>
      <c r="D328" s="374"/>
      <c r="E328" s="36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44" t="s">
        <v>158</v>
      </c>
      <c r="C2" s="344" t="s">
        <v>159</v>
      </c>
      <c r="D2" s="344" t="s">
        <v>158</v>
      </c>
      <c r="E2" s="344" t="s">
        <v>159</v>
      </c>
      <c r="F2" s="344" t="s">
        <v>158</v>
      </c>
      <c r="G2" s="344" t="s">
        <v>159</v>
      </c>
      <c r="H2" s="345" t="s">
        <v>161</v>
      </c>
    </row>
    <row r="3" customFormat="false" ht="12.75" hidden="false" customHeight="false" outlineLevel="0" collapsed="false">
      <c r="A3" s="0" t="n">
        <v>1</v>
      </c>
      <c r="B3" s="341" t="n">
        <v>38753</v>
      </c>
      <c r="C3" s="341" t="n">
        <v>38839</v>
      </c>
      <c r="D3" s="341"/>
      <c r="E3" s="341" t="n">
        <v>-1752</v>
      </c>
      <c r="F3" s="341" t="n">
        <v>27848</v>
      </c>
      <c r="G3" s="341" t="n">
        <v>23815</v>
      </c>
      <c r="H3" s="341" t="n">
        <f aca="false">+E3-D3+C3-B3+G3-F3</f>
        <v>-5699</v>
      </c>
    </row>
    <row r="4" customFormat="false" ht="12.75" hidden="false" customHeight="false" outlineLevel="0" collapsed="false">
      <c r="A4" s="0" t="n">
        <v>2</v>
      </c>
      <c r="B4" s="341" t="n">
        <v>40637</v>
      </c>
      <c r="C4" s="341" t="n">
        <v>40684</v>
      </c>
      <c r="D4" s="341"/>
      <c r="E4" s="341"/>
      <c r="F4" s="341" t="n">
        <v>27871</v>
      </c>
      <c r="G4" s="341" t="n">
        <v>25215</v>
      </c>
      <c r="H4" s="341" t="n">
        <f aca="false">+E4-D4+C4-B4+G4-F4</f>
        <v>-2609</v>
      </c>
    </row>
    <row r="5" customFormat="false" ht="12.75" hidden="false" customHeight="false" outlineLevel="0" collapsed="false">
      <c r="A5" s="0" t="n">
        <v>3</v>
      </c>
      <c r="B5" s="341" t="n">
        <v>40652</v>
      </c>
      <c r="C5" s="341" t="n">
        <v>40676</v>
      </c>
      <c r="D5" s="341"/>
      <c r="E5" s="341"/>
      <c r="F5" s="341" t="n">
        <v>28102</v>
      </c>
      <c r="G5" s="341" t="n">
        <v>25164</v>
      </c>
      <c r="H5" s="341" t="n">
        <f aca="false">+E5-D5+C5-B5+G5-F5</f>
        <v>-2914</v>
      </c>
    </row>
    <row r="6" customFormat="false" ht="12.75" hidden="false" customHeight="false" outlineLevel="0" collapsed="false">
      <c r="A6" s="0" t="n">
        <v>4</v>
      </c>
      <c r="B6" s="341" t="n">
        <v>40650</v>
      </c>
      <c r="C6" s="341" t="n">
        <v>40684</v>
      </c>
      <c r="D6" s="341"/>
      <c r="E6" s="341"/>
      <c r="F6" s="341" t="n">
        <v>27824</v>
      </c>
      <c r="G6" s="341" t="n">
        <v>25215</v>
      </c>
      <c r="H6" s="341" t="n">
        <f aca="false">+E6-D6+C6-B6+G6-F6</f>
        <v>-2575</v>
      </c>
      <c r="K6" s="0" t="s">
        <v>247</v>
      </c>
      <c r="R6" s="0" t="s">
        <v>248</v>
      </c>
    </row>
    <row r="7" customFormat="false" ht="12.75" hidden="false" customHeight="false" outlineLevel="0" collapsed="false">
      <c r="A7" s="0" t="n">
        <v>5</v>
      </c>
      <c r="B7" s="341" t="n">
        <v>37651</v>
      </c>
      <c r="C7" s="341" t="n">
        <v>37644</v>
      </c>
      <c r="D7" s="341"/>
      <c r="E7" s="341"/>
      <c r="F7" s="341" t="n">
        <v>24510</v>
      </c>
      <c r="G7" s="341" t="n">
        <v>24952</v>
      </c>
      <c r="H7" s="341" t="n">
        <f aca="false">+E7-D7+C7-B7+G7-F7</f>
        <v>435</v>
      </c>
    </row>
    <row r="8" customFormat="false" ht="12.75" hidden="false" customHeight="false" outlineLevel="0" collapsed="false">
      <c r="A8" s="0" t="n">
        <v>6</v>
      </c>
      <c r="B8" s="341" t="n">
        <v>37652</v>
      </c>
      <c r="C8" s="341" t="n">
        <v>37684</v>
      </c>
      <c r="D8" s="341"/>
      <c r="E8" s="341"/>
      <c r="F8" s="341" t="n">
        <v>26762</v>
      </c>
      <c r="G8" s="341" t="n">
        <v>25198</v>
      </c>
      <c r="H8" s="341" t="n">
        <f aca="false">+E8-D8+C8-B8+G8-F8</f>
        <v>-1532</v>
      </c>
      <c r="K8" s="343" t="s">
        <v>160</v>
      </c>
      <c r="L8" s="343" t="s">
        <v>158</v>
      </c>
      <c r="M8" s="343" t="s">
        <v>159</v>
      </c>
      <c r="N8" s="343" t="s">
        <v>161</v>
      </c>
      <c r="O8" s="343" t="s">
        <v>162</v>
      </c>
      <c r="P8" s="343" t="s">
        <v>163</v>
      </c>
      <c r="Q8" s="343"/>
      <c r="R8" s="343" t="s">
        <v>160</v>
      </c>
      <c r="S8" s="343" t="s">
        <v>158</v>
      </c>
      <c r="T8" s="343" t="s">
        <v>159</v>
      </c>
      <c r="U8" s="343" t="s">
        <v>161</v>
      </c>
      <c r="V8" s="343" t="s">
        <v>162</v>
      </c>
      <c r="W8" s="343" t="s">
        <v>163</v>
      </c>
    </row>
    <row r="9" customFormat="false" ht="15.75" hidden="false" customHeight="true" outlineLevel="0" collapsed="false">
      <c r="A9" s="0" t="n">
        <v>7</v>
      </c>
      <c r="B9" s="341" t="n">
        <v>37653</v>
      </c>
      <c r="C9" s="341" t="n">
        <v>37684</v>
      </c>
      <c r="D9" s="341"/>
      <c r="E9" s="341"/>
      <c r="F9" s="341" t="n">
        <v>26569</v>
      </c>
      <c r="G9" s="341" t="n">
        <v>25217</v>
      </c>
      <c r="H9" s="341" t="n">
        <f aca="false">+E9-D9+C9-B9+G9-F9</f>
        <v>-1321</v>
      </c>
      <c r="K9" s="442"/>
      <c r="L9" s="75"/>
      <c r="M9" s="75"/>
      <c r="N9" s="75"/>
      <c r="O9" s="391"/>
      <c r="P9" s="391"/>
      <c r="Q9" s="391"/>
      <c r="R9" s="442"/>
      <c r="S9" s="75"/>
      <c r="T9" s="75"/>
      <c r="U9" s="75"/>
      <c r="V9" s="391"/>
      <c r="W9" s="391"/>
    </row>
    <row r="10" customFormat="false" ht="12.75" hidden="false" customHeight="false" outlineLevel="0" collapsed="false">
      <c r="A10" s="0" t="n">
        <v>8</v>
      </c>
      <c r="B10" s="341" t="n">
        <v>39631</v>
      </c>
      <c r="C10" s="341" t="n">
        <v>39684</v>
      </c>
      <c r="D10" s="341"/>
      <c r="E10" s="341"/>
      <c r="F10" s="341" t="n">
        <v>21066</v>
      </c>
      <c r="G10" s="341" t="n">
        <v>25215</v>
      </c>
      <c r="H10" s="341" t="n">
        <f aca="false">+E10-D10+C10-B10+G10-F10</f>
        <v>4202</v>
      </c>
      <c r="K10" s="442" t="n">
        <v>37012</v>
      </c>
      <c r="L10" s="75" t="n">
        <v>1103057</v>
      </c>
      <c r="M10" s="75" t="n">
        <v>1120793</v>
      </c>
      <c r="N10" s="75" t="n">
        <f aca="false">+M10-L10</f>
        <v>17736</v>
      </c>
      <c r="O10" s="391" t="n">
        <v>4.01</v>
      </c>
      <c r="P10" s="391" t="n">
        <f aca="false">+N10*O10</f>
        <v>71121.36</v>
      </c>
      <c r="Q10" s="391"/>
      <c r="R10" s="442" t="n">
        <v>37012</v>
      </c>
      <c r="S10" s="75" t="n">
        <v>-202726</v>
      </c>
      <c r="T10" s="75" t="n">
        <v>-185000</v>
      </c>
      <c r="U10" s="75" t="n">
        <f aca="false">+T10-S10</f>
        <v>17726</v>
      </c>
      <c r="V10" s="391" t="n">
        <v>4.01</v>
      </c>
      <c r="W10" s="391" t="n">
        <f aca="false">+U10*V10</f>
        <v>71081.26</v>
      </c>
      <c r="Y10" s="443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41" t="n">
        <v>45455</v>
      </c>
      <c r="C11" s="341" t="n">
        <v>45458</v>
      </c>
      <c r="D11" s="341"/>
      <c r="E11" s="341"/>
      <c r="F11" s="341" t="n">
        <v>24054</v>
      </c>
      <c r="G11" s="341" t="n">
        <v>23449</v>
      </c>
      <c r="H11" s="341" t="n">
        <f aca="false">+E11-D11+C11-B11+G11-F11</f>
        <v>-602</v>
      </c>
      <c r="K11" s="442" t="n">
        <v>37043</v>
      </c>
      <c r="L11" s="75" t="n">
        <f aca="false">1647210-1647210+1654290</f>
        <v>1654290</v>
      </c>
      <c r="M11" s="75" t="n">
        <v>1681871</v>
      </c>
      <c r="N11" s="75" t="n">
        <f aca="false">+M11-L11</f>
        <v>27581</v>
      </c>
      <c r="O11" s="391" t="n">
        <v>3.51</v>
      </c>
      <c r="P11" s="391" t="n">
        <f aca="false">+N11*O11</f>
        <v>96809.31</v>
      </c>
      <c r="Q11" s="391"/>
      <c r="R11" s="442" t="n">
        <v>37043</v>
      </c>
      <c r="S11" s="75" t="n">
        <v>-153623</v>
      </c>
      <c r="T11" s="75" t="n">
        <v>-88473</v>
      </c>
      <c r="U11" s="75" t="n">
        <f aca="false">+T11-S11</f>
        <v>65150</v>
      </c>
      <c r="V11" s="391" t="n">
        <v>3.51</v>
      </c>
      <c r="W11" s="391" t="n">
        <f aca="false">+U11*V11</f>
        <v>228676.5</v>
      </c>
      <c r="Y11" s="443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41" t="n">
        <v>45361</v>
      </c>
      <c r="C12" s="341" t="n">
        <v>45458</v>
      </c>
      <c r="D12" s="341"/>
      <c r="E12" s="341"/>
      <c r="F12" s="341" t="n">
        <v>23079</v>
      </c>
      <c r="G12" s="341" t="n">
        <v>23449</v>
      </c>
      <c r="H12" s="341" t="n">
        <f aca="false">+E12-D12+C12-B12+G12-F12</f>
        <v>467</v>
      </c>
      <c r="K12" s="442" t="n">
        <v>37073</v>
      </c>
      <c r="L12" s="75" t="n">
        <f aca="false">1305497-1305497+1309597</f>
        <v>1309597</v>
      </c>
      <c r="M12" s="75" t="n">
        <v>1270571</v>
      </c>
      <c r="N12" s="75" t="n">
        <f aca="false">+M12-L12</f>
        <v>-39026</v>
      </c>
      <c r="O12" s="391" t="n">
        <v>2.94</v>
      </c>
      <c r="P12" s="391" t="n">
        <f aca="false">+N12*O12</f>
        <v>-114736.44</v>
      </c>
      <c r="Q12" s="391"/>
      <c r="R12" s="442" t="n">
        <v>37104</v>
      </c>
      <c r="S12" s="75" t="n">
        <v>-34269</v>
      </c>
      <c r="T12" s="75" t="n">
        <v>-27046</v>
      </c>
      <c r="U12" s="75" t="n">
        <f aca="false">+T12-S12</f>
        <v>7223</v>
      </c>
      <c r="V12" s="391" t="n">
        <v>2.85</v>
      </c>
      <c r="W12" s="391" t="n">
        <f aca="false">+U12*V12</f>
        <v>20585.55</v>
      </c>
      <c r="Y12" s="443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41" t="n">
        <v>45428</v>
      </c>
      <c r="C13" s="341" t="n">
        <v>45458</v>
      </c>
      <c r="D13" s="341"/>
      <c r="E13" s="341"/>
      <c r="F13" s="341" t="n">
        <v>27403</v>
      </c>
      <c r="G13" s="341" t="n">
        <v>19517</v>
      </c>
      <c r="H13" s="341" t="n">
        <f aca="false">+E13-D13+C13-B13+G13-F13</f>
        <v>-7856</v>
      </c>
      <c r="K13" s="442" t="n">
        <v>37104</v>
      </c>
      <c r="L13" s="75" t="n">
        <f aca="false">1436775-1436775+1438269</f>
        <v>1438269</v>
      </c>
      <c r="M13" s="75" t="n">
        <v>1418897</v>
      </c>
      <c r="N13" s="75" t="n">
        <f aca="false">+M13-L13</f>
        <v>-19372</v>
      </c>
      <c r="O13" s="391" t="n">
        <v>2.85</v>
      </c>
      <c r="P13" s="391" t="n">
        <f aca="false">+N13*O13</f>
        <v>-55210.2</v>
      </c>
      <c r="Q13" s="391"/>
      <c r="R13" s="442" t="n">
        <v>37135</v>
      </c>
      <c r="S13" s="75" t="n">
        <v>-1191628</v>
      </c>
      <c r="T13" s="75" t="n">
        <v>-1210937</v>
      </c>
      <c r="U13" s="75" t="n">
        <f aca="false">+T13-S13</f>
        <v>-19309</v>
      </c>
      <c r="V13" s="391" t="n">
        <v>1.96</v>
      </c>
      <c r="W13" s="391" t="n">
        <f aca="false">+U13*V13</f>
        <v>-37845.64</v>
      </c>
      <c r="Y13" s="443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41" t="n">
        <v>45768</v>
      </c>
      <c r="C14" s="341" t="n">
        <v>37497</v>
      </c>
      <c r="D14" s="341"/>
      <c r="E14" s="341"/>
      <c r="F14" s="341" t="n">
        <v>14699</v>
      </c>
      <c r="G14" s="341" t="n">
        <v>23449</v>
      </c>
      <c r="H14" s="341" t="n">
        <f aca="false">+E14-D14+C14-B14+G14-F14</f>
        <v>479</v>
      </c>
      <c r="K14" s="442" t="n">
        <v>37135</v>
      </c>
      <c r="L14" s="75" t="n">
        <v>1109912</v>
      </c>
      <c r="M14" s="75" t="n">
        <v>1111335</v>
      </c>
      <c r="N14" s="75" t="n">
        <f aca="false">+M14-L14</f>
        <v>1423</v>
      </c>
      <c r="O14" s="391" t="n">
        <v>1.96</v>
      </c>
      <c r="P14" s="393" t="n">
        <f aca="false">+N14*O14</f>
        <v>2789.08</v>
      </c>
      <c r="Q14" s="391"/>
      <c r="R14" s="442"/>
      <c r="S14" s="75"/>
      <c r="T14" s="75"/>
      <c r="U14" s="75" t="n">
        <f aca="false">+T14-S14</f>
        <v>0</v>
      </c>
      <c r="V14" s="391"/>
      <c r="W14" s="391"/>
      <c r="Y14" s="443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41" t="n">
        <v>33659</v>
      </c>
      <c r="C15" s="341" t="n">
        <v>33643</v>
      </c>
      <c r="D15" s="341"/>
      <c r="E15" s="341"/>
      <c r="F15" s="341" t="n">
        <v>29075</v>
      </c>
      <c r="G15" s="341" t="n">
        <v>28943</v>
      </c>
      <c r="H15" s="341" t="n">
        <f aca="false">+E15-D15+C15-B15+G15-F15</f>
        <v>-148</v>
      </c>
      <c r="K15" s="442"/>
      <c r="L15" s="75"/>
      <c r="M15" s="75"/>
      <c r="N15" s="75"/>
      <c r="O15" s="391"/>
      <c r="P15" s="391"/>
      <c r="Q15" s="391"/>
      <c r="R15" s="442"/>
      <c r="S15" s="75"/>
      <c r="T15" s="75"/>
      <c r="U15" s="75" t="n">
        <f aca="false">+T15-S15</f>
        <v>0</v>
      </c>
      <c r="V15" s="391"/>
      <c r="W15" s="391"/>
    </row>
    <row r="16" customFormat="false" ht="12.75" hidden="false" customHeight="false" outlineLevel="0" collapsed="false">
      <c r="A16" s="0" t="n">
        <v>14</v>
      </c>
      <c r="B16" s="341" t="n">
        <v>33891</v>
      </c>
      <c r="C16" s="341" t="n">
        <v>33684</v>
      </c>
      <c r="D16" s="341"/>
      <c r="E16" s="341"/>
      <c r="F16" s="341" t="n">
        <v>28918</v>
      </c>
      <c r="G16" s="341" t="n">
        <v>28943</v>
      </c>
      <c r="H16" s="341" t="n">
        <f aca="false">+E16-D16+C16-B16+G16-F16</f>
        <v>-182</v>
      </c>
      <c r="K16" s="442" t="s">
        <v>249</v>
      </c>
      <c r="L16" s="75"/>
      <c r="M16" s="75"/>
      <c r="N16" s="75" t="n">
        <f aca="false">SUM(N10:N15)</f>
        <v>-11658</v>
      </c>
      <c r="O16" s="391"/>
      <c r="P16" s="391" t="n">
        <f aca="false">SUM(P9:P15)</f>
        <v>773.109999999992</v>
      </c>
      <c r="Q16" s="391"/>
      <c r="R16" s="442" t="s">
        <v>249</v>
      </c>
      <c r="S16" s="75"/>
      <c r="T16" s="75"/>
      <c r="U16" s="75" t="n">
        <f aca="false">SUM(U9:U15)</f>
        <v>70790</v>
      </c>
      <c r="V16" s="391"/>
      <c r="W16" s="391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41" t="n">
        <v>33682</v>
      </c>
      <c r="C17" s="341" t="n">
        <v>33684</v>
      </c>
      <c r="D17" s="75" t="n">
        <v>-3456</v>
      </c>
      <c r="E17" s="75" t="n">
        <v>-10000</v>
      </c>
      <c r="F17" s="75" t="n">
        <v>28439</v>
      </c>
      <c r="G17" s="75" t="n">
        <v>28452</v>
      </c>
      <c r="H17" s="341" t="n">
        <f aca="false">+E17-D17+C17-B17+G17-F17</f>
        <v>-6529</v>
      </c>
    </row>
    <row r="18" customFormat="false" ht="12.75" hidden="false" customHeight="false" outlineLevel="0" collapsed="false">
      <c r="A18" s="0" t="n">
        <v>16</v>
      </c>
      <c r="B18" s="341" t="n">
        <v>33687</v>
      </c>
      <c r="C18" s="341" t="n">
        <v>33684</v>
      </c>
      <c r="D18" s="75"/>
      <c r="E18" s="75" t="n">
        <v>-4795</v>
      </c>
      <c r="F18" s="75" t="n">
        <v>28439</v>
      </c>
      <c r="G18" s="75" t="n">
        <v>28452</v>
      </c>
      <c r="H18" s="341" t="n">
        <f aca="false">+E18-D18+C18-B18+G18-F18</f>
        <v>-4785</v>
      </c>
      <c r="K18" s="442" t="s">
        <v>250</v>
      </c>
      <c r="L18" s="75"/>
      <c r="M18" s="75"/>
      <c r="N18" s="75" t="n">
        <v>19880</v>
      </c>
      <c r="O18" s="391"/>
      <c r="P18" s="391"/>
      <c r="Q18" s="391"/>
      <c r="R18" s="442" t="s">
        <v>250</v>
      </c>
      <c r="S18" s="75"/>
      <c r="T18" s="75"/>
      <c r="U18" s="75" t="n">
        <v>37185</v>
      </c>
      <c r="V18" s="391"/>
      <c r="W18" s="391"/>
    </row>
    <row r="19" customFormat="false" ht="12.75" hidden="false" customHeight="false" outlineLevel="0" collapsed="false">
      <c r="A19" s="0" t="n">
        <v>17</v>
      </c>
      <c r="B19" s="341" t="n">
        <v>33681</v>
      </c>
      <c r="C19" s="341" t="n">
        <v>33684</v>
      </c>
      <c r="D19" s="75"/>
      <c r="E19" s="75" t="n">
        <v>-5000</v>
      </c>
      <c r="F19" s="75" t="n">
        <v>28436</v>
      </c>
      <c r="G19" s="75" t="n">
        <v>28452</v>
      </c>
      <c r="H19" s="341" t="n">
        <f aca="false">+E19-D19+C19-B19+G19-F19</f>
        <v>-4981</v>
      </c>
      <c r="K19" s="442"/>
      <c r="L19" s="75"/>
      <c r="M19" s="75"/>
      <c r="N19" s="75"/>
      <c r="O19" s="391"/>
      <c r="P19" s="391"/>
      <c r="Q19" s="391"/>
      <c r="R19" s="442"/>
      <c r="S19" s="75"/>
      <c r="T19" s="75"/>
      <c r="U19" s="75"/>
      <c r="V19" s="391"/>
      <c r="W19" s="391"/>
    </row>
    <row r="20" customFormat="false" ht="12.75" hidden="false" customHeight="false" outlineLevel="0" collapsed="false">
      <c r="A20" s="0" t="n">
        <v>18</v>
      </c>
      <c r="B20" s="75" t="n">
        <v>33667</v>
      </c>
      <c r="C20" s="75" t="n">
        <v>33684</v>
      </c>
      <c r="D20" s="75"/>
      <c r="E20" s="75" t="n">
        <v>-4813</v>
      </c>
      <c r="F20" s="75" t="n">
        <v>28416</v>
      </c>
      <c r="G20" s="75" t="n">
        <v>28452</v>
      </c>
      <c r="H20" s="341" t="n">
        <f aca="false">+E20-D20+C20-B20+G20-F20</f>
        <v>-4760</v>
      </c>
      <c r="K20" s="442"/>
      <c r="L20" s="75"/>
      <c r="M20" s="75"/>
      <c r="N20" s="75"/>
      <c r="O20" s="391"/>
      <c r="P20" s="391"/>
      <c r="Q20" s="391"/>
      <c r="R20" s="442"/>
      <c r="S20" s="75"/>
      <c r="T20" s="75"/>
      <c r="U20" s="75"/>
      <c r="V20" s="391"/>
      <c r="W20" s="391"/>
    </row>
    <row r="21" customFormat="false" ht="12.75" hidden="false" customHeight="false" outlineLevel="0" collapsed="false">
      <c r="A21" s="0" t="n">
        <v>19</v>
      </c>
      <c r="B21" s="75" t="n">
        <v>33680</v>
      </c>
      <c r="C21" s="75" t="n">
        <v>33684</v>
      </c>
      <c r="D21" s="75"/>
      <c r="E21" s="75" t="n">
        <v>-5000</v>
      </c>
      <c r="F21" s="75" t="n">
        <v>28419</v>
      </c>
      <c r="G21" s="75" t="n">
        <v>28452</v>
      </c>
      <c r="H21" s="341" t="n">
        <f aca="false">+E21-D21+C21-B21+G21-F21</f>
        <v>-4963</v>
      </c>
      <c r="K21" s="442"/>
      <c r="L21" s="75"/>
      <c r="M21" s="75"/>
      <c r="N21" s="75"/>
      <c r="O21" s="391"/>
      <c r="P21" s="391"/>
      <c r="Q21" s="391"/>
      <c r="R21" s="442"/>
      <c r="S21" s="75"/>
      <c r="T21" s="75"/>
      <c r="U21" s="75"/>
      <c r="V21" s="391"/>
      <c r="W21" s="391"/>
    </row>
    <row r="22" customFormat="false" ht="12.75" hidden="false" customHeight="false" outlineLevel="0" collapsed="false">
      <c r="A22" s="0" t="n">
        <v>20</v>
      </c>
      <c r="B22" s="75"/>
      <c r="C22" s="75"/>
      <c r="D22" s="75"/>
      <c r="E22" s="75"/>
      <c r="F22" s="75"/>
      <c r="G22" s="75"/>
      <c r="H22" s="341" t="n">
        <f aca="false">+E22-D22+C22-B22+G22-F22</f>
        <v>0</v>
      </c>
      <c r="K22" s="442"/>
      <c r="L22" s="75"/>
      <c r="M22" s="75"/>
      <c r="N22" s="75"/>
      <c r="O22" s="391"/>
      <c r="P22" s="391"/>
      <c r="Q22" s="391"/>
      <c r="R22" s="442"/>
      <c r="S22" s="75"/>
      <c r="T22" s="75"/>
      <c r="U22" s="75"/>
      <c r="V22" s="391"/>
      <c r="W22" s="391"/>
    </row>
    <row r="23" customFormat="false" ht="12.75" hidden="false" customHeight="false" outlineLevel="0" collapsed="false">
      <c r="A23" s="0" t="n">
        <v>21</v>
      </c>
      <c r="B23" s="75"/>
      <c r="C23" s="75"/>
      <c r="D23" s="75"/>
      <c r="E23" s="75"/>
      <c r="F23" s="75"/>
      <c r="G23" s="75"/>
      <c r="H23" s="341" t="n">
        <f aca="false">+E23-D23+C23-B23+G23-F23</f>
        <v>0</v>
      </c>
      <c r="K23" s="442"/>
      <c r="L23" s="75"/>
      <c r="M23" s="75"/>
      <c r="N23" s="75"/>
      <c r="O23" s="391"/>
      <c r="P23" s="391"/>
      <c r="Q23" s="391"/>
      <c r="R23" s="442"/>
      <c r="S23" s="75"/>
      <c r="T23" s="75"/>
      <c r="U23" s="75"/>
      <c r="V23" s="391"/>
      <c r="W23" s="391"/>
    </row>
    <row r="24" customFormat="false" ht="12.75" hidden="false" customHeight="false" outlineLevel="0" collapsed="false">
      <c r="A24" s="0" t="n">
        <v>22</v>
      </c>
      <c r="B24" s="75"/>
      <c r="C24" s="75"/>
      <c r="D24" s="75"/>
      <c r="E24" s="75"/>
      <c r="F24" s="75"/>
      <c r="G24" s="75"/>
      <c r="H24" s="341" t="n">
        <f aca="false">+E24-D24+C24-B24+G24-F24</f>
        <v>0</v>
      </c>
      <c r="K24" s="343"/>
      <c r="L24" s="343"/>
      <c r="M24" s="343"/>
      <c r="N24" s="343"/>
      <c r="O24" s="391"/>
      <c r="P24" s="391"/>
      <c r="Q24" s="391"/>
      <c r="R24" s="343"/>
      <c r="S24" s="343"/>
      <c r="T24" s="343"/>
      <c r="U24" s="75"/>
      <c r="V24" s="391"/>
      <c r="W24" s="391"/>
    </row>
    <row r="25" customFormat="false" ht="12.75" hidden="false" customHeight="false" outlineLevel="0" collapsed="false">
      <c r="A25" s="0" t="n">
        <v>23</v>
      </c>
      <c r="B25" s="75"/>
      <c r="C25" s="75"/>
      <c r="D25" s="75"/>
      <c r="E25" s="75"/>
      <c r="F25" s="75"/>
      <c r="G25" s="75"/>
      <c r="H25" s="341" t="n">
        <f aca="false">+E25-D25+C25-B25+G25-F25</f>
        <v>0</v>
      </c>
      <c r="K25" s="343"/>
      <c r="L25" s="343"/>
      <c r="M25" s="343"/>
      <c r="N25" s="343"/>
      <c r="O25" s="391"/>
      <c r="P25" s="391"/>
      <c r="Q25" s="391"/>
      <c r="R25" s="343"/>
      <c r="S25" s="343"/>
      <c r="T25" s="343"/>
      <c r="U25" s="75"/>
      <c r="V25" s="391"/>
      <c r="W25" s="391"/>
    </row>
    <row r="26" customFormat="false" ht="12.75" hidden="false" customHeight="false" outlineLevel="0" collapsed="false">
      <c r="A26" s="0" t="n">
        <v>24</v>
      </c>
      <c r="B26" s="75"/>
      <c r="C26" s="75"/>
      <c r="D26" s="75"/>
      <c r="E26" s="75"/>
      <c r="F26" s="75"/>
      <c r="G26" s="75"/>
      <c r="H26" s="341" t="n">
        <f aca="false">+E26-D26+C26-B26+G26-F26</f>
        <v>0</v>
      </c>
      <c r="K26" s="343"/>
      <c r="L26" s="343"/>
      <c r="M26" s="343"/>
      <c r="N26" s="343"/>
      <c r="O26" s="391"/>
      <c r="P26" s="391"/>
      <c r="Q26" s="391"/>
      <c r="R26" s="343"/>
      <c r="S26" s="343"/>
      <c r="T26" s="343"/>
      <c r="U26" s="75"/>
      <c r="V26" s="391"/>
      <c r="W26" s="391"/>
    </row>
    <row r="27" customFormat="false" ht="12.75" hidden="false" customHeight="false" outlineLevel="0" collapsed="false">
      <c r="A27" s="0" t="n">
        <v>25</v>
      </c>
      <c r="B27" s="75"/>
      <c r="C27" s="75"/>
      <c r="D27" s="75"/>
      <c r="E27" s="75"/>
      <c r="F27" s="75"/>
      <c r="G27" s="75"/>
      <c r="H27" s="341" t="n">
        <f aca="false">+E27-D27+C27-B27+G27-F27</f>
        <v>0</v>
      </c>
      <c r="K27" s="343"/>
      <c r="L27" s="343"/>
      <c r="M27" s="343"/>
      <c r="N27" s="343"/>
      <c r="O27" s="391"/>
      <c r="P27" s="391"/>
      <c r="Q27" s="391"/>
      <c r="R27" s="343"/>
      <c r="S27" s="343"/>
      <c r="T27" s="343"/>
      <c r="U27" s="75"/>
      <c r="V27" s="391"/>
      <c r="W27" s="391"/>
    </row>
    <row r="28" customFormat="false" ht="12.75" hidden="false" customHeight="false" outlineLevel="0" collapsed="false">
      <c r="A28" s="0" t="n">
        <v>26</v>
      </c>
      <c r="B28" s="75"/>
      <c r="C28" s="75"/>
      <c r="D28" s="32"/>
      <c r="E28" s="32"/>
      <c r="F28" s="32"/>
      <c r="G28" s="32"/>
      <c r="H28" s="341" t="n">
        <f aca="false">+E28-D28+C28-B28+G28-F28</f>
        <v>0</v>
      </c>
      <c r="K28" s="343"/>
      <c r="L28" s="343"/>
      <c r="M28" s="343"/>
      <c r="N28" s="343"/>
      <c r="O28" s="391"/>
      <c r="P28" s="391"/>
      <c r="Q28" s="391"/>
      <c r="R28" s="343"/>
      <c r="S28" s="343"/>
      <c r="T28" s="343"/>
      <c r="U28" s="343"/>
      <c r="V28" s="391"/>
      <c r="W28" s="391"/>
    </row>
    <row r="29" customFormat="false" ht="12.75" hidden="false" customHeight="false" outlineLevel="0" collapsed="false">
      <c r="A29" s="0" t="n">
        <v>27</v>
      </c>
      <c r="B29" s="75"/>
      <c r="C29" s="75"/>
      <c r="D29" s="32"/>
      <c r="E29" s="32"/>
      <c r="F29" s="32"/>
      <c r="G29" s="32"/>
      <c r="H29" s="341" t="n">
        <f aca="false">+E29-D29+C29-B29+G29-F29</f>
        <v>0</v>
      </c>
      <c r="K29" s="343"/>
      <c r="L29" s="343"/>
      <c r="M29" s="343"/>
      <c r="N29" s="343"/>
      <c r="O29" s="391"/>
      <c r="P29" s="391"/>
      <c r="Q29" s="391"/>
      <c r="R29" s="343"/>
      <c r="S29" s="343"/>
      <c r="T29" s="343"/>
      <c r="U29" s="343"/>
      <c r="V29" s="391"/>
      <c r="W29" s="391"/>
    </row>
    <row r="30" customFormat="false" ht="12.75" hidden="false" customHeight="false" outlineLevel="0" collapsed="false">
      <c r="A30" s="0" t="n">
        <v>28</v>
      </c>
      <c r="B30" s="75"/>
      <c r="C30" s="75"/>
      <c r="D30" s="32"/>
      <c r="E30" s="32"/>
      <c r="F30" s="32"/>
      <c r="G30" s="32"/>
      <c r="H30" s="341" t="n">
        <f aca="false">+E30-D30+C30-B30+G30-F30</f>
        <v>0</v>
      </c>
      <c r="K30" s="343"/>
      <c r="L30" s="343"/>
      <c r="M30" s="343"/>
      <c r="N30" s="343"/>
      <c r="O30" s="391"/>
      <c r="P30" s="391"/>
      <c r="Q30" s="391"/>
      <c r="R30" s="343"/>
      <c r="S30" s="343"/>
      <c r="T30" s="343"/>
      <c r="U30" s="343"/>
      <c r="V30" s="391"/>
      <c r="W30" s="391"/>
    </row>
    <row r="31" customFormat="false" ht="12.75" hidden="false" customHeight="false" outlineLevel="0" collapsed="false">
      <c r="A31" s="0" t="n">
        <v>29</v>
      </c>
      <c r="B31" s="75"/>
      <c r="C31" s="75"/>
      <c r="D31" s="32"/>
      <c r="E31" s="32"/>
      <c r="F31" s="32"/>
      <c r="G31" s="32"/>
      <c r="H31" s="341" t="n">
        <f aca="false">+E31-D31+C31-B31+G31-F31</f>
        <v>0</v>
      </c>
      <c r="K31" s="343"/>
      <c r="L31" s="343"/>
      <c r="M31" s="343"/>
      <c r="N31" s="343"/>
      <c r="O31" s="391"/>
      <c r="P31" s="391"/>
      <c r="Q31" s="391"/>
      <c r="R31" s="343"/>
      <c r="S31" s="343"/>
      <c r="T31" s="343"/>
      <c r="U31" s="343"/>
      <c r="V31" s="391"/>
      <c r="W31" s="391"/>
    </row>
    <row r="32" customFormat="false" ht="12.75" hidden="false" customHeight="false" outlineLevel="0" collapsed="false">
      <c r="A32" s="0" t="n">
        <v>30</v>
      </c>
      <c r="B32" s="75"/>
      <c r="C32" s="75"/>
      <c r="D32" s="32"/>
      <c r="E32" s="32"/>
      <c r="F32" s="32"/>
      <c r="G32" s="32"/>
      <c r="H32" s="341" t="n">
        <f aca="false">+E32-D32+C32-B32+G32-F32</f>
        <v>0</v>
      </c>
      <c r="O32" s="45"/>
      <c r="P32" s="45"/>
      <c r="Q32" s="45"/>
      <c r="R32" s="0" t="n">
        <v>10000</v>
      </c>
      <c r="S32" s="0" t="n">
        <v>2</v>
      </c>
      <c r="T32" s="0" t="n">
        <f aca="false">+S32*R32</f>
        <v>20000</v>
      </c>
      <c r="V32" s="45"/>
      <c r="W32" s="45"/>
    </row>
    <row r="33" customFormat="false" ht="12.75" hidden="false" customHeight="false" outlineLevel="0" collapsed="false">
      <c r="A33" s="0" t="n">
        <v>31</v>
      </c>
      <c r="B33" s="75"/>
      <c r="C33" s="75"/>
      <c r="D33" s="32"/>
      <c r="E33" s="32"/>
      <c r="F33" s="32"/>
      <c r="G33" s="32"/>
      <c r="H33" s="341" t="n">
        <f aca="false">+E33-D33+C33-B33+G33-F33</f>
        <v>0</v>
      </c>
      <c r="O33" s="45"/>
      <c r="P33" s="45"/>
      <c r="Q33" s="45"/>
      <c r="R33" s="0" t="n">
        <v>-10000</v>
      </c>
      <c r="S33" s="0" t="n">
        <v>1.5</v>
      </c>
      <c r="T33" s="0" t="n">
        <f aca="false">+S33*R33</f>
        <v>-15000</v>
      </c>
      <c r="V33" s="45"/>
      <c r="W33" s="45"/>
    </row>
    <row r="34" customFormat="false" ht="12.75" hidden="false" customHeight="false" outlineLevel="0" collapsed="false">
      <c r="B34" s="444" t="n">
        <f aca="false">SUM(B3:B33)</f>
        <v>731238</v>
      </c>
      <c r="C34" s="444" t="n">
        <f aca="false">SUM(C3:C33)</f>
        <v>723197</v>
      </c>
      <c r="D34" s="32" t="n">
        <f aca="false">SUM(D3:D33)</f>
        <v>-3456</v>
      </c>
      <c r="E34" s="32" t="n">
        <f aca="false">SUM(E3:E33)</f>
        <v>-31360</v>
      </c>
      <c r="F34" s="32" t="n">
        <f aca="false">SUM(F3:F33)</f>
        <v>499929</v>
      </c>
      <c r="G34" s="32" t="n">
        <f aca="false">SUM(G3:G33)</f>
        <v>490001</v>
      </c>
      <c r="H34" s="32" t="n">
        <f aca="false">SUM(H3:H33)</f>
        <v>-45873</v>
      </c>
      <c r="O34" s="45"/>
      <c r="P34" s="45"/>
      <c r="Q34" s="45"/>
      <c r="T34" s="0" t="n">
        <f aca="false">+T33+T32</f>
        <v>5000</v>
      </c>
      <c r="V34" s="45"/>
      <c r="W34" s="45"/>
    </row>
    <row r="35" customFormat="false" ht="12.75" hidden="false" customHeight="false" outlineLevel="0" collapsed="false">
      <c r="D35" s="32"/>
      <c r="E35" s="32"/>
      <c r="F35" s="32"/>
      <c r="G35" s="32"/>
      <c r="H35" s="32"/>
      <c r="O35" s="45"/>
      <c r="P35" s="45"/>
      <c r="Q35" s="45"/>
      <c r="V35" s="45"/>
      <c r="W35" s="45"/>
    </row>
    <row r="36" customFormat="false" ht="12.75" hidden="false" customHeight="false" outlineLevel="0" collapsed="false">
      <c r="H36" s="445"/>
      <c r="O36" s="45"/>
      <c r="P36" s="45"/>
      <c r="Q36" s="45"/>
      <c r="V36" s="45"/>
      <c r="W36" s="45"/>
    </row>
    <row r="37" customFormat="false" ht="12.75" hidden="false" customHeight="false" outlineLevel="0" collapsed="false">
      <c r="A37" s="446" t="n">
        <v>37287</v>
      </c>
      <c r="B37" s="32"/>
      <c r="C37" s="32"/>
      <c r="D37" s="32"/>
      <c r="E37" s="32"/>
      <c r="F37" s="32"/>
      <c r="G37" s="32"/>
      <c r="H37" s="198" t="n">
        <f aca="false">8222+127244</f>
        <v>135466</v>
      </c>
      <c r="O37" s="45"/>
      <c r="P37" s="45"/>
      <c r="Q37" s="45"/>
      <c r="V37" s="45"/>
      <c r="W37" s="45"/>
    </row>
    <row r="38" customFormat="false" ht="12.75" hidden="false" customHeight="false" outlineLevel="0" collapsed="false">
      <c r="A38" s="446" t="n">
        <v>37306</v>
      </c>
      <c r="B38" s="32"/>
      <c r="C38" s="32"/>
      <c r="D38" s="32"/>
      <c r="E38" s="32"/>
      <c r="F38" s="32"/>
      <c r="G38" s="32"/>
      <c r="H38" s="142" t="n">
        <f aca="false">+H37+H34</f>
        <v>89593</v>
      </c>
      <c r="O38" s="45"/>
      <c r="P38" s="45"/>
      <c r="Q38" s="45"/>
    </row>
    <row r="39" customFormat="false" ht="12.75" hidden="false" customHeight="false" outlineLevel="0" collapsed="false">
      <c r="H39" s="69"/>
      <c r="O39" s="45"/>
      <c r="P39" s="45"/>
      <c r="Q39" s="45"/>
    </row>
    <row r="40" customFormat="false" ht="12.75" hidden="false" customHeight="false" outlineLevel="0" collapsed="false">
      <c r="H40" s="69"/>
      <c r="K40" s="71"/>
      <c r="O40" s="45"/>
      <c r="P40" s="45"/>
      <c r="Q40" s="45"/>
    </row>
    <row r="41" customFormat="false" ht="12.75" hidden="false" customHeight="false" outlineLevel="0" collapsed="false">
      <c r="H41" s="69"/>
      <c r="K41" s="71"/>
      <c r="O41" s="45"/>
      <c r="P41" s="45"/>
      <c r="Q41" s="45"/>
    </row>
    <row r="42" customFormat="false" ht="12.75" hidden="false" customHeight="false" outlineLevel="0" collapsed="false">
      <c r="A42" s="9" t="s">
        <v>165</v>
      </c>
      <c r="B42" s="9"/>
      <c r="C42" s="9"/>
      <c r="D42" s="27"/>
      <c r="F42" s="27"/>
      <c r="H42" s="211"/>
      <c r="K42" s="71"/>
      <c r="O42" s="45"/>
      <c r="P42" s="45"/>
      <c r="Q42" s="45"/>
    </row>
    <row r="43" customFormat="false" ht="12.75" hidden="false" customHeight="false" outlineLevel="0" collapsed="false">
      <c r="A43" s="161" t="n">
        <f aca="false">+A37</f>
        <v>37287</v>
      </c>
      <c r="B43" s="9"/>
      <c r="C43" s="9"/>
      <c r="D43" s="261" t="n">
        <f aca="false">139025.55+196742</f>
        <v>335767.55</v>
      </c>
      <c r="F43" s="447" t="n">
        <v>338741</v>
      </c>
      <c r="H43" s="69"/>
      <c r="I43" s="76"/>
      <c r="K43" s="71"/>
      <c r="O43" s="45"/>
      <c r="P43" s="45"/>
      <c r="Q43" s="45"/>
    </row>
    <row r="44" customFormat="false" ht="12.75" hidden="false" customHeight="false" outlineLevel="0" collapsed="false">
      <c r="A44" s="161" t="n">
        <f aca="false">+A38</f>
        <v>37306</v>
      </c>
      <c r="B44" s="9"/>
      <c r="C44" s="9"/>
      <c r="D44" s="163" t="n">
        <f aca="false">+H34*'by type_area'!G4</f>
        <v>-95415.84</v>
      </c>
      <c r="F44" s="163" t="n">
        <f aca="false">+J34*'by type_area'!I4</f>
        <v>0</v>
      </c>
      <c r="H44" s="69"/>
      <c r="K44" s="71"/>
      <c r="O44" s="45"/>
      <c r="P44" s="45"/>
      <c r="Q44" s="45"/>
    </row>
    <row r="45" customFormat="false" ht="12.75" hidden="false" customHeight="false" outlineLevel="0" collapsed="false">
      <c r="A45" s="9"/>
      <c r="B45" s="9"/>
      <c r="C45" s="9"/>
      <c r="D45" s="68" t="n">
        <f aca="false">+D44+D43</f>
        <v>240351.71</v>
      </c>
      <c r="F45" s="68" t="n">
        <f aca="false">+F44+F43</f>
        <v>338741</v>
      </c>
      <c r="H45" s="69"/>
      <c r="K45" s="448"/>
      <c r="O45" s="45"/>
      <c r="P45" s="45"/>
      <c r="Q45" s="45"/>
    </row>
    <row r="46" customFormat="false" ht="12.75" hidden="false" customHeight="false" outlineLevel="0" collapsed="false">
      <c r="H46" s="69"/>
      <c r="K46" s="71"/>
      <c r="O46" s="45"/>
      <c r="P46" s="45"/>
      <c r="Q46" s="45"/>
    </row>
    <row r="47" customFormat="false" ht="12.75" hidden="false" customHeight="false" outlineLevel="0" collapsed="false">
      <c r="H47" s="69"/>
      <c r="O47" s="45"/>
      <c r="P47" s="45"/>
      <c r="Q47" s="45"/>
    </row>
    <row r="48" customFormat="false" ht="12.75" hidden="false" customHeight="false" outlineLevel="0" collapsed="false">
      <c r="H48" s="69"/>
      <c r="O48" s="45"/>
      <c r="P48" s="45"/>
      <c r="Q48" s="45"/>
    </row>
    <row r="49" customFormat="false" ht="12.75" hidden="false" customHeight="false" outlineLevel="0" collapsed="false">
      <c r="O49" s="45"/>
      <c r="P49" s="45"/>
      <c r="Q49" s="45"/>
    </row>
    <row r="50" customFormat="false" ht="12.75" hidden="false" customHeight="false" outlineLevel="0" collapsed="false">
      <c r="O50" s="45"/>
      <c r="P50" s="45"/>
      <c r="Q50" s="45"/>
    </row>
    <row r="51" customFormat="false" ht="12.75" hidden="false" customHeight="false" outlineLevel="0" collapsed="false">
      <c r="O51" s="45"/>
      <c r="P51" s="45"/>
      <c r="Q51" s="45"/>
    </row>
    <row r="52" customFormat="false" ht="12.75" hidden="false" customHeight="false" outlineLevel="0" collapsed="false">
      <c r="O52" s="45"/>
      <c r="P52" s="45"/>
      <c r="Q52" s="45"/>
    </row>
    <row r="53" customFormat="false" ht="12.75" hidden="false" customHeight="false" outlineLevel="0" collapsed="false">
      <c r="O53" s="45"/>
      <c r="P53" s="45"/>
      <c r="Q53" s="45"/>
    </row>
    <row r="54" customFormat="false" ht="12.75" hidden="false" customHeight="false" outlineLevel="0" collapsed="false">
      <c r="O54" s="45"/>
      <c r="P54" s="45"/>
      <c r="Q54" s="45"/>
    </row>
    <row r="55" customFormat="false" ht="12.75" hidden="false" customHeight="false" outlineLevel="0" collapsed="false">
      <c r="O55" s="45"/>
      <c r="P55" s="45"/>
      <c r="Q55" s="45"/>
    </row>
    <row r="56" customFormat="false" ht="12.75" hidden="false" customHeight="false" outlineLevel="0" collapsed="false">
      <c r="O56" s="45"/>
      <c r="P56" s="45"/>
      <c r="Q56" s="45"/>
    </row>
    <row r="57" customFormat="false" ht="12.75" hidden="false" customHeight="false" outlineLevel="0" collapsed="false">
      <c r="O57" s="45"/>
      <c r="P57" s="45"/>
      <c r="Q57" s="45"/>
    </row>
    <row r="58" customFormat="false" ht="12.75" hidden="false" customHeight="false" outlineLevel="0" collapsed="false">
      <c r="O58" s="45"/>
      <c r="P58" s="45"/>
      <c r="Q58" s="45"/>
    </row>
    <row r="59" customFormat="false" ht="12.75" hidden="false" customHeight="false" outlineLevel="0" collapsed="false">
      <c r="O59" s="45"/>
      <c r="P59" s="45"/>
      <c r="Q59" s="45"/>
    </row>
    <row r="60" customFormat="false" ht="12.75" hidden="false" customHeight="false" outlineLevel="0" collapsed="false">
      <c r="O60" s="45"/>
      <c r="P60" s="45"/>
      <c r="Q60" s="45"/>
    </row>
    <row r="61" customFormat="false" ht="12.75" hidden="false" customHeight="false" outlineLevel="0" collapsed="false">
      <c r="O61" s="45"/>
      <c r="P61" s="45"/>
      <c r="Q61" s="45"/>
    </row>
    <row r="62" customFormat="false" ht="12.75" hidden="false" customHeight="false" outlineLevel="0" collapsed="false">
      <c r="O62" s="45"/>
      <c r="P62" s="45"/>
      <c r="Q62" s="45"/>
    </row>
    <row r="63" customFormat="false" ht="12.75" hidden="false" customHeight="false" outlineLevel="0" collapsed="false">
      <c r="O63" s="45"/>
      <c r="P63" s="45"/>
      <c r="Q63" s="45"/>
    </row>
    <row r="64" customFormat="false" ht="12.75" hidden="false" customHeight="false" outlineLevel="0" collapsed="false">
      <c r="O64" s="45"/>
      <c r="P64" s="45"/>
      <c r="Q64" s="45"/>
    </row>
    <row r="65" customFormat="false" ht="12.75" hidden="false" customHeight="false" outlineLevel="0" collapsed="false">
      <c r="O65" s="45"/>
      <c r="P65" s="45"/>
      <c r="Q65" s="45"/>
    </row>
    <row r="66" customFormat="false" ht="12.75" hidden="false" customHeight="false" outlineLevel="0" collapsed="false">
      <c r="O66" s="45"/>
      <c r="P66" s="45"/>
      <c r="Q66" s="45"/>
    </row>
    <row r="67" customFormat="false" ht="12.75" hidden="false" customHeight="false" outlineLevel="0" collapsed="false">
      <c r="O67" s="45"/>
      <c r="P67" s="45"/>
      <c r="Q67" s="45"/>
    </row>
    <row r="68" customFormat="false" ht="12.75" hidden="false" customHeight="false" outlineLevel="0" collapsed="false">
      <c r="O68" s="45"/>
      <c r="P68" s="45"/>
      <c r="Q68" s="45"/>
    </row>
    <row r="69" customFormat="false" ht="12.75" hidden="false" customHeight="false" outlineLevel="0" collapsed="false">
      <c r="O69" s="45"/>
      <c r="P69" s="45"/>
      <c r="Q69" s="45"/>
    </row>
    <row r="70" customFormat="false" ht="12.75" hidden="false" customHeight="false" outlineLevel="0" collapsed="false">
      <c r="O70" s="45"/>
      <c r="P70" s="45"/>
      <c r="Q70" s="45"/>
    </row>
    <row r="71" customFormat="false" ht="12.75" hidden="false" customHeight="false" outlineLevel="0" collapsed="false">
      <c r="O71" s="45"/>
      <c r="P71" s="45"/>
      <c r="Q71" s="45"/>
    </row>
    <row r="72" customFormat="false" ht="12.75" hidden="false" customHeight="false" outlineLevel="0" collapsed="false">
      <c r="O72" s="45"/>
      <c r="P72" s="45"/>
      <c r="Q72" s="45"/>
    </row>
    <row r="73" customFormat="false" ht="12.75" hidden="false" customHeight="false" outlineLevel="0" collapsed="false">
      <c r="O73" s="45"/>
      <c r="P73" s="45"/>
      <c r="Q73" s="45"/>
    </row>
    <row r="74" customFormat="false" ht="12.75" hidden="false" customHeight="false" outlineLevel="0" collapsed="false">
      <c r="O74" s="45"/>
      <c r="P74" s="45"/>
      <c r="Q74" s="45"/>
    </row>
    <row r="75" customFormat="false" ht="12.75" hidden="false" customHeight="false" outlineLevel="0" collapsed="false">
      <c r="O75" s="45"/>
      <c r="P75" s="45"/>
      <c r="Q75" s="45"/>
    </row>
    <row r="76" customFormat="false" ht="12.75" hidden="false" customHeight="false" outlineLevel="0" collapsed="false">
      <c r="O76" s="45"/>
      <c r="P76" s="45"/>
      <c r="Q76" s="45"/>
    </row>
    <row r="77" customFormat="false" ht="12.75" hidden="false" customHeight="false" outlineLevel="0" collapsed="false">
      <c r="O77" s="45"/>
      <c r="P77" s="45"/>
      <c r="Q77" s="45"/>
    </row>
    <row r="78" customFormat="false" ht="12.75" hidden="false" customHeight="false" outlineLevel="0" collapsed="false">
      <c r="O78" s="45"/>
      <c r="P78" s="45"/>
      <c r="Q78" s="45"/>
    </row>
    <row r="79" customFormat="false" ht="12.75" hidden="false" customHeight="false" outlineLevel="0" collapsed="false">
      <c r="O79" s="45"/>
      <c r="P79" s="45"/>
      <c r="Q79" s="45"/>
    </row>
    <row r="80" customFormat="false" ht="12.75" hidden="false" customHeight="false" outlineLevel="0" collapsed="false">
      <c r="O80" s="45"/>
      <c r="P80" s="45"/>
      <c r="Q80" s="45"/>
    </row>
    <row r="81" customFormat="false" ht="12.75" hidden="false" customHeight="false" outlineLevel="0" collapsed="false">
      <c r="O81" s="45"/>
      <c r="P81" s="45"/>
      <c r="Q81" s="45"/>
    </row>
    <row r="82" customFormat="false" ht="12.75" hidden="false" customHeight="false" outlineLevel="0" collapsed="false">
      <c r="O82" s="45"/>
      <c r="P82" s="45"/>
      <c r="Q82" s="45"/>
    </row>
    <row r="83" customFormat="false" ht="12.75" hidden="false" customHeight="false" outlineLevel="0" collapsed="false">
      <c r="O83" s="45"/>
      <c r="P83" s="45"/>
      <c r="Q83" s="45"/>
    </row>
    <row r="84" customFormat="false" ht="12.75" hidden="false" customHeight="false" outlineLevel="0" collapsed="false">
      <c r="O84" s="45"/>
      <c r="P84" s="45"/>
      <c r="Q84" s="45"/>
    </row>
    <row r="85" customFormat="false" ht="12.75" hidden="false" customHeight="false" outlineLevel="0" collapsed="false">
      <c r="O85" s="45"/>
      <c r="P85" s="45"/>
      <c r="Q85" s="45"/>
    </row>
    <row r="86" customFormat="false" ht="12.75" hidden="false" customHeight="false" outlineLevel="0" collapsed="false">
      <c r="O86" s="45"/>
      <c r="P86" s="45"/>
      <c r="Q86" s="45"/>
    </row>
    <row r="87" customFormat="false" ht="12.75" hidden="false" customHeight="false" outlineLevel="0" collapsed="false">
      <c r="O87" s="45"/>
      <c r="P87" s="45"/>
      <c r="Q87" s="45"/>
    </row>
    <row r="88" customFormat="false" ht="12.75" hidden="false" customHeight="false" outlineLevel="0" collapsed="false">
      <c r="O88" s="45"/>
      <c r="P88" s="45"/>
      <c r="Q88" s="45"/>
    </row>
    <row r="89" customFormat="false" ht="12.75" hidden="false" customHeight="false" outlineLevel="0" collapsed="false">
      <c r="O89" s="45"/>
      <c r="P89" s="45"/>
      <c r="Q89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3" t="n">
        <v>56696</v>
      </c>
      <c r="B1" s="204"/>
    </row>
    <row r="3" customFormat="false" ht="12.75" hidden="false" customHeight="false" outlineLevel="0" collapsed="false">
      <c r="A3" s="94" t="s">
        <v>157</v>
      </c>
      <c r="B3" s="135" t="s">
        <v>158</v>
      </c>
      <c r="C3" s="135" t="s">
        <v>159</v>
      </c>
    </row>
    <row r="4" customFormat="false" ht="12.75" hidden="false" customHeight="false" outlineLevel="0" collapsed="false">
      <c r="A4" s="141" t="n">
        <v>1</v>
      </c>
      <c r="B4" s="142" t="n">
        <v>-20864</v>
      </c>
      <c r="C4" s="142" t="n">
        <v>-19960</v>
      </c>
      <c r="D4" s="157" t="n">
        <f aca="false">+C4-B4</f>
        <v>904</v>
      </c>
    </row>
    <row r="5" customFormat="false" ht="12.75" hidden="false" customHeight="false" outlineLevel="0" collapsed="false">
      <c r="A5" s="141" t="n">
        <v>2</v>
      </c>
      <c r="B5" s="142" t="n">
        <v>-20875</v>
      </c>
      <c r="C5" s="142" t="n">
        <v>-19960</v>
      </c>
      <c r="D5" s="157" t="n">
        <f aca="false">+C5-B5</f>
        <v>915</v>
      </c>
    </row>
    <row r="6" customFormat="false" ht="12.75" hidden="false" customHeight="false" outlineLevel="0" collapsed="false">
      <c r="A6" s="141" t="n">
        <v>3</v>
      </c>
      <c r="B6" s="142" t="n">
        <v>-20001</v>
      </c>
      <c r="C6" s="142" t="n">
        <v>-19960</v>
      </c>
      <c r="D6" s="157" t="n">
        <f aca="false">+C6-B6</f>
        <v>41</v>
      </c>
    </row>
    <row r="7" customFormat="false" ht="12.75" hidden="false" customHeight="false" outlineLevel="0" collapsed="false">
      <c r="A7" s="141" t="n">
        <v>4</v>
      </c>
      <c r="B7" s="142" t="n">
        <v>-19998</v>
      </c>
      <c r="C7" s="142" t="n">
        <v>-19960</v>
      </c>
      <c r="D7" s="157" t="n">
        <f aca="false">+C7-B7</f>
        <v>38</v>
      </c>
    </row>
    <row r="8" customFormat="false" ht="12.75" hidden="false" customHeight="false" outlineLevel="0" collapsed="false">
      <c r="A8" s="141" t="n">
        <v>5</v>
      </c>
      <c r="B8" s="142" t="n">
        <v>-20583</v>
      </c>
      <c r="C8" s="142" t="n">
        <v>-19738</v>
      </c>
      <c r="D8" s="157" t="n">
        <f aca="false">+C8-B8</f>
        <v>845</v>
      </c>
    </row>
    <row r="9" customFormat="false" ht="12.75" hidden="false" customHeight="false" outlineLevel="0" collapsed="false">
      <c r="A9" s="141" t="n">
        <v>6</v>
      </c>
      <c r="B9" s="142" t="n">
        <v>-20425</v>
      </c>
      <c r="C9" s="142" t="n">
        <v>-19793</v>
      </c>
      <c r="D9" s="157" t="n">
        <f aca="false">+C9-B9</f>
        <v>632</v>
      </c>
    </row>
    <row r="10" customFormat="false" ht="12.75" hidden="false" customHeight="false" outlineLevel="0" collapsed="false">
      <c r="A10" s="141" t="n">
        <v>7</v>
      </c>
      <c r="B10" s="142" t="n">
        <v>-20729</v>
      </c>
      <c r="C10" s="142" t="n">
        <v>-19793</v>
      </c>
      <c r="D10" s="157" t="n">
        <f aca="false">+C10-B10</f>
        <v>936</v>
      </c>
    </row>
    <row r="11" customFormat="false" ht="12.75" hidden="false" customHeight="false" outlineLevel="0" collapsed="false">
      <c r="A11" s="141" t="n">
        <v>8</v>
      </c>
      <c r="B11" s="142" t="n">
        <v>-19999</v>
      </c>
      <c r="C11" s="142" t="n">
        <v>-19960</v>
      </c>
      <c r="D11" s="157" t="n">
        <f aca="false">+C11-B11</f>
        <v>39</v>
      </c>
    </row>
    <row r="12" customFormat="false" ht="12.75" hidden="false" customHeight="false" outlineLevel="0" collapsed="false">
      <c r="A12" s="141" t="n">
        <v>9</v>
      </c>
      <c r="B12" s="142" t="n">
        <v>-20900</v>
      </c>
      <c r="C12" s="142" t="n">
        <v>-19960</v>
      </c>
      <c r="D12" s="157" t="n">
        <f aca="false">+C12-B12</f>
        <v>940</v>
      </c>
    </row>
    <row r="13" customFormat="false" ht="12.75" hidden="false" customHeight="false" outlineLevel="0" collapsed="false">
      <c r="A13" s="141" t="n">
        <v>10</v>
      </c>
      <c r="B13" s="142" t="n">
        <v>-19998</v>
      </c>
      <c r="C13" s="142" t="n">
        <v>-19960</v>
      </c>
      <c r="D13" s="157" t="n">
        <f aca="false">+C13-B13</f>
        <v>38</v>
      </c>
    </row>
    <row r="14" customFormat="false" ht="12.75" hidden="false" customHeight="false" outlineLevel="0" collapsed="false">
      <c r="A14" s="141" t="n">
        <v>11</v>
      </c>
      <c r="B14" s="142" t="n">
        <v>-19998</v>
      </c>
      <c r="C14" s="142" t="n">
        <v>-19960</v>
      </c>
      <c r="D14" s="157" t="n">
        <f aca="false">+C14-B14</f>
        <v>38</v>
      </c>
    </row>
    <row r="15" customFormat="false" ht="12.75" hidden="false" customHeight="false" outlineLevel="0" collapsed="false">
      <c r="A15" s="141" t="n">
        <v>12</v>
      </c>
      <c r="B15" s="142" t="n">
        <v>-13793</v>
      </c>
      <c r="C15" s="142" t="n">
        <v>-19793</v>
      </c>
      <c r="D15" s="157" t="n">
        <f aca="false">+C15-B15</f>
        <v>-6000</v>
      </c>
    </row>
    <row r="16" customFormat="false" ht="12.75" hidden="false" customHeight="false" outlineLevel="0" collapsed="false">
      <c r="A16" s="141" t="n">
        <v>13</v>
      </c>
      <c r="B16" s="142" t="n">
        <v>-26751</v>
      </c>
      <c r="C16" s="142" t="n">
        <v>-19960</v>
      </c>
      <c r="D16" s="157" t="n">
        <f aca="false">+C16-B16</f>
        <v>6791</v>
      </c>
    </row>
    <row r="17" customFormat="false" ht="12.75" hidden="false" customHeight="false" outlineLevel="0" collapsed="false">
      <c r="A17" s="141" t="n">
        <v>14</v>
      </c>
      <c r="B17" s="142" t="n">
        <v>-20012</v>
      </c>
      <c r="C17" s="142" t="n">
        <v>-19960</v>
      </c>
      <c r="D17" s="157" t="n">
        <f aca="false">+C17-B17</f>
        <v>52</v>
      </c>
    </row>
    <row r="18" customFormat="false" ht="12.75" hidden="false" customHeight="false" outlineLevel="0" collapsed="false">
      <c r="A18" s="141" t="n">
        <v>15</v>
      </c>
      <c r="B18" s="142" t="n">
        <v>-20003</v>
      </c>
      <c r="C18" s="142" t="n">
        <v>-19960</v>
      </c>
      <c r="D18" s="157" t="n">
        <f aca="false">+C18-B18</f>
        <v>43</v>
      </c>
    </row>
    <row r="19" customFormat="false" ht="12.75" hidden="false" customHeight="false" outlineLevel="0" collapsed="false">
      <c r="A19" s="141" t="n">
        <v>16</v>
      </c>
      <c r="B19" s="142" t="n">
        <v>-19996</v>
      </c>
      <c r="C19" s="142" t="n">
        <v>-19960</v>
      </c>
      <c r="D19" s="157" t="n">
        <f aca="false">+C19-B19</f>
        <v>36</v>
      </c>
    </row>
    <row r="20" customFormat="false" ht="12.75" hidden="false" customHeight="false" outlineLevel="0" collapsed="false">
      <c r="A20" s="141" t="n">
        <v>17</v>
      </c>
      <c r="B20" s="142" t="n">
        <v>-10606</v>
      </c>
      <c r="C20" s="142" t="n">
        <v>-19960</v>
      </c>
      <c r="D20" s="157" t="n">
        <f aca="false">+C20-B20</f>
        <v>-9354</v>
      </c>
    </row>
    <row r="21" customFormat="false" ht="12.75" hidden="false" customHeight="false" outlineLevel="0" collapsed="false">
      <c r="A21" s="141" t="n">
        <v>18</v>
      </c>
      <c r="B21" s="142" t="n">
        <v>-19912</v>
      </c>
      <c r="C21" s="142" t="n">
        <v>-19960</v>
      </c>
      <c r="D21" s="157" t="n">
        <f aca="false">+C21-B21</f>
        <v>-48</v>
      </c>
    </row>
    <row r="22" customFormat="false" ht="12.75" hidden="false" customHeight="false" outlineLevel="0" collapsed="false">
      <c r="A22" s="141" t="n">
        <v>19</v>
      </c>
      <c r="B22" s="142" t="n">
        <v>-18547</v>
      </c>
      <c r="C22" s="142" t="n">
        <v>-19960</v>
      </c>
      <c r="D22" s="157" t="n">
        <f aca="false">+C22-B22</f>
        <v>-1413</v>
      </c>
    </row>
    <row r="23" customFormat="false" ht="12.75" hidden="false" customHeight="false" outlineLevel="0" collapsed="false">
      <c r="A23" s="141" t="n">
        <v>20</v>
      </c>
      <c r="B23" s="142"/>
      <c r="C23" s="142"/>
      <c r="D23" s="157" t="n">
        <f aca="false">+C23-B23</f>
        <v>0</v>
      </c>
      <c r="F23" s="157"/>
      <c r="H23" s="5"/>
    </row>
    <row r="24" customFormat="false" ht="12.75" hidden="false" customHeight="false" outlineLevel="0" collapsed="false">
      <c r="A24" s="141" t="n">
        <v>21</v>
      </c>
      <c r="B24" s="142"/>
      <c r="C24" s="142"/>
      <c r="D24" s="157" t="n">
        <f aca="false">+C24-B24</f>
        <v>0</v>
      </c>
      <c r="F24" s="157"/>
    </row>
    <row r="25" customFormat="false" ht="12.75" hidden="false" customHeight="false" outlineLevel="0" collapsed="false">
      <c r="A25" s="141" t="n">
        <v>22</v>
      </c>
      <c r="B25" s="142"/>
      <c r="C25" s="142"/>
      <c r="D25" s="157" t="n">
        <f aca="false">+C25-B25</f>
        <v>0</v>
      </c>
      <c r="F25" s="157"/>
    </row>
    <row r="26" customFormat="false" ht="12.75" hidden="false" customHeight="false" outlineLevel="0" collapsed="false">
      <c r="A26" s="141" t="n">
        <v>23</v>
      </c>
      <c r="B26" s="142"/>
      <c r="C26" s="142"/>
      <c r="D26" s="157" t="n">
        <f aca="false">+C26-B26</f>
        <v>0</v>
      </c>
      <c r="F26" s="157"/>
    </row>
    <row r="27" customFormat="false" ht="12.75" hidden="false" customHeight="false" outlineLevel="0" collapsed="false">
      <c r="A27" s="141" t="n">
        <v>24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25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26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27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28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29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30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31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/>
      <c r="B35" s="142" t="n">
        <f aca="false">SUM(B4:B34)</f>
        <v>-373990</v>
      </c>
      <c r="C35" s="142" t="n">
        <f aca="false">SUM(C4:C34)</f>
        <v>-378517</v>
      </c>
      <c r="D35" s="142" t="n">
        <f aca="false">SUM(D4:D34)</f>
        <v>-4527</v>
      </c>
    </row>
    <row r="36" customFormat="false" ht="12.75" hidden="false" customHeight="false" outlineLevel="0" collapsed="false">
      <c r="A36" s="171"/>
      <c r="B36" s="142"/>
      <c r="C36" s="157"/>
      <c r="D36" s="19"/>
    </row>
    <row r="37" customFormat="false" ht="12.75" hidden="false" customHeight="false" outlineLevel="0" collapsed="false">
      <c r="D37" s="142"/>
    </row>
    <row r="38" customFormat="false" ht="12.75" hidden="false" customHeight="false" outlineLevel="0" collapsed="false">
      <c r="A38" s="195" t="n">
        <v>37287</v>
      </c>
      <c r="D38" s="296" t="n">
        <v>177959</v>
      </c>
    </row>
    <row r="39" customFormat="false" ht="12.75" hidden="false" customHeight="false" outlineLevel="0" collapsed="false">
      <c r="A39" s="19"/>
      <c r="D39" s="142"/>
    </row>
    <row r="40" customFormat="false" ht="12.75" hidden="false" customHeight="false" outlineLevel="0" collapsed="false">
      <c r="A40" s="195" t="n">
        <v>37306</v>
      </c>
      <c r="D40" s="142" t="n">
        <f aca="false">+D38+D35</f>
        <v>173432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61" t="n">
        <f aca="false">+A38</f>
        <v>37287</v>
      </c>
      <c r="B45" s="9"/>
      <c r="C45" s="9"/>
      <c r="D45" s="334" t="n">
        <v>181376</v>
      </c>
    </row>
    <row r="46" customFormat="false" ht="12.75" hidden="false" customHeight="false" outlineLevel="0" collapsed="false">
      <c r="A46" s="161" t="n">
        <f aca="false">+A40</f>
        <v>37306</v>
      </c>
      <c r="B46" s="9"/>
      <c r="C46" s="9"/>
      <c r="D46" s="163" t="n">
        <f aca="false">+D35*'by type_area'!G4</f>
        <v>-9416.16</v>
      </c>
    </row>
    <row r="47" customFormat="false" ht="12.75" hidden="false" customHeight="false" outlineLevel="0" collapsed="false">
      <c r="A47" s="9"/>
      <c r="B47" s="9"/>
      <c r="C47" s="9"/>
      <c r="D47" s="68" t="n">
        <f aca="false">+D46+D45</f>
        <v>171959.84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31" t="n">
        <v>500249</v>
      </c>
      <c r="D1" s="131" t="n">
        <v>500260</v>
      </c>
      <c r="F1" s="131" t="n">
        <v>500646</v>
      </c>
      <c r="H1" s="131" t="n">
        <v>500598</v>
      </c>
    </row>
    <row r="2" customFormat="false" ht="12.75" hidden="false" customHeight="false" outlineLevel="0" collapsed="false">
      <c r="B2" s="132" t="s">
        <v>251</v>
      </c>
      <c r="C2" s="133"/>
      <c r="D2" s="180" t="s">
        <v>252</v>
      </c>
      <c r="E2" s="133"/>
      <c r="F2" s="180" t="s">
        <v>253</v>
      </c>
      <c r="G2" s="133"/>
      <c r="H2" s="180" t="s">
        <v>254</v>
      </c>
      <c r="I2" s="133"/>
      <c r="J2" s="133"/>
    </row>
    <row r="3" customFormat="false" ht="12.75" hidden="false" customHeight="false" outlineLevel="0" collapsed="false">
      <c r="A3" s="94" t="s">
        <v>157</v>
      </c>
      <c r="B3" s="135" t="s">
        <v>158</v>
      </c>
      <c r="C3" s="135" t="s">
        <v>159</v>
      </c>
      <c r="D3" s="135" t="s">
        <v>158</v>
      </c>
      <c r="E3" s="135" t="s">
        <v>159</v>
      </c>
      <c r="F3" s="135" t="s">
        <v>158</v>
      </c>
      <c r="G3" s="135" t="s">
        <v>159</v>
      </c>
      <c r="H3" s="135" t="s">
        <v>158</v>
      </c>
      <c r="I3" s="135" t="s">
        <v>159</v>
      </c>
      <c r="J3" s="135"/>
      <c r="N3" s="139"/>
      <c r="O3" s="139"/>
      <c r="P3" s="139"/>
      <c r="Q3" s="139"/>
      <c r="R3" s="139"/>
      <c r="T3" s="140"/>
      <c r="Y3" s="6"/>
      <c r="Z3" s="139"/>
      <c r="AA3" s="139"/>
      <c r="AB3" s="139"/>
      <c r="AC3" s="139"/>
      <c r="AD3" s="139"/>
      <c r="AF3" s="140"/>
    </row>
    <row r="4" customFormat="false" ht="12.75" hidden="false" customHeight="false" outlineLevel="0" collapsed="false">
      <c r="A4" s="141" t="n">
        <v>1</v>
      </c>
      <c r="B4" s="142" t="n">
        <v>8109</v>
      </c>
      <c r="C4" s="142" t="n">
        <v>7700</v>
      </c>
      <c r="D4" s="142" t="n">
        <v>7524</v>
      </c>
      <c r="E4" s="142" t="n">
        <v>8000</v>
      </c>
      <c r="F4" s="142"/>
      <c r="G4" s="142" t="n">
        <v>3500</v>
      </c>
      <c r="H4" s="142" t="n">
        <v>5621</v>
      </c>
      <c r="I4" s="142" t="n">
        <v>3500</v>
      </c>
      <c r="J4" s="142" t="n">
        <f aca="false">+C4+E4+G4+I4-H4-F4-D4-B4</f>
        <v>1446</v>
      </c>
      <c r="N4" s="139"/>
      <c r="O4" s="139"/>
      <c r="P4" s="139"/>
      <c r="Q4" s="139"/>
      <c r="R4" s="139"/>
      <c r="S4" s="18"/>
      <c r="T4" s="140"/>
      <c r="W4" s="144"/>
      <c r="Y4" s="6"/>
      <c r="Z4" s="139"/>
      <c r="AA4" s="139"/>
      <c r="AB4" s="139"/>
      <c r="AC4" s="139"/>
      <c r="AD4" s="139"/>
      <c r="AE4" s="18"/>
      <c r="AF4" s="140"/>
      <c r="AI4" s="144"/>
    </row>
    <row r="5" customFormat="false" ht="12.75" hidden="false" customHeight="false" outlineLevel="0" collapsed="false">
      <c r="A5" s="141" t="n">
        <v>2</v>
      </c>
      <c r="B5" s="142" t="n">
        <v>7487</v>
      </c>
      <c r="C5" s="142" t="n">
        <v>7700</v>
      </c>
      <c r="D5" s="142" t="n">
        <v>8454</v>
      </c>
      <c r="E5" s="142" t="n">
        <v>8000</v>
      </c>
      <c r="F5" s="142"/>
      <c r="G5" s="142"/>
      <c r="H5" s="142" t="n">
        <v>5644</v>
      </c>
      <c r="I5" s="142" t="n">
        <v>7000</v>
      </c>
      <c r="J5" s="142" t="n">
        <f aca="false">+C5+E5+G5+I5-H5-F5-D5-B5</f>
        <v>1115</v>
      </c>
      <c r="R5" s="32"/>
      <c r="T5" s="97"/>
      <c r="U5" s="73"/>
      <c r="Y5" s="146"/>
      <c r="Z5" s="147"/>
      <c r="AA5" s="147"/>
      <c r="AB5" s="147"/>
      <c r="AC5" s="147"/>
      <c r="AD5" s="147"/>
      <c r="AE5" s="148"/>
      <c r="AF5" s="149"/>
      <c r="AG5" s="73"/>
      <c r="AH5" s="97"/>
      <c r="AI5" s="144"/>
    </row>
    <row r="6" customFormat="false" ht="12.75" hidden="false" customHeight="false" outlineLevel="0" collapsed="false">
      <c r="A6" s="141" t="n">
        <v>3</v>
      </c>
      <c r="B6" s="142" t="n">
        <v>7329</v>
      </c>
      <c r="C6" s="142" t="n">
        <v>7700</v>
      </c>
      <c r="D6" s="142" t="n">
        <v>8774</v>
      </c>
      <c r="E6" s="142" t="n">
        <v>8000</v>
      </c>
      <c r="F6" s="142"/>
      <c r="G6" s="142"/>
      <c r="H6" s="142" t="n">
        <v>5629</v>
      </c>
      <c r="I6" s="142" t="n">
        <v>7000</v>
      </c>
      <c r="J6" s="142" t="n">
        <f aca="false">+C6+E6+G6+I6-H6-F6-D6-B6</f>
        <v>968</v>
      </c>
      <c r="N6" s="147"/>
      <c r="O6" s="147"/>
      <c r="P6" s="147"/>
      <c r="Q6" s="147"/>
      <c r="R6" s="147"/>
      <c r="S6" s="148"/>
      <c r="T6" s="149"/>
      <c r="U6" s="73"/>
      <c r="V6" s="97"/>
      <c r="W6" s="144"/>
      <c r="Y6" s="146"/>
      <c r="Z6" s="147"/>
      <c r="AA6" s="147"/>
      <c r="AB6" s="147"/>
      <c r="AC6" s="147"/>
      <c r="AD6" s="147"/>
      <c r="AE6" s="150"/>
      <c r="AF6" s="149"/>
      <c r="AG6" s="73"/>
      <c r="AH6" s="97"/>
      <c r="AI6" s="144"/>
    </row>
    <row r="7" customFormat="false" ht="12.75" hidden="false" customHeight="false" outlineLevel="0" collapsed="false">
      <c r="A7" s="141" t="n">
        <v>4</v>
      </c>
      <c r="B7" s="142" t="n">
        <v>7232</v>
      </c>
      <c r="C7" s="142" t="n">
        <v>7700</v>
      </c>
      <c r="D7" s="142" t="n">
        <v>8619</v>
      </c>
      <c r="E7" s="142" t="n">
        <v>8000</v>
      </c>
      <c r="F7" s="142"/>
      <c r="G7" s="142"/>
      <c r="H7" s="142" t="n">
        <v>6650</v>
      </c>
      <c r="I7" s="142" t="n">
        <v>7000</v>
      </c>
      <c r="J7" s="142" t="n">
        <f aca="false">+C7+E7+G7+I7-H7-F7-D7-B7</f>
        <v>199</v>
      </c>
      <c r="N7" s="147"/>
      <c r="Q7" s="250"/>
      <c r="R7" s="147"/>
      <c r="S7" s="150"/>
      <c r="T7" s="149"/>
      <c r="U7" s="73"/>
      <c r="V7" s="97"/>
      <c r="W7" s="144"/>
      <c r="Y7" s="146"/>
      <c r="Z7" s="147"/>
      <c r="AA7" s="147"/>
      <c r="AB7" s="147"/>
      <c r="AC7" s="147"/>
      <c r="AD7" s="147"/>
      <c r="AE7" s="150"/>
      <c r="AF7" s="149"/>
      <c r="AG7" s="73"/>
      <c r="AH7" s="97"/>
      <c r="AI7" s="144"/>
    </row>
    <row r="8" customFormat="false" ht="12.75" hidden="false" customHeight="false" outlineLevel="0" collapsed="false">
      <c r="A8" s="141" t="n">
        <v>5</v>
      </c>
      <c r="B8" s="142" t="n">
        <v>7130</v>
      </c>
      <c r="C8" s="142" t="n">
        <v>7700</v>
      </c>
      <c r="D8" s="142" t="n">
        <v>8498</v>
      </c>
      <c r="E8" s="142" t="n">
        <v>8000</v>
      </c>
      <c r="F8" s="142" t="n">
        <v>1</v>
      </c>
      <c r="G8" s="142"/>
      <c r="H8" s="142" t="n">
        <v>6285</v>
      </c>
      <c r="I8" s="142" t="n">
        <v>7000</v>
      </c>
      <c r="J8" s="142" t="n">
        <f aca="false">+C8+E8+G8+I8-H8-F8-D8-B8</f>
        <v>786</v>
      </c>
      <c r="N8" s="147"/>
      <c r="Q8" s="250"/>
      <c r="R8" s="147"/>
      <c r="S8" s="150"/>
      <c r="T8" s="149"/>
      <c r="U8" s="73"/>
      <c r="V8" s="97"/>
      <c r="W8" s="144"/>
      <c r="Y8" s="146"/>
      <c r="Z8" s="147"/>
      <c r="AA8" s="147"/>
      <c r="AB8" s="147"/>
      <c r="AC8" s="147"/>
      <c r="AD8" s="147"/>
      <c r="AE8" s="150"/>
      <c r="AF8" s="149"/>
      <c r="AG8" s="73"/>
      <c r="AH8" s="97"/>
      <c r="AI8" s="144"/>
    </row>
    <row r="9" customFormat="false" ht="12.75" hidden="false" customHeight="false" outlineLevel="0" collapsed="false">
      <c r="A9" s="141" t="n">
        <v>6</v>
      </c>
      <c r="B9" s="142" t="n">
        <v>8341</v>
      </c>
      <c r="C9" s="142" t="n">
        <v>7700</v>
      </c>
      <c r="D9" s="142" t="n">
        <v>8747</v>
      </c>
      <c r="E9" s="142" t="n">
        <v>8000</v>
      </c>
      <c r="F9" s="142"/>
      <c r="G9" s="142"/>
      <c r="H9" s="142" t="n">
        <v>5673</v>
      </c>
      <c r="I9" s="142" t="n">
        <v>7000</v>
      </c>
      <c r="J9" s="142" t="n">
        <f aca="false">+C9+E9+G9+I9-H9-F9-D9-B9</f>
        <v>-61</v>
      </c>
      <c r="N9" s="147"/>
      <c r="Q9" s="250"/>
      <c r="R9" s="147"/>
      <c r="S9" s="150"/>
      <c r="T9" s="149"/>
      <c r="U9" s="73"/>
      <c r="V9" s="97"/>
      <c r="W9" s="144"/>
      <c r="Y9" s="146"/>
      <c r="Z9" s="147"/>
      <c r="AA9" s="147"/>
      <c r="AB9" s="147"/>
      <c r="AC9" s="147"/>
      <c r="AD9" s="147"/>
      <c r="AE9" s="150"/>
      <c r="AF9" s="149"/>
      <c r="AG9" s="73"/>
      <c r="AH9" s="97"/>
      <c r="AI9" s="144"/>
    </row>
    <row r="10" customFormat="false" ht="12.75" hidden="false" customHeight="false" outlineLevel="0" collapsed="false">
      <c r="A10" s="141" t="n">
        <v>7</v>
      </c>
      <c r="B10" s="142" t="n">
        <v>9046</v>
      </c>
      <c r="C10" s="142" t="n">
        <v>7700</v>
      </c>
      <c r="D10" s="142" t="n">
        <v>5199</v>
      </c>
      <c r="E10" s="142" t="n">
        <v>8000</v>
      </c>
      <c r="F10" s="142"/>
      <c r="G10" s="142"/>
      <c r="H10" s="142" t="n">
        <v>1107</v>
      </c>
      <c r="I10" s="142"/>
      <c r="J10" s="142" t="n">
        <f aca="false">+C10+E10+G10+I10-H10-F10-D10-B10</f>
        <v>348</v>
      </c>
      <c r="N10" s="147"/>
      <c r="Q10" s="250"/>
      <c r="R10" s="147"/>
      <c r="S10" s="150"/>
      <c r="T10" s="149"/>
      <c r="U10" s="73"/>
      <c r="V10" s="97"/>
      <c r="W10" s="144"/>
      <c r="Y10" s="146"/>
      <c r="Z10" s="147"/>
      <c r="AA10" s="147"/>
      <c r="AB10" s="147"/>
      <c r="AC10" s="147"/>
      <c r="AD10" s="147"/>
      <c r="AE10" s="150"/>
      <c r="AF10" s="149"/>
      <c r="AG10" s="73"/>
      <c r="AH10" s="97"/>
      <c r="AI10" s="144"/>
    </row>
    <row r="11" customFormat="false" ht="12.75" hidden="false" customHeight="false" outlineLevel="0" collapsed="false">
      <c r="A11" s="141" t="n">
        <v>8</v>
      </c>
      <c r="B11" s="142" t="n">
        <v>8490</v>
      </c>
      <c r="C11" s="142" t="n">
        <v>7700</v>
      </c>
      <c r="D11" s="142" t="n">
        <v>4470</v>
      </c>
      <c r="E11" s="142" t="n">
        <v>8000</v>
      </c>
      <c r="F11" s="142"/>
      <c r="G11" s="142"/>
      <c r="H11" s="142"/>
      <c r="I11" s="142"/>
      <c r="J11" s="142" t="n">
        <f aca="false">+C11+E11+G11+I11-H11-F11-D11-B11</f>
        <v>2740</v>
      </c>
      <c r="N11" s="147"/>
      <c r="Q11" s="251"/>
      <c r="R11" s="147"/>
      <c r="S11" s="150"/>
      <c r="T11" s="149"/>
      <c r="U11" s="73"/>
      <c r="V11" s="97"/>
      <c r="W11" s="144"/>
      <c r="Y11" s="146"/>
      <c r="Z11" s="147"/>
      <c r="AA11" s="147"/>
      <c r="AB11" s="147"/>
      <c r="AC11" s="147"/>
      <c r="AD11" s="147"/>
      <c r="AE11" s="150"/>
      <c r="AF11" s="149"/>
      <c r="AG11" s="73"/>
      <c r="AH11" s="97"/>
      <c r="AI11" s="144"/>
    </row>
    <row r="12" customFormat="false" ht="12.75" hidden="false" customHeight="false" outlineLevel="0" collapsed="false">
      <c r="A12" s="141" t="n">
        <v>9</v>
      </c>
      <c r="B12" s="142" t="n">
        <v>7931</v>
      </c>
      <c r="C12" s="142" t="n">
        <v>7700</v>
      </c>
      <c r="D12" s="142" t="n">
        <v>8850</v>
      </c>
      <c r="E12" s="142" t="n">
        <v>8000</v>
      </c>
      <c r="F12" s="142"/>
      <c r="G12" s="142"/>
      <c r="H12" s="142"/>
      <c r="I12" s="142"/>
      <c r="J12" s="142" t="n">
        <f aca="false">+C12+E12+G12+I12-H12-F12-D12-B12</f>
        <v>-1081</v>
      </c>
      <c r="N12" s="147"/>
      <c r="Q12" s="251"/>
      <c r="R12" s="147"/>
      <c r="S12" s="150"/>
      <c r="T12" s="149"/>
      <c r="U12" s="73"/>
      <c r="V12" s="97"/>
      <c r="W12" s="144"/>
      <c r="Y12" s="146"/>
      <c r="Z12" s="147"/>
      <c r="AA12" s="147"/>
      <c r="AB12" s="147"/>
      <c r="AC12" s="147"/>
      <c r="AD12" s="147"/>
      <c r="AE12" s="150"/>
      <c r="AF12" s="149"/>
      <c r="AG12" s="73"/>
      <c r="AH12" s="97"/>
      <c r="AI12" s="144"/>
    </row>
    <row r="13" customFormat="false" ht="12.75" hidden="false" customHeight="false" outlineLevel="0" collapsed="false">
      <c r="A13" s="141" t="n">
        <v>10</v>
      </c>
      <c r="B13" s="142" t="n">
        <v>7777</v>
      </c>
      <c r="C13" s="142" t="n">
        <v>7700</v>
      </c>
      <c r="D13" s="142" t="n">
        <v>8458</v>
      </c>
      <c r="E13" s="142" t="n">
        <v>8000</v>
      </c>
      <c r="F13" s="142"/>
      <c r="G13" s="142"/>
      <c r="H13" s="142"/>
      <c r="I13" s="142"/>
      <c r="J13" s="142" t="n">
        <f aca="false">+C13+E13+G13+I13-H13-F13-D13-B13</f>
        <v>-535</v>
      </c>
      <c r="N13" s="147"/>
      <c r="Q13" s="251"/>
      <c r="R13" s="147"/>
      <c r="S13" s="150"/>
      <c r="T13" s="149"/>
      <c r="U13" s="73"/>
      <c r="V13" s="97"/>
      <c r="W13" s="144"/>
      <c r="Y13" s="146"/>
      <c r="Z13" s="147"/>
      <c r="AA13" s="147"/>
      <c r="AB13" s="147"/>
      <c r="AC13" s="147"/>
      <c r="AD13" s="147"/>
      <c r="AE13" s="150"/>
      <c r="AF13" s="149"/>
      <c r="AG13" s="73"/>
      <c r="AH13" s="97"/>
      <c r="AI13" s="144"/>
    </row>
    <row r="14" customFormat="false" ht="12.75" hidden="false" customHeight="false" outlineLevel="0" collapsed="false">
      <c r="A14" s="141" t="n">
        <v>11</v>
      </c>
      <c r="B14" s="142" t="n">
        <v>7673</v>
      </c>
      <c r="C14" s="142" t="n">
        <v>7700</v>
      </c>
      <c r="D14" s="142" t="n">
        <v>8800</v>
      </c>
      <c r="E14" s="142" t="n">
        <v>8000</v>
      </c>
      <c r="F14" s="142"/>
      <c r="G14" s="142"/>
      <c r="H14" s="142" t="n">
        <v>265</v>
      </c>
      <c r="I14" s="142"/>
      <c r="J14" s="142" t="n">
        <f aca="false">+C14+E14+G14+I14-H14-F14-D14-B14</f>
        <v>-1038</v>
      </c>
      <c r="N14" s="147"/>
      <c r="Q14" s="251"/>
      <c r="R14" s="147"/>
      <c r="S14" s="150"/>
      <c r="T14" s="149"/>
      <c r="U14" s="73"/>
      <c r="V14" s="97"/>
      <c r="W14" s="144"/>
      <c r="Y14" s="146"/>
      <c r="Z14" s="147"/>
      <c r="AA14" s="147"/>
      <c r="AB14" s="147"/>
      <c r="AC14" s="147"/>
      <c r="AD14" s="147"/>
      <c r="AE14" s="150"/>
      <c r="AF14" s="149"/>
      <c r="AG14" s="73"/>
      <c r="AH14" s="97"/>
      <c r="AI14" s="144"/>
    </row>
    <row r="15" customFormat="false" ht="12.75" hidden="false" customHeight="false" outlineLevel="0" collapsed="false">
      <c r="A15" s="141" t="n">
        <v>12</v>
      </c>
      <c r="B15" s="142" t="n">
        <v>7457</v>
      </c>
      <c r="C15" s="142" t="n">
        <v>7700</v>
      </c>
      <c r="D15" s="142" t="n">
        <v>9083</v>
      </c>
      <c r="E15" s="142" t="n">
        <v>8000</v>
      </c>
      <c r="F15" s="142"/>
      <c r="G15" s="142"/>
      <c r="H15" s="142" t="n">
        <v>913</v>
      </c>
      <c r="I15" s="142"/>
      <c r="J15" s="142" t="n">
        <f aca="false">+C15+E15+G15+I15-H15-F15-D15-B15</f>
        <v>-1753</v>
      </c>
      <c r="N15" s="147"/>
      <c r="Q15" s="251"/>
      <c r="R15" s="147"/>
      <c r="S15" s="150"/>
      <c r="T15" s="149"/>
      <c r="U15" s="73"/>
      <c r="V15" s="97"/>
      <c r="W15" s="144"/>
      <c r="Y15" s="146"/>
      <c r="Z15" s="147"/>
      <c r="AA15" s="147"/>
      <c r="AB15" s="147"/>
      <c r="AC15" s="147"/>
      <c r="AD15" s="147"/>
      <c r="AE15" s="150"/>
      <c r="AF15" s="149"/>
      <c r="AG15" s="73"/>
      <c r="AH15" s="97"/>
      <c r="AI15" s="144"/>
    </row>
    <row r="16" customFormat="false" ht="12.75" hidden="false" customHeight="false" outlineLevel="0" collapsed="false">
      <c r="A16" s="141" t="n">
        <v>13</v>
      </c>
      <c r="B16" s="142" t="n">
        <v>7123</v>
      </c>
      <c r="C16" s="142" t="n">
        <v>7700</v>
      </c>
      <c r="D16" s="142" t="n">
        <v>8979</v>
      </c>
      <c r="E16" s="142" t="n">
        <v>8000</v>
      </c>
      <c r="F16" s="142"/>
      <c r="G16" s="142"/>
      <c r="H16" s="142"/>
      <c r="I16" s="142"/>
      <c r="J16" s="142" t="n">
        <f aca="false">+C16+E16+G16+I16-H16-F16-D16-B16</f>
        <v>-402</v>
      </c>
      <c r="N16" s="147"/>
      <c r="Q16" s="251"/>
      <c r="R16" s="147"/>
      <c r="S16" s="150"/>
      <c r="T16" s="149"/>
      <c r="U16" s="73"/>
      <c r="V16" s="97"/>
      <c r="W16" s="144"/>
      <c r="Y16" s="146"/>
      <c r="Z16" s="147"/>
      <c r="AD16" s="147"/>
      <c r="AE16" s="150"/>
      <c r="AF16" s="149"/>
      <c r="AG16" s="73"/>
      <c r="AH16" s="97"/>
      <c r="AI16" s="144"/>
    </row>
    <row r="17" customFormat="false" ht="12.75" hidden="false" customHeight="false" outlineLevel="0" collapsed="false">
      <c r="A17" s="141" t="n">
        <v>14</v>
      </c>
      <c r="B17" s="142" t="n">
        <v>12291</v>
      </c>
      <c r="C17" s="142" t="n">
        <v>7700</v>
      </c>
      <c r="D17" s="142" t="n">
        <v>9160</v>
      </c>
      <c r="E17" s="142" t="n">
        <v>8000</v>
      </c>
      <c r="F17" s="142"/>
      <c r="G17" s="142"/>
      <c r="H17" s="142" t="n">
        <v>1482</v>
      </c>
      <c r="I17" s="142"/>
      <c r="J17" s="142" t="n">
        <f aca="false">+C17+E17+G17+I17-H17-F17-D17-B17</f>
        <v>-7233</v>
      </c>
      <c r="N17" s="147"/>
      <c r="R17" s="147"/>
      <c r="S17" s="148"/>
      <c r="T17" s="149"/>
      <c r="U17" s="73"/>
      <c r="V17" s="97"/>
      <c r="W17" s="144"/>
      <c r="Y17" s="146"/>
      <c r="Z17" s="147"/>
      <c r="AD17" s="147"/>
      <c r="AE17" s="150"/>
      <c r="AF17" s="149"/>
      <c r="AG17" s="73"/>
      <c r="AH17" s="97"/>
      <c r="AI17" s="144"/>
    </row>
    <row r="18" customFormat="false" ht="12.75" hidden="false" customHeight="false" outlineLevel="0" collapsed="false">
      <c r="A18" s="141" t="n">
        <v>15</v>
      </c>
      <c r="B18" s="142" t="n">
        <v>11610</v>
      </c>
      <c r="C18" s="142" t="n">
        <v>8000</v>
      </c>
      <c r="D18" s="142" t="n">
        <v>9275</v>
      </c>
      <c r="E18" s="142" t="n">
        <v>8700</v>
      </c>
      <c r="F18" s="142"/>
      <c r="G18" s="142"/>
      <c r="H18" s="142" t="n">
        <v>23</v>
      </c>
      <c r="I18" s="142"/>
      <c r="J18" s="142" t="n">
        <f aca="false">+C18+E18+G18+I18-H18-F18-D18-B18</f>
        <v>-4208</v>
      </c>
      <c r="N18" s="147"/>
      <c r="R18" s="147"/>
      <c r="S18" s="148"/>
      <c r="T18" s="149"/>
      <c r="U18" s="73"/>
      <c r="V18" s="97"/>
      <c r="W18" s="144"/>
      <c r="Y18" s="146"/>
      <c r="Z18" s="147"/>
      <c r="AD18" s="147"/>
      <c r="AE18" s="150"/>
      <c r="AF18" s="149"/>
      <c r="AG18" s="73"/>
      <c r="AH18" s="97"/>
      <c r="AI18" s="144"/>
    </row>
    <row r="19" customFormat="false" ht="12.75" hidden="false" customHeight="false" outlineLevel="0" collapsed="false">
      <c r="A19" s="141" t="n">
        <v>16</v>
      </c>
      <c r="B19" s="142" t="n">
        <v>13054</v>
      </c>
      <c r="C19" s="142" t="n">
        <v>11000</v>
      </c>
      <c r="D19" s="142" t="n">
        <v>9247</v>
      </c>
      <c r="E19" s="142" t="n">
        <v>8700</v>
      </c>
      <c r="F19" s="142"/>
      <c r="G19" s="142"/>
      <c r="H19" s="142"/>
      <c r="I19" s="142"/>
      <c r="J19" s="142" t="n">
        <f aca="false">+C19+E19+G19+I19-H19-F19-D19-B19</f>
        <v>-2601</v>
      </c>
      <c r="Y19" s="146"/>
      <c r="Z19" s="147"/>
      <c r="AD19" s="147"/>
      <c r="AE19" s="150"/>
      <c r="AF19" s="149"/>
      <c r="AG19" s="73"/>
      <c r="AH19" s="97"/>
      <c r="AI19" s="144"/>
    </row>
    <row r="20" customFormat="false" ht="12.75" hidden="false" customHeight="false" outlineLevel="0" collapsed="false">
      <c r="A20" s="141" t="n">
        <v>17</v>
      </c>
      <c r="B20" s="142" t="n">
        <v>10833</v>
      </c>
      <c r="C20" s="142" t="n">
        <v>11000</v>
      </c>
      <c r="D20" s="142" t="n">
        <v>9133</v>
      </c>
      <c r="E20" s="142" t="n">
        <v>8700</v>
      </c>
      <c r="F20" s="142"/>
      <c r="G20" s="142"/>
      <c r="H20" s="142" t="n">
        <v>101</v>
      </c>
      <c r="I20" s="142"/>
      <c r="J20" s="142" t="n">
        <f aca="false">+C20+E20+G20+I20-H20-F20-D20-B20</f>
        <v>-367</v>
      </c>
      <c r="Y20" s="146"/>
      <c r="Z20" s="142"/>
      <c r="AD20" s="147"/>
      <c r="AE20" s="148"/>
      <c r="AF20" s="149"/>
      <c r="AG20" s="73"/>
      <c r="AH20" s="97"/>
      <c r="AI20" s="144"/>
    </row>
    <row r="21" customFormat="false" ht="12.75" hidden="false" customHeight="false" outlineLevel="0" collapsed="false">
      <c r="A21" s="141" t="n">
        <v>18</v>
      </c>
      <c r="B21" s="142" t="n">
        <v>12772</v>
      </c>
      <c r="C21" s="142" t="n">
        <v>11000</v>
      </c>
      <c r="D21" s="142" t="n">
        <v>9577</v>
      </c>
      <c r="E21" s="142" t="n">
        <v>8700</v>
      </c>
      <c r="F21" s="142"/>
      <c r="G21" s="142"/>
      <c r="H21" s="142" t="n">
        <v>499</v>
      </c>
      <c r="I21" s="142"/>
      <c r="J21" s="142" t="n">
        <f aca="false">+C21+E21+G21+I21-H21-F21-D21-B21</f>
        <v>-3148</v>
      </c>
      <c r="N21" s="147"/>
      <c r="O21" s="147"/>
      <c r="P21" s="147"/>
      <c r="Q21" s="147"/>
      <c r="R21" s="147"/>
      <c r="S21" s="150"/>
      <c r="T21" s="149"/>
      <c r="U21" s="73"/>
      <c r="V21" s="97"/>
      <c r="W21" s="144"/>
      <c r="Y21" s="146"/>
      <c r="Z21" s="142"/>
      <c r="AD21" s="147"/>
      <c r="AE21" s="148"/>
      <c r="AF21" s="149"/>
      <c r="AG21" s="73"/>
      <c r="AH21" s="97"/>
      <c r="AI21" s="144"/>
    </row>
    <row r="22" customFormat="false" ht="12.75" hidden="false" customHeight="false" outlineLevel="0" collapsed="false">
      <c r="A22" s="141" t="n">
        <v>19</v>
      </c>
      <c r="B22" s="142"/>
      <c r="C22" s="142"/>
      <c r="D22" s="142"/>
      <c r="E22" s="142"/>
      <c r="F22" s="142"/>
      <c r="G22" s="142"/>
      <c r="H22" s="142"/>
      <c r="I22" s="142"/>
      <c r="J22" s="142" t="n">
        <f aca="false">+C22+E22+G22+I22-H22-F22-D22-B22</f>
        <v>0</v>
      </c>
      <c r="N22" s="147"/>
      <c r="O22" s="147"/>
      <c r="P22" s="147"/>
      <c r="Q22" s="147"/>
      <c r="R22" s="147"/>
      <c r="S22" s="150"/>
      <c r="T22" s="149"/>
      <c r="U22" s="73"/>
      <c r="V22" s="97"/>
      <c r="W22" s="144"/>
    </row>
    <row r="23" customFormat="false" ht="12.75" hidden="false" customHeight="false" outlineLevel="0" collapsed="false">
      <c r="A23" s="141" t="n">
        <v>20</v>
      </c>
      <c r="B23" s="142"/>
      <c r="C23" s="142"/>
      <c r="D23" s="142"/>
      <c r="E23" s="142"/>
      <c r="F23" s="142"/>
      <c r="G23" s="142"/>
      <c r="H23" s="142"/>
      <c r="I23" s="142"/>
      <c r="J23" s="142" t="n">
        <f aca="false">+C23+E23+G23+I23-H23-F23-D23-B23</f>
        <v>0</v>
      </c>
      <c r="N23" s="147"/>
      <c r="O23" s="147"/>
      <c r="P23" s="147"/>
      <c r="Q23" s="147"/>
      <c r="R23" s="147"/>
      <c r="S23" s="150"/>
      <c r="T23" s="149"/>
      <c r="U23" s="73"/>
      <c r="V23" s="97"/>
      <c r="W23" s="144"/>
    </row>
    <row r="24" customFormat="false" ht="12.75" hidden="false" customHeight="false" outlineLevel="0" collapsed="false">
      <c r="A24" s="141" t="n">
        <v>21</v>
      </c>
      <c r="B24" s="142"/>
      <c r="C24" s="142"/>
      <c r="D24" s="142"/>
      <c r="E24" s="142"/>
      <c r="F24" s="142"/>
      <c r="G24" s="142"/>
      <c r="H24" s="142"/>
      <c r="I24" s="142"/>
      <c r="J24" s="142" t="n">
        <f aca="false">+C24+E24+G24+I24-H24-F24-D24-B24</f>
        <v>0</v>
      </c>
      <c r="N24" s="147"/>
      <c r="O24" s="147"/>
      <c r="P24" s="147"/>
      <c r="Q24" s="147"/>
      <c r="R24" s="147"/>
      <c r="S24" s="150"/>
      <c r="T24" s="149"/>
      <c r="U24" s="73"/>
      <c r="V24" s="97"/>
      <c r="W24" s="144"/>
    </row>
    <row r="25" customFormat="false" ht="12.75" hidden="false" customHeight="false" outlineLevel="0" collapsed="false">
      <c r="A25" s="141" t="n">
        <v>22</v>
      </c>
      <c r="B25" s="142"/>
      <c r="C25" s="142"/>
      <c r="D25" s="142"/>
      <c r="E25" s="142"/>
      <c r="F25" s="142"/>
      <c r="G25" s="142"/>
      <c r="H25" s="142"/>
      <c r="I25" s="142"/>
      <c r="J25" s="142" t="n">
        <f aca="false">+C25+E25+G25+I25-H25-F25-D25-B25</f>
        <v>0</v>
      </c>
      <c r="N25" s="147"/>
      <c r="O25" s="147"/>
      <c r="P25" s="147"/>
      <c r="Q25" s="147"/>
      <c r="R25" s="147"/>
      <c r="S25" s="150"/>
      <c r="T25" s="149"/>
      <c r="U25" s="73"/>
      <c r="V25" s="97"/>
      <c r="W25" s="144"/>
    </row>
    <row r="26" customFormat="false" ht="12.75" hidden="false" customHeight="false" outlineLevel="0" collapsed="false">
      <c r="A26" s="141" t="n">
        <v>23</v>
      </c>
      <c r="B26" s="142"/>
      <c r="C26" s="142"/>
      <c r="D26" s="142"/>
      <c r="E26" s="142"/>
      <c r="F26" s="142"/>
      <c r="G26" s="142"/>
      <c r="H26" s="142"/>
      <c r="I26" s="142"/>
      <c r="J26" s="142" t="n">
        <f aca="false">+C26+E26+G26+I26-H26-F26-D26-B26</f>
        <v>0</v>
      </c>
      <c r="N26" s="147"/>
      <c r="O26" s="147"/>
      <c r="P26" s="147"/>
      <c r="Q26" s="147"/>
      <c r="R26" s="147"/>
      <c r="S26" s="150"/>
      <c r="T26" s="149"/>
      <c r="U26" s="73"/>
      <c r="V26" s="97"/>
      <c r="W26" s="144"/>
    </row>
    <row r="27" customFormat="false" ht="12.75" hidden="false" customHeight="false" outlineLevel="0" collapsed="false">
      <c r="A27" s="141" t="n">
        <v>24</v>
      </c>
      <c r="B27" s="142"/>
      <c r="C27" s="142"/>
      <c r="D27" s="142"/>
      <c r="E27" s="142"/>
      <c r="F27" s="142"/>
      <c r="G27" s="142"/>
      <c r="H27" s="142"/>
      <c r="I27" s="142"/>
      <c r="J27" s="142" t="n">
        <f aca="false">+C27+E27+G27+I27-H27-F27-D27-B27</f>
        <v>0</v>
      </c>
      <c r="N27" s="147"/>
      <c r="O27" s="147"/>
      <c r="P27" s="147"/>
      <c r="Q27" s="147"/>
      <c r="R27" s="147"/>
      <c r="S27" s="150"/>
      <c r="T27" s="149"/>
      <c r="U27" s="73"/>
      <c r="V27" s="97"/>
      <c r="W27" s="144"/>
    </row>
    <row r="28" customFormat="false" ht="12.75" hidden="false" customHeight="false" outlineLevel="0" collapsed="false">
      <c r="A28" s="141" t="n">
        <v>25</v>
      </c>
      <c r="B28" s="142"/>
      <c r="C28" s="142"/>
      <c r="D28" s="142"/>
      <c r="E28" s="142"/>
      <c r="F28" s="142"/>
      <c r="G28" s="142"/>
      <c r="H28" s="142"/>
      <c r="I28" s="142"/>
      <c r="J28" s="142" t="n">
        <f aca="false">+C28+E28+G28+I28-H28-F28-D28-B28</f>
        <v>0</v>
      </c>
      <c r="N28" s="147"/>
      <c r="O28" s="147"/>
      <c r="P28" s="147"/>
      <c r="Q28" s="147"/>
      <c r="R28" s="147"/>
      <c r="S28" s="150"/>
      <c r="T28" s="149"/>
      <c r="U28" s="73"/>
      <c r="V28" s="97"/>
      <c r="W28" s="144"/>
    </row>
    <row r="29" customFormat="false" ht="12.75" hidden="false" customHeight="false" outlineLevel="0" collapsed="false">
      <c r="A29" s="141" t="n">
        <v>26</v>
      </c>
      <c r="B29" s="142"/>
      <c r="C29" s="142"/>
      <c r="D29" s="142"/>
      <c r="E29" s="142"/>
      <c r="F29" s="142"/>
      <c r="G29" s="142"/>
      <c r="H29" s="142"/>
      <c r="I29" s="142"/>
      <c r="J29" s="142" t="n">
        <f aca="false">+C29+E29+G29+I29-H29-F29-D29-B29</f>
        <v>0</v>
      </c>
      <c r="N29" s="147"/>
      <c r="O29" s="147"/>
      <c r="P29" s="147"/>
      <c r="Q29" s="147"/>
      <c r="R29" s="147"/>
      <c r="S29" s="150"/>
      <c r="T29" s="149"/>
      <c r="U29" s="73"/>
      <c r="V29" s="97"/>
      <c r="W29" s="144"/>
    </row>
    <row r="30" customFormat="false" ht="12.75" hidden="false" customHeight="false" outlineLevel="0" collapsed="false">
      <c r="A30" s="141" t="n">
        <v>27</v>
      </c>
      <c r="B30" s="142"/>
      <c r="C30" s="142"/>
      <c r="D30" s="142"/>
      <c r="E30" s="142"/>
      <c r="F30" s="142"/>
      <c r="G30" s="142"/>
      <c r="H30" s="142"/>
      <c r="I30" s="142"/>
      <c r="J30" s="142" t="n">
        <f aca="false">+C30+E30+G30+I30-H30-F30-D30-B30</f>
        <v>0</v>
      </c>
      <c r="N30" s="147"/>
      <c r="O30" s="147"/>
      <c r="P30" s="147"/>
      <c r="Q30" s="147"/>
      <c r="R30" s="147"/>
      <c r="S30" s="150"/>
      <c r="T30" s="149"/>
      <c r="U30" s="73"/>
      <c r="V30" s="97"/>
      <c r="W30" s="144"/>
    </row>
    <row r="31" customFormat="false" ht="12.75" hidden="false" customHeight="false" outlineLevel="0" collapsed="false">
      <c r="A31" s="141" t="n">
        <v>28</v>
      </c>
      <c r="B31" s="142"/>
      <c r="C31" s="142"/>
      <c r="D31" s="142"/>
      <c r="E31" s="142"/>
      <c r="F31" s="142"/>
      <c r="G31" s="142"/>
      <c r="H31" s="142"/>
      <c r="I31" s="142"/>
      <c r="J31" s="142" t="n">
        <f aca="false">+C31+E31+G31+I31-H31-F31-D31-B31</f>
        <v>0</v>
      </c>
      <c r="N31" s="147"/>
      <c r="O31" s="147"/>
      <c r="P31" s="147"/>
      <c r="Q31" s="147"/>
      <c r="R31" s="147"/>
      <c r="S31" s="150"/>
      <c r="T31" s="149"/>
      <c r="U31" s="73"/>
      <c r="V31" s="97"/>
      <c r="W31" s="144"/>
    </row>
    <row r="32" customFormat="false" ht="12.75" hidden="false" customHeight="false" outlineLevel="0" collapsed="false">
      <c r="A32" s="141" t="n">
        <v>29</v>
      </c>
      <c r="B32" s="142"/>
      <c r="C32" s="142"/>
      <c r="D32" s="142"/>
      <c r="E32" s="142"/>
      <c r="F32" s="142"/>
      <c r="G32" s="142"/>
      <c r="H32" s="142"/>
      <c r="I32" s="142"/>
      <c r="J32" s="142" t="n">
        <f aca="false">+C32+E32+G32+I32-H32-F32-D32-B32</f>
        <v>0</v>
      </c>
      <c r="N32" s="147"/>
      <c r="R32" s="147"/>
      <c r="S32" s="150"/>
      <c r="T32" s="149"/>
      <c r="U32" s="73"/>
      <c r="V32" s="97"/>
      <c r="W32" s="144"/>
    </row>
    <row r="33" customFormat="false" ht="12.75" hidden="false" customHeight="false" outlineLevel="0" collapsed="false">
      <c r="A33" s="141" t="n">
        <v>30</v>
      </c>
      <c r="B33" s="142"/>
      <c r="C33" s="142"/>
      <c r="D33" s="142"/>
      <c r="E33" s="142"/>
      <c r="F33" s="142"/>
      <c r="G33" s="142"/>
      <c r="H33" s="142"/>
      <c r="I33" s="142"/>
      <c r="J33" s="142" t="n">
        <f aca="false">+C33+E33+G33+I33-H33-F33-D33-B33</f>
        <v>0</v>
      </c>
      <c r="N33" s="147"/>
      <c r="R33" s="147"/>
      <c r="S33" s="150"/>
      <c r="T33" s="149"/>
      <c r="U33" s="73"/>
      <c r="V33" s="97"/>
      <c r="W33" s="144"/>
    </row>
    <row r="34" customFormat="false" ht="12.75" hidden="false" customHeight="false" outlineLevel="0" collapsed="false">
      <c r="A34" s="141" t="n">
        <v>31</v>
      </c>
      <c r="B34" s="142"/>
      <c r="C34" s="142"/>
      <c r="D34" s="142"/>
      <c r="E34" s="142"/>
      <c r="F34" s="142"/>
      <c r="G34" s="142"/>
      <c r="H34" s="142"/>
      <c r="I34" s="142"/>
      <c r="J34" s="142" t="n">
        <f aca="false">+C34+E34+G34+I34-H34-F34-D34-B34</f>
        <v>0</v>
      </c>
      <c r="N34" s="147"/>
      <c r="R34" s="147"/>
      <c r="S34" s="150"/>
      <c r="T34" s="149"/>
      <c r="U34" s="73"/>
      <c r="V34" s="97"/>
      <c r="W34" s="144"/>
    </row>
    <row r="35" customFormat="false" ht="12.75" hidden="false" customHeight="false" outlineLevel="0" collapsed="false">
      <c r="A35" s="141"/>
      <c r="B35" s="142" t="n">
        <f aca="false">SUM(B4:B34)</f>
        <v>161685</v>
      </c>
      <c r="C35" s="142" t="n">
        <f aca="false">SUM(C4:C34)</f>
        <v>148800</v>
      </c>
      <c r="D35" s="142" t="n">
        <f aca="false">SUM(D4:D34)</f>
        <v>150847</v>
      </c>
      <c r="E35" s="142" t="n">
        <f aca="false">SUM(E4:E34)</f>
        <v>146800</v>
      </c>
      <c r="F35" s="142" t="n">
        <f aca="false">SUM(F4:F34)</f>
        <v>1</v>
      </c>
      <c r="G35" s="142" t="n">
        <f aca="false">SUM(G4:G34)</f>
        <v>3500</v>
      </c>
      <c r="H35" s="142" t="n">
        <f aca="false">SUM(H4:H34)</f>
        <v>39892</v>
      </c>
      <c r="I35" s="142" t="n">
        <f aca="false">SUM(I4:I34)</f>
        <v>38500</v>
      </c>
      <c r="J35" s="142" t="n">
        <f aca="false">SUM(J4:J34)</f>
        <v>-14825</v>
      </c>
      <c r="N35" s="147"/>
      <c r="R35" s="147"/>
      <c r="S35" s="150"/>
      <c r="T35" s="149"/>
      <c r="U35" s="73"/>
      <c r="V35" s="97"/>
      <c r="W35" s="144"/>
    </row>
    <row r="36" customFormat="false" ht="12.75" hidden="false" customHeight="false" outlineLevel="0" collapsed="false">
      <c r="J36" s="97" t="n">
        <f aca="false">+summary!G4</f>
        <v>2.08</v>
      </c>
      <c r="N36" s="142"/>
      <c r="R36" s="147"/>
      <c r="S36" s="148"/>
      <c r="T36" s="149"/>
      <c r="U36" s="73"/>
      <c r="V36" s="97"/>
      <c r="W36" s="144"/>
    </row>
    <row r="37" customFormat="false" ht="12.75" hidden="false" customHeight="false" outlineLevel="0" collapsed="false">
      <c r="H37" s="32"/>
      <c r="I37" s="32"/>
      <c r="J37" s="27" t="n">
        <f aca="false">+J36*J35</f>
        <v>-30836</v>
      </c>
      <c r="N37" s="142"/>
      <c r="R37" s="147"/>
      <c r="S37" s="148"/>
      <c r="T37" s="149"/>
      <c r="U37" s="73"/>
      <c r="V37" s="97"/>
      <c r="W37" s="144"/>
    </row>
    <row r="38" customFormat="false" ht="12.75" hidden="false" customHeight="false" outlineLevel="0" collapsed="false">
      <c r="J38" s="2"/>
      <c r="N38" s="147"/>
      <c r="R38" s="147"/>
      <c r="S38" s="148"/>
      <c r="T38" s="149"/>
      <c r="U38" s="73"/>
      <c r="V38" s="97"/>
      <c r="W38" s="144"/>
    </row>
    <row r="39" customFormat="false" ht="12.75" hidden="false" customHeight="false" outlineLevel="0" collapsed="false">
      <c r="A39" s="195" t="n">
        <v>37287</v>
      </c>
      <c r="C39" s="157"/>
      <c r="E39" s="157"/>
      <c r="G39" s="157"/>
      <c r="I39" s="157"/>
      <c r="J39" s="447" t="n">
        <v>18846.61</v>
      </c>
      <c r="N39" s="147"/>
      <c r="R39" s="147"/>
      <c r="S39" s="148"/>
      <c r="T39" s="149"/>
      <c r="U39" s="73"/>
      <c r="V39" s="97"/>
      <c r="W39" s="144"/>
    </row>
    <row r="40" customFormat="false" ht="12.75" hidden="false" customHeight="false" outlineLevel="0" collapsed="false">
      <c r="J40" s="153"/>
      <c r="N40" s="147"/>
      <c r="R40" s="147"/>
      <c r="S40" s="148"/>
      <c r="T40" s="149"/>
      <c r="U40" s="73"/>
      <c r="V40" s="97"/>
      <c r="W40" s="144"/>
    </row>
    <row r="41" customFormat="false" ht="12.75" hidden="false" customHeight="false" outlineLevel="0" collapsed="false">
      <c r="A41" s="195" t="n">
        <v>37305</v>
      </c>
      <c r="J41" s="153" t="n">
        <f aca="false">+J39+J37</f>
        <v>-11989.39</v>
      </c>
      <c r="N41" s="147"/>
      <c r="R41" s="147"/>
      <c r="S41" s="148"/>
      <c r="T41" s="149"/>
      <c r="U41" s="73"/>
      <c r="V41" s="97"/>
      <c r="W41" s="144"/>
    </row>
    <row r="42" customFormat="false" ht="12.75" hidden="false" customHeight="false" outlineLevel="0" collapsed="false">
      <c r="J42" s="2"/>
      <c r="N42" s="147"/>
      <c r="R42" s="147"/>
      <c r="S42" s="148"/>
      <c r="T42" s="149"/>
      <c r="U42" s="73"/>
      <c r="V42" s="97"/>
      <c r="W42" s="144"/>
    </row>
    <row r="43" customFormat="false" ht="12.75" hidden="false" customHeight="false" outlineLevel="0" collapsed="false">
      <c r="N43" s="147"/>
      <c r="R43" s="147"/>
      <c r="S43" s="148"/>
      <c r="T43" s="149"/>
      <c r="U43" s="73"/>
      <c r="V43" s="97"/>
      <c r="W43" s="144"/>
    </row>
    <row r="44" customFormat="false" ht="12.75" hidden="false" customHeight="false" outlineLevel="0" collapsed="false">
      <c r="B44" s="131"/>
      <c r="D44" s="131"/>
      <c r="F44" s="131"/>
      <c r="H44" s="131"/>
      <c r="K44" s="19"/>
      <c r="M44" s="146"/>
      <c r="N44" s="142"/>
      <c r="R44" s="147"/>
      <c r="S44" s="148"/>
      <c r="T44" s="149"/>
      <c r="U44" s="73"/>
      <c r="V44" s="97"/>
      <c r="W44" s="144"/>
    </row>
    <row r="45" customFormat="false" ht="12.75" hidden="false" customHeight="false" outlineLevel="0" collapsed="false">
      <c r="A45" s="9" t="s">
        <v>174</v>
      </c>
      <c r="B45" s="9"/>
      <c r="C45" s="9"/>
      <c r="D45" s="9"/>
      <c r="E45" s="133"/>
      <c r="F45" s="133"/>
      <c r="G45" s="133"/>
      <c r="H45" s="133"/>
      <c r="I45" s="133"/>
      <c r="J45" s="133"/>
      <c r="K45" s="19"/>
      <c r="M45" s="146"/>
      <c r="N45" s="142"/>
      <c r="R45" s="147"/>
      <c r="S45" s="148"/>
      <c r="T45" s="149"/>
      <c r="U45" s="73"/>
      <c r="V45" s="97"/>
      <c r="W45" s="144"/>
    </row>
    <row r="46" customFormat="false" ht="12.75" hidden="false" customHeight="false" outlineLevel="0" collapsed="false">
      <c r="A46" s="161" t="n">
        <f aca="false">+A39</f>
        <v>37287</v>
      </c>
      <c r="B46" s="9"/>
      <c r="C46" s="9"/>
      <c r="D46" s="339" t="n">
        <v>-118658</v>
      </c>
      <c r="E46" s="135"/>
      <c r="F46" s="135"/>
      <c r="G46" s="135"/>
      <c r="H46" s="135"/>
      <c r="I46" s="135"/>
      <c r="J46" s="135"/>
      <c r="K46" s="19"/>
      <c r="M46" s="146"/>
      <c r="R46" s="147"/>
      <c r="S46" s="148"/>
      <c r="T46" s="149"/>
      <c r="U46" s="73"/>
      <c r="V46" s="97"/>
      <c r="W46" s="144"/>
    </row>
    <row r="47" customFormat="false" ht="12.75" hidden="false" customHeight="false" outlineLevel="0" collapsed="false">
      <c r="A47" s="161" t="n">
        <f aca="false">+A41</f>
        <v>37305</v>
      </c>
      <c r="B47" s="9"/>
      <c r="C47" s="9"/>
      <c r="D47" s="42" t="n">
        <f aca="false">+J35</f>
        <v>-14825</v>
      </c>
      <c r="E47" s="142"/>
      <c r="F47" s="142"/>
      <c r="G47" s="142"/>
      <c r="H47" s="142"/>
      <c r="I47" s="142"/>
      <c r="J47" s="142"/>
      <c r="K47" s="19"/>
      <c r="M47" s="146"/>
      <c r="R47" s="147"/>
      <c r="S47" s="148"/>
      <c r="T47" s="149"/>
      <c r="U47" s="73"/>
      <c r="V47" s="97"/>
      <c r="W47" s="144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-133483</v>
      </c>
      <c r="E48" s="142"/>
      <c r="F48" s="142"/>
      <c r="G48" s="142"/>
      <c r="H48" s="142"/>
      <c r="I48" s="142"/>
      <c r="J48" s="142"/>
      <c r="K48" s="19"/>
      <c r="M48" s="146"/>
      <c r="S48" s="148"/>
    </row>
    <row r="49" customFormat="false" ht="12.75" hidden="false" customHeight="false" outlineLevel="0" collapsed="false">
      <c r="A49" s="165"/>
      <c r="B49" s="166"/>
      <c r="C49" s="167"/>
      <c r="D49" s="167"/>
      <c r="E49" s="142"/>
      <c r="F49" s="142"/>
      <c r="G49" s="142"/>
      <c r="H49" s="142"/>
      <c r="I49" s="142"/>
      <c r="J49" s="142"/>
      <c r="K49" s="19"/>
      <c r="M49" s="146"/>
    </row>
    <row r="50" customFormat="false" ht="12.75" hidden="false" customHeight="false" outlineLevel="0" collapsed="false">
      <c r="A50" s="141"/>
      <c r="B50" s="142"/>
      <c r="C50" s="142"/>
      <c r="D50" s="142"/>
      <c r="E50" s="142"/>
      <c r="F50" s="142"/>
      <c r="G50" s="142"/>
      <c r="H50" s="142"/>
      <c r="I50" s="142"/>
      <c r="J50" s="142"/>
      <c r="K50" s="19"/>
      <c r="M50" s="146"/>
    </row>
    <row r="51" customFormat="false" ht="12.75" hidden="false" customHeight="false" outlineLevel="0" collapsed="false">
      <c r="A51" s="141"/>
      <c r="B51" s="142"/>
      <c r="C51" s="142"/>
      <c r="D51" s="142"/>
      <c r="E51" s="142"/>
      <c r="F51" s="142"/>
      <c r="G51" s="142"/>
      <c r="H51" s="142"/>
      <c r="I51" s="142"/>
      <c r="J51" s="142"/>
      <c r="K51" s="19"/>
      <c r="M51" s="146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9"/>
      <c r="M52" s="146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9"/>
      <c r="M53" s="146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142"/>
      <c r="G54" s="142"/>
      <c r="H54" s="142"/>
      <c r="I54" s="142"/>
      <c r="J54" s="142"/>
      <c r="K54" s="19"/>
      <c r="M54" s="146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142"/>
      <c r="G55" s="142"/>
      <c r="H55" s="142"/>
      <c r="I55" s="142"/>
      <c r="J55" s="142"/>
      <c r="K55" s="19"/>
      <c r="M55" s="146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142"/>
      <c r="G56" s="142"/>
      <c r="H56" s="142"/>
      <c r="I56" s="142"/>
      <c r="J56" s="142"/>
      <c r="K56" s="19"/>
      <c r="M56" s="146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142"/>
      <c r="G57" s="142"/>
      <c r="H57" s="142"/>
      <c r="I57" s="142"/>
      <c r="J57" s="142"/>
      <c r="K57" s="19"/>
      <c r="M57" s="146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9"/>
      <c r="M58" s="146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F59" s="142"/>
      <c r="G59" s="142"/>
      <c r="H59" s="142"/>
      <c r="I59" s="142"/>
      <c r="J59" s="142"/>
      <c r="K59" s="19"/>
      <c r="M59" s="146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9"/>
      <c r="M60" s="146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9"/>
      <c r="M61" s="146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F62" s="142"/>
      <c r="G62" s="142"/>
      <c r="H62" s="142"/>
      <c r="I62" s="142"/>
      <c r="J62" s="142"/>
      <c r="K62" s="19"/>
      <c r="M62" s="146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F63" s="142"/>
      <c r="G63" s="142"/>
      <c r="H63" s="142"/>
      <c r="I63" s="142"/>
      <c r="J63" s="142"/>
      <c r="K63" s="19"/>
      <c r="M63" s="146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F64" s="142"/>
      <c r="G64" s="142"/>
      <c r="H64" s="142"/>
      <c r="I64" s="142"/>
      <c r="J64" s="142"/>
      <c r="K64" s="19"/>
      <c r="M64" s="146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F65" s="142"/>
      <c r="G65" s="142"/>
      <c r="H65" s="142"/>
      <c r="I65" s="142"/>
      <c r="J65" s="142"/>
      <c r="K65" s="19"/>
      <c r="M65" s="146"/>
    </row>
    <row r="66" customFormat="false" ht="12.75" hidden="false" customHeight="false" outlineLevel="0" collapsed="false">
      <c r="A66" s="141"/>
      <c r="B66" s="142"/>
      <c r="C66" s="142"/>
      <c r="D66" s="142"/>
      <c r="E66" s="142"/>
      <c r="F66" s="142"/>
      <c r="G66" s="142"/>
      <c r="H66" s="142"/>
      <c r="I66" s="142"/>
      <c r="J66" s="142"/>
      <c r="K66" s="19"/>
      <c r="M66" s="146"/>
    </row>
    <row r="67" customFormat="false" ht="12.75" hidden="false" customHeight="false" outlineLevel="0" collapsed="false">
      <c r="A67" s="141"/>
      <c r="B67" s="142"/>
      <c r="C67" s="142"/>
      <c r="D67" s="142"/>
      <c r="E67" s="142"/>
      <c r="F67" s="142"/>
      <c r="G67" s="142"/>
      <c r="H67" s="142"/>
      <c r="I67" s="142"/>
      <c r="J67" s="142"/>
      <c r="K67" s="19"/>
    </row>
    <row r="68" customFormat="false" ht="12.75" hidden="false" customHeight="false" outlineLevel="0" collapsed="false">
      <c r="A68" s="141"/>
      <c r="B68" s="142"/>
      <c r="C68" s="142"/>
      <c r="D68" s="142"/>
      <c r="E68" s="142"/>
      <c r="F68" s="142"/>
      <c r="G68" s="142"/>
      <c r="H68" s="142"/>
      <c r="I68" s="142"/>
      <c r="J68" s="142"/>
      <c r="K68" s="19"/>
      <c r="M68" s="146"/>
      <c r="N68" s="147"/>
      <c r="O68" s="147"/>
      <c r="P68" s="147"/>
      <c r="Q68" s="147"/>
      <c r="R68" s="147"/>
      <c r="S68" s="263"/>
      <c r="T68" s="264"/>
    </row>
    <row r="69" customFormat="false" ht="12.75" hidden="false" customHeight="false" outlineLevel="0" collapsed="false">
      <c r="A69" s="141"/>
      <c r="B69" s="142"/>
      <c r="C69" s="142"/>
      <c r="D69" s="142"/>
      <c r="E69" s="142"/>
      <c r="F69" s="142"/>
      <c r="G69" s="142"/>
      <c r="H69" s="142"/>
      <c r="I69" s="142"/>
      <c r="J69" s="142"/>
      <c r="K69" s="19"/>
      <c r="M69" s="146"/>
      <c r="N69" s="147"/>
      <c r="O69" s="147"/>
      <c r="P69" s="147"/>
      <c r="Q69" s="147"/>
      <c r="R69" s="147"/>
      <c r="S69" s="263"/>
      <c r="T69" s="264"/>
    </row>
    <row r="70" customFormat="false" ht="12.75" hidden="false" customHeight="false" outlineLevel="0" collapsed="false">
      <c r="A70" s="141"/>
      <c r="B70" s="142"/>
      <c r="C70" s="142"/>
      <c r="D70" s="142"/>
      <c r="E70" s="142"/>
      <c r="F70" s="142"/>
      <c r="G70" s="142"/>
      <c r="H70" s="142"/>
      <c r="I70" s="142"/>
      <c r="J70" s="142"/>
      <c r="K70" s="19"/>
      <c r="M70" s="146"/>
      <c r="N70" s="147"/>
      <c r="O70" s="147"/>
      <c r="P70" s="147"/>
      <c r="Q70" s="147"/>
      <c r="R70" s="147"/>
      <c r="S70" s="263"/>
      <c r="T70" s="264"/>
    </row>
    <row r="71" customFormat="false" ht="12.75" hidden="false" customHeight="false" outlineLevel="0" collapsed="false">
      <c r="A71" s="141"/>
      <c r="B71" s="142"/>
      <c r="C71" s="142"/>
      <c r="D71" s="142"/>
      <c r="E71" s="142"/>
      <c r="F71" s="142"/>
      <c r="G71" s="142"/>
      <c r="H71" s="142"/>
      <c r="I71" s="142"/>
      <c r="J71" s="142"/>
      <c r="K71" s="19"/>
      <c r="M71" s="146"/>
      <c r="N71" s="147"/>
      <c r="O71" s="147"/>
      <c r="P71" s="147"/>
      <c r="Q71" s="147"/>
      <c r="R71" s="147"/>
      <c r="S71" s="263"/>
      <c r="T71" s="264"/>
    </row>
    <row r="72" customFormat="false" ht="12.75" hidden="false" customHeight="false" outlineLevel="0" collapsed="false">
      <c r="A72" s="141"/>
      <c r="B72" s="142"/>
      <c r="C72" s="142"/>
      <c r="D72" s="142"/>
      <c r="E72" s="142"/>
      <c r="F72" s="142"/>
      <c r="G72" s="142"/>
      <c r="H72" s="142"/>
      <c r="I72" s="142"/>
      <c r="J72" s="142"/>
      <c r="K72" s="19"/>
      <c r="M72" s="146"/>
      <c r="N72" s="147"/>
      <c r="O72" s="147"/>
      <c r="P72" s="147"/>
      <c r="Q72" s="147"/>
      <c r="R72" s="147"/>
      <c r="S72" s="263"/>
      <c r="T72" s="264"/>
    </row>
    <row r="73" customFormat="false" ht="12.75" hidden="false" customHeight="false" outlineLevel="0" collapsed="false">
      <c r="A73" s="141"/>
      <c r="B73" s="142"/>
      <c r="C73" s="142"/>
      <c r="D73" s="142"/>
      <c r="E73" s="142"/>
      <c r="F73" s="142"/>
      <c r="G73" s="142"/>
      <c r="H73" s="142"/>
      <c r="I73" s="142"/>
      <c r="J73" s="142"/>
      <c r="K73" s="19"/>
      <c r="M73" s="146"/>
      <c r="N73" s="147"/>
      <c r="O73" s="147"/>
      <c r="P73" s="147"/>
      <c r="Q73" s="147"/>
      <c r="R73" s="147"/>
      <c r="S73" s="263"/>
      <c r="T73" s="264"/>
    </row>
    <row r="74" customFormat="false" ht="12.75" hidden="false" customHeight="false" outlineLevel="0" collapsed="false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9"/>
      <c r="M74" s="146"/>
      <c r="N74" s="147"/>
      <c r="O74" s="147"/>
      <c r="P74" s="147"/>
      <c r="Q74" s="147"/>
      <c r="R74" s="147"/>
      <c r="S74" s="250"/>
      <c r="T74" s="264"/>
    </row>
    <row r="75" customFormat="false" ht="12.75" hidden="false" customHeight="false" outlineLevel="0" collapsed="false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9"/>
      <c r="M75" s="146"/>
      <c r="N75" s="147"/>
      <c r="O75" s="147"/>
      <c r="P75" s="147"/>
      <c r="Q75" s="147"/>
      <c r="R75" s="147"/>
      <c r="S75" s="250"/>
      <c r="T75" s="264"/>
    </row>
    <row r="76" customFormat="false" ht="12.75" hidden="false" customHeight="false" outlineLevel="0" collapsed="false">
      <c r="A76" s="141"/>
      <c r="B76" s="142"/>
      <c r="C76" s="142"/>
      <c r="D76" s="142"/>
      <c r="E76" s="142"/>
      <c r="F76" s="142"/>
      <c r="G76" s="142"/>
      <c r="H76" s="142"/>
      <c r="I76" s="142"/>
      <c r="J76" s="142"/>
      <c r="K76" s="19"/>
      <c r="M76" s="146"/>
      <c r="N76" s="147"/>
      <c r="O76" s="147"/>
      <c r="P76" s="147"/>
      <c r="Q76" s="147"/>
      <c r="R76" s="147"/>
      <c r="S76" s="250"/>
      <c r="T76" s="264"/>
    </row>
    <row r="77" customFormat="false" ht="12.75" hidden="false" customHeight="false" outlineLevel="0" collapsed="false">
      <c r="A77" s="141"/>
      <c r="B77" s="142"/>
      <c r="C77" s="142"/>
      <c r="D77" s="142"/>
      <c r="E77" s="142"/>
      <c r="F77" s="142"/>
      <c r="G77" s="142"/>
      <c r="H77" s="142"/>
      <c r="I77" s="142"/>
      <c r="J77" s="142"/>
      <c r="K77" s="19"/>
      <c r="M77" s="146"/>
      <c r="N77" s="147"/>
      <c r="O77" s="147"/>
      <c r="P77" s="147"/>
      <c r="Q77" s="147"/>
      <c r="R77" s="147"/>
      <c r="S77" s="250"/>
      <c r="T77" s="264"/>
    </row>
    <row r="78" customFormat="false" ht="12.75" hidden="false" customHeight="false" outlineLevel="0" collapsed="false">
      <c r="A78" s="141"/>
      <c r="B78" s="142"/>
      <c r="C78" s="142"/>
      <c r="D78" s="142"/>
      <c r="E78" s="142"/>
      <c r="F78" s="142"/>
      <c r="G78" s="142"/>
      <c r="H78" s="142"/>
      <c r="I78" s="142"/>
      <c r="J78" s="142"/>
      <c r="K78" s="19"/>
      <c r="M78" s="146"/>
      <c r="N78" s="147"/>
      <c r="O78" s="147"/>
      <c r="P78" s="147"/>
      <c r="Q78" s="147"/>
      <c r="R78" s="147"/>
      <c r="S78" s="250"/>
      <c r="T78" s="264"/>
    </row>
    <row r="79" customFormat="false" ht="12.75" hidden="false" customHeight="false" outlineLevel="0" collapsed="false">
      <c r="A79" s="171"/>
      <c r="C79" s="157"/>
      <c r="E79" s="157"/>
      <c r="G79" s="157"/>
      <c r="I79" s="157"/>
      <c r="K79" s="19"/>
      <c r="M79" s="146"/>
      <c r="N79" s="147"/>
      <c r="O79" s="147"/>
      <c r="P79" s="147"/>
      <c r="Q79" s="147"/>
      <c r="R79" s="147"/>
      <c r="S79" s="250"/>
      <c r="T79" s="264"/>
    </row>
    <row r="80" customFormat="false" ht="12.75" hidden="false" customHeight="false" outlineLevel="0" collapsed="false">
      <c r="A80" s="171"/>
      <c r="C80" s="142"/>
      <c r="D80" s="142"/>
      <c r="E80" s="142"/>
      <c r="F80" s="142"/>
      <c r="G80" s="142"/>
      <c r="H80" s="142"/>
      <c r="I80" s="142"/>
      <c r="K80" s="19"/>
      <c r="M80" s="146"/>
      <c r="N80" s="147"/>
      <c r="O80" s="147"/>
      <c r="P80" s="147"/>
      <c r="Q80" s="147"/>
      <c r="R80" s="147"/>
      <c r="S80" s="250"/>
      <c r="T80" s="264"/>
    </row>
    <row r="81" customFormat="false" ht="12.75" hidden="false" customHeight="false" outlineLevel="0" collapsed="false">
      <c r="A81" s="171"/>
      <c r="C81" s="157"/>
      <c r="E81" s="157"/>
      <c r="H81" s="172"/>
      <c r="I81" s="172"/>
      <c r="J81" s="157"/>
      <c r="K81" s="19"/>
      <c r="M81" s="146"/>
      <c r="N81" s="147"/>
      <c r="O81" s="147"/>
      <c r="P81" s="147"/>
      <c r="Q81" s="147"/>
      <c r="R81" s="147"/>
      <c r="T81" s="264"/>
    </row>
    <row r="82" customFormat="false" ht="12.75" hidden="false" customHeight="false" outlineLevel="0" collapsed="false">
      <c r="A82" s="171"/>
      <c r="K82" s="19"/>
      <c r="M82" s="146"/>
      <c r="N82" s="147"/>
      <c r="O82" s="147"/>
      <c r="P82" s="147"/>
      <c r="Q82" s="147"/>
      <c r="R82" s="147"/>
      <c r="T82" s="264"/>
    </row>
    <row r="83" customFormat="false" ht="12.75" hidden="false" customHeight="false" outlineLevel="0" collapsed="false">
      <c r="A83" s="171"/>
      <c r="K83" s="19"/>
      <c r="M83" s="146"/>
      <c r="N83" s="147"/>
      <c r="O83" s="147"/>
      <c r="P83" s="147"/>
      <c r="Q83" s="147"/>
      <c r="R83" s="147"/>
      <c r="T83" s="264"/>
    </row>
    <row r="84" customFormat="false" ht="12.75" hidden="false" customHeight="false" outlineLevel="0" collapsed="false">
      <c r="A84" s="171"/>
      <c r="K84" s="19"/>
      <c r="M84" s="146"/>
      <c r="N84" s="147"/>
      <c r="O84" s="147"/>
      <c r="P84" s="147"/>
      <c r="Q84" s="147"/>
      <c r="R84" s="147"/>
      <c r="T84" s="264"/>
    </row>
    <row r="85" customFormat="false" ht="12.75" hidden="false" customHeight="false" outlineLevel="0" collapsed="false">
      <c r="A85" s="171"/>
      <c r="K85" s="19"/>
      <c r="M85" s="146"/>
      <c r="N85" s="147"/>
      <c r="O85" s="147"/>
      <c r="P85" s="147"/>
      <c r="Q85" s="147"/>
      <c r="R85" s="147"/>
      <c r="T85" s="264"/>
    </row>
    <row r="86" customFormat="false" ht="12.75" hidden="false" customHeight="false" outlineLevel="0" collapsed="false">
      <c r="A86" s="171"/>
      <c r="K86" s="19"/>
      <c r="M86" s="146"/>
      <c r="N86" s="147"/>
      <c r="O86" s="147"/>
      <c r="P86" s="147"/>
      <c r="Q86" s="147"/>
      <c r="R86" s="147"/>
      <c r="T86" s="264"/>
    </row>
    <row r="87" customFormat="false" ht="12.75" hidden="false" customHeight="false" outlineLevel="0" collapsed="false">
      <c r="A87" s="171"/>
      <c r="K87" s="19"/>
      <c r="M87" s="146"/>
      <c r="N87" s="147"/>
      <c r="O87" s="147"/>
      <c r="P87" s="147"/>
      <c r="Q87" s="147"/>
      <c r="R87" s="147"/>
      <c r="T87" s="264"/>
    </row>
    <row r="88" customFormat="false" ht="12.75" hidden="false" customHeight="false" outlineLevel="0" collapsed="false">
      <c r="B88" s="131"/>
      <c r="D88" s="131"/>
      <c r="F88" s="131"/>
      <c r="H88" s="131"/>
      <c r="K88" s="19"/>
      <c r="M88" s="146"/>
      <c r="N88" s="147"/>
      <c r="O88" s="147"/>
      <c r="P88" s="147"/>
      <c r="Q88" s="147"/>
      <c r="R88" s="147"/>
      <c r="T88" s="264"/>
    </row>
    <row r="89" customFormat="false" ht="12.75" hidden="false" customHeight="false" outlineLevel="0" collapsed="false">
      <c r="A89" s="173"/>
      <c r="B89" s="133"/>
      <c r="C89" s="133"/>
      <c r="D89" s="133"/>
      <c r="E89" s="133"/>
      <c r="F89" s="133"/>
      <c r="G89" s="133"/>
      <c r="H89" s="133"/>
      <c r="I89" s="133"/>
      <c r="J89" s="133"/>
      <c r="K89" s="19"/>
      <c r="M89" s="146"/>
      <c r="N89" s="147"/>
      <c r="O89" s="147"/>
      <c r="P89" s="147"/>
      <c r="Q89" s="147"/>
      <c r="R89" s="147"/>
      <c r="T89" s="264"/>
    </row>
    <row r="90" customFormat="false" ht="12.75" hidden="false" customHeight="false" outlineLevel="0" collapsed="false">
      <c r="A90" s="94"/>
      <c r="B90" s="135"/>
      <c r="C90" s="135"/>
      <c r="D90" s="135"/>
      <c r="E90" s="135"/>
      <c r="F90" s="135"/>
      <c r="G90" s="135"/>
      <c r="H90" s="135"/>
      <c r="I90" s="135"/>
      <c r="J90" s="135"/>
      <c r="K90" s="19"/>
      <c r="M90" s="146"/>
      <c r="N90" s="172"/>
      <c r="O90" s="172"/>
      <c r="P90" s="172"/>
      <c r="Q90" s="172"/>
      <c r="R90" s="172"/>
      <c r="T90" s="139"/>
    </row>
    <row r="91" customFormat="false" ht="12.75" hidden="false" customHeight="false" outlineLevel="0" collapsed="false">
      <c r="A91" s="141"/>
      <c r="B91" s="142"/>
      <c r="C91" s="142"/>
      <c r="D91" s="142"/>
      <c r="E91" s="142"/>
      <c r="F91" s="142"/>
      <c r="G91" s="142"/>
      <c r="H91" s="142"/>
      <c r="I91" s="142"/>
      <c r="J91" s="142"/>
      <c r="K91" s="19"/>
    </row>
    <row r="92" customFormat="false" ht="12.75" hidden="false" customHeight="false" outlineLevel="0" collapsed="false">
      <c r="A92" s="141"/>
      <c r="B92" s="142"/>
      <c r="C92" s="142"/>
      <c r="D92" s="142"/>
      <c r="E92" s="142"/>
      <c r="F92" s="142"/>
      <c r="G92" s="142"/>
      <c r="H92" s="142"/>
      <c r="I92" s="142"/>
      <c r="J92" s="142"/>
      <c r="K92" s="19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2"/>
      <c r="G93" s="142"/>
      <c r="H93" s="142"/>
      <c r="I93" s="142"/>
      <c r="J93" s="142"/>
      <c r="K93" s="19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2"/>
      <c r="G94" s="142"/>
      <c r="H94" s="142"/>
      <c r="I94" s="142"/>
      <c r="J94" s="142"/>
      <c r="K94" s="19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2"/>
      <c r="G95" s="142"/>
      <c r="H95" s="142"/>
      <c r="I95" s="142"/>
      <c r="J95" s="142"/>
      <c r="K95" s="19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2"/>
      <c r="G96" s="142"/>
      <c r="H96" s="142"/>
      <c r="I96" s="142"/>
      <c r="J96" s="142"/>
      <c r="K96" s="19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2"/>
      <c r="G97" s="142"/>
      <c r="H97" s="142"/>
      <c r="I97" s="142"/>
      <c r="J97" s="142"/>
      <c r="K97" s="19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2"/>
      <c r="G98" s="142"/>
      <c r="H98" s="142"/>
      <c r="I98" s="142"/>
      <c r="J98" s="142"/>
      <c r="K98" s="19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2"/>
      <c r="G99" s="142"/>
      <c r="H99" s="142"/>
      <c r="I99" s="142"/>
      <c r="J99" s="142"/>
      <c r="K99" s="19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2"/>
      <c r="G100" s="142"/>
      <c r="H100" s="142"/>
      <c r="I100" s="142"/>
      <c r="J100" s="142"/>
      <c r="K100" s="19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2"/>
      <c r="G101" s="142"/>
      <c r="H101" s="142"/>
      <c r="I101" s="142"/>
      <c r="J101" s="142"/>
      <c r="K101" s="19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2"/>
      <c r="G102" s="142"/>
      <c r="H102" s="142"/>
      <c r="I102" s="142"/>
      <c r="J102" s="142"/>
      <c r="K102" s="19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2"/>
      <c r="G103" s="142"/>
      <c r="H103" s="142"/>
      <c r="I103" s="142"/>
      <c r="J103" s="142"/>
      <c r="K103" s="19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2"/>
      <c r="G104" s="142"/>
      <c r="H104" s="142"/>
      <c r="I104" s="142"/>
      <c r="J104" s="142"/>
      <c r="K104" s="19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2"/>
      <c r="G105" s="142"/>
      <c r="H105" s="142"/>
      <c r="I105" s="142"/>
      <c r="J105" s="142"/>
      <c r="K105" s="19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2"/>
      <c r="G106" s="142"/>
      <c r="H106" s="142"/>
      <c r="I106" s="142"/>
      <c r="J106" s="142"/>
      <c r="K106" s="19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2"/>
      <c r="G107" s="142"/>
      <c r="H107" s="142"/>
      <c r="I107" s="142"/>
      <c r="J107" s="142"/>
      <c r="K107" s="19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2"/>
      <c r="G108" s="142"/>
      <c r="H108" s="142"/>
      <c r="I108" s="142"/>
      <c r="J108" s="142"/>
      <c r="K108" s="19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2"/>
      <c r="G109" s="142"/>
      <c r="H109" s="142"/>
      <c r="I109" s="142"/>
      <c r="J109" s="142"/>
      <c r="K109" s="19"/>
    </row>
    <row r="110" customFormat="false" ht="12.75" hidden="false" customHeight="false" outlineLevel="0" collapsed="false">
      <c r="A110" s="141"/>
      <c r="B110" s="142"/>
      <c r="C110" s="142"/>
      <c r="D110" s="142"/>
      <c r="E110" s="142"/>
      <c r="F110" s="142"/>
      <c r="G110" s="142"/>
      <c r="H110" s="142"/>
      <c r="I110" s="142"/>
      <c r="J110" s="142"/>
      <c r="K110" s="19"/>
    </row>
    <row r="111" customFormat="false" ht="12.75" hidden="false" customHeight="false" outlineLevel="0" collapsed="false">
      <c r="A111" s="141"/>
      <c r="B111" s="142"/>
      <c r="C111" s="142"/>
      <c r="D111" s="142"/>
      <c r="E111" s="142"/>
      <c r="F111" s="142"/>
      <c r="G111" s="142"/>
      <c r="H111" s="142"/>
      <c r="I111" s="142"/>
      <c r="J111" s="142"/>
      <c r="K111" s="19"/>
    </row>
    <row r="112" customFormat="false" ht="12.75" hidden="false" customHeight="false" outlineLevel="0" collapsed="false">
      <c r="A112" s="141"/>
      <c r="B112" s="142"/>
      <c r="C112" s="142"/>
      <c r="D112" s="142"/>
      <c r="E112" s="142"/>
      <c r="F112" s="142"/>
      <c r="G112" s="142"/>
      <c r="H112" s="142"/>
      <c r="I112" s="142"/>
      <c r="J112" s="142"/>
      <c r="K112" s="19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2"/>
      <c r="G113" s="142"/>
      <c r="H113" s="142"/>
      <c r="I113" s="142"/>
      <c r="J113" s="142"/>
      <c r="K113" s="19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2"/>
      <c r="G114" s="142"/>
      <c r="H114" s="142"/>
      <c r="I114" s="142"/>
      <c r="J114" s="142"/>
      <c r="K114" s="19"/>
    </row>
    <row r="115" customFormat="false" ht="12.75" hidden="false" customHeight="false" outlineLevel="0" collapsed="false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  <c r="K115" s="19"/>
    </row>
    <row r="116" customFormat="false" ht="12.75" hidden="false" customHeight="false" outlineLevel="0" collapsed="false">
      <c r="A116" s="141"/>
      <c r="B116" s="142"/>
      <c r="C116" s="142"/>
      <c r="D116" s="142"/>
      <c r="E116" s="142"/>
      <c r="F116" s="142"/>
      <c r="G116" s="142"/>
      <c r="H116" s="142"/>
      <c r="I116" s="142"/>
      <c r="J116" s="142"/>
      <c r="K116" s="19"/>
    </row>
    <row r="117" customFormat="false" ht="12.75" hidden="false" customHeight="false" outlineLevel="0" collapsed="false">
      <c r="A117" s="141"/>
      <c r="B117" s="142"/>
      <c r="C117" s="142"/>
      <c r="D117" s="142"/>
      <c r="E117" s="142"/>
      <c r="F117" s="142"/>
      <c r="G117" s="142"/>
      <c r="H117" s="142"/>
      <c r="I117" s="142"/>
      <c r="J117" s="142"/>
      <c r="K117" s="19"/>
    </row>
    <row r="118" customFormat="false" ht="12.75" hidden="false" customHeight="false" outlineLevel="0" collapsed="false">
      <c r="A118" s="141"/>
      <c r="B118" s="142"/>
      <c r="C118" s="142"/>
      <c r="D118" s="142"/>
      <c r="E118" s="142"/>
      <c r="F118" s="142"/>
      <c r="G118" s="142"/>
      <c r="H118" s="142"/>
      <c r="I118" s="142"/>
      <c r="J118" s="142"/>
      <c r="K118" s="19"/>
    </row>
    <row r="119" customFormat="false" ht="12.75" hidden="false" customHeight="false" outlineLevel="0" collapsed="false">
      <c r="A119" s="141"/>
      <c r="B119" s="142"/>
      <c r="C119" s="142"/>
      <c r="D119" s="142"/>
      <c r="E119" s="142"/>
      <c r="F119" s="142"/>
      <c r="G119" s="142"/>
      <c r="H119" s="142"/>
      <c r="I119" s="142"/>
      <c r="J119" s="142"/>
      <c r="K119" s="19"/>
    </row>
    <row r="120" customFormat="false" ht="12.75" hidden="false" customHeight="false" outlineLevel="0" collapsed="false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  <c r="K120" s="19"/>
    </row>
    <row r="121" customFormat="false" ht="12.75" hidden="false" customHeight="false" outlineLevel="0" collapsed="false">
      <c r="A121" s="141"/>
      <c r="B121" s="142"/>
      <c r="C121" s="142"/>
      <c r="D121" s="142"/>
      <c r="E121" s="142"/>
      <c r="F121" s="142"/>
      <c r="G121" s="142"/>
      <c r="H121" s="142"/>
      <c r="I121" s="142"/>
      <c r="J121" s="142"/>
      <c r="K121" s="19"/>
    </row>
    <row r="122" customFormat="false" ht="12.75" hidden="false" customHeight="false" outlineLevel="0" collapsed="false">
      <c r="A122" s="141"/>
      <c r="B122" s="142"/>
      <c r="C122" s="142"/>
      <c r="D122" s="142"/>
      <c r="E122" s="142"/>
      <c r="F122" s="142"/>
      <c r="G122" s="142"/>
      <c r="H122" s="142"/>
      <c r="I122" s="142"/>
      <c r="J122" s="142"/>
      <c r="K122" s="19"/>
    </row>
    <row r="123" customFormat="false" ht="12.75" hidden="false" customHeight="false" outlineLevel="0" collapsed="false">
      <c r="A123" s="171"/>
      <c r="B123" s="142"/>
      <c r="C123" s="157"/>
      <c r="D123" s="142"/>
      <c r="E123" s="157"/>
      <c r="F123" s="142"/>
      <c r="G123" s="157"/>
      <c r="H123" s="142"/>
      <c r="I123" s="157"/>
      <c r="K123" s="19"/>
    </row>
    <row r="124" customFormat="false" ht="12.75" hidden="false" customHeight="false" outlineLevel="0" collapsed="false">
      <c r="A124" s="171"/>
      <c r="C124" s="142"/>
      <c r="D124" s="142"/>
      <c r="E124" s="142"/>
      <c r="F124" s="142"/>
      <c r="G124" s="142"/>
      <c r="H124" s="142"/>
      <c r="I124" s="142"/>
      <c r="K124" s="19"/>
    </row>
    <row r="125" customFormat="false" ht="12.75" hidden="false" customHeight="false" outlineLevel="0" collapsed="false">
      <c r="A125" s="171"/>
      <c r="C125" s="157"/>
      <c r="E125" s="157"/>
      <c r="H125" s="172"/>
      <c r="I125" s="172"/>
      <c r="J125" s="157"/>
      <c r="K125" s="19"/>
    </row>
    <row r="126" customFormat="false" ht="12.75" hidden="false" customHeight="false" outlineLevel="0" collapsed="false">
      <c r="A126" s="171"/>
      <c r="K126" s="19"/>
    </row>
    <row r="127" customFormat="false" ht="12.75" hidden="false" customHeight="false" outlineLevel="0" collapsed="false">
      <c r="B127" s="131"/>
      <c r="D127" s="131"/>
      <c r="F127" s="131"/>
      <c r="H127" s="131"/>
      <c r="K127" s="19"/>
    </row>
    <row r="128" customFormat="false" ht="12.75" hidden="false" customHeight="false" outlineLevel="0" collapsed="false">
      <c r="B128" s="132"/>
      <c r="C128" s="133"/>
      <c r="D128" s="133"/>
      <c r="E128" s="133"/>
      <c r="F128" s="133"/>
      <c r="G128" s="133"/>
      <c r="H128" s="133"/>
      <c r="I128" s="133"/>
      <c r="J128" s="133"/>
      <c r="K128" s="19"/>
    </row>
    <row r="129" customFormat="false" ht="12.75" hidden="false" customHeight="false" outlineLevel="0" collapsed="false">
      <c r="A129" s="94"/>
      <c r="B129" s="135"/>
      <c r="C129" s="135"/>
      <c r="D129" s="135"/>
      <c r="E129" s="135"/>
      <c r="F129" s="135"/>
      <c r="G129" s="135"/>
      <c r="H129" s="135"/>
      <c r="I129" s="135"/>
      <c r="J129" s="135"/>
      <c r="K129" s="19"/>
    </row>
    <row r="130" customFormat="false" ht="12.75" hidden="false" customHeight="false" outlineLevel="0" collapsed="false">
      <c r="A130" s="141"/>
      <c r="B130" s="142"/>
      <c r="C130" s="142"/>
      <c r="D130" s="142"/>
      <c r="E130" s="142"/>
      <c r="F130" s="142"/>
      <c r="G130" s="142"/>
      <c r="H130" s="142"/>
      <c r="I130" s="142"/>
      <c r="J130" s="142"/>
      <c r="K130" s="19"/>
    </row>
    <row r="131" customFormat="false" ht="12.75" hidden="false" customHeight="false" outlineLevel="0" collapsed="false">
      <c r="A131" s="141"/>
      <c r="B131" s="142"/>
      <c r="C131" s="142"/>
      <c r="D131" s="142"/>
      <c r="E131" s="142"/>
      <c r="F131" s="142"/>
      <c r="G131" s="142"/>
      <c r="H131" s="142"/>
      <c r="I131" s="142"/>
      <c r="J131" s="142"/>
      <c r="K131" s="19"/>
    </row>
    <row r="132" customFormat="false" ht="12.75" hidden="false" customHeight="false" outlineLevel="0" collapsed="false">
      <c r="A132" s="141"/>
      <c r="B132" s="142"/>
      <c r="C132" s="142"/>
      <c r="D132" s="142"/>
      <c r="E132" s="142"/>
      <c r="F132" s="142"/>
      <c r="G132" s="142"/>
      <c r="H132" s="142"/>
      <c r="I132" s="142"/>
      <c r="J132" s="142"/>
      <c r="K132" s="19"/>
    </row>
    <row r="133" customFormat="false" ht="12.75" hidden="false" customHeight="false" outlineLevel="0" collapsed="false">
      <c r="A133" s="141"/>
      <c r="B133" s="142"/>
      <c r="C133" s="142"/>
      <c r="D133" s="142"/>
      <c r="E133" s="142"/>
      <c r="F133" s="142"/>
      <c r="G133" s="142"/>
      <c r="H133" s="142"/>
      <c r="I133" s="142"/>
      <c r="J133" s="142"/>
      <c r="K133" s="19"/>
    </row>
    <row r="134" customFormat="false" ht="12.75" hidden="false" customHeight="false" outlineLevel="0" collapsed="false">
      <c r="A134" s="141"/>
      <c r="B134" s="142"/>
      <c r="C134" s="142"/>
      <c r="D134" s="142"/>
      <c r="E134" s="142"/>
      <c r="F134" s="142"/>
      <c r="G134" s="142"/>
      <c r="H134" s="142"/>
      <c r="I134" s="142"/>
      <c r="J134" s="142"/>
      <c r="K134" s="19"/>
    </row>
    <row r="135" customFormat="false" ht="12.75" hidden="false" customHeight="false" outlineLevel="0" collapsed="false">
      <c r="A135" s="141"/>
      <c r="B135" s="142"/>
      <c r="C135" s="142"/>
      <c r="D135" s="142"/>
      <c r="E135" s="142"/>
      <c r="F135" s="142"/>
      <c r="G135" s="142"/>
      <c r="H135" s="142"/>
      <c r="I135" s="142"/>
      <c r="J135" s="142"/>
      <c r="K135" s="19"/>
    </row>
    <row r="136" customFormat="false" ht="12.75" hidden="false" customHeight="false" outlineLevel="0" collapsed="false">
      <c r="A136" s="141"/>
      <c r="B136" s="142"/>
      <c r="C136" s="142"/>
      <c r="D136" s="142"/>
      <c r="E136" s="142"/>
      <c r="F136" s="142"/>
      <c r="G136" s="142"/>
      <c r="H136" s="142"/>
      <c r="I136" s="142"/>
      <c r="J136" s="142"/>
      <c r="K136" s="19"/>
    </row>
    <row r="137" customFormat="false" ht="12.75" hidden="false" customHeight="false" outlineLevel="0" collapsed="false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  <c r="K137" s="19"/>
    </row>
    <row r="138" customFormat="false" ht="12.75" hidden="false" customHeight="false" outlineLevel="0" collapsed="false">
      <c r="A138" s="141"/>
      <c r="B138" s="142"/>
      <c r="C138" s="142"/>
      <c r="D138" s="142"/>
      <c r="E138" s="142"/>
      <c r="F138" s="142"/>
      <c r="G138" s="142"/>
      <c r="H138" s="142"/>
      <c r="I138" s="142"/>
      <c r="J138" s="142"/>
      <c r="K138" s="19"/>
    </row>
    <row r="139" customFormat="false" ht="12.75" hidden="false" customHeight="false" outlineLevel="0" collapsed="false">
      <c r="A139" s="141"/>
      <c r="B139" s="142"/>
      <c r="C139" s="142"/>
      <c r="D139" s="142"/>
      <c r="E139" s="142"/>
      <c r="F139" s="142"/>
      <c r="G139" s="142"/>
      <c r="H139" s="142"/>
      <c r="I139" s="142"/>
      <c r="J139" s="142"/>
      <c r="K139" s="19"/>
    </row>
    <row r="140" customFormat="false" ht="12.75" hidden="false" customHeight="false" outlineLevel="0" collapsed="false">
      <c r="A140" s="141"/>
      <c r="B140" s="142"/>
      <c r="C140" s="142"/>
      <c r="D140" s="142"/>
      <c r="E140" s="142"/>
      <c r="F140" s="142"/>
      <c r="G140" s="142"/>
      <c r="H140" s="142"/>
      <c r="I140" s="142"/>
      <c r="J140" s="142"/>
      <c r="K140" s="19"/>
    </row>
    <row r="141" customFormat="false" ht="12.75" hidden="false" customHeight="false" outlineLevel="0" collapsed="false">
      <c r="A141" s="141"/>
      <c r="B141" s="142"/>
      <c r="C141" s="142"/>
      <c r="D141" s="142"/>
      <c r="E141" s="142"/>
      <c r="F141" s="142"/>
      <c r="G141" s="142"/>
      <c r="H141" s="142"/>
      <c r="I141" s="142"/>
      <c r="J141" s="142"/>
      <c r="K141" s="19"/>
    </row>
    <row r="142" customFormat="false" ht="12.75" hidden="false" customHeight="false" outlineLevel="0" collapsed="false">
      <c r="A142" s="141"/>
      <c r="B142" s="142"/>
      <c r="C142" s="142"/>
      <c r="D142" s="142"/>
      <c r="E142" s="142"/>
      <c r="F142" s="142"/>
      <c r="G142" s="142"/>
      <c r="H142" s="142"/>
      <c r="I142" s="142"/>
      <c r="J142" s="142"/>
      <c r="K142" s="19"/>
    </row>
    <row r="143" customFormat="false" ht="12.75" hidden="false" customHeight="false" outlineLevel="0" collapsed="false">
      <c r="A143" s="141"/>
      <c r="B143" s="142"/>
      <c r="C143" s="142"/>
      <c r="D143" s="142"/>
      <c r="E143" s="142"/>
      <c r="F143" s="142"/>
      <c r="G143" s="142"/>
      <c r="H143" s="142"/>
      <c r="I143" s="142"/>
      <c r="J143" s="142"/>
      <c r="K143" s="19"/>
    </row>
    <row r="144" customFormat="false" ht="12.75" hidden="false" customHeight="false" outlineLevel="0" collapsed="false">
      <c r="A144" s="141"/>
      <c r="B144" s="142"/>
      <c r="C144" s="142"/>
      <c r="D144" s="142"/>
      <c r="E144" s="142"/>
      <c r="F144" s="142"/>
      <c r="G144" s="142"/>
      <c r="H144" s="142"/>
      <c r="I144" s="142"/>
      <c r="J144" s="142"/>
      <c r="K144" s="19"/>
    </row>
    <row r="145" customFormat="false" ht="12.75" hidden="false" customHeight="false" outlineLevel="0" collapsed="false">
      <c r="A145" s="141"/>
      <c r="B145" s="142"/>
      <c r="C145" s="142"/>
      <c r="D145" s="142"/>
      <c r="E145" s="142"/>
      <c r="F145" s="142"/>
      <c r="G145" s="142"/>
      <c r="H145" s="142"/>
      <c r="I145" s="142"/>
      <c r="J145" s="142"/>
      <c r="K145" s="19"/>
    </row>
    <row r="146" customFormat="false" ht="12.75" hidden="false" customHeight="false" outlineLevel="0" collapsed="false">
      <c r="A146" s="141"/>
      <c r="B146" s="142"/>
      <c r="C146" s="142"/>
      <c r="D146" s="142"/>
      <c r="E146" s="142"/>
      <c r="F146" s="142"/>
      <c r="G146" s="142"/>
      <c r="H146" s="142"/>
      <c r="I146" s="142"/>
      <c r="J146" s="142"/>
      <c r="K146" s="19"/>
    </row>
    <row r="147" customFormat="false" ht="12.75" hidden="false" customHeight="false" outlineLevel="0" collapsed="false">
      <c r="A147" s="141"/>
      <c r="B147" s="142"/>
      <c r="C147" s="142"/>
      <c r="D147" s="142"/>
      <c r="E147" s="142"/>
      <c r="F147" s="142"/>
      <c r="G147" s="142"/>
      <c r="H147" s="142"/>
      <c r="I147" s="142"/>
      <c r="J147" s="142"/>
      <c r="K147" s="19"/>
    </row>
    <row r="148" customFormat="false" ht="12.75" hidden="false" customHeight="false" outlineLevel="0" collapsed="false">
      <c r="A148" s="141"/>
      <c r="B148" s="142"/>
      <c r="C148" s="142"/>
      <c r="D148" s="142"/>
      <c r="E148" s="142"/>
      <c r="F148" s="142"/>
      <c r="G148" s="142"/>
      <c r="H148" s="142"/>
      <c r="I148" s="142"/>
      <c r="J148" s="142"/>
      <c r="K148" s="19"/>
    </row>
    <row r="149" customFormat="false" ht="12.75" hidden="false" customHeight="false" outlineLevel="0" collapsed="false">
      <c r="A149" s="141"/>
      <c r="B149" s="142"/>
      <c r="C149" s="142"/>
      <c r="D149" s="142"/>
      <c r="E149" s="142"/>
      <c r="F149" s="142"/>
      <c r="G149" s="142"/>
      <c r="H149" s="142"/>
      <c r="I149" s="142"/>
      <c r="J149" s="142"/>
      <c r="K149" s="19"/>
    </row>
    <row r="150" customFormat="false" ht="12.75" hidden="false" customHeight="false" outlineLevel="0" collapsed="false">
      <c r="A150" s="141"/>
      <c r="B150" s="142"/>
      <c r="C150" s="142"/>
      <c r="D150" s="142"/>
      <c r="E150" s="142"/>
      <c r="F150" s="142"/>
      <c r="G150" s="142"/>
      <c r="H150" s="142"/>
      <c r="I150" s="142"/>
      <c r="J150" s="142"/>
      <c r="K150" s="19"/>
    </row>
    <row r="151" customFormat="false" ht="12.75" hidden="false" customHeight="false" outlineLevel="0" collapsed="false">
      <c r="A151" s="141"/>
      <c r="B151" s="142"/>
      <c r="C151" s="142"/>
      <c r="D151" s="142"/>
      <c r="E151" s="142"/>
      <c r="F151" s="142"/>
      <c r="G151" s="142"/>
      <c r="H151" s="142"/>
      <c r="I151" s="142"/>
      <c r="J151" s="142"/>
      <c r="K151" s="19"/>
    </row>
    <row r="152" customFormat="false" ht="12.75" hidden="false" customHeight="false" outlineLevel="0" collapsed="false">
      <c r="A152" s="141"/>
      <c r="B152" s="142"/>
      <c r="C152" s="142"/>
      <c r="D152" s="142"/>
      <c r="E152" s="142"/>
      <c r="F152" s="142"/>
      <c r="G152" s="142"/>
      <c r="H152" s="142"/>
      <c r="I152" s="142"/>
      <c r="J152" s="142"/>
      <c r="K152" s="19"/>
    </row>
    <row r="153" customFormat="false" ht="12.75" hidden="false" customHeight="false" outlineLevel="0" collapsed="false">
      <c r="A153" s="141"/>
      <c r="B153" s="142"/>
      <c r="C153" s="142"/>
      <c r="D153" s="142"/>
      <c r="E153" s="142"/>
      <c r="F153" s="142"/>
      <c r="G153" s="142"/>
      <c r="H153" s="142"/>
      <c r="I153" s="142"/>
      <c r="J153" s="142"/>
      <c r="K153" s="19"/>
    </row>
    <row r="154" customFormat="false" ht="12.75" hidden="false" customHeight="false" outlineLevel="0" collapsed="false">
      <c r="A154" s="141"/>
      <c r="B154" s="142"/>
      <c r="C154" s="142"/>
      <c r="D154" s="142"/>
      <c r="E154" s="142"/>
      <c r="F154" s="142"/>
      <c r="G154" s="142"/>
      <c r="H154" s="142"/>
      <c r="I154" s="142"/>
      <c r="J154" s="142"/>
      <c r="K154" s="19"/>
    </row>
    <row r="155" customFormat="false" ht="12.75" hidden="false" customHeight="false" outlineLevel="0" collapsed="false">
      <c r="A155" s="141"/>
      <c r="B155" s="142"/>
      <c r="C155" s="142"/>
      <c r="D155" s="142"/>
      <c r="E155" s="142"/>
      <c r="F155" s="142"/>
      <c r="G155" s="142"/>
      <c r="H155" s="142"/>
      <c r="I155" s="142"/>
      <c r="J155" s="142"/>
      <c r="K155" s="19"/>
    </row>
    <row r="156" customFormat="false" ht="12.75" hidden="false" customHeight="false" outlineLevel="0" collapsed="false">
      <c r="A156" s="141"/>
      <c r="B156" s="142"/>
      <c r="C156" s="142"/>
      <c r="D156" s="142"/>
      <c r="E156" s="142"/>
      <c r="F156" s="142"/>
      <c r="G156" s="142"/>
      <c r="H156" s="142"/>
      <c r="I156" s="142"/>
      <c r="J156" s="142"/>
      <c r="K156" s="19"/>
    </row>
    <row r="157" customFormat="false" ht="12.75" hidden="false" customHeight="false" outlineLevel="0" collapsed="false">
      <c r="A157" s="141"/>
      <c r="B157" s="142"/>
      <c r="C157" s="142"/>
      <c r="D157" s="142"/>
      <c r="E157" s="142"/>
      <c r="F157" s="142"/>
      <c r="G157" s="142"/>
      <c r="H157" s="142"/>
      <c r="I157" s="142"/>
      <c r="J157" s="142"/>
      <c r="K157" s="19"/>
    </row>
    <row r="158" customFormat="false" ht="12.75" hidden="false" customHeight="false" outlineLevel="0" collapsed="false">
      <c r="A158" s="141"/>
      <c r="B158" s="142"/>
      <c r="C158" s="142"/>
      <c r="D158" s="142"/>
      <c r="E158" s="142"/>
      <c r="F158" s="142"/>
      <c r="G158" s="142"/>
      <c r="H158" s="142"/>
      <c r="I158" s="142"/>
      <c r="J158" s="142"/>
      <c r="K158" s="19"/>
    </row>
    <row r="159" customFormat="false" ht="12.75" hidden="false" customHeight="false" outlineLevel="0" collapsed="false">
      <c r="A159" s="141"/>
      <c r="B159" s="142"/>
      <c r="C159" s="142"/>
      <c r="D159" s="142"/>
      <c r="E159" s="142"/>
      <c r="F159" s="142"/>
      <c r="G159" s="142"/>
      <c r="H159" s="142"/>
      <c r="I159" s="142"/>
      <c r="J159" s="142"/>
      <c r="K159" s="19"/>
    </row>
    <row r="160" customFormat="false" ht="12.75" hidden="false" customHeight="false" outlineLevel="0" collapsed="false">
      <c r="A160" s="141"/>
      <c r="B160" s="142"/>
      <c r="C160" s="142"/>
      <c r="D160" s="142"/>
      <c r="E160" s="142"/>
      <c r="F160" s="142"/>
      <c r="G160" s="142"/>
      <c r="H160" s="142"/>
      <c r="I160" s="142"/>
      <c r="J160" s="142"/>
      <c r="K160" s="19"/>
    </row>
    <row r="161" customFormat="false" ht="12.75" hidden="false" customHeight="false" outlineLevel="0" collapsed="false">
      <c r="A161" s="141"/>
      <c r="B161" s="142"/>
      <c r="C161" s="142"/>
      <c r="D161" s="142"/>
      <c r="E161" s="142"/>
      <c r="F161" s="142"/>
      <c r="G161" s="142"/>
      <c r="H161" s="142"/>
      <c r="I161" s="142"/>
      <c r="J161" s="14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6"/>
      <c r="J164" s="142"/>
      <c r="K164" s="19"/>
    </row>
    <row r="165" customFormat="false" ht="12.75" hidden="false" customHeight="false" outlineLevel="0" collapsed="false">
      <c r="J165" s="142"/>
      <c r="K165" s="19"/>
    </row>
    <row r="166" customFormat="false" ht="12.75" hidden="false" customHeight="false" outlineLevel="0" collapsed="false">
      <c r="J166" s="142"/>
      <c r="K166" s="19"/>
    </row>
    <row r="167" customFormat="false" ht="12.75" hidden="false" customHeight="false" outlineLevel="0" collapsed="false">
      <c r="J167" s="14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31"/>
      <c r="D169" s="131"/>
      <c r="F169" s="131"/>
      <c r="H169" s="131"/>
      <c r="K169" s="19"/>
    </row>
    <row r="170" customFormat="false" ht="12.75" hidden="false" customHeight="false" outlineLevel="0" collapsed="false">
      <c r="B170" s="132"/>
      <c r="C170" s="133"/>
      <c r="D170" s="133"/>
      <c r="E170" s="133"/>
      <c r="F170" s="133"/>
      <c r="G170" s="133"/>
      <c r="H170" s="133"/>
      <c r="I170" s="133"/>
      <c r="J170" s="133"/>
      <c r="K170" s="19"/>
    </row>
    <row r="171" customFormat="false" ht="12.75" hidden="false" customHeight="false" outlineLevel="0" collapsed="false">
      <c r="A171" s="94"/>
      <c r="B171" s="135"/>
      <c r="C171" s="135"/>
      <c r="D171" s="135"/>
      <c r="E171" s="135"/>
      <c r="F171" s="135"/>
      <c r="G171" s="135"/>
      <c r="H171" s="135"/>
      <c r="I171" s="135"/>
      <c r="J171" s="135"/>
      <c r="K171" s="19"/>
    </row>
    <row r="172" customFormat="false" ht="12.75" hidden="false" customHeight="false" outlineLevel="0" collapsed="false">
      <c r="A172" s="141"/>
      <c r="B172" s="142"/>
      <c r="C172" s="142"/>
      <c r="D172" s="142"/>
      <c r="E172" s="142"/>
      <c r="F172" s="142"/>
      <c r="G172" s="142"/>
      <c r="H172" s="142"/>
      <c r="I172" s="142"/>
      <c r="J172" s="142"/>
      <c r="K172" s="19"/>
    </row>
    <row r="173" customFormat="false" ht="12.75" hidden="false" customHeight="false" outlineLevel="0" collapsed="false">
      <c r="A173" s="141"/>
      <c r="B173" s="142"/>
      <c r="C173" s="142"/>
      <c r="D173" s="142"/>
      <c r="E173" s="142"/>
      <c r="F173" s="142"/>
      <c r="G173" s="142"/>
      <c r="H173" s="142"/>
      <c r="I173" s="142"/>
      <c r="J173" s="142"/>
      <c r="K173" s="19"/>
    </row>
    <row r="174" customFormat="false" ht="12.75" hidden="false" customHeight="false" outlineLevel="0" collapsed="false">
      <c r="A174" s="141"/>
      <c r="B174" s="142"/>
      <c r="C174" s="142"/>
      <c r="D174" s="142"/>
      <c r="E174" s="142"/>
      <c r="F174" s="142"/>
      <c r="G174" s="142"/>
      <c r="H174" s="142"/>
      <c r="I174" s="142"/>
      <c r="J174" s="142"/>
      <c r="K174" s="19"/>
    </row>
    <row r="175" customFormat="false" ht="12.75" hidden="false" customHeight="false" outlineLevel="0" collapsed="false">
      <c r="A175" s="141"/>
      <c r="B175" s="142"/>
      <c r="C175" s="142"/>
      <c r="D175" s="142"/>
      <c r="E175" s="142"/>
      <c r="F175" s="142"/>
      <c r="G175" s="142"/>
      <c r="H175" s="142"/>
      <c r="I175" s="142"/>
      <c r="J175" s="142"/>
      <c r="K175" s="19"/>
    </row>
    <row r="176" customFormat="false" ht="12.75" hidden="false" customHeight="false" outlineLevel="0" collapsed="false">
      <c r="A176" s="141"/>
      <c r="B176" s="142"/>
      <c r="C176" s="142"/>
      <c r="D176" s="142"/>
      <c r="E176" s="142"/>
      <c r="F176" s="142"/>
      <c r="G176" s="142"/>
      <c r="H176" s="142"/>
      <c r="I176" s="142"/>
      <c r="J176" s="142"/>
      <c r="K176" s="19"/>
    </row>
    <row r="177" customFormat="false" ht="12.75" hidden="false" customHeight="false" outlineLevel="0" collapsed="false">
      <c r="A177" s="141"/>
      <c r="B177" s="142"/>
      <c r="C177" s="142"/>
      <c r="D177" s="142"/>
      <c r="E177" s="142"/>
      <c r="F177" s="142"/>
      <c r="G177" s="142"/>
      <c r="H177" s="142"/>
      <c r="I177" s="142"/>
      <c r="J177" s="142"/>
      <c r="K177" s="19"/>
    </row>
    <row r="178" customFormat="false" ht="12.75" hidden="false" customHeight="false" outlineLevel="0" collapsed="false">
      <c r="A178" s="141"/>
      <c r="B178" s="142"/>
      <c r="C178" s="142"/>
      <c r="D178" s="142"/>
      <c r="E178" s="142"/>
      <c r="F178" s="142"/>
      <c r="G178" s="142"/>
      <c r="H178" s="142"/>
      <c r="I178" s="142"/>
      <c r="J178" s="142"/>
      <c r="K178" s="19"/>
    </row>
    <row r="179" customFormat="false" ht="12.75" hidden="false" customHeight="false" outlineLevel="0" collapsed="false">
      <c r="A179" s="141"/>
      <c r="B179" s="142"/>
      <c r="C179" s="142"/>
      <c r="D179" s="142"/>
      <c r="E179" s="142"/>
      <c r="F179" s="142"/>
      <c r="G179" s="142"/>
      <c r="H179" s="142"/>
      <c r="I179" s="142"/>
      <c r="J179" s="142"/>
      <c r="K179" s="19"/>
    </row>
    <row r="180" customFormat="false" ht="12.75" hidden="false" customHeight="false" outlineLevel="0" collapsed="false">
      <c r="A180" s="141"/>
      <c r="B180" s="142"/>
      <c r="C180" s="142"/>
      <c r="D180" s="142"/>
      <c r="E180" s="142"/>
      <c r="F180" s="142"/>
      <c r="G180" s="142"/>
      <c r="H180" s="142"/>
      <c r="I180" s="142"/>
      <c r="J180" s="142"/>
      <c r="K180" s="19"/>
    </row>
    <row r="181" customFormat="false" ht="12.75" hidden="false" customHeight="false" outlineLevel="0" collapsed="false">
      <c r="A181" s="141"/>
      <c r="B181" s="142"/>
      <c r="C181" s="142"/>
      <c r="D181" s="142"/>
      <c r="E181" s="142"/>
      <c r="F181" s="142"/>
      <c r="G181" s="142"/>
      <c r="H181" s="142"/>
      <c r="I181" s="142"/>
      <c r="J181" s="142"/>
      <c r="K181" s="19"/>
    </row>
    <row r="182" customFormat="false" ht="12.75" hidden="false" customHeight="false" outlineLevel="0" collapsed="false">
      <c r="A182" s="141"/>
      <c r="B182" s="142"/>
      <c r="C182" s="142"/>
      <c r="D182" s="142"/>
      <c r="E182" s="142"/>
      <c r="F182" s="142"/>
      <c r="G182" s="142"/>
      <c r="H182" s="142"/>
      <c r="I182" s="142"/>
      <c r="J182" s="142"/>
      <c r="K182" s="19"/>
    </row>
    <row r="183" customFormat="false" ht="12.75" hidden="false" customHeight="false" outlineLevel="0" collapsed="false">
      <c r="A183" s="141"/>
      <c r="B183" s="142"/>
      <c r="C183" s="142"/>
      <c r="D183" s="142"/>
      <c r="E183" s="142"/>
      <c r="F183" s="142"/>
      <c r="G183" s="142"/>
      <c r="H183" s="142"/>
      <c r="I183" s="142"/>
      <c r="J183" s="142"/>
      <c r="K183" s="19"/>
    </row>
    <row r="184" customFormat="false" ht="12.75" hidden="false" customHeight="false" outlineLevel="0" collapsed="false">
      <c r="A184" s="141"/>
      <c r="B184" s="142"/>
      <c r="C184" s="142"/>
      <c r="D184" s="142"/>
      <c r="E184" s="142"/>
      <c r="F184" s="142"/>
      <c r="G184" s="142"/>
      <c r="H184" s="142"/>
      <c r="I184" s="142"/>
      <c r="J184" s="142"/>
      <c r="K184" s="19"/>
    </row>
    <row r="185" customFormat="false" ht="12.75" hidden="false" customHeight="false" outlineLevel="0" collapsed="false">
      <c r="A185" s="141"/>
      <c r="B185" s="142"/>
      <c r="C185" s="142"/>
      <c r="D185" s="142"/>
      <c r="E185" s="142"/>
      <c r="F185" s="142"/>
      <c r="G185" s="142"/>
      <c r="H185" s="142"/>
      <c r="I185" s="142"/>
      <c r="J185" s="142"/>
      <c r="K185" s="19"/>
    </row>
    <row r="186" customFormat="false" ht="12.75" hidden="false" customHeight="false" outlineLevel="0" collapsed="false">
      <c r="A186" s="141"/>
      <c r="B186" s="142"/>
      <c r="C186" s="142"/>
      <c r="D186" s="142"/>
      <c r="E186" s="142"/>
      <c r="F186" s="142"/>
      <c r="G186" s="142"/>
      <c r="H186" s="142"/>
      <c r="I186" s="142"/>
      <c r="J186" s="142"/>
      <c r="K186" s="19"/>
    </row>
    <row r="187" customFormat="false" ht="12.75" hidden="false" customHeight="false" outlineLevel="0" collapsed="false">
      <c r="A187" s="141"/>
      <c r="B187" s="142"/>
      <c r="C187" s="142"/>
      <c r="D187" s="142"/>
      <c r="E187" s="142"/>
      <c r="F187" s="142"/>
      <c r="G187" s="142"/>
      <c r="H187" s="142"/>
      <c r="I187" s="142"/>
      <c r="J187" s="142"/>
      <c r="K187" s="19"/>
    </row>
    <row r="188" customFormat="false" ht="12.75" hidden="false" customHeight="false" outlineLevel="0" collapsed="false">
      <c r="A188" s="141"/>
      <c r="B188" s="142"/>
      <c r="C188" s="142"/>
      <c r="D188" s="142"/>
      <c r="E188" s="142"/>
      <c r="F188" s="142"/>
      <c r="G188" s="142"/>
      <c r="H188" s="142"/>
      <c r="I188" s="142"/>
      <c r="J188" s="142"/>
      <c r="K188" s="19"/>
    </row>
    <row r="189" customFormat="false" ht="12.75" hidden="false" customHeight="false" outlineLevel="0" collapsed="false">
      <c r="A189" s="141"/>
      <c r="B189" s="142"/>
      <c r="C189" s="142"/>
      <c r="D189" s="142"/>
      <c r="E189" s="142"/>
      <c r="F189" s="142"/>
      <c r="G189" s="142"/>
      <c r="H189" s="142"/>
      <c r="I189" s="142"/>
      <c r="J189" s="142"/>
      <c r="K189" s="19"/>
    </row>
    <row r="190" customFormat="false" ht="12.75" hidden="false" customHeight="false" outlineLevel="0" collapsed="false">
      <c r="A190" s="141"/>
      <c r="B190" s="142"/>
      <c r="C190" s="142"/>
      <c r="D190" s="142"/>
      <c r="E190" s="142"/>
      <c r="F190" s="142"/>
      <c r="G190" s="142"/>
      <c r="H190" s="142"/>
      <c r="I190" s="142"/>
      <c r="J190" s="142"/>
      <c r="K190" s="19"/>
    </row>
    <row r="191" customFormat="false" ht="12.75" hidden="false" customHeight="false" outlineLevel="0" collapsed="false">
      <c r="A191" s="141"/>
      <c r="B191" s="142"/>
      <c r="C191" s="142"/>
      <c r="D191" s="142"/>
      <c r="E191" s="142"/>
      <c r="F191" s="142"/>
      <c r="G191" s="142"/>
      <c r="H191" s="142"/>
      <c r="I191" s="142"/>
      <c r="J191" s="142"/>
      <c r="K191" s="19"/>
    </row>
    <row r="192" customFormat="false" ht="12.75" hidden="false" customHeight="false" outlineLevel="0" collapsed="false">
      <c r="A192" s="141"/>
      <c r="B192" s="142"/>
      <c r="C192" s="142"/>
      <c r="D192" s="142"/>
      <c r="E192" s="142"/>
      <c r="F192" s="142"/>
      <c r="G192" s="142"/>
      <c r="H192" s="142"/>
      <c r="I192" s="142"/>
      <c r="J192" s="142"/>
      <c r="K192" s="19"/>
    </row>
    <row r="193" customFormat="false" ht="12.75" hidden="false" customHeight="false" outlineLevel="0" collapsed="false">
      <c r="A193" s="141"/>
      <c r="B193" s="142"/>
      <c r="C193" s="142"/>
      <c r="D193" s="142"/>
      <c r="E193" s="142"/>
      <c r="F193" s="142"/>
      <c r="G193" s="142"/>
      <c r="H193" s="142"/>
      <c r="I193" s="142"/>
      <c r="J193" s="142"/>
      <c r="K193" s="19"/>
    </row>
    <row r="194" customFormat="false" ht="12.75" hidden="false" customHeight="false" outlineLevel="0" collapsed="false">
      <c r="A194" s="141"/>
      <c r="B194" s="142"/>
      <c r="C194" s="142"/>
      <c r="D194" s="142"/>
      <c r="E194" s="142"/>
      <c r="F194" s="142"/>
      <c r="G194" s="142"/>
      <c r="H194" s="142"/>
      <c r="I194" s="142"/>
      <c r="J194" s="142"/>
      <c r="K194" s="19"/>
    </row>
    <row r="195" customFormat="false" ht="12.75" hidden="false" customHeight="false" outlineLevel="0" collapsed="false">
      <c r="A195" s="141"/>
      <c r="B195" s="142"/>
      <c r="C195" s="142"/>
      <c r="D195" s="142"/>
      <c r="E195" s="142"/>
      <c r="F195" s="142"/>
      <c r="G195" s="142"/>
      <c r="H195" s="142"/>
      <c r="I195" s="142"/>
      <c r="J195" s="142"/>
      <c r="K195" s="19"/>
    </row>
    <row r="196" customFormat="false" ht="12.75" hidden="false" customHeight="false" outlineLevel="0" collapsed="false">
      <c r="A196" s="141"/>
      <c r="B196" s="142"/>
      <c r="C196" s="142"/>
      <c r="D196" s="142"/>
      <c r="E196" s="142"/>
      <c r="F196" s="142"/>
      <c r="G196" s="142"/>
      <c r="H196" s="142"/>
      <c r="I196" s="142"/>
      <c r="J196" s="142"/>
      <c r="K196" s="19"/>
    </row>
    <row r="197" customFormat="false" ht="12.75" hidden="false" customHeight="false" outlineLevel="0" collapsed="false">
      <c r="A197" s="141"/>
      <c r="B197" s="142"/>
      <c r="C197" s="142"/>
      <c r="D197" s="142"/>
      <c r="E197" s="142"/>
      <c r="F197" s="142"/>
      <c r="G197" s="142"/>
      <c r="H197" s="142"/>
      <c r="I197" s="142"/>
      <c r="J197" s="142"/>
      <c r="K197" s="19"/>
    </row>
    <row r="198" customFormat="false" ht="12.75" hidden="false" customHeight="false" outlineLevel="0" collapsed="false">
      <c r="A198" s="141"/>
      <c r="B198" s="142"/>
      <c r="C198" s="142"/>
      <c r="D198" s="142"/>
      <c r="E198" s="142"/>
      <c r="F198" s="142"/>
      <c r="G198" s="142"/>
      <c r="H198" s="142"/>
      <c r="I198" s="142"/>
      <c r="J198" s="142"/>
      <c r="K198" s="19"/>
    </row>
    <row r="199" customFormat="false" ht="12.75" hidden="false" customHeight="false" outlineLevel="0" collapsed="false">
      <c r="A199" s="141"/>
      <c r="B199" s="142"/>
      <c r="C199" s="142"/>
      <c r="D199" s="142"/>
      <c r="E199" s="142"/>
      <c r="F199" s="142"/>
      <c r="G199" s="142"/>
      <c r="H199" s="142"/>
      <c r="I199" s="142"/>
      <c r="J199" s="142"/>
      <c r="K199" s="19"/>
    </row>
    <row r="200" customFormat="false" ht="12.75" hidden="false" customHeight="false" outlineLevel="0" collapsed="false">
      <c r="A200" s="141"/>
      <c r="B200" s="142"/>
      <c r="C200" s="142"/>
      <c r="D200" s="142"/>
      <c r="E200" s="142"/>
      <c r="F200" s="142"/>
      <c r="G200" s="142"/>
      <c r="H200" s="142"/>
      <c r="I200" s="142"/>
      <c r="J200" s="142"/>
      <c r="K200" s="19"/>
    </row>
    <row r="201" customFormat="false" ht="12.75" hidden="false" customHeight="false" outlineLevel="0" collapsed="false">
      <c r="A201" s="141"/>
      <c r="B201" s="142"/>
      <c r="C201" s="142"/>
      <c r="D201" s="142"/>
      <c r="E201" s="142"/>
      <c r="F201" s="142"/>
      <c r="G201" s="142"/>
      <c r="H201" s="142"/>
      <c r="I201" s="142"/>
      <c r="J201" s="142"/>
      <c r="K201" s="19"/>
    </row>
    <row r="202" customFormat="false" ht="12.75" hidden="false" customHeight="false" outlineLevel="0" collapsed="false">
      <c r="A202" s="141"/>
      <c r="B202" s="142"/>
      <c r="C202" s="142"/>
      <c r="D202" s="142"/>
      <c r="E202" s="142"/>
      <c r="F202" s="142"/>
      <c r="G202" s="142"/>
      <c r="H202" s="142"/>
      <c r="I202" s="142"/>
      <c r="J202" s="142"/>
      <c r="K202" s="19"/>
    </row>
    <row r="203" customFormat="false" ht="12.75" hidden="false" customHeight="false" outlineLevel="0" collapsed="false">
      <c r="A203" s="141"/>
      <c r="B203" s="142"/>
      <c r="C203" s="142"/>
      <c r="D203" s="142"/>
      <c r="E203" s="142"/>
      <c r="F203" s="142"/>
      <c r="G203" s="142"/>
      <c r="H203" s="142"/>
      <c r="I203" s="142"/>
      <c r="J203" s="14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6"/>
      <c r="J206" s="142"/>
      <c r="K206" s="19"/>
    </row>
    <row r="207" customFormat="false" ht="12.75" hidden="false" customHeight="false" outlineLevel="0" collapsed="false">
      <c r="J207" s="142"/>
      <c r="K207" s="19"/>
    </row>
    <row r="208" customFormat="false" ht="12.75" hidden="false" customHeight="false" outlineLevel="0" collapsed="false">
      <c r="J208" s="14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31"/>
      <c r="D212" s="131"/>
      <c r="F212" s="131"/>
      <c r="H212" s="131"/>
      <c r="K212" s="19"/>
    </row>
    <row r="213" customFormat="false" ht="12.75" hidden="false" customHeight="false" outlineLevel="0" collapsed="false">
      <c r="B213" s="132"/>
      <c r="C213" s="133"/>
      <c r="D213" s="133"/>
      <c r="E213" s="133"/>
      <c r="F213" s="133"/>
      <c r="G213" s="133"/>
      <c r="H213" s="133"/>
      <c r="I213" s="133"/>
      <c r="J213" s="133"/>
      <c r="K213" s="19"/>
    </row>
    <row r="214" customFormat="false" ht="12.75" hidden="false" customHeight="false" outlineLevel="0" collapsed="false">
      <c r="A214" s="94"/>
      <c r="B214" s="135"/>
      <c r="C214" s="135"/>
      <c r="D214" s="135"/>
      <c r="E214" s="135"/>
      <c r="F214" s="135"/>
      <c r="G214" s="135"/>
      <c r="H214" s="135"/>
      <c r="I214" s="135"/>
      <c r="J214" s="135"/>
      <c r="K214" s="19"/>
    </row>
    <row r="215" customFormat="false" ht="12.75" hidden="false" customHeight="false" outlineLevel="0" collapsed="false">
      <c r="A215" s="141"/>
      <c r="B215" s="142"/>
      <c r="C215" s="142"/>
      <c r="D215" s="142"/>
      <c r="E215" s="142"/>
      <c r="F215" s="142"/>
      <c r="G215" s="142"/>
      <c r="H215" s="142"/>
      <c r="I215" s="142"/>
      <c r="J215" s="142"/>
      <c r="K215" s="157"/>
    </row>
    <row r="216" customFormat="false" ht="12.75" hidden="false" customHeight="false" outlineLevel="0" collapsed="false">
      <c r="A216" s="141"/>
      <c r="B216" s="142"/>
      <c r="C216" s="142"/>
      <c r="D216" s="142"/>
      <c r="E216" s="142"/>
      <c r="F216" s="142"/>
      <c r="G216" s="142"/>
      <c r="H216" s="142"/>
      <c r="I216" s="142"/>
      <c r="J216" s="142"/>
      <c r="K216" s="157"/>
    </row>
    <row r="217" customFormat="false" ht="12.75" hidden="false" customHeight="false" outlineLevel="0" collapsed="false">
      <c r="A217" s="141"/>
      <c r="B217" s="142"/>
      <c r="C217" s="142"/>
      <c r="D217" s="142"/>
      <c r="E217" s="142"/>
      <c r="F217" s="142"/>
      <c r="G217" s="142"/>
      <c r="H217" s="142"/>
      <c r="I217" s="142"/>
      <c r="J217" s="142"/>
      <c r="K217" s="157"/>
    </row>
    <row r="218" customFormat="false" ht="12.75" hidden="false" customHeight="false" outlineLevel="0" collapsed="false">
      <c r="A218" s="141"/>
      <c r="B218" s="142"/>
      <c r="C218" s="142"/>
      <c r="D218" s="142"/>
      <c r="E218" s="142"/>
      <c r="F218" s="142"/>
      <c r="G218" s="142"/>
      <c r="H218" s="142"/>
      <c r="I218" s="142"/>
      <c r="J218" s="142"/>
      <c r="K218" s="157"/>
    </row>
    <row r="219" customFormat="false" ht="12.75" hidden="false" customHeight="false" outlineLevel="0" collapsed="false">
      <c r="A219" s="141"/>
      <c r="B219" s="142"/>
      <c r="C219" s="142"/>
      <c r="D219" s="142"/>
      <c r="E219" s="142"/>
      <c r="F219" s="142"/>
      <c r="G219" s="142"/>
      <c r="H219" s="142"/>
      <c r="I219" s="142"/>
      <c r="J219" s="142"/>
      <c r="K219" s="157"/>
    </row>
    <row r="220" customFormat="false" ht="12.75" hidden="false" customHeight="false" outlineLevel="0" collapsed="false">
      <c r="A220" s="141"/>
      <c r="B220" s="142"/>
      <c r="C220" s="142"/>
      <c r="D220" s="142"/>
      <c r="E220" s="142"/>
      <c r="F220" s="142"/>
      <c r="G220" s="142"/>
      <c r="H220" s="142"/>
      <c r="I220" s="142"/>
      <c r="J220" s="142"/>
      <c r="K220" s="157"/>
    </row>
    <row r="221" customFormat="false" ht="12.75" hidden="false" customHeight="false" outlineLevel="0" collapsed="false">
      <c r="A221" s="141"/>
      <c r="B221" s="142"/>
      <c r="C221" s="142"/>
      <c r="D221" s="142"/>
      <c r="E221" s="142"/>
      <c r="F221" s="142"/>
      <c r="G221" s="142"/>
      <c r="H221" s="142"/>
      <c r="I221" s="142"/>
      <c r="J221" s="142"/>
      <c r="K221" s="157"/>
    </row>
    <row r="222" customFormat="false" ht="12.75" hidden="false" customHeight="false" outlineLevel="0" collapsed="false">
      <c r="A222" s="141"/>
      <c r="B222" s="142"/>
      <c r="C222" s="142"/>
      <c r="D222" s="142"/>
      <c r="E222" s="142"/>
      <c r="F222" s="142"/>
      <c r="G222" s="142"/>
      <c r="H222" s="142"/>
      <c r="I222" s="142"/>
      <c r="J222" s="142"/>
      <c r="K222" s="157"/>
    </row>
    <row r="223" customFormat="false" ht="12.75" hidden="false" customHeight="false" outlineLevel="0" collapsed="false">
      <c r="A223" s="141"/>
      <c r="B223" s="142"/>
      <c r="C223" s="142"/>
      <c r="D223" s="142"/>
      <c r="E223" s="142"/>
      <c r="F223" s="142"/>
      <c r="G223" s="142"/>
      <c r="H223" s="142"/>
      <c r="I223" s="142"/>
      <c r="J223" s="142"/>
      <c r="K223" s="157"/>
    </row>
    <row r="224" customFormat="false" ht="12.75" hidden="false" customHeight="false" outlineLevel="0" collapsed="false">
      <c r="A224" s="141"/>
      <c r="B224" s="142"/>
      <c r="C224" s="142"/>
      <c r="D224" s="142"/>
      <c r="E224" s="142"/>
      <c r="F224" s="142"/>
      <c r="G224" s="142"/>
      <c r="H224" s="142"/>
      <c r="I224" s="142"/>
      <c r="J224" s="142"/>
      <c r="K224" s="157"/>
    </row>
    <row r="225" customFormat="false" ht="12.75" hidden="false" customHeight="false" outlineLevel="0" collapsed="false">
      <c r="A225" s="141"/>
      <c r="B225" s="142"/>
      <c r="C225" s="142"/>
      <c r="D225" s="142"/>
      <c r="E225" s="142"/>
      <c r="F225" s="142"/>
      <c r="G225" s="142"/>
      <c r="H225" s="142"/>
      <c r="I225" s="142"/>
      <c r="J225" s="142"/>
      <c r="K225" s="157"/>
    </row>
    <row r="226" customFormat="false" ht="12.75" hidden="false" customHeight="false" outlineLevel="0" collapsed="false">
      <c r="A226" s="141"/>
      <c r="B226" s="142"/>
      <c r="C226" s="142"/>
      <c r="D226" s="142"/>
      <c r="E226" s="142"/>
      <c r="F226" s="142"/>
      <c r="G226" s="142"/>
      <c r="H226" s="142"/>
      <c r="I226" s="142"/>
      <c r="J226" s="142"/>
      <c r="K226" s="157"/>
    </row>
    <row r="227" customFormat="false" ht="12.75" hidden="false" customHeight="false" outlineLevel="0" collapsed="false">
      <c r="A227" s="141"/>
      <c r="B227" s="142"/>
      <c r="C227" s="142"/>
      <c r="D227" s="142"/>
      <c r="E227" s="142"/>
      <c r="F227" s="142"/>
      <c r="G227" s="142"/>
      <c r="H227" s="142"/>
      <c r="I227" s="142"/>
      <c r="J227" s="142"/>
      <c r="K227" s="157"/>
    </row>
    <row r="228" customFormat="false" ht="12.75" hidden="false" customHeight="false" outlineLevel="0" collapsed="false">
      <c r="A228" s="141"/>
      <c r="B228" s="142"/>
      <c r="C228" s="142"/>
      <c r="D228" s="142"/>
      <c r="E228" s="142"/>
      <c r="F228" s="142"/>
      <c r="G228" s="142"/>
      <c r="H228" s="142"/>
      <c r="I228" s="142"/>
      <c r="J228" s="142"/>
      <c r="K228" s="157"/>
    </row>
    <row r="229" customFormat="false" ht="12.75" hidden="false" customHeight="false" outlineLevel="0" collapsed="false">
      <c r="A229" s="141"/>
      <c r="B229" s="142"/>
      <c r="C229" s="142"/>
      <c r="D229" s="142"/>
      <c r="E229" s="142"/>
      <c r="F229" s="142"/>
      <c r="G229" s="142"/>
      <c r="H229" s="142"/>
      <c r="I229" s="142"/>
      <c r="J229" s="142"/>
      <c r="K229" s="157"/>
    </row>
    <row r="230" customFormat="false" ht="12.75" hidden="false" customHeight="false" outlineLevel="0" collapsed="false">
      <c r="A230" s="141"/>
      <c r="B230" s="142"/>
      <c r="C230" s="142"/>
      <c r="D230" s="142"/>
      <c r="E230" s="142"/>
      <c r="F230" s="142"/>
      <c r="G230" s="142"/>
      <c r="H230" s="142"/>
      <c r="I230" s="142"/>
      <c r="J230" s="142"/>
      <c r="K230" s="157"/>
    </row>
    <row r="231" customFormat="false" ht="12.75" hidden="false" customHeight="false" outlineLevel="0" collapsed="false">
      <c r="A231" s="141"/>
      <c r="B231" s="142"/>
      <c r="C231" s="142"/>
      <c r="D231" s="142"/>
      <c r="E231" s="142"/>
      <c r="F231" s="142"/>
      <c r="G231" s="142"/>
      <c r="H231" s="142"/>
      <c r="I231" s="142"/>
      <c r="J231" s="142"/>
      <c r="K231" s="157"/>
    </row>
    <row r="232" customFormat="false" ht="12.75" hidden="false" customHeight="false" outlineLevel="0" collapsed="false">
      <c r="A232" s="141"/>
      <c r="B232" s="142"/>
      <c r="C232" s="142"/>
      <c r="D232" s="142"/>
      <c r="E232" s="142"/>
      <c r="F232" s="142"/>
      <c r="G232" s="142"/>
      <c r="H232" s="142"/>
      <c r="I232" s="142"/>
      <c r="J232" s="142"/>
      <c r="K232" s="157"/>
    </row>
    <row r="233" customFormat="false" ht="12.75" hidden="false" customHeight="false" outlineLevel="0" collapsed="false">
      <c r="A233" s="141"/>
      <c r="B233" s="142"/>
      <c r="C233" s="142"/>
      <c r="D233" s="142"/>
      <c r="E233" s="142"/>
      <c r="F233" s="142"/>
      <c r="G233" s="142"/>
      <c r="H233" s="142"/>
      <c r="I233" s="142"/>
      <c r="J233" s="142"/>
      <c r="K233" s="157"/>
    </row>
    <row r="234" customFormat="false" ht="12.75" hidden="false" customHeight="false" outlineLevel="0" collapsed="false">
      <c r="A234" s="141"/>
      <c r="B234" s="142"/>
      <c r="C234" s="142"/>
      <c r="D234" s="142"/>
      <c r="E234" s="142"/>
      <c r="F234" s="142"/>
      <c r="G234" s="142"/>
      <c r="H234" s="142"/>
      <c r="I234" s="142"/>
      <c r="J234" s="142"/>
      <c r="K234" s="157"/>
    </row>
    <row r="235" customFormat="false" ht="12.75" hidden="false" customHeight="false" outlineLevel="0" collapsed="false">
      <c r="A235" s="141"/>
      <c r="B235" s="142"/>
      <c r="C235" s="142"/>
      <c r="D235" s="142"/>
      <c r="E235" s="142"/>
      <c r="F235" s="142"/>
      <c r="G235" s="142"/>
      <c r="H235" s="142"/>
      <c r="I235" s="142"/>
      <c r="J235" s="142"/>
      <c r="K235" s="157"/>
    </row>
    <row r="236" customFormat="false" ht="12.75" hidden="false" customHeight="false" outlineLevel="0" collapsed="false">
      <c r="A236" s="141"/>
      <c r="B236" s="142"/>
      <c r="C236" s="142"/>
      <c r="D236" s="142"/>
      <c r="E236" s="142"/>
      <c r="F236" s="142"/>
      <c r="G236" s="142"/>
      <c r="H236" s="142"/>
      <c r="I236" s="142"/>
      <c r="J236" s="142"/>
      <c r="K236" s="157"/>
    </row>
    <row r="237" customFormat="false" ht="12.75" hidden="false" customHeight="false" outlineLevel="0" collapsed="false">
      <c r="A237" s="141"/>
      <c r="B237" s="142"/>
      <c r="C237" s="142"/>
      <c r="D237" s="142"/>
      <c r="E237" s="142"/>
      <c r="F237" s="142"/>
      <c r="G237" s="142"/>
      <c r="H237" s="142"/>
      <c r="I237" s="142"/>
      <c r="J237" s="142"/>
      <c r="K237" s="157"/>
    </row>
    <row r="238" customFormat="false" ht="12.75" hidden="false" customHeight="false" outlineLevel="0" collapsed="false">
      <c r="A238" s="141"/>
      <c r="B238" s="142"/>
      <c r="C238" s="142"/>
      <c r="D238" s="142"/>
      <c r="E238" s="142"/>
      <c r="F238" s="142"/>
      <c r="G238" s="142"/>
      <c r="H238" s="142"/>
      <c r="I238" s="142"/>
      <c r="J238" s="142"/>
      <c r="K238" s="157"/>
    </row>
    <row r="239" customFormat="false" ht="12.75" hidden="false" customHeight="false" outlineLevel="0" collapsed="false">
      <c r="A239" s="141"/>
      <c r="B239" s="142"/>
      <c r="C239" s="142"/>
      <c r="D239" s="142"/>
      <c r="E239" s="142"/>
      <c r="F239" s="142"/>
      <c r="G239" s="142"/>
      <c r="H239" s="142"/>
      <c r="I239" s="142"/>
      <c r="J239" s="142"/>
      <c r="K239" s="19"/>
    </row>
    <row r="240" customFormat="false" ht="12.75" hidden="false" customHeight="false" outlineLevel="0" collapsed="false">
      <c r="A240" s="141"/>
      <c r="B240" s="142"/>
      <c r="C240" s="142"/>
      <c r="D240" s="142"/>
      <c r="E240" s="142"/>
      <c r="F240" s="142"/>
      <c r="G240" s="142"/>
      <c r="H240" s="142"/>
      <c r="I240" s="142"/>
      <c r="J240" s="142"/>
      <c r="K240" s="19"/>
    </row>
    <row r="241" customFormat="false" ht="12.75" hidden="false" customHeight="false" outlineLevel="0" collapsed="false">
      <c r="A241" s="141"/>
      <c r="B241" s="142"/>
      <c r="C241" s="142"/>
      <c r="D241" s="142"/>
      <c r="E241" s="142"/>
      <c r="F241" s="142"/>
      <c r="G241" s="142"/>
      <c r="H241" s="142"/>
      <c r="I241" s="142"/>
      <c r="J241" s="142"/>
      <c r="K241" s="19"/>
    </row>
    <row r="242" customFormat="false" ht="12.75" hidden="false" customHeight="false" outlineLevel="0" collapsed="false">
      <c r="A242" s="141"/>
      <c r="B242" s="142"/>
      <c r="C242" s="142"/>
      <c r="D242" s="142"/>
      <c r="E242" s="142"/>
      <c r="F242" s="142"/>
      <c r="G242" s="142"/>
      <c r="H242" s="142"/>
      <c r="I242" s="142"/>
      <c r="J242" s="142"/>
      <c r="K242" s="19"/>
    </row>
    <row r="243" customFormat="false" ht="12.75" hidden="false" customHeight="false" outlineLevel="0" collapsed="false">
      <c r="A243" s="141"/>
      <c r="B243" s="142"/>
      <c r="C243" s="142"/>
      <c r="D243" s="142"/>
      <c r="E243" s="142"/>
      <c r="F243" s="142"/>
      <c r="G243" s="142"/>
      <c r="H243" s="142"/>
      <c r="I243" s="142"/>
      <c r="J243" s="142"/>
      <c r="K243" s="19"/>
    </row>
    <row r="244" customFormat="false" ht="12.75" hidden="false" customHeight="false" outlineLevel="0" collapsed="false">
      <c r="A244" s="141"/>
      <c r="B244" s="142"/>
      <c r="C244" s="142"/>
      <c r="D244" s="142"/>
      <c r="E244" s="142"/>
      <c r="F244" s="142"/>
      <c r="G244" s="142"/>
      <c r="H244" s="142"/>
      <c r="I244" s="142"/>
      <c r="J244" s="142"/>
      <c r="K244" s="19"/>
    </row>
    <row r="245" customFormat="false" ht="12.75" hidden="false" customHeight="false" outlineLevel="0" collapsed="false">
      <c r="A245" s="141"/>
      <c r="B245" s="142"/>
      <c r="C245" s="142"/>
      <c r="D245" s="142"/>
      <c r="E245" s="142"/>
      <c r="F245" s="142"/>
      <c r="G245" s="142"/>
      <c r="H245" s="142"/>
      <c r="I245" s="142"/>
      <c r="J245" s="142"/>
      <c r="K245" s="19"/>
    </row>
    <row r="246" customFormat="false" ht="12.75" hidden="false" customHeight="false" outlineLevel="0" collapsed="false">
      <c r="A246" s="141"/>
      <c r="B246" s="142"/>
      <c r="C246" s="142"/>
      <c r="D246" s="142"/>
      <c r="E246" s="142"/>
      <c r="F246" s="142"/>
      <c r="G246" s="142"/>
      <c r="H246" s="142"/>
      <c r="I246" s="142"/>
      <c r="J246" s="14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6"/>
      <c r="J249" s="142"/>
      <c r="K249" s="19"/>
    </row>
    <row r="250" customFormat="false" ht="12.75" hidden="false" customHeight="false" outlineLevel="0" collapsed="false">
      <c r="J250" s="142"/>
      <c r="K250" s="19"/>
    </row>
    <row r="251" customFormat="false" ht="12.75" hidden="false" customHeight="false" outlineLevel="0" collapsed="false">
      <c r="J251" s="14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31"/>
      <c r="D254" s="131"/>
      <c r="F254" s="131"/>
      <c r="H254" s="131"/>
      <c r="K254" s="19"/>
      <c r="M254" s="131"/>
      <c r="O254" s="131"/>
      <c r="Q254" s="131"/>
      <c r="S254" s="131"/>
    </row>
    <row r="255" customFormat="false" ht="12.75" hidden="false" customHeight="false" outlineLevel="0" collapsed="false">
      <c r="B255" s="132"/>
      <c r="C255" s="133"/>
      <c r="D255" s="133"/>
      <c r="E255" s="133"/>
      <c r="F255" s="133"/>
      <c r="G255" s="133"/>
      <c r="H255" s="133"/>
      <c r="I255" s="133"/>
      <c r="J255" s="133"/>
      <c r="K255" s="19"/>
      <c r="M255" s="132"/>
      <c r="N255" s="133"/>
      <c r="O255" s="133"/>
      <c r="P255" s="133"/>
      <c r="Q255" s="133"/>
      <c r="R255" s="133"/>
      <c r="S255" s="133"/>
      <c r="T255" s="133"/>
      <c r="U255" s="133"/>
    </row>
    <row r="256" customFormat="false" ht="12.75" hidden="false" customHeight="false" outlineLevel="0" collapsed="false">
      <c r="A256" s="94"/>
      <c r="B256" s="135"/>
      <c r="C256" s="135"/>
      <c r="D256" s="135"/>
      <c r="E256" s="135"/>
      <c r="F256" s="135"/>
      <c r="G256" s="135"/>
      <c r="H256" s="135"/>
      <c r="I256" s="135"/>
      <c r="J256" s="135"/>
      <c r="K256" s="19"/>
      <c r="L256" s="94"/>
      <c r="M256" s="135"/>
      <c r="N256" s="135"/>
      <c r="O256" s="135"/>
      <c r="P256" s="135"/>
      <c r="Q256" s="135"/>
      <c r="R256" s="135"/>
      <c r="S256" s="135"/>
      <c r="T256" s="135"/>
      <c r="U256" s="135"/>
    </row>
    <row r="257" customFormat="false" ht="12.75" hidden="false" customHeight="false" outlineLevel="0" collapsed="false">
      <c r="A257" s="141"/>
      <c r="B257" s="142"/>
      <c r="C257" s="142"/>
      <c r="D257" s="142"/>
      <c r="E257" s="142"/>
      <c r="F257" s="142"/>
      <c r="G257" s="142"/>
      <c r="H257" s="142"/>
      <c r="I257" s="142"/>
      <c r="J257" s="142"/>
      <c r="K257" s="157"/>
      <c r="L257" s="141"/>
      <c r="M257" s="142"/>
      <c r="N257" s="142"/>
      <c r="O257" s="142"/>
      <c r="P257" s="142"/>
      <c r="Q257" s="142"/>
      <c r="R257" s="142"/>
      <c r="S257" s="142"/>
      <c r="T257" s="142"/>
      <c r="U257" s="142"/>
    </row>
    <row r="258" customFormat="false" ht="12.75" hidden="false" customHeight="false" outlineLevel="0" collapsed="false">
      <c r="A258" s="141"/>
      <c r="B258" s="142"/>
      <c r="C258" s="142"/>
      <c r="D258" s="142"/>
      <c r="E258" s="142"/>
      <c r="F258" s="142"/>
      <c r="G258" s="142"/>
      <c r="H258" s="142"/>
      <c r="I258" s="142"/>
      <c r="J258" s="142"/>
      <c r="K258" s="157"/>
      <c r="L258" s="141"/>
      <c r="M258" s="142"/>
      <c r="N258" s="142"/>
      <c r="O258" s="142"/>
      <c r="P258" s="142"/>
      <c r="Q258" s="142"/>
      <c r="R258" s="142"/>
      <c r="S258" s="142"/>
      <c r="T258" s="142"/>
      <c r="U258" s="142"/>
    </row>
    <row r="259" customFormat="false" ht="12.75" hidden="false" customHeight="false" outlineLevel="0" collapsed="false">
      <c r="A259" s="141"/>
      <c r="B259" s="142"/>
      <c r="C259" s="142"/>
      <c r="D259" s="142"/>
      <c r="E259" s="142"/>
      <c r="F259" s="142"/>
      <c r="G259" s="142"/>
      <c r="H259" s="142"/>
      <c r="I259" s="142"/>
      <c r="J259" s="142"/>
      <c r="K259" s="157"/>
      <c r="L259" s="141"/>
      <c r="M259" s="142"/>
      <c r="N259" s="142"/>
      <c r="O259" s="142"/>
      <c r="P259" s="142"/>
      <c r="Q259" s="142"/>
      <c r="R259" s="142"/>
      <c r="S259" s="142"/>
      <c r="T259" s="142"/>
      <c r="U259" s="142"/>
    </row>
    <row r="260" customFormat="false" ht="12.75" hidden="false" customHeight="false" outlineLevel="0" collapsed="false">
      <c r="A260" s="141"/>
      <c r="B260" s="142"/>
      <c r="C260" s="142"/>
      <c r="D260" s="142"/>
      <c r="E260" s="142"/>
      <c r="F260" s="142"/>
      <c r="G260" s="142"/>
      <c r="H260" s="142"/>
      <c r="I260" s="142"/>
      <c r="J260" s="142"/>
      <c r="K260" s="157"/>
      <c r="L260" s="141"/>
      <c r="M260" s="142"/>
      <c r="N260" s="142"/>
      <c r="O260" s="142"/>
      <c r="P260" s="142"/>
      <c r="Q260" s="142"/>
      <c r="R260" s="142"/>
      <c r="S260" s="142"/>
      <c r="T260" s="142"/>
      <c r="U260" s="142"/>
    </row>
    <row r="261" customFormat="false" ht="12.75" hidden="false" customHeight="false" outlineLevel="0" collapsed="false">
      <c r="A261" s="141"/>
      <c r="B261" s="142"/>
      <c r="C261" s="142"/>
      <c r="D261" s="142"/>
      <c r="E261" s="142"/>
      <c r="F261" s="142"/>
      <c r="G261" s="142"/>
      <c r="H261" s="142"/>
      <c r="I261" s="142"/>
      <c r="J261" s="142"/>
      <c r="K261" s="157"/>
      <c r="L261" s="141"/>
      <c r="M261" s="142"/>
      <c r="N261" s="142"/>
      <c r="O261" s="142"/>
      <c r="P261" s="142"/>
      <c r="Q261" s="142"/>
      <c r="R261" s="142"/>
      <c r="S261" s="142"/>
      <c r="T261" s="142"/>
      <c r="U261" s="142"/>
    </row>
    <row r="262" customFormat="false" ht="12.75" hidden="false" customHeight="false" outlineLevel="0" collapsed="false">
      <c r="A262" s="141"/>
      <c r="B262" s="142"/>
      <c r="C262" s="142"/>
      <c r="D262" s="142"/>
      <c r="E262" s="142"/>
      <c r="F262" s="142"/>
      <c r="G262" s="142"/>
      <c r="H262" s="142"/>
      <c r="I262" s="142"/>
      <c r="J262" s="142"/>
      <c r="K262" s="157"/>
      <c r="L262" s="141"/>
      <c r="M262" s="142"/>
      <c r="N262" s="142"/>
      <c r="O262" s="142"/>
      <c r="P262" s="142"/>
      <c r="Q262" s="142"/>
      <c r="R262" s="142"/>
      <c r="S262" s="142"/>
      <c r="T262" s="142"/>
      <c r="U262" s="142"/>
    </row>
    <row r="263" customFormat="false" ht="12.75" hidden="false" customHeight="false" outlineLevel="0" collapsed="false">
      <c r="A263" s="141"/>
      <c r="B263" s="142"/>
      <c r="C263" s="142"/>
      <c r="D263" s="142"/>
      <c r="E263" s="142"/>
      <c r="F263" s="142"/>
      <c r="G263" s="142"/>
      <c r="H263" s="142"/>
      <c r="I263" s="142"/>
      <c r="J263" s="142"/>
      <c r="K263" s="157"/>
      <c r="L263" s="141"/>
      <c r="M263" s="142"/>
      <c r="N263" s="142"/>
      <c r="O263" s="142"/>
      <c r="P263" s="142"/>
      <c r="Q263" s="142"/>
      <c r="R263" s="142"/>
      <c r="S263" s="142"/>
      <c r="T263" s="142"/>
      <c r="U263" s="142"/>
    </row>
    <row r="264" customFormat="false" ht="12.75" hidden="false" customHeight="false" outlineLevel="0" collapsed="false">
      <c r="A264" s="141"/>
      <c r="B264" s="142"/>
      <c r="C264" s="142"/>
      <c r="D264" s="142"/>
      <c r="E264" s="142"/>
      <c r="F264" s="142"/>
      <c r="G264" s="142"/>
      <c r="H264" s="142"/>
      <c r="I264" s="142"/>
      <c r="J264" s="142"/>
      <c r="K264" s="157"/>
      <c r="L264" s="141"/>
      <c r="M264" s="142"/>
      <c r="N264" s="142"/>
      <c r="O264" s="142"/>
      <c r="P264" s="142"/>
      <c r="Q264" s="142"/>
      <c r="R264" s="142"/>
      <c r="S264" s="142"/>
      <c r="T264" s="142"/>
      <c r="U264" s="142"/>
    </row>
    <row r="265" customFormat="false" ht="12.75" hidden="false" customHeight="false" outlineLevel="0" collapsed="false">
      <c r="A265" s="141"/>
      <c r="B265" s="142"/>
      <c r="C265" s="142"/>
      <c r="D265" s="142"/>
      <c r="E265" s="142"/>
      <c r="F265" s="142"/>
      <c r="G265" s="142"/>
      <c r="H265" s="142"/>
      <c r="I265" s="142"/>
      <c r="J265" s="142"/>
      <c r="K265" s="157"/>
      <c r="L265" s="141"/>
      <c r="M265" s="142"/>
      <c r="N265" s="142"/>
      <c r="O265" s="142"/>
      <c r="P265" s="142"/>
      <c r="Q265" s="142"/>
      <c r="R265" s="142"/>
      <c r="S265" s="142"/>
      <c r="T265" s="142"/>
      <c r="U265" s="142"/>
    </row>
    <row r="266" customFormat="false" ht="12.75" hidden="false" customHeight="false" outlineLevel="0" collapsed="false">
      <c r="A266" s="141"/>
      <c r="B266" s="142"/>
      <c r="C266" s="142"/>
      <c r="D266" s="142"/>
      <c r="E266" s="142"/>
      <c r="F266" s="142"/>
      <c r="G266" s="142"/>
      <c r="H266" s="142"/>
      <c r="I266" s="142"/>
      <c r="J266" s="142"/>
      <c r="K266" s="157"/>
      <c r="L266" s="141"/>
      <c r="M266" s="142"/>
      <c r="N266" s="142"/>
      <c r="O266" s="142"/>
      <c r="P266" s="142"/>
      <c r="Q266" s="142"/>
      <c r="R266" s="142"/>
      <c r="S266" s="142"/>
      <c r="T266" s="142"/>
      <c r="U266" s="142"/>
    </row>
    <row r="267" customFormat="false" ht="12.75" hidden="false" customHeight="false" outlineLevel="0" collapsed="false">
      <c r="A267" s="141"/>
      <c r="B267" s="142"/>
      <c r="C267" s="142"/>
      <c r="D267" s="142"/>
      <c r="E267" s="142"/>
      <c r="F267" s="142"/>
      <c r="G267" s="142"/>
      <c r="H267" s="142"/>
      <c r="I267" s="142"/>
      <c r="J267" s="142"/>
      <c r="K267" s="157"/>
      <c r="L267" s="141"/>
      <c r="M267" s="142"/>
      <c r="N267" s="142"/>
      <c r="O267" s="142"/>
      <c r="P267" s="142"/>
      <c r="Q267" s="142"/>
      <c r="R267" s="142"/>
      <c r="S267" s="142"/>
      <c r="T267" s="142"/>
      <c r="U267" s="142"/>
    </row>
    <row r="268" customFormat="false" ht="12.75" hidden="false" customHeight="false" outlineLevel="0" collapsed="false">
      <c r="A268" s="141"/>
      <c r="B268" s="142"/>
      <c r="C268" s="142"/>
      <c r="D268" s="142"/>
      <c r="E268" s="142"/>
      <c r="F268" s="142"/>
      <c r="G268" s="142"/>
      <c r="H268" s="142"/>
      <c r="I268" s="142"/>
      <c r="J268" s="142"/>
      <c r="K268" s="157"/>
      <c r="L268" s="141"/>
      <c r="M268" s="142"/>
      <c r="N268" s="142"/>
      <c r="O268" s="142"/>
      <c r="P268" s="142"/>
      <c r="Q268" s="142"/>
      <c r="R268" s="142"/>
      <c r="S268" s="142"/>
      <c r="T268" s="142"/>
      <c r="U268" s="142"/>
    </row>
    <row r="269" customFormat="false" ht="12.75" hidden="false" customHeight="false" outlineLevel="0" collapsed="false">
      <c r="A269" s="141"/>
      <c r="B269" s="142"/>
      <c r="C269" s="142"/>
      <c r="D269" s="142"/>
      <c r="E269" s="142"/>
      <c r="F269" s="142"/>
      <c r="G269" s="142"/>
      <c r="H269" s="142"/>
      <c r="I269" s="142"/>
      <c r="J269" s="142"/>
      <c r="K269" s="157"/>
      <c r="L269" s="141"/>
      <c r="M269" s="142"/>
      <c r="N269" s="142"/>
      <c r="O269" s="142"/>
      <c r="P269" s="142"/>
      <c r="Q269" s="142"/>
      <c r="R269" s="142"/>
      <c r="S269" s="142"/>
      <c r="T269" s="142"/>
      <c r="U269" s="142"/>
    </row>
    <row r="270" customFormat="false" ht="12.75" hidden="false" customHeight="false" outlineLevel="0" collapsed="false">
      <c r="A270" s="141"/>
      <c r="B270" s="142"/>
      <c r="C270" s="142"/>
      <c r="D270" s="142"/>
      <c r="E270" s="142"/>
      <c r="F270" s="142"/>
      <c r="G270" s="142"/>
      <c r="H270" s="142"/>
      <c r="I270" s="142"/>
      <c r="J270" s="142"/>
      <c r="K270" s="157"/>
      <c r="L270" s="141"/>
      <c r="M270" s="142"/>
      <c r="N270" s="142"/>
      <c r="O270" s="142"/>
      <c r="P270" s="142"/>
      <c r="Q270" s="142"/>
      <c r="R270" s="142"/>
      <c r="S270" s="142"/>
      <c r="T270" s="142"/>
      <c r="U270" s="142"/>
    </row>
    <row r="271" customFormat="false" ht="12.75" hidden="false" customHeight="false" outlineLevel="0" collapsed="false">
      <c r="A271" s="141"/>
      <c r="B271" s="142"/>
      <c r="C271" s="142"/>
      <c r="D271" s="142"/>
      <c r="E271" s="142"/>
      <c r="F271" s="142"/>
      <c r="G271" s="142"/>
      <c r="H271" s="142"/>
      <c r="I271" s="142"/>
      <c r="J271" s="142"/>
      <c r="K271" s="157"/>
      <c r="L271" s="141"/>
      <c r="M271" s="142"/>
      <c r="N271" s="142"/>
      <c r="O271" s="142"/>
      <c r="P271" s="142"/>
      <c r="Q271" s="142"/>
      <c r="R271" s="142"/>
      <c r="S271" s="142"/>
      <c r="T271" s="142"/>
      <c r="U271" s="142"/>
    </row>
    <row r="272" customFormat="false" ht="12.75" hidden="false" customHeight="false" outlineLevel="0" collapsed="false">
      <c r="A272" s="141"/>
      <c r="B272" s="142"/>
      <c r="C272" s="142"/>
      <c r="D272" s="142"/>
      <c r="E272" s="142"/>
      <c r="F272" s="142"/>
      <c r="G272" s="142"/>
      <c r="H272" s="142"/>
      <c r="I272" s="142"/>
      <c r="J272" s="142"/>
      <c r="K272" s="157"/>
      <c r="L272" s="141"/>
      <c r="M272" s="142"/>
      <c r="N272" s="142"/>
      <c r="O272" s="142"/>
      <c r="P272" s="142"/>
      <c r="Q272" s="142"/>
      <c r="R272" s="142"/>
      <c r="S272" s="142"/>
      <c r="T272" s="142"/>
      <c r="U272" s="142"/>
    </row>
    <row r="273" customFormat="false" ht="12.75" hidden="false" customHeight="false" outlineLevel="0" collapsed="false">
      <c r="A273" s="141"/>
      <c r="B273" s="142"/>
      <c r="C273" s="142"/>
      <c r="D273" s="142"/>
      <c r="E273" s="142"/>
      <c r="F273" s="142"/>
      <c r="G273" s="142"/>
      <c r="H273" s="142"/>
      <c r="I273" s="142"/>
      <c r="J273" s="142"/>
      <c r="K273" s="157"/>
      <c r="L273" s="141"/>
      <c r="M273" s="142"/>
      <c r="N273" s="142"/>
      <c r="O273" s="142"/>
      <c r="P273" s="142"/>
      <c r="Q273" s="142"/>
      <c r="R273" s="142"/>
      <c r="S273" s="142"/>
      <c r="T273" s="142"/>
      <c r="U273" s="142"/>
    </row>
    <row r="274" customFormat="false" ht="12.75" hidden="false" customHeight="false" outlineLevel="0" collapsed="false">
      <c r="A274" s="141"/>
      <c r="B274" s="142"/>
      <c r="C274" s="142"/>
      <c r="D274" s="142"/>
      <c r="E274" s="142"/>
      <c r="F274" s="142"/>
      <c r="G274" s="142"/>
      <c r="H274" s="142"/>
      <c r="I274" s="142"/>
      <c r="J274" s="142"/>
      <c r="K274" s="157"/>
      <c r="L274" s="141"/>
      <c r="M274" s="142"/>
      <c r="N274" s="142"/>
      <c r="O274" s="142"/>
      <c r="P274" s="142"/>
      <c r="Q274" s="142"/>
      <c r="R274" s="142"/>
      <c r="S274" s="142"/>
      <c r="T274" s="142"/>
      <c r="U274" s="142"/>
    </row>
    <row r="275" customFormat="false" ht="12.75" hidden="false" customHeight="false" outlineLevel="0" collapsed="false">
      <c r="A275" s="141"/>
      <c r="B275" s="142"/>
      <c r="C275" s="142"/>
      <c r="D275" s="142"/>
      <c r="E275" s="142"/>
      <c r="F275" s="142"/>
      <c r="G275" s="142"/>
      <c r="H275" s="142"/>
      <c r="I275" s="142"/>
      <c r="J275" s="142"/>
      <c r="K275" s="157"/>
      <c r="L275" s="141"/>
      <c r="M275" s="142"/>
      <c r="N275" s="142"/>
      <c r="O275" s="142"/>
      <c r="P275" s="142"/>
      <c r="Q275" s="142"/>
      <c r="R275" s="142"/>
      <c r="S275" s="142"/>
      <c r="T275" s="142"/>
      <c r="U275" s="142"/>
    </row>
    <row r="276" customFormat="false" ht="12.75" hidden="false" customHeight="false" outlineLevel="0" collapsed="false">
      <c r="A276" s="141"/>
      <c r="B276" s="142"/>
      <c r="C276" s="142"/>
      <c r="D276" s="142"/>
      <c r="E276" s="142"/>
      <c r="F276" s="142"/>
      <c r="G276" s="142"/>
      <c r="H276" s="142"/>
      <c r="I276" s="142"/>
      <c r="J276" s="142"/>
      <c r="K276" s="157"/>
      <c r="L276" s="141"/>
      <c r="M276" s="142"/>
      <c r="N276" s="142"/>
      <c r="O276" s="142"/>
      <c r="P276" s="142"/>
      <c r="Q276" s="142"/>
      <c r="R276" s="142"/>
      <c r="S276" s="142"/>
      <c r="T276" s="142"/>
      <c r="U276" s="142"/>
    </row>
    <row r="277" customFormat="false" ht="12.75" hidden="false" customHeight="false" outlineLevel="0" collapsed="false">
      <c r="A277" s="141"/>
      <c r="B277" s="142"/>
      <c r="C277" s="142"/>
      <c r="D277" s="142"/>
      <c r="E277" s="142"/>
      <c r="F277" s="142"/>
      <c r="G277" s="142"/>
      <c r="H277" s="142"/>
      <c r="I277" s="142"/>
      <c r="J277" s="142"/>
      <c r="K277" s="157"/>
      <c r="L277" s="141"/>
      <c r="M277" s="142"/>
      <c r="N277" s="142"/>
      <c r="O277" s="142"/>
      <c r="P277" s="142"/>
      <c r="Q277" s="142"/>
      <c r="R277" s="142"/>
      <c r="S277" s="142"/>
      <c r="T277" s="142"/>
      <c r="U277" s="142"/>
    </row>
    <row r="278" customFormat="false" ht="12.75" hidden="false" customHeight="false" outlineLevel="0" collapsed="false">
      <c r="A278" s="141"/>
      <c r="B278" s="142"/>
      <c r="C278" s="142"/>
      <c r="D278" s="142"/>
      <c r="E278" s="142"/>
      <c r="F278" s="142"/>
      <c r="G278" s="142"/>
      <c r="H278" s="142"/>
      <c r="I278" s="142"/>
      <c r="J278" s="142"/>
      <c r="K278" s="157"/>
      <c r="L278" s="141"/>
      <c r="M278" s="142"/>
      <c r="N278" s="142"/>
      <c r="O278" s="142"/>
      <c r="P278" s="142"/>
      <c r="Q278" s="142"/>
      <c r="R278" s="142"/>
      <c r="S278" s="142"/>
      <c r="T278" s="142"/>
      <c r="U278" s="142"/>
    </row>
    <row r="279" customFormat="false" ht="12.75" hidden="false" customHeight="false" outlineLevel="0" collapsed="false">
      <c r="A279" s="141"/>
      <c r="B279" s="142"/>
      <c r="C279" s="142"/>
      <c r="D279" s="142"/>
      <c r="E279" s="142"/>
      <c r="F279" s="142"/>
      <c r="G279" s="142"/>
      <c r="H279" s="142"/>
      <c r="I279" s="142"/>
      <c r="J279" s="142"/>
      <c r="K279" s="157"/>
      <c r="L279" s="141"/>
      <c r="M279" s="142"/>
      <c r="N279" s="142"/>
      <c r="O279" s="142"/>
      <c r="P279" s="142"/>
      <c r="Q279" s="142"/>
      <c r="R279" s="142"/>
      <c r="S279" s="142"/>
      <c r="T279" s="142"/>
      <c r="U279" s="142"/>
    </row>
    <row r="280" customFormat="false" ht="12.75" hidden="false" customHeight="false" outlineLevel="0" collapsed="false">
      <c r="A280" s="141"/>
      <c r="B280" s="142"/>
      <c r="C280" s="142"/>
      <c r="D280" s="142"/>
      <c r="E280" s="142"/>
      <c r="F280" s="142"/>
      <c r="G280" s="142"/>
      <c r="H280" s="142"/>
      <c r="I280" s="142"/>
      <c r="J280" s="142"/>
      <c r="K280" s="157"/>
      <c r="L280" s="141"/>
      <c r="M280" s="142"/>
      <c r="N280" s="142"/>
      <c r="O280" s="142"/>
      <c r="P280" s="142"/>
      <c r="Q280" s="142"/>
      <c r="R280" s="142"/>
      <c r="S280" s="142"/>
      <c r="T280" s="142"/>
      <c r="U280" s="142"/>
    </row>
    <row r="281" customFormat="false" ht="12.75" hidden="false" customHeight="false" outlineLevel="0" collapsed="false">
      <c r="A281" s="141"/>
      <c r="B281" s="142"/>
      <c r="C281" s="142"/>
      <c r="D281" s="142"/>
      <c r="E281" s="142"/>
      <c r="F281" s="142"/>
      <c r="G281" s="142"/>
      <c r="H281" s="142"/>
      <c r="I281" s="142"/>
      <c r="J281" s="142"/>
      <c r="K281" s="19"/>
      <c r="L281" s="141"/>
      <c r="M281" s="142"/>
      <c r="N281" s="142"/>
      <c r="O281" s="142"/>
      <c r="P281" s="142"/>
      <c r="Q281" s="142"/>
      <c r="R281" s="142"/>
      <c r="S281" s="142"/>
      <c r="T281" s="142"/>
      <c r="U281" s="142"/>
    </row>
    <row r="282" customFormat="false" ht="12.75" hidden="false" customHeight="false" outlineLevel="0" collapsed="false">
      <c r="A282" s="141"/>
      <c r="B282" s="142"/>
      <c r="C282" s="142"/>
      <c r="D282" s="142"/>
      <c r="E282" s="142"/>
      <c r="F282" s="142"/>
      <c r="G282" s="142"/>
      <c r="H282" s="142"/>
      <c r="I282" s="142"/>
      <c r="J282" s="142"/>
      <c r="K282" s="19"/>
      <c r="L282" s="141"/>
      <c r="M282" s="142"/>
      <c r="N282" s="142"/>
      <c r="O282" s="142"/>
      <c r="P282" s="142"/>
      <c r="Q282" s="142"/>
      <c r="R282" s="142"/>
      <c r="S282" s="142"/>
      <c r="T282" s="142"/>
      <c r="U282" s="142"/>
    </row>
    <row r="283" customFormat="false" ht="12.75" hidden="false" customHeight="false" outlineLevel="0" collapsed="false">
      <c r="A283" s="141"/>
      <c r="B283" s="142"/>
      <c r="C283" s="142"/>
      <c r="D283" s="142"/>
      <c r="E283" s="142"/>
      <c r="F283" s="142"/>
      <c r="G283" s="142"/>
      <c r="H283" s="142"/>
      <c r="I283" s="142"/>
      <c r="J283" s="142"/>
      <c r="K283" s="19"/>
      <c r="L283" s="141"/>
      <c r="M283" s="142"/>
      <c r="N283" s="142"/>
      <c r="O283" s="142"/>
      <c r="P283" s="142"/>
      <c r="Q283" s="142"/>
      <c r="R283" s="142"/>
      <c r="S283" s="142"/>
      <c r="T283" s="142"/>
      <c r="U283" s="142"/>
    </row>
    <row r="284" customFormat="false" ht="12.75" hidden="false" customHeight="false" outlineLevel="0" collapsed="false">
      <c r="A284" s="141"/>
      <c r="B284" s="142"/>
      <c r="C284" s="142"/>
      <c r="D284" s="142"/>
      <c r="E284" s="142"/>
      <c r="F284" s="142"/>
      <c r="G284" s="142"/>
      <c r="H284" s="142"/>
      <c r="I284" s="142"/>
      <c r="J284" s="142"/>
      <c r="K284" s="19"/>
      <c r="L284" s="141"/>
      <c r="M284" s="142"/>
      <c r="N284" s="142"/>
      <c r="O284" s="142"/>
      <c r="P284" s="142"/>
      <c r="Q284" s="142"/>
      <c r="R284" s="142"/>
      <c r="S284" s="142"/>
      <c r="T284" s="142"/>
      <c r="U284" s="142"/>
    </row>
    <row r="285" customFormat="false" ht="12.75" hidden="false" customHeight="false" outlineLevel="0" collapsed="false">
      <c r="A285" s="141"/>
      <c r="B285" s="142"/>
      <c r="C285" s="142"/>
      <c r="D285" s="142"/>
      <c r="E285" s="142"/>
      <c r="F285" s="142"/>
      <c r="G285" s="142"/>
      <c r="H285" s="142"/>
      <c r="I285" s="142"/>
      <c r="J285" s="142"/>
      <c r="K285" s="19"/>
      <c r="L285" s="141"/>
      <c r="M285" s="142"/>
      <c r="N285" s="142"/>
      <c r="O285" s="142"/>
      <c r="P285" s="142"/>
      <c r="Q285" s="142"/>
      <c r="R285" s="142"/>
      <c r="S285" s="142"/>
      <c r="T285" s="142"/>
      <c r="U285" s="142"/>
    </row>
    <row r="286" customFormat="false" ht="12.75" hidden="false" customHeight="false" outlineLevel="0" collapsed="false">
      <c r="A286" s="141"/>
      <c r="B286" s="142"/>
      <c r="C286" s="142"/>
      <c r="D286" s="142"/>
      <c r="E286" s="142"/>
      <c r="F286" s="142"/>
      <c r="G286" s="142"/>
      <c r="H286" s="142"/>
      <c r="I286" s="142"/>
      <c r="J286" s="142"/>
      <c r="K286" s="19"/>
      <c r="L286" s="141"/>
      <c r="M286" s="142"/>
      <c r="N286" s="142"/>
      <c r="O286" s="142"/>
      <c r="P286" s="142"/>
      <c r="Q286" s="142"/>
      <c r="R286" s="142"/>
      <c r="S286" s="142"/>
      <c r="T286" s="142"/>
      <c r="U286" s="142"/>
    </row>
    <row r="287" customFormat="false" ht="12.75" hidden="false" customHeight="false" outlineLevel="0" collapsed="false">
      <c r="A287" s="141"/>
      <c r="B287" s="142"/>
      <c r="C287" s="142"/>
      <c r="D287" s="142"/>
      <c r="E287" s="142"/>
      <c r="F287" s="142"/>
      <c r="G287" s="142"/>
      <c r="H287" s="142"/>
      <c r="I287" s="142"/>
      <c r="J287" s="142"/>
      <c r="K287" s="19"/>
      <c r="L287" s="141"/>
      <c r="M287" s="142"/>
      <c r="N287" s="142"/>
      <c r="O287" s="142"/>
      <c r="P287" s="142"/>
      <c r="Q287" s="142"/>
      <c r="R287" s="142"/>
      <c r="S287" s="142"/>
      <c r="T287" s="142"/>
      <c r="U287" s="142"/>
    </row>
    <row r="288" customFormat="false" ht="12.75" hidden="false" customHeight="false" outlineLevel="0" collapsed="false">
      <c r="A288" s="141"/>
      <c r="B288" s="142"/>
      <c r="C288" s="142"/>
      <c r="D288" s="142"/>
      <c r="E288" s="142"/>
      <c r="F288" s="142"/>
      <c r="G288" s="142"/>
      <c r="H288" s="142"/>
      <c r="I288" s="142"/>
      <c r="J288" s="142"/>
      <c r="K288" s="19"/>
      <c r="L288" s="141"/>
      <c r="M288" s="142"/>
      <c r="N288" s="142"/>
      <c r="O288" s="142"/>
      <c r="P288" s="142"/>
      <c r="Q288" s="142"/>
      <c r="R288" s="142"/>
      <c r="S288" s="142"/>
      <c r="T288" s="142"/>
      <c r="U288" s="14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6"/>
      <c r="J291" s="142"/>
      <c r="K291" s="19"/>
      <c r="T291" s="76"/>
      <c r="U291" s="142"/>
    </row>
    <row r="292" customFormat="false" ht="12.75" hidden="false" customHeight="false" outlineLevel="0" collapsed="false">
      <c r="J292" s="142"/>
      <c r="K292" s="19"/>
      <c r="U292" s="142"/>
    </row>
    <row r="293" customFormat="false" ht="12.75" hidden="false" customHeight="false" outlineLevel="0" collapsed="false">
      <c r="J293" s="142"/>
      <c r="K293" s="19"/>
      <c r="U293" s="14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31"/>
      <c r="O295" s="131"/>
      <c r="Q295" s="131"/>
      <c r="S295" s="131"/>
    </row>
    <row r="296" customFormat="false" ht="12.75" hidden="false" customHeight="false" outlineLevel="0" collapsed="false">
      <c r="K296" s="19"/>
      <c r="M296" s="132"/>
      <c r="N296" s="133"/>
      <c r="O296" s="133"/>
      <c r="P296" s="133"/>
      <c r="Q296" s="133"/>
      <c r="R296" s="133"/>
      <c r="S296" s="133"/>
      <c r="T296" s="133"/>
      <c r="U296" s="133"/>
    </row>
    <row r="297" customFormat="false" ht="12.75" hidden="false" customHeight="false" outlineLevel="0" collapsed="false">
      <c r="K297" s="19"/>
      <c r="L297" s="94"/>
      <c r="M297" s="135"/>
      <c r="N297" s="135"/>
      <c r="O297" s="135"/>
      <c r="P297" s="135"/>
      <c r="Q297" s="135"/>
      <c r="R297" s="135"/>
      <c r="S297" s="135"/>
      <c r="T297" s="135"/>
      <c r="U297" s="135"/>
    </row>
    <row r="298" customFormat="false" ht="12.75" hidden="false" customHeight="false" outlineLevel="0" collapsed="false">
      <c r="K298" s="19"/>
      <c r="L298" s="141"/>
      <c r="M298" s="142"/>
      <c r="N298" s="142"/>
      <c r="O298" s="142"/>
      <c r="P298" s="142"/>
      <c r="Q298" s="142"/>
      <c r="R298" s="142"/>
      <c r="S298" s="142"/>
      <c r="T298" s="142"/>
      <c r="U298" s="142"/>
    </row>
    <row r="299" customFormat="false" ht="12.75" hidden="false" customHeight="false" outlineLevel="0" collapsed="false">
      <c r="K299" s="19"/>
      <c r="L299" s="141"/>
      <c r="M299" s="142"/>
      <c r="N299" s="142"/>
      <c r="O299" s="142"/>
      <c r="P299" s="142"/>
      <c r="Q299" s="142"/>
      <c r="R299" s="142"/>
      <c r="S299" s="142"/>
      <c r="T299" s="142"/>
      <c r="U299" s="142"/>
    </row>
    <row r="300" customFormat="false" ht="12.75" hidden="false" customHeight="false" outlineLevel="0" collapsed="false">
      <c r="K300" s="19"/>
      <c r="L300" s="141"/>
      <c r="M300" s="142"/>
      <c r="N300" s="142"/>
      <c r="O300" s="142"/>
      <c r="P300" s="142"/>
      <c r="Q300" s="142"/>
      <c r="R300" s="142"/>
      <c r="S300" s="142"/>
      <c r="T300" s="142"/>
      <c r="U300" s="142"/>
    </row>
    <row r="301" customFormat="false" ht="12.75" hidden="false" customHeight="false" outlineLevel="0" collapsed="false">
      <c r="K301" s="19"/>
      <c r="L301" s="141"/>
      <c r="M301" s="142"/>
      <c r="N301" s="142"/>
      <c r="O301" s="142"/>
      <c r="P301" s="142"/>
      <c r="Q301" s="142"/>
      <c r="R301" s="142"/>
      <c r="S301" s="142"/>
      <c r="T301" s="142"/>
      <c r="U301" s="142"/>
    </row>
    <row r="302" customFormat="false" ht="12.75" hidden="false" customHeight="false" outlineLevel="0" collapsed="false">
      <c r="K302" s="19"/>
      <c r="L302" s="141"/>
      <c r="M302" s="142"/>
      <c r="N302" s="142"/>
      <c r="O302" s="142"/>
      <c r="P302" s="142"/>
      <c r="Q302" s="142"/>
      <c r="R302" s="142"/>
      <c r="S302" s="142"/>
      <c r="T302" s="142"/>
      <c r="U302" s="142"/>
    </row>
    <row r="303" customFormat="false" ht="12.75" hidden="false" customHeight="false" outlineLevel="0" collapsed="false">
      <c r="K303" s="19"/>
      <c r="L303" s="141"/>
      <c r="M303" s="142"/>
      <c r="N303" s="142"/>
      <c r="O303" s="142"/>
      <c r="P303" s="142"/>
      <c r="Q303" s="142"/>
      <c r="R303" s="142"/>
      <c r="S303" s="142"/>
      <c r="T303" s="142"/>
      <c r="U303" s="142"/>
    </row>
    <row r="304" customFormat="false" ht="12.75" hidden="false" customHeight="false" outlineLevel="0" collapsed="false">
      <c r="K304" s="19"/>
      <c r="L304" s="141"/>
      <c r="M304" s="142"/>
      <c r="N304" s="142"/>
      <c r="O304" s="142"/>
      <c r="P304" s="142"/>
      <c r="Q304" s="142"/>
      <c r="R304" s="142"/>
      <c r="S304" s="142"/>
      <c r="T304" s="142"/>
      <c r="U304" s="142"/>
    </row>
    <row r="305" customFormat="false" ht="12.75" hidden="false" customHeight="false" outlineLevel="0" collapsed="false">
      <c r="K305" s="19"/>
      <c r="L305" s="141"/>
      <c r="M305" s="142"/>
      <c r="N305" s="142"/>
      <c r="O305" s="142"/>
      <c r="P305" s="142"/>
      <c r="Q305" s="142"/>
      <c r="R305" s="142"/>
      <c r="S305" s="142"/>
      <c r="T305" s="142"/>
      <c r="U305" s="142"/>
    </row>
    <row r="306" customFormat="false" ht="12.75" hidden="false" customHeight="false" outlineLevel="0" collapsed="false">
      <c r="K306" s="19"/>
      <c r="L306" s="141"/>
      <c r="M306" s="142"/>
      <c r="N306" s="142"/>
      <c r="O306" s="142"/>
      <c r="P306" s="142"/>
      <c r="Q306" s="142"/>
      <c r="R306" s="142"/>
      <c r="S306" s="142"/>
      <c r="T306" s="142"/>
      <c r="U306" s="142"/>
    </row>
    <row r="307" customFormat="false" ht="12.75" hidden="false" customHeight="false" outlineLevel="0" collapsed="false">
      <c r="K307" s="19"/>
      <c r="L307" s="141"/>
      <c r="M307" s="142"/>
      <c r="N307" s="142"/>
      <c r="O307" s="142"/>
      <c r="P307" s="142"/>
      <c r="Q307" s="142"/>
      <c r="R307" s="142"/>
      <c r="S307" s="142"/>
      <c r="T307" s="142"/>
      <c r="U307" s="142"/>
    </row>
    <row r="308" customFormat="false" ht="12.75" hidden="false" customHeight="false" outlineLevel="0" collapsed="false">
      <c r="K308" s="19"/>
      <c r="L308" s="141"/>
      <c r="M308" s="142"/>
      <c r="N308" s="142"/>
      <c r="O308" s="142"/>
      <c r="P308" s="142"/>
      <c r="Q308" s="142"/>
      <c r="R308" s="142"/>
      <c r="S308" s="142"/>
      <c r="T308" s="142"/>
      <c r="U308" s="142"/>
    </row>
    <row r="309" customFormat="false" ht="12.75" hidden="false" customHeight="false" outlineLevel="0" collapsed="false">
      <c r="K309" s="19"/>
      <c r="L309" s="141"/>
      <c r="M309" s="142"/>
      <c r="N309" s="142"/>
      <c r="O309" s="142"/>
      <c r="P309" s="142"/>
      <c r="Q309" s="142"/>
      <c r="R309" s="142"/>
      <c r="S309" s="142"/>
      <c r="T309" s="142"/>
      <c r="U309" s="142"/>
    </row>
    <row r="310" customFormat="false" ht="12.75" hidden="false" customHeight="false" outlineLevel="0" collapsed="false">
      <c r="K310" s="19"/>
      <c r="L310" s="141"/>
      <c r="M310" s="142"/>
      <c r="N310" s="142"/>
      <c r="O310" s="142"/>
      <c r="P310" s="142"/>
      <c r="Q310" s="142"/>
      <c r="R310" s="142"/>
      <c r="S310" s="142"/>
      <c r="T310" s="142"/>
      <c r="U310" s="142"/>
    </row>
    <row r="311" customFormat="false" ht="12.75" hidden="false" customHeight="false" outlineLevel="0" collapsed="false">
      <c r="K311" s="19"/>
      <c r="L311" s="141"/>
      <c r="M311" s="142"/>
      <c r="N311" s="142"/>
      <c r="O311" s="142"/>
      <c r="P311" s="142"/>
      <c r="Q311" s="142"/>
      <c r="R311" s="142"/>
      <c r="S311" s="142"/>
      <c r="T311" s="142"/>
      <c r="U311" s="142"/>
    </row>
    <row r="312" customFormat="false" ht="12.75" hidden="false" customHeight="false" outlineLevel="0" collapsed="false">
      <c r="K312" s="19"/>
      <c r="L312" s="141"/>
      <c r="M312" s="142"/>
      <c r="N312" s="142"/>
      <c r="O312" s="142"/>
      <c r="P312" s="142"/>
      <c r="Q312" s="142"/>
      <c r="R312" s="142"/>
      <c r="S312" s="142"/>
      <c r="T312" s="142"/>
      <c r="U312" s="142"/>
    </row>
    <row r="313" customFormat="false" ht="12.75" hidden="false" customHeight="false" outlineLevel="0" collapsed="false">
      <c r="K313" s="19"/>
      <c r="L313" s="141"/>
      <c r="M313" s="142"/>
      <c r="N313" s="142"/>
      <c r="O313" s="142"/>
      <c r="P313" s="142"/>
      <c r="Q313" s="142"/>
      <c r="R313" s="142"/>
      <c r="S313" s="142"/>
      <c r="T313" s="142"/>
      <c r="U313" s="142"/>
    </row>
    <row r="314" customFormat="false" ht="12.75" hidden="false" customHeight="false" outlineLevel="0" collapsed="false">
      <c r="K314" s="19"/>
      <c r="L314" s="141"/>
      <c r="M314" s="142"/>
      <c r="N314" s="142"/>
      <c r="O314" s="142"/>
      <c r="P314" s="142"/>
      <c r="Q314" s="142"/>
      <c r="R314" s="142"/>
      <c r="S314" s="142"/>
      <c r="T314" s="142"/>
      <c r="U314" s="142"/>
    </row>
    <row r="315" customFormat="false" ht="12.75" hidden="false" customHeight="false" outlineLevel="0" collapsed="false">
      <c r="K315" s="19"/>
      <c r="L315" s="141"/>
      <c r="M315" s="142"/>
      <c r="N315" s="142"/>
      <c r="O315" s="142"/>
      <c r="P315" s="142"/>
      <c r="Q315" s="142"/>
      <c r="R315" s="142"/>
      <c r="S315" s="142"/>
      <c r="T315" s="142"/>
      <c r="U315" s="142"/>
    </row>
    <row r="316" customFormat="false" ht="12.75" hidden="false" customHeight="false" outlineLevel="0" collapsed="false">
      <c r="K316" s="19"/>
      <c r="L316" s="141"/>
      <c r="M316" s="142"/>
      <c r="N316" s="142"/>
      <c r="O316" s="142"/>
      <c r="P316" s="142"/>
      <c r="Q316" s="142"/>
      <c r="R316" s="142"/>
      <c r="S316" s="142"/>
      <c r="T316" s="142"/>
      <c r="U316" s="142"/>
    </row>
    <row r="317" customFormat="false" ht="12.75" hidden="false" customHeight="false" outlineLevel="0" collapsed="false">
      <c r="K317" s="19"/>
      <c r="L317" s="141"/>
      <c r="M317" s="142"/>
      <c r="N317" s="142"/>
      <c r="O317" s="142"/>
      <c r="P317" s="142"/>
      <c r="Q317" s="142"/>
      <c r="R317" s="142"/>
      <c r="S317" s="142"/>
      <c r="T317" s="142"/>
      <c r="U317" s="142"/>
    </row>
    <row r="318" customFormat="false" ht="12.75" hidden="false" customHeight="false" outlineLevel="0" collapsed="false">
      <c r="K318" s="19"/>
      <c r="L318" s="141"/>
      <c r="M318" s="142"/>
      <c r="N318" s="142"/>
      <c r="O318" s="142"/>
      <c r="P318" s="142"/>
      <c r="Q318" s="142"/>
      <c r="R318" s="142"/>
      <c r="S318" s="142"/>
      <c r="T318" s="142"/>
      <c r="U318" s="142"/>
    </row>
    <row r="319" customFormat="false" ht="12.75" hidden="false" customHeight="false" outlineLevel="0" collapsed="false">
      <c r="K319" s="19"/>
      <c r="L319" s="141"/>
      <c r="M319" s="142"/>
      <c r="N319" s="142"/>
      <c r="O319" s="142"/>
      <c r="P319" s="142"/>
      <c r="Q319" s="142"/>
      <c r="R319" s="142"/>
      <c r="S319" s="142"/>
      <c r="T319" s="142"/>
      <c r="U319" s="142"/>
    </row>
    <row r="320" customFormat="false" ht="12.75" hidden="false" customHeight="false" outlineLevel="0" collapsed="false">
      <c r="K320" s="19"/>
      <c r="L320" s="141"/>
      <c r="M320" s="142"/>
      <c r="N320" s="142"/>
      <c r="O320" s="142"/>
      <c r="P320" s="142"/>
      <c r="Q320" s="142"/>
      <c r="R320" s="142"/>
      <c r="S320" s="142"/>
      <c r="T320" s="142"/>
      <c r="U320" s="142"/>
    </row>
    <row r="321" customFormat="false" ht="12.75" hidden="false" customHeight="false" outlineLevel="0" collapsed="false">
      <c r="K321" s="19"/>
      <c r="L321" s="141"/>
      <c r="M321" s="142"/>
      <c r="N321" s="142"/>
      <c r="O321" s="142"/>
      <c r="P321" s="142"/>
      <c r="Q321" s="142"/>
      <c r="R321" s="142"/>
      <c r="S321" s="142"/>
      <c r="T321" s="142"/>
      <c r="U321" s="142"/>
    </row>
    <row r="322" customFormat="false" ht="12.75" hidden="false" customHeight="false" outlineLevel="0" collapsed="false">
      <c r="K322" s="19"/>
      <c r="L322" s="141"/>
      <c r="M322" s="142"/>
      <c r="N322" s="142"/>
      <c r="O322" s="142"/>
      <c r="P322" s="142"/>
      <c r="Q322" s="142"/>
      <c r="R322" s="142"/>
      <c r="S322" s="142"/>
      <c r="T322" s="142"/>
      <c r="U322" s="142"/>
    </row>
    <row r="323" customFormat="false" ht="12.75" hidden="false" customHeight="false" outlineLevel="0" collapsed="false">
      <c r="K323" s="19"/>
      <c r="L323" s="141"/>
      <c r="M323" s="142"/>
      <c r="N323" s="142"/>
      <c r="O323" s="142"/>
      <c r="P323" s="142"/>
      <c r="Q323" s="142"/>
      <c r="R323" s="142"/>
      <c r="S323" s="142"/>
      <c r="T323" s="142"/>
      <c r="U323" s="142"/>
    </row>
    <row r="324" customFormat="false" ht="12.75" hidden="false" customHeight="false" outlineLevel="0" collapsed="false">
      <c r="K324" s="19"/>
      <c r="L324" s="141"/>
      <c r="M324" s="142"/>
      <c r="N324" s="142"/>
      <c r="O324" s="142"/>
      <c r="P324" s="142"/>
      <c r="Q324" s="142"/>
      <c r="R324" s="142"/>
      <c r="S324" s="142"/>
      <c r="T324" s="142"/>
      <c r="U324" s="142"/>
    </row>
    <row r="325" customFormat="false" ht="12.75" hidden="false" customHeight="false" outlineLevel="0" collapsed="false">
      <c r="K325" s="19"/>
      <c r="L325" s="141"/>
      <c r="M325" s="142"/>
      <c r="N325" s="142"/>
      <c r="O325" s="142"/>
      <c r="P325" s="142"/>
      <c r="Q325" s="142"/>
      <c r="R325" s="142"/>
      <c r="S325" s="142"/>
      <c r="T325" s="142"/>
      <c r="U325" s="142"/>
    </row>
    <row r="326" customFormat="false" ht="12.75" hidden="false" customHeight="false" outlineLevel="0" collapsed="false">
      <c r="K326" s="19"/>
      <c r="L326" s="141"/>
      <c r="M326" s="142"/>
      <c r="N326" s="142"/>
      <c r="O326" s="142"/>
      <c r="P326" s="142"/>
      <c r="Q326" s="142"/>
      <c r="R326" s="142"/>
      <c r="S326" s="142"/>
      <c r="T326" s="142"/>
      <c r="U326" s="142"/>
    </row>
    <row r="327" customFormat="false" ht="12.75" hidden="false" customHeight="false" outlineLevel="0" collapsed="false">
      <c r="K327" s="19"/>
      <c r="L327" s="141"/>
      <c r="M327" s="142"/>
      <c r="N327" s="142"/>
      <c r="O327" s="142"/>
      <c r="P327" s="142"/>
      <c r="Q327" s="142"/>
      <c r="R327" s="142"/>
      <c r="S327" s="142"/>
      <c r="T327" s="142"/>
      <c r="U327" s="142"/>
    </row>
    <row r="328" customFormat="false" ht="12.75" hidden="false" customHeight="false" outlineLevel="0" collapsed="false">
      <c r="K328" s="19"/>
      <c r="L328" s="141"/>
      <c r="M328" s="142"/>
      <c r="N328" s="142"/>
      <c r="O328" s="142"/>
      <c r="P328" s="142"/>
      <c r="Q328" s="142"/>
      <c r="R328" s="142"/>
      <c r="S328" s="142"/>
      <c r="T328" s="142"/>
      <c r="U328" s="142"/>
    </row>
    <row r="329" customFormat="false" ht="12.75" hidden="false" customHeight="false" outlineLevel="0" collapsed="false">
      <c r="K329" s="19"/>
      <c r="L329" s="141"/>
      <c r="M329" s="142"/>
      <c r="N329" s="142"/>
      <c r="O329" s="142"/>
      <c r="P329" s="142"/>
      <c r="Q329" s="142"/>
      <c r="R329" s="142"/>
      <c r="S329" s="142"/>
      <c r="T329" s="142"/>
      <c r="U329" s="14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7"/>
      <c r="P332" s="157"/>
      <c r="R332" s="157"/>
      <c r="T332" s="157"/>
      <c r="U332" s="142"/>
    </row>
    <row r="333" customFormat="false" ht="12.75" hidden="false" customHeight="false" outlineLevel="0" collapsed="false">
      <c r="K333" s="19"/>
      <c r="U333" s="142"/>
    </row>
    <row r="334" customFormat="false" ht="12.75" hidden="false" customHeight="false" outlineLevel="0" collapsed="false">
      <c r="K334" s="19"/>
      <c r="L334" s="159"/>
      <c r="U334" s="14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31"/>
      <c r="O337" s="131"/>
      <c r="Q337" s="131"/>
      <c r="S337" s="131"/>
    </row>
    <row r="338" customFormat="false" ht="12.75" hidden="false" customHeight="false" outlineLevel="0" collapsed="false">
      <c r="K338" s="19"/>
      <c r="M338" s="132"/>
      <c r="N338" s="133"/>
      <c r="O338" s="133"/>
      <c r="P338" s="133"/>
      <c r="Q338" s="133"/>
      <c r="R338" s="133"/>
      <c r="S338" s="133"/>
      <c r="T338" s="133"/>
      <c r="U338" s="133"/>
    </row>
    <row r="339" customFormat="false" ht="12.75" hidden="false" customHeight="false" outlineLevel="0" collapsed="false">
      <c r="K339" s="19"/>
      <c r="L339" s="94"/>
      <c r="M339" s="135"/>
      <c r="N339" s="135"/>
      <c r="O339" s="135"/>
      <c r="P339" s="135"/>
      <c r="Q339" s="135"/>
      <c r="R339" s="135"/>
      <c r="S339" s="135"/>
      <c r="T339" s="135"/>
      <c r="U339" s="135"/>
    </row>
    <row r="340" customFormat="false" ht="12.75" hidden="false" customHeight="false" outlineLevel="0" collapsed="false">
      <c r="K340" s="19"/>
      <c r="L340" s="141"/>
      <c r="M340" s="142"/>
      <c r="N340" s="142"/>
      <c r="O340" s="142"/>
      <c r="P340" s="142"/>
      <c r="Q340" s="142"/>
      <c r="R340" s="142"/>
      <c r="S340" s="142"/>
      <c r="T340" s="142"/>
      <c r="U340" s="142"/>
    </row>
    <row r="341" customFormat="false" ht="12.75" hidden="false" customHeight="false" outlineLevel="0" collapsed="false">
      <c r="K341" s="19"/>
      <c r="L341" s="141"/>
      <c r="M341" s="142"/>
      <c r="N341" s="142"/>
      <c r="O341" s="142"/>
      <c r="P341" s="142"/>
      <c r="Q341" s="142"/>
      <c r="R341" s="142"/>
      <c r="S341" s="142"/>
      <c r="T341" s="142"/>
      <c r="U341" s="142"/>
    </row>
    <row r="342" customFormat="false" ht="12.75" hidden="false" customHeight="false" outlineLevel="0" collapsed="false">
      <c r="K342" s="19"/>
      <c r="L342" s="141"/>
      <c r="M342" s="142"/>
      <c r="N342" s="142"/>
      <c r="O342" s="142"/>
      <c r="P342" s="142"/>
      <c r="Q342" s="142"/>
      <c r="R342" s="142"/>
      <c r="S342" s="142"/>
      <c r="T342" s="142"/>
      <c r="U342" s="142"/>
    </row>
    <row r="343" customFormat="false" ht="12.75" hidden="false" customHeight="false" outlineLevel="0" collapsed="false">
      <c r="K343" s="19"/>
      <c r="L343" s="141"/>
      <c r="M343" s="142"/>
      <c r="N343" s="142"/>
      <c r="O343" s="142"/>
      <c r="P343" s="142"/>
      <c r="Q343" s="142"/>
      <c r="R343" s="142"/>
      <c r="S343" s="142"/>
      <c r="T343" s="142"/>
      <c r="U343" s="142"/>
    </row>
    <row r="344" customFormat="false" ht="12.75" hidden="false" customHeight="false" outlineLevel="0" collapsed="false">
      <c r="K344" s="19"/>
      <c r="L344" s="141"/>
      <c r="M344" s="142"/>
      <c r="N344" s="142"/>
      <c r="O344" s="142"/>
      <c r="P344" s="142"/>
      <c r="Q344" s="142"/>
      <c r="R344" s="142"/>
      <c r="S344" s="142"/>
      <c r="T344" s="142"/>
      <c r="U344" s="142"/>
    </row>
    <row r="345" customFormat="false" ht="12.75" hidden="false" customHeight="false" outlineLevel="0" collapsed="false">
      <c r="K345" s="19"/>
      <c r="L345" s="141"/>
      <c r="M345" s="142"/>
      <c r="N345" s="142"/>
      <c r="O345" s="142"/>
      <c r="P345" s="142"/>
      <c r="Q345" s="142"/>
      <c r="R345" s="142"/>
      <c r="S345" s="142"/>
      <c r="T345" s="142"/>
      <c r="U345" s="142"/>
    </row>
    <row r="346" customFormat="false" ht="12.75" hidden="false" customHeight="false" outlineLevel="0" collapsed="false">
      <c r="K346" s="19"/>
      <c r="L346" s="141"/>
      <c r="M346" s="142"/>
      <c r="N346" s="142"/>
      <c r="O346" s="142"/>
      <c r="P346" s="142"/>
      <c r="Q346" s="142"/>
      <c r="R346" s="142"/>
      <c r="S346" s="142"/>
      <c r="T346" s="142"/>
      <c r="U346" s="142"/>
    </row>
    <row r="347" customFormat="false" ht="12.75" hidden="false" customHeight="false" outlineLevel="0" collapsed="false">
      <c r="K347" s="19"/>
      <c r="L347" s="141"/>
      <c r="M347" s="142"/>
      <c r="N347" s="142"/>
      <c r="O347" s="142"/>
      <c r="P347" s="142"/>
      <c r="Q347" s="142"/>
      <c r="R347" s="142"/>
      <c r="S347" s="142"/>
      <c r="T347" s="142"/>
      <c r="U347" s="142"/>
    </row>
    <row r="348" customFormat="false" ht="12.75" hidden="false" customHeight="false" outlineLevel="0" collapsed="false">
      <c r="K348" s="19"/>
      <c r="L348" s="141"/>
      <c r="M348" s="142"/>
      <c r="N348" s="142"/>
      <c r="O348" s="142"/>
      <c r="P348" s="142"/>
      <c r="Q348" s="142"/>
      <c r="R348" s="142"/>
      <c r="S348" s="142"/>
      <c r="T348" s="142"/>
      <c r="U348" s="142"/>
    </row>
    <row r="349" customFormat="false" ht="12.75" hidden="false" customHeight="false" outlineLevel="0" collapsed="false">
      <c r="K349" s="19"/>
      <c r="L349" s="141"/>
      <c r="M349" s="142"/>
      <c r="N349" s="142"/>
      <c r="O349" s="142"/>
      <c r="P349" s="142"/>
      <c r="Q349" s="142"/>
      <c r="R349" s="142"/>
      <c r="S349" s="142"/>
      <c r="T349" s="142"/>
      <c r="U349" s="142"/>
    </row>
    <row r="350" customFormat="false" ht="12.75" hidden="false" customHeight="false" outlineLevel="0" collapsed="false">
      <c r="K350" s="19"/>
      <c r="L350" s="141"/>
      <c r="M350" s="142"/>
      <c r="N350" s="142"/>
      <c r="O350" s="142"/>
      <c r="P350" s="142"/>
      <c r="Q350" s="142"/>
      <c r="R350" s="142"/>
      <c r="S350" s="142"/>
      <c r="T350" s="142"/>
      <c r="U350" s="142"/>
    </row>
    <row r="351" customFormat="false" ht="12.75" hidden="false" customHeight="false" outlineLevel="0" collapsed="false">
      <c r="K351" s="19"/>
      <c r="L351" s="141"/>
      <c r="M351" s="142"/>
      <c r="N351" s="142"/>
      <c r="O351" s="142"/>
      <c r="P351" s="142"/>
      <c r="Q351" s="142"/>
      <c r="R351" s="142"/>
      <c r="S351" s="142"/>
      <c r="T351" s="142"/>
      <c r="U351" s="142"/>
    </row>
    <row r="352" customFormat="false" ht="12.75" hidden="false" customHeight="false" outlineLevel="0" collapsed="false">
      <c r="K352" s="19"/>
      <c r="L352" s="141"/>
      <c r="M352" s="142"/>
      <c r="N352" s="142"/>
      <c r="O352" s="142"/>
      <c r="P352" s="142"/>
      <c r="Q352" s="142"/>
      <c r="R352" s="142"/>
      <c r="S352" s="142"/>
      <c r="T352" s="142"/>
      <c r="U352" s="142"/>
    </row>
    <row r="353" customFormat="false" ht="12.75" hidden="false" customHeight="false" outlineLevel="0" collapsed="false">
      <c r="K353" s="19"/>
      <c r="L353" s="141"/>
      <c r="M353" s="142"/>
      <c r="N353" s="142"/>
      <c r="O353" s="142"/>
      <c r="P353" s="142"/>
      <c r="Q353" s="142"/>
      <c r="R353" s="142"/>
      <c r="S353" s="142"/>
      <c r="T353" s="142"/>
      <c r="U353" s="142"/>
    </row>
    <row r="354" customFormat="false" ht="12.75" hidden="false" customHeight="false" outlineLevel="0" collapsed="false">
      <c r="K354" s="19"/>
      <c r="L354" s="141"/>
      <c r="M354" s="142"/>
      <c r="N354" s="142"/>
      <c r="O354" s="142"/>
      <c r="P354" s="142"/>
      <c r="Q354" s="142"/>
      <c r="R354" s="142"/>
      <c r="S354" s="142"/>
      <c r="T354" s="142"/>
      <c r="U354" s="142"/>
    </row>
    <row r="355" customFormat="false" ht="12.75" hidden="false" customHeight="false" outlineLevel="0" collapsed="false">
      <c r="K355" s="19"/>
      <c r="L355" s="141"/>
      <c r="M355" s="142"/>
      <c r="N355" s="142"/>
      <c r="O355" s="142"/>
      <c r="P355" s="142"/>
      <c r="Q355" s="142"/>
      <c r="R355" s="142"/>
      <c r="S355" s="142"/>
      <c r="T355" s="142"/>
      <c r="U355" s="142"/>
    </row>
    <row r="356" customFormat="false" ht="12.75" hidden="false" customHeight="false" outlineLevel="0" collapsed="false">
      <c r="K356" s="19"/>
      <c r="L356" s="141"/>
      <c r="M356" s="142"/>
      <c r="N356" s="142"/>
      <c r="O356" s="142"/>
      <c r="P356" s="142"/>
      <c r="Q356" s="142"/>
      <c r="R356" s="142"/>
      <c r="S356" s="142"/>
      <c r="T356" s="142"/>
      <c r="U356" s="142"/>
    </row>
    <row r="357" customFormat="false" ht="12.75" hidden="false" customHeight="false" outlineLevel="0" collapsed="false">
      <c r="K357" s="19"/>
      <c r="L357" s="141"/>
      <c r="M357" s="142"/>
      <c r="N357" s="142"/>
      <c r="O357" s="142"/>
      <c r="P357" s="142"/>
      <c r="Q357" s="142"/>
      <c r="R357" s="142"/>
      <c r="S357" s="142"/>
      <c r="T357" s="142"/>
      <c r="U357" s="142"/>
    </row>
    <row r="358" customFormat="false" ht="12.75" hidden="false" customHeight="false" outlineLevel="0" collapsed="false">
      <c r="K358" s="19"/>
      <c r="L358" s="141"/>
      <c r="M358" s="142"/>
      <c r="N358" s="142"/>
      <c r="O358" s="142"/>
      <c r="P358" s="142"/>
      <c r="Q358" s="142"/>
      <c r="R358" s="142"/>
      <c r="S358" s="142"/>
      <c r="T358" s="142"/>
      <c r="U358" s="142"/>
    </row>
    <row r="359" customFormat="false" ht="12.75" hidden="false" customHeight="false" outlineLevel="0" collapsed="false">
      <c r="K359" s="19"/>
      <c r="L359" s="141"/>
      <c r="M359" s="142"/>
      <c r="N359" s="142"/>
      <c r="O359" s="142"/>
      <c r="P359" s="142"/>
      <c r="Q359" s="142"/>
      <c r="R359" s="142"/>
      <c r="S359" s="142"/>
      <c r="T359" s="142"/>
      <c r="U359" s="142"/>
    </row>
    <row r="360" customFormat="false" ht="12.75" hidden="false" customHeight="false" outlineLevel="0" collapsed="false">
      <c r="K360" s="19"/>
      <c r="L360" s="141"/>
      <c r="M360" s="142"/>
      <c r="N360" s="142"/>
      <c r="O360" s="142"/>
      <c r="P360" s="142"/>
      <c r="Q360" s="142"/>
      <c r="R360" s="142"/>
      <c r="S360" s="142"/>
      <c r="T360" s="142"/>
      <c r="U360" s="142"/>
    </row>
    <row r="361" customFormat="false" ht="12.75" hidden="false" customHeight="false" outlineLevel="0" collapsed="false">
      <c r="K361" s="19"/>
      <c r="L361" s="141"/>
      <c r="M361" s="142"/>
      <c r="N361" s="142"/>
      <c r="O361" s="142"/>
      <c r="P361" s="142"/>
      <c r="Q361" s="142"/>
      <c r="R361" s="142"/>
      <c r="S361" s="142"/>
      <c r="T361" s="142"/>
      <c r="U361" s="142"/>
    </row>
    <row r="362" customFormat="false" ht="12.75" hidden="false" customHeight="false" outlineLevel="0" collapsed="false">
      <c r="K362" s="19"/>
      <c r="L362" s="141"/>
      <c r="M362" s="142"/>
      <c r="N362" s="142"/>
      <c r="O362" s="142"/>
      <c r="P362" s="142"/>
      <c r="Q362" s="142"/>
      <c r="R362" s="142"/>
      <c r="S362" s="142"/>
      <c r="T362" s="142"/>
      <c r="U362" s="142"/>
    </row>
    <row r="363" customFormat="false" ht="12.75" hidden="false" customHeight="false" outlineLevel="0" collapsed="false">
      <c r="K363" s="19"/>
      <c r="L363" s="141"/>
      <c r="M363" s="142"/>
      <c r="N363" s="142"/>
      <c r="O363" s="142"/>
      <c r="P363" s="142"/>
      <c r="Q363" s="142"/>
      <c r="R363" s="142"/>
      <c r="S363" s="142"/>
      <c r="T363" s="142"/>
      <c r="U363" s="142"/>
    </row>
    <row r="364" customFormat="false" ht="12.75" hidden="false" customHeight="false" outlineLevel="0" collapsed="false">
      <c r="K364" s="19"/>
      <c r="L364" s="141"/>
      <c r="M364" s="142"/>
      <c r="N364" s="142"/>
      <c r="O364" s="142"/>
      <c r="P364" s="142"/>
      <c r="Q364" s="142"/>
      <c r="R364" s="142"/>
      <c r="S364" s="142"/>
      <c r="T364" s="142"/>
      <c r="U364" s="142"/>
    </row>
    <row r="365" customFormat="false" ht="12.75" hidden="false" customHeight="false" outlineLevel="0" collapsed="false">
      <c r="K365" s="19"/>
      <c r="L365" s="141"/>
      <c r="M365" s="142"/>
      <c r="N365" s="142"/>
      <c r="O365" s="142"/>
      <c r="P365" s="142"/>
      <c r="Q365" s="142"/>
      <c r="R365" s="142"/>
      <c r="S365" s="142"/>
      <c r="T365" s="142"/>
      <c r="U365" s="142"/>
    </row>
    <row r="366" customFormat="false" ht="12.75" hidden="false" customHeight="false" outlineLevel="0" collapsed="false">
      <c r="K366" s="19"/>
      <c r="L366" s="141"/>
      <c r="M366" s="142"/>
      <c r="N366" s="142"/>
      <c r="O366" s="142"/>
      <c r="P366" s="142"/>
      <c r="Q366" s="142"/>
      <c r="R366" s="142"/>
      <c r="S366" s="142"/>
      <c r="T366" s="142"/>
      <c r="U366" s="142"/>
    </row>
    <row r="367" customFormat="false" ht="12.75" hidden="false" customHeight="false" outlineLevel="0" collapsed="false">
      <c r="K367" s="19"/>
      <c r="L367" s="141"/>
      <c r="M367" s="142"/>
      <c r="N367" s="142"/>
      <c r="O367" s="142"/>
      <c r="P367" s="142"/>
      <c r="Q367" s="142"/>
      <c r="R367" s="142"/>
      <c r="S367" s="142"/>
      <c r="T367" s="142"/>
      <c r="U367" s="142"/>
    </row>
    <row r="368" customFormat="false" ht="12.75" hidden="false" customHeight="false" outlineLevel="0" collapsed="false">
      <c r="K368" s="19"/>
      <c r="L368" s="141"/>
      <c r="M368" s="142"/>
      <c r="N368" s="142"/>
      <c r="O368" s="142"/>
      <c r="P368" s="142"/>
      <c r="Q368" s="142"/>
      <c r="R368" s="142"/>
      <c r="S368" s="142"/>
      <c r="T368" s="142"/>
      <c r="U368" s="142"/>
    </row>
    <row r="369" customFormat="false" ht="12.75" hidden="false" customHeight="false" outlineLevel="0" collapsed="false">
      <c r="K369" s="19"/>
      <c r="L369" s="141"/>
      <c r="M369" s="142"/>
      <c r="N369" s="142"/>
      <c r="O369" s="142"/>
      <c r="P369" s="142"/>
      <c r="Q369" s="142"/>
      <c r="R369" s="142"/>
      <c r="S369" s="142"/>
      <c r="T369" s="142"/>
      <c r="U369" s="142"/>
    </row>
    <row r="370" customFormat="false" ht="12.75" hidden="false" customHeight="false" outlineLevel="0" collapsed="false">
      <c r="K370" s="19"/>
      <c r="L370" s="141"/>
      <c r="M370" s="142"/>
      <c r="N370" s="142"/>
      <c r="O370" s="142"/>
      <c r="P370" s="142"/>
      <c r="Q370" s="142"/>
      <c r="R370" s="142"/>
      <c r="S370" s="142"/>
      <c r="T370" s="142"/>
      <c r="U370" s="142"/>
    </row>
    <row r="371" customFormat="false" ht="12.75" hidden="false" customHeight="false" outlineLevel="0" collapsed="false">
      <c r="K371" s="19"/>
      <c r="L371" s="141"/>
      <c r="M371" s="142"/>
      <c r="N371" s="142"/>
      <c r="O371" s="142"/>
      <c r="P371" s="142"/>
      <c r="Q371" s="142"/>
      <c r="R371" s="142"/>
      <c r="S371" s="142"/>
      <c r="T371" s="142"/>
      <c r="U371" s="14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7"/>
      <c r="P374" s="157"/>
      <c r="R374" s="157"/>
      <c r="T374" s="157"/>
      <c r="U374" s="142"/>
    </row>
    <row r="375" customFormat="false" ht="12.75" hidden="false" customHeight="false" outlineLevel="0" collapsed="false">
      <c r="K375" s="19"/>
      <c r="U375" s="142"/>
    </row>
    <row r="376" customFormat="false" ht="12.75" hidden="false" customHeight="false" outlineLevel="0" collapsed="false">
      <c r="K376" s="19"/>
      <c r="L376" s="159"/>
      <c r="U376" s="177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31"/>
      <c r="O379" s="131"/>
      <c r="Q379" s="131"/>
      <c r="S379" s="131"/>
    </row>
    <row r="380" customFormat="false" ht="12.75" hidden="false" customHeight="false" outlineLevel="0" collapsed="false">
      <c r="K380" s="19"/>
      <c r="M380" s="132"/>
      <c r="N380" s="133"/>
      <c r="O380" s="133"/>
      <c r="P380" s="133"/>
      <c r="Q380" s="133"/>
      <c r="R380" s="133"/>
      <c r="S380" s="133"/>
      <c r="T380" s="133"/>
      <c r="U380" s="133"/>
    </row>
    <row r="381" customFormat="false" ht="12.75" hidden="false" customHeight="false" outlineLevel="0" collapsed="false">
      <c r="K381" s="19"/>
      <c r="L381" s="94"/>
      <c r="M381" s="135"/>
      <c r="N381" s="135"/>
      <c r="O381" s="135"/>
      <c r="P381" s="135"/>
      <c r="Q381" s="135"/>
      <c r="R381" s="135"/>
      <c r="S381" s="135"/>
      <c r="T381" s="135"/>
      <c r="U381" s="135"/>
    </row>
    <row r="382" customFormat="false" ht="12.75" hidden="false" customHeight="false" outlineLevel="0" collapsed="false">
      <c r="K382" s="19"/>
      <c r="L382" s="141"/>
      <c r="M382" s="142"/>
      <c r="N382" s="142"/>
      <c r="O382" s="142"/>
      <c r="P382" s="142"/>
      <c r="Q382" s="142"/>
      <c r="R382" s="142"/>
      <c r="S382" s="142"/>
      <c r="T382" s="142"/>
      <c r="U382" s="142"/>
    </row>
    <row r="383" customFormat="false" ht="12.75" hidden="false" customHeight="false" outlineLevel="0" collapsed="false">
      <c r="K383" s="19"/>
      <c r="L383" s="141"/>
      <c r="M383" s="142"/>
      <c r="N383" s="142"/>
      <c r="O383" s="142"/>
      <c r="P383" s="142"/>
      <c r="Q383" s="142"/>
      <c r="R383" s="142"/>
      <c r="S383" s="142"/>
      <c r="T383" s="142"/>
      <c r="U383" s="142"/>
    </row>
    <row r="384" customFormat="false" ht="12.75" hidden="false" customHeight="false" outlineLevel="0" collapsed="false">
      <c r="K384" s="19"/>
      <c r="L384" s="141"/>
      <c r="M384" s="142"/>
      <c r="N384" s="142"/>
      <c r="O384" s="142"/>
      <c r="P384" s="142"/>
      <c r="Q384" s="142"/>
      <c r="R384" s="142"/>
      <c r="S384" s="142"/>
      <c r="T384" s="142"/>
      <c r="U384" s="142"/>
    </row>
    <row r="385" customFormat="false" ht="12.75" hidden="false" customHeight="false" outlineLevel="0" collapsed="false">
      <c r="K385" s="19"/>
      <c r="L385" s="141"/>
      <c r="M385" s="142"/>
      <c r="N385" s="142"/>
      <c r="O385" s="142"/>
      <c r="P385" s="142"/>
      <c r="Q385" s="142"/>
      <c r="R385" s="142"/>
      <c r="S385" s="142"/>
      <c r="T385" s="142"/>
      <c r="U385" s="142"/>
    </row>
    <row r="386" customFormat="false" ht="12.75" hidden="false" customHeight="false" outlineLevel="0" collapsed="false">
      <c r="K386" s="19"/>
      <c r="L386" s="141"/>
      <c r="M386" s="142"/>
      <c r="N386" s="142"/>
      <c r="O386" s="142"/>
      <c r="P386" s="142"/>
      <c r="Q386" s="142"/>
      <c r="R386" s="142"/>
      <c r="S386" s="142"/>
      <c r="T386" s="142"/>
      <c r="U386" s="142"/>
    </row>
    <row r="387" customFormat="false" ht="12.75" hidden="false" customHeight="false" outlineLevel="0" collapsed="false">
      <c r="K387" s="19"/>
      <c r="L387" s="141"/>
      <c r="M387" s="142"/>
      <c r="N387" s="142"/>
      <c r="O387" s="142"/>
      <c r="P387" s="142"/>
      <c r="Q387" s="142"/>
      <c r="R387" s="142"/>
      <c r="S387" s="142"/>
      <c r="T387" s="142"/>
      <c r="U387" s="142"/>
    </row>
    <row r="388" customFormat="false" ht="12.75" hidden="false" customHeight="false" outlineLevel="0" collapsed="false">
      <c r="K388" s="19"/>
      <c r="L388" s="141"/>
      <c r="M388" s="142"/>
      <c r="N388" s="142"/>
      <c r="O388" s="142"/>
      <c r="P388" s="142"/>
      <c r="Q388" s="142"/>
      <c r="R388" s="142"/>
      <c r="S388" s="142"/>
      <c r="T388" s="142"/>
      <c r="U388" s="142"/>
    </row>
    <row r="389" customFormat="false" ht="12.75" hidden="false" customHeight="false" outlineLevel="0" collapsed="false">
      <c r="K389" s="19"/>
      <c r="L389" s="141"/>
      <c r="M389" s="142"/>
      <c r="N389" s="142"/>
      <c r="O389" s="142"/>
      <c r="P389" s="142"/>
      <c r="Q389" s="142"/>
      <c r="R389" s="142"/>
      <c r="S389" s="142"/>
      <c r="T389" s="142"/>
      <c r="U389" s="142"/>
    </row>
    <row r="390" customFormat="false" ht="12.75" hidden="false" customHeight="false" outlineLevel="0" collapsed="false">
      <c r="K390" s="19"/>
      <c r="L390" s="141"/>
      <c r="M390" s="142"/>
      <c r="N390" s="142"/>
      <c r="O390" s="142"/>
      <c r="P390" s="142"/>
      <c r="Q390" s="142"/>
      <c r="R390" s="142"/>
      <c r="S390" s="142"/>
      <c r="T390" s="142"/>
      <c r="U390" s="142"/>
    </row>
    <row r="391" customFormat="false" ht="12.75" hidden="false" customHeight="false" outlineLevel="0" collapsed="false">
      <c r="K391" s="19"/>
      <c r="L391" s="141"/>
      <c r="M391" s="142"/>
      <c r="N391" s="142"/>
      <c r="O391" s="142"/>
      <c r="P391" s="142"/>
      <c r="Q391" s="142"/>
      <c r="R391" s="142"/>
      <c r="S391" s="142"/>
      <c r="T391" s="142"/>
      <c r="U391" s="142"/>
    </row>
    <row r="392" customFormat="false" ht="12.75" hidden="false" customHeight="false" outlineLevel="0" collapsed="false">
      <c r="K392" s="19"/>
      <c r="L392" s="141"/>
      <c r="M392" s="142"/>
      <c r="N392" s="142"/>
      <c r="O392" s="142"/>
      <c r="P392" s="142"/>
      <c r="Q392" s="142"/>
      <c r="R392" s="142"/>
      <c r="S392" s="142"/>
      <c r="T392" s="142"/>
      <c r="U392" s="142"/>
    </row>
    <row r="393" customFormat="false" ht="12.75" hidden="false" customHeight="false" outlineLevel="0" collapsed="false">
      <c r="K393" s="19"/>
      <c r="L393" s="141"/>
      <c r="M393" s="142"/>
      <c r="N393" s="142"/>
      <c r="O393" s="142"/>
      <c r="P393" s="142"/>
      <c r="Q393" s="142"/>
      <c r="R393" s="142"/>
      <c r="S393" s="142"/>
      <c r="T393" s="142"/>
      <c r="U393" s="142"/>
    </row>
    <row r="394" customFormat="false" ht="12.75" hidden="false" customHeight="false" outlineLevel="0" collapsed="false">
      <c r="K394" s="19"/>
      <c r="L394" s="141"/>
      <c r="M394" s="142"/>
      <c r="N394" s="142"/>
      <c r="O394" s="142"/>
      <c r="P394" s="142"/>
      <c r="Q394" s="142"/>
      <c r="R394" s="142"/>
      <c r="S394" s="142"/>
      <c r="T394" s="142"/>
      <c r="U394" s="142"/>
    </row>
    <row r="395" customFormat="false" ht="12.75" hidden="false" customHeight="false" outlineLevel="0" collapsed="false">
      <c r="K395" s="19"/>
      <c r="L395" s="141"/>
      <c r="M395" s="142"/>
      <c r="N395" s="142"/>
      <c r="O395" s="142"/>
      <c r="P395" s="142"/>
      <c r="Q395" s="142"/>
      <c r="R395" s="142"/>
      <c r="S395" s="142"/>
      <c r="T395" s="142"/>
      <c r="U395" s="142"/>
    </row>
    <row r="396" customFormat="false" ht="12.75" hidden="false" customHeight="false" outlineLevel="0" collapsed="false">
      <c r="K396" s="19"/>
      <c r="L396" s="141"/>
      <c r="M396" s="142"/>
      <c r="N396" s="142"/>
      <c r="O396" s="142"/>
      <c r="P396" s="142"/>
      <c r="Q396" s="142"/>
      <c r="R396" s="142"/>
      <c r="S396" s="142"/>
      <c r="T396" s="142"/>
      <c r="U396" s="142"/>
    </row>
    <row r="397" customFormat="false" ht="12.75" hidden="false" customHeight="false" outlineLevel="0" collapsed="false">
      <c r="K397" s="19"/>
      <c r="L397" s="141"/>
      <c r="M397" s="142"/>
      <c r="N397" s="142"/>
      <c r="O397" s="142"/>
      <c r="P397" s="142"/>
      <c r="Q397" s="142"/>
      <c r="R397" s="142"/>
      <c r="S397" s="142"/>
      <c r="T397" s="142"/>
      <c r="U397" s="142"/>
    </row>
    <row r="398" customFormat="false" ht="12.75" hidden="false" customHeight="false" outlineLevel="0" collapsed="false">
      <c r="K398" s="19"/>
      <c r="L398" s="141"/>
      <c r="M398" s="142"/>
      <c r="N398" s="142"/>
      <c r="O398" s="142"/>
      <c r="P398" s="142"/>
      <c r="Q398" s="142"/>
      <c r="R398" s="142"/>
      <c r="S398" s="142"/>
      <c r="T398" s="142"/>
      <c r="U398" s="142"/>
    </row>
    <row r="399" customFormat="false" ht="12.75" hidden="false" customHeight="false" outlineLevel="0" collapsed="false">
      <c r="K399" s="19"/>
      <c r="L399" s="141"/>
      <c r="M399" s="142"/>
      <c r="N399" s="142"/>
      <c r="O399" s="142"/>
      <c r="P399" s="142"/>
      <c r="Q399" s="142"/>
      <c r="R399" s="142"/>
      <c r="S399" s="142"/>
      <c r="T399" s="142"/>
      <c r="U399" s="142"/>
    </row>
    <row r="400" customFormat="false" ht="12.75" hidden="false" customHeight="false" outlineLevel="0" collapsed="false">
      <c r="K400" s="19"/>
      <c r="L400" s="141"/>
      <c r="M400" s="142"/>
      <c r="N400" s="142"/>
      <c r="O400" s="142"/>
      <c r="P400" s="142"/>
      <c r="Q400" s="142"/>
      <c r="R400" s="142"/>
      <c r="S400" s="142"/>
      <c r="T400" s="142"/>
      <c r="U400" s="142"/>
    </row>
    <row r="401" customFormat="false" ht="12.75" hidden="false" customHeight="false" outlineLevel="0" collapsed="false">
      <c r="K401" s="19"/>
      <c r="L401" s="141"/>
      <c r="M401" s="142"/>
      <c r="N401" s="142"/>
      <c r="O401" s="142"/>
      <c r="P401" s="142"/>
      <c r="Q401" s="142"/>
      <c r="R401" s="142"/>
      <c r="S401" s="142"/>
      <c r="T401" s="142"/>
      <c r="U401" s="142"/>
    </row>
    <row r="402" customFormat="false" ht="12.75" hidden="false" customHeight="false" outlineLevel="0" collapsed="false">
      <c r="K402" s="19"/>
      <c r="L402" s="141"/>
      <c r="M402" s="142"/>
      <c r="N402" s="142"/>
      <c r="O402" s="142"/>
      <c r="P402" s="142"/>
      <c r="Q402" s="142"/>
      <c r="R402" s="142"/>
      <c r="S402" s="142"/>
      <c r="T402" s="142"/>
      <c r="U402" s="142"/>
    </row>
    <row r="403" customFormat="false" ht="12.75" hidden="false" customHeight="false" outlineLevel="0" collapsed="false">
      <c r="K403" s="19"/>
      <c r="L403" s="141"/>
      <c r="M403" s="142"/>
      <c r="N403" s="142"/>
      <c r="O403" s="142"/>
      <c r="P403" s="142"/>
      <c r="Q403" s="142"/>
      <c r="R403" s="142"/>
      <c r="S403" s="142"/>
      <c r="T403" s="142"/>
      <c r="U403" s="142"/>
    </row>
    <row r="404" customFormat="false" ht="12.75" hidden="false" customHeight="false" outlineLevel="0" collapsed="false">
      <c r="K404" s="19"/>
      <c r="L404" s="141"/>
      <c r="M404" s="142"/>
      <c r="N404" s="142"/>
      <c r="O404" s="142"/>
      <c r="P404" s="142"/>
      <c r="Q404" s="142"/>
      <c r="R404" s="142"/>
      <c r="S404" s="142"/>
      <c r="T404" s="142"/>
      <c r="U404" s="142"/>
    </row>
    <row r="405" customFormat="false" ht="12.75" hidden="false" customHeight="false" outlineLevel="0" collapsed="false">
      <c r="K405" s="19"/>
      <c r="L405" s="141"/>
      <c r="M405" s="142"/>
      <c r="N405" s="142"/>
      <c r="O405" s="142"/>
      <c r="P405" s="142"/>
      <c r="Q405" s="142"/>
      <c r="R405" s="142"/>
      <c r="S405" s="142"/>
      <c r="T405" s="142"/>
      <c r="U405" s="142"/>
    </row>
    <row r="406" customFormat="false" ht="12.75" hidden="false" customHeight="false" outlineLevel="0" collapsed="false">
      <c r="K406" s="19"/>
      <c r="L406" s="141"/>
      <c r="M406" s="142"/>
      <c r="N406" s="142"/>
      <c r="O406" s="142"/>
      <c r="P406" s="142"/>
      <c r="Q406" s="142"/>
      <c r="R406" s="142"/>
      <c r="S406" s="142"/>
      <c r="T406" s="142"/>
      <c r="U406" s="142"/>
    </row>
    <row r="407" customFormat="false" ht="12.75" hidden="false" customHeight="false" outlineLevel="0" collapsed="false">
      <c r="K407" s="19"/>
      <c r="L407" s="141"/>
      <c r="M407" s="142"/>
      <c r="N407" s="142"/>
      <c r="O407" s="142"/>
      <c r="P407" s="142"/>
      <c r="Q407" s="142"/>
      <c r="R407" s="142"/>
      <c r="S407" s="142"/>
      <c r="T407" s="142"/>
      <c r="U407" s="142"/>
    </row>
    <row r="408" customFormat="false" ht="12.75" hidden="false" customHeight="false" outlineLevel="0" collapsed="false">
      <c r="K408" s="19"/>
      <c r="L408" s="141"/>
      <c r="M408" s="142"/>
      <c r="N408" s="142"/>
      <c r="O408" s="142"/>
      <c r="P408" s="142"/>
      <c r="Q408" s="142"/>
      <c r="R408" s="142"/>
      <c r="S408" s="142"/>
      <c r="T408" s="142"/>
      <c r="U408" s="142"/>
    </row>
    <row r="409" customFormat="false" ht="12.75" hidden="false" customHeight="false" outlineLevel="0" collapsed="false">
      <c r="K409" s="19"/>
      <c r="L409" s="141"/>
      <c r="M409" s="142"/>
      <c r="N409" s="142"/>
      <c r="O409" s="142"/>
      <c r="P409" s="142"/>
      <c r="Q409" s="142"/>
      <c r="R409" s="142"/>
      <c r="S409" s="142"/>
      <c r="T409" s="142"/>
      <c r="U409" s="142"/>
    </row>
    <row r="410" customFormat="false" ht="12.75" hidden="false" customHeight="false" outlineLevel="0" collapsed="false">
      <c r="K410" s="19"/>
      <c r="L410" s="141"/>
      <c r="M410" s="142"/>
      <c r="N410" s="142"/>
      <c r="O410" s="142"/>
      <c r="P410" s="142"/>
      <c r="Q410" s="142"/>
      <c r="R410" s="142"/>
      <c r="S410" s="142"/>
      <c r="T410" s="142"/>
      <c r="U410" s="142"/>
    </row>
    <row r="411" customFormat="false" ht="12.75" hidden="false" customHeight="false" outlineLevel="0" collapsed="false">
      <c r="K411" s="19"/>
      <c r="L411" s="141"/>
      <c r="M411" s="142"/>
      <c r="N411" s="142"/>
      <c r="O411" s="142"/>
      <c r="P411" s="142"/>
      <c r="Q411" s="142"/>
      <c r="R411" s="142"/>
      <c r="S411" s="142"/>
      <c r="T411" s="142"/>
      <c r="U411" s="142"/>
    </row>
    <row r="412" customFormat="false" ht="12.75" hidden="false" customHeight="false" outlineLevel="0" collapsed="false">
      <c r="K412" s="19"/>
      <c r="L412" s="141"/>
      <c r="M412" s="142"/>
      <c r="N412" s="142"/>
      <c r="O412" s="142"/>
      <c r="P412" s="142"/>
      <c r="Q412" s="142"/>
      <c r="R412" s="142"/>
      <c r="S412" s="142"/>
      <c r="T412" s="142"/>
      <c r="U412" s="142"/>
    </row>
    <row r="413" customFormat="false" ht="12.75" hidden="false" customHeight="false" outlineLevel="0" collapsed="false">
      <c r="K413" s="19"/>
      <c r="L413" s="141"/>
      <c r="M413" s="142"/>
      <c r="N413" s="142"/>
      <c r="O413" s="142"/>
      <c r="P413" s="142"/>
      <c r="Q413" s="142"/>
      <c r="R413" s="142"/>
      <c r="S413" s="142"/>
      <c r="T413" s="142"/>
      <c r="U413" s="14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7"/>
      <c r="P416" s="157"/>
      <c r="R416" s="157"/>
      <c r="T416" s="157"/>
      <c r="U416" s="142"/>
    </row>
    <row r="417" customFormat="false" ht="12.75" hidden="false" customHeight="false" outlineLevel="0" collapsed="false">
      <c r="K417" s="19"/>
      <c r="U417" s="142"/>
    </row>
    <row r="418" customFormat="false" ht="12.75" hidden="false" customHeight="false" outlineLevel="0" collapsed="false">
      <c r="K418" s="19"/>
      <c r="L418" s="159"/>
      <c r="U418" s="177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31"/>
      <c r="O423" s="131"/>
      <c r="Q423" s="131"/>
      <c r="S423" s="131"/>
    </row>
    <row r="424" customFormat="false" ht="12.75" hidden="false" customHeight="false" outlineLevel="0" collapsed="false">
      <c r="K424" s="19"/>
      <c r="M424" s="132"/>
      <c r="N424" s="133"/>
      <c r="O424" s="133"/>
      <c r="P424" s="133"/>
      <c r="Q424" s="133"/>
      <c r="R424" s="133"/>
      <c r="S424" s="133"/>
      <c r="T424" s="133"/>
      <c r="U424" s="133"/>
    </row>
    <row r="425" customFormat="false" ht="12.75" hidden="false" customHeight="false" outlineLevel="0" collapsed="false">
      <c r="K425" s="19"/>
      <c r="L425" s="94"/>
      <c r="M425" s="135"/>
      <c r="N425" s="135"/>
      <c r="O425" s="135"/>
      <c r="P425" s="135"/>
      <c r="Q425" s="135"/>
      <c r="R425" s="135"/>
      <c r="S425" s="135"/>
      <c r="T425" s="135"/>
      <c r="U425" s="135"/>
    </row>
    <row r="426" customFormat="false" ht="12.75" hidden="false" customHeight="false" outlineLevel="0" collapsed="false">
      <c r="K426" s="19"/>
      <c r="L426" s="141"/>
      <c r="M426" s="142"/>
      <c r="N426" s="142"/>
      <c r="O426" s="142"/>
      <c r="P426" s="142"/>
      <c r="Q426" s="142"/>
      <c r="R426" s="142"/>
      <c r="S426" s="142"/>
      <c r="T426" s="142"/>
      <c r="U426" s="142"/>
    </row>
    <row r="427" customFormat="false" ht="12.75" hidden="false" customHeight="false" outlineLevel="0" collapsed="false">
      <c r="K427" s="19"/>
      <c r="L427" s="141"/>
      <c r="M427" s="142"/>
      <c r="N427" s="142"/>
      <c r="O427" s="142"/>
      <c r="P427" s="142"/>
      <c r="Q427" s="142"/>
      <c r="R427" s="142"/>
      <c r="S427" s="142"/>
      <c r="T427" s="142"/>
      <c r="U427" s="142"/>
    </row>
    <row r="428" customFormat="false" ht="12.75" hidden="false" customHeight="false" outlineLevel="0" collapsed="false">
      <c r="K428" s="19"/>
      <c r="L428" s="141"/>
      <c r="M428" s="142"/>
      <c r="N428" s="142"/>
      <c r="O428" s="142"/>
      <c r="P428" s="142"/>
      <c r="Q428" s="142"/>
      <c r="R428" s="142"/>
      <c r="S428" s="142"/>
      <c r="T428" s="142"/>
      <c r="U428" s="142"/>
    </row>
    <row r="429" customFormat="false" ht="12.75" hidden="false" customHeight="false" outlineLevel="0" collapsed="false">
      <c r="K429" s="19"/>
      <c r="L429" s="141"/>
      <c r="M429" s="142"/>
      <c r="N429" s="142"/>
      <c r="O429" s="142"/>
      <c r="P429" s="142"/>
      <c r="Q429" s="142"/>
      <c r="R429" s="142"/>
      <c r="S429" s="142"/>
      <c r="T429" s="142"/>
      <c r="U429" s="142"/>
    </row>
    <row r="430" customFormat="false" ht="12.75" hidden="false" customHeight="false" outlineLevel="0" collapsed="false">
      <c r="K430" s="19"/>
      <c r="L430" s="141"/>
      <c r="M430" s="142"/>
      <c r="N430" s="142"/>
      <c r="O430" s="142"/>
      <c r="P430" s="142"/>
      <c r="Q430" s="142"/>
      <c r="R430" s="142"/>
      <c r="S430" s="142"/>
      <c r="T430" s="142"/>
      <c r="U430" s="142"/>
    </row>
    <row r="431" customFormat="false" ht="12.75" hidden="false" customHeight="false" outlineLevel="0" collapsed="false">
      <c r="K431" s="19"/>
      <c r="L431" s="141"/>
      <c r="M431" s="142"/>
      <c r="N431" s="142"/>
      <c r="O431" s="142"/>
      <c r="P431" s="142"/>
      <c r="Q431" s="142"/>
      <c r="R431" s="142"/>
      <c r="S431" s="142"/>
      <c r="T431" s="142"/>
      <c r="U431" s="142"/>
    </row>
    <row r="432" customFormat="false" ht="12.75" hidden="false" customHeight="false" outlineLevel="0" collapsed="false">
      <c r="K432" s="19"/>
      <c r="L432" s="141"/>
      <c r="M432" s="142"/>
      <c r="N432" s="142"/>
      <c r="O432" s="142"/>
      <c r="P432" s="142"/>
      <c r="Q432" s="142"/>
      <c r="R432" s="142"/>
      <c r="S432" s="142"/>
      <c r="T432" s="142"/>
      <c r="U432" s="142"/>
    </row>
    <row r="433" customFormat="false" ht="12.75" hidden="false" customHeight="false" outlineLevel="0" collapsed="false">
      <c r="K433" s="19"/>
      <c r="L433" s="141"/>
      <c r="M433" s="142"/>
      <c r="N433" s="142"/>
      <c r="O433" s="142"/>
      <c r="P433" s="142"/>
      <c r="Q433" s="142"/>
      <c r="R433" s="142"/>
      <c r="S433" s="142"/>
      <c r="T433" s="142"/>
      <c r="U433" s="142"/>
    </row>
    <row r="434" customFormat="false" ht="12.75" hidden="false" customHeight="false" outlineLevel="0" collapsed="false">
      <c r="K434" s="19"/>
      <c r="L434" s="141"/>
      <c r="M434" s="142"/>
      <c r="N434" s="142"/>
      <c r="O434" s="142"/>
      <c r="P434" s="142"/>
      <c r="Q434" s="142"/>
      <c r="R434" s="142"/>
      <c r="S434" s="142"/>
      <c r="T434" s="142"/>
      <c r="U434" s="142"/>
    </row>
    <row r="435" customFormat="false" ht="12.75" hidden="false" customHeight="false" outlineLevel="0" collapsed="false">
      <c r="K435" s="19"/>
      <c r="L435" s="141"/>
      <c r="M435" s="142"/>
      <c r="N435" s="142"/>
      <c r="O435" s="142"/>
      <c r="P435" s="142"/>
      <c r="Q435" s="142"/>
      <c r="R435" s="142"/>
      <c r="S435" s="142"/>
      <c r="T435" s="142"/>
      <c r="U435" s="142"/>
    </row>
    <row r="436" customFormat="false" ht="12.75" hidden="false" customHeight="false" outlineLevel="0" collapsed="false">
      <c r="K436" s="19"/>
      <c r="L436" s="141"/>
      <c r="M436" s="142"/>
      <c r="N436" s="142"/>
      <c r="O436" s="142"/>
      <c r="P436" s="142"/>
      <c r="Q436" s="142"/>
      <c r="R436" s="142"/>
      <c r="S436" s="142"/>
      <c r="T436" s="142"/>
      <c r="U436" s="142"/>
    </row>
    <row r="437" customFormat="false" ht="12.75" hidden="false" customHeight="false" outlineLevel="0" collapsed="false">
      <c r="K437" s="19"/>
      <c r="L437" s="141"/>
      <c r="M437" s="142"/>
      <c r="N437" s="142"/>
      <c r="O437" s="142"/>
      <c r="P437" s="142"/>
      <c r="Q437" s="142"/>
      <c r="R437" s="142"/>
      <c r="S437" s="142"/>
      <c r="T437" s="142"/>
      <c r="U437" s="142"/>
    </row>
    <row r="438" customFormat="false" ht="12.75" hidden="false" customHeight="false" outlineLevel="0" collapsed="false">
      <c r="K438" s="19"/>
      <c r="L438" s="141"/>
      <c r="M438" s="142"/>
      <c r="N438" s="142"/>
      <c r="O438" s="142"/>
      <c r="P438" s="142"/>
      <c r="Q438" s="142"/>
      <c r="R438" s="142"/>
      <c r="S438" s="142"/>
      <c r="T438" s="142"/>
      <c r="U438" s="142"/>
    </row>
    <row r="439" customFormat="false" ht="12.75" hidden="false" customHeight="false" outlineLevel="0" collapsed="false">
      <c r="K439" s="19"/>
      <c r="L439" s="141"/>
      <c r="M439" s="142"/>
      <c r="N439" s="142"/>
      <c r="O439" s="142"/>
      <c r="P439" s="142"/>
      <c r="Q439" s="142"/>
      <c r="R439" s="142"/>
      <c r="S439" s="142"/>
      <c r="T439" s="142"/>
      <c r="U439" s="142"/>
    </row>
    <row r="440" customFormat="false" ht="12.75" hidden="false" customHeight="false" outlineLevel="0" collapsed="false">
      <c r="K440" s="19"/>
      <c r="L440" s="141"/>
      <c r="M440" s="142"/>
      <c r="N440" s="142"/>
      <c r="O440" s="142"/>
      <c r="P440" s="142"/>
      <c r="Q440" s="142"/>
      <c r="R440" s="142"/>
      <c r="S440" s="142"/>
      <c r="T440" s="142"/>
      <c r="U440" s="142"/>
    </row>
    <row r="441" customFormat="false" ht="12.75" hidden="false" customHeight="false" outlineLevel="0" collapsed="false">
      <c r="K441" s="19"/>
      <c r="L441" s="141"/>
      <c r="M441" s="142"/>
      <c r="N441" s="142"/>
      <c r="O441" s="142"/>
      <c r="P441" s="142"/>
      <c r="Q441" s="142"/>
      <c r="R441" s="142"/>
      <c r="S441" s="142"/>
      <c r="T441" s="142"/>
      <c r="U441" s="142"/>
    </row>
    <row r="442" customFormat="false" ht="12.75" hidden="false" customHeight="false" outlineLevel="0" collapsed="false">
      <c r="K442" s="19"/>
      <c r="L442" s="141"/>
      <c r="M442" s="142"/>
      <c r="N442" s="142"/>
      <c r="O442" s="142"/>
      <c r="P442" s="142"/>
      <c r="Q442" s="142"/>
      <c r="R442" s="142"/>
      <c r="S442" s="142"/>
      <c r="T442" s="142"/>
      <c r="U442" s="142"/>
    </row>
    <row r="443" customFormat="false" ht="12.75" hidden="false" customHeight="false" outlineLevel="0" collapsed="false">
      <c r="K443" s="19"/>
      <c r="L443" s="141"/>
      <c r="M443" s="142"/>
      <c r="N443" s="142"/>
      <c r="O443" s="142"/>
      <c r="P443" s="142"/>
      <c r="Q443" s="142"/>
      <c r="R443" s="142"/>
      <c r="S443" s="142"/>
      <c r="T443" s="142"/>
      <c r="U443" s="142"/>
    </row>
    <row r="444" customFormat="false" ht="12.75" hidden="false" customHeight="false" outlineLevel="0" collapsed="false">
      <c r="K444" s="19"/>
      <c r="L444" s="141"/>
      <c r="M444" s="142"/>
      <c r="N444" s="142"/>
      <c r="O444" s="142"/>
      <c r="P444" s="142"/>
      <c r="Q444" s="142"/>
      <c r="R444" s="142"/>
      <c r="S444" s="142"/>
      <c r="T444" s="142"/>
      <c r="U444" s="142"/>
    </row>
    <row r="445" customFormat="false" ht="12.75" hidden="false" customHeight="false" outlineLevel="0" collapsed="false">
      <c r="K445" s="19"/>
      <c r="L445" s="141"/>
      <c r="M445" s="142"/>
      <c r="N445" s="142"/>
      <c r="O445" s="142"/>
      <c r="P445" s="142"/>
      <c r="Q445" s="142"/>
      <c r="R445" s="142"/>
      <c r="S445" s="142"/>
      <c r="T445" s="142"/>
      <c r="U445" s="142"/>
    </row>
    <row r="446" customFormat="false" ht="12.75" hidden="false" customHeight="false" outlineLevel="0" collapsed="false">
      <c r="K446" s="19"/>
      <c r="L446" s="141"/>
      <c r="M446" s="142"/>
      <c r="N446" s="142"/>
      <c r="O446" s="142"/>
      <c r="P446" s="142"/>
      <c r="Q446" s="142"/>
      <c r="R446" s="142"/>
      <c r="S446" s="142"/>
      <c r="T446" s="142"/>
      <c r="U446" s="142"/>
    </row>
    <row r="447" customFormat="false" ht="12.75" hidden="false" customHeight="false" outlineLevel="0" collapsed="false">
      <c r="K447" s="19"/>
      <c r="L447" s="141"/>
      <c r="M447" s="142"/>
      <c r="N447" s="142"/>
      <c r="O447" s="142"/>
      <c r="P447" s="142"/>
      <c r="Q447" s="142"/>
      <c r="R447" s="142"/>
      <c r="S447" s="142"/>
      <c r="T447" s="142"/>
      <c r="U447" s="142"/>
    </row>
    <row r="448" customFormat="false" ht="12.75" hidden="false" customHeight="false" outlineLevel="0" collapsed="false">
      <c r="K448" s="19"/>
      <c r="L448" s="141"/>
      <c r="M448" s="142"/>
      <c r="N448" s="142"/>
      <c r="O448" s="142"/>
      <c r="P448" s="142"/>
      <c r="Q448" s="142"/>
      <c r="R448" s="142"/>
      <c r="S448" s="142"/>
      <c r="T448" s="142"/>
      <c r="U448" s="142"/>
    </row>
    <row r="449" customFormat="false" ht="12.75" hidden="false" customHeight="false" outlineLevel="0" collapsed="false">
      <c r="K449" s="19"/>
      <c r="L449" s="141"/>
      <c r="M449" s="142"/>
      <c r="N449" s="142"/>
      <c r="O449" s="142"/>
      <c r="P449" s="142"/>
      <c r="Q449" s="142"/>
      <c r="R449" s="142"/>
      <c r="S449" s="142"/>
      <c r="T449" s="142"/>
      <c r="U449" s="142"/>
    </row>
    <row r="450" customFormat="false" ht="12.75" hidden="false" customHeight="false" outlineLevel="0" collapsed="false">
      <c r="K450" s="19"/>
      <c r="L450" s="141"/>
      <c r="M450" s="142"/>
      <c r="N450" s="142"/>
      <c r="O450" s="142"/>
      <c r="P450" s="142"/>
      <c r="Q450" s="142"/>
      <c r="R450" s="142"/>
      <c r="S450" s="142"/>
      <c r="T450" s="142"/>
      <c r="U450" s="142"/>
    </row>
    <row r="451" customFormat="false" ht="12.75" hidden="false" customHeight="false" outlineLevel="0" collapsed="false">
      <c r="K451" s="19"/>
      <c r="L451" s="141"/>
      <c r="M451" s="142"/>
      <c r="N451" s="142"/>
      <c r="O451" s="142"/>
      <c r="P451" s="142"/>
      <c r="Q451" s="142"/>
      <c r="R451" s="142"/>
      <c r="S451" s="142"/>
      <c r="T451" s="142"/>
      <c r="U451" s="142"/>
    </row>
    <row r="452" customFormat="false" ht="12.75" hidden="false" customHeight="false" outlineLevel="0" collapsed="false">
      <c r="K452" s="19"/>
      <c r="L452" s="141"/>
      <c r="M452" s="142"/>
      <c r="N452" s="142"/>
      <c r="O452" s="142"/>
      <c r="P452" s="142"/>
      <c r="Q452" s="142"/>
      <c r="R452" s="142"/>
      <c r="S452" s="142"/>
      <c r="T452" s="142"/>
      <c r="U452" s="142"/>
    </row>
    <row r="453" customFormat="false" ht="12.75" hidden="false" customHeight="false" outlineLevel="0" collapsed="false">
      <c r="K453" s="19"/>
      <c r="L453" s="141"/>
      <c r="M453" s="142"/>
      <c r="N453" s="142"/>
      <c r="O453" s="142"/>
      <c r="P453" s="142"/>
      <c r="Q453" s="142"/>
      <c r="R453" s="142"/>
      <c r="S453" s="142"/>
      <c r="T453" s="142"/>
      <c r="U453" s="142"/>
    </row>
    <row r="454" customFormat="false" ht="12.75" hidden="false" customHeight="false" outlineLevel="0" collapsed="false">
      <c r="K454" s="19"/>
      <c r="L454" s="141"/>
      <c r="M454" s="142"/>
      <c r="N454" s="142"/>
      <c r="O454" s="142"/>
      <c r="P454" s="142"/>
      <c r="Q454" s="142"/>
      <c r="R454" s="142"/>
      <c r="S454" s="142"/>
      <c r="T454" s="142"/>
      <c r="U454" s="142"/>
    </row>
    <row r="455" customFormat="false" ht="12.75" hidden="false" customHeight="false" outlineLevel="0" collapsed="false">
      <c r="K455" s="19"/>
      <c r="L455" s="141"/>
      <c r="M455" s="142"/>
      <c r="N455" s="142"/>
      <c r="O455" s="142"/>
      <c r="P455" s="142"/>
      <c r="Q455" s="142"/>
      <c r="R455" s="142"/>
      <c r="S455" s="142"/>
      <c r="T455" s="142"/>
      <c r="U455" s="142"/>
    </row>
    <row r="456" customFormat="false" ht="12.75" hidden="false" customHeight="false" outlineLevel="0" collapsed="false">
      <c r="K456" s="19"/>
      <c r="L456" s="141"/>
      <c r="M456" s="142"/>
      <c r="N456" s="142"/>
      <c r="O456" s="142"/>
      <c r="P456" s="142"/>
      <c r="Q456" s="142"/>
      <c r="R456" s="142"/>
      <c r="S456" s="142"/>
      <c r="T456" s="142"/>
      <c r="U456" s="142"/>
    </row>
    <row r="457" customFormat="false" ht="12.75" hidden="false" customHeight="false" outlineLevel="0" collapsed="false">
      <c r="K457" s="19"/>
      <c r="L457" s="141"/>
      <c r="M457" s="142"/>
      <c r="N457" s="142"/>
      <c r="O457" s="142"/>
      <c r="P457" s="142"/>
      <c r="Q457" s="142"/>
      <c r="R457" s="142"/>
      <c r="S457" s="142"/>
      <c r="T457" s="142"/>
      <c r="U457" s="14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7"/>
      <c r="P460" s="157"/>
      <c r="R460" s="157"/>
      <c r="T460" s="157"/>
      <c r="U460" s="142"/>
    </row>
    <row r="461" customFormat="false" ht="12.75" hidden="false" customHeight="false" outlineLevel="0" collapsed="false">
      <c r="K461" s="19"/>
      <c r="U461" s="142"/>
    </row>
    <row r="462" customFormat="false" ht="12.75" hidden="false" customHeight="false" outlineLevel="0" collapsed="false">
      <c r="K462" s="19"/>
      <c r="L462" s="159"/>
      <c r="U462" s="178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31"/>
      <c r="O465" s="131"/>
      <c r="Q465" s="131"/>
      <c r="S465" s="131"/>
      <c r="W465" s="131"/>
      <c r="Y465" s="131"/>
      <c r="AA465" s="131"/>
      <c r="AC465" s="131"/>
    </row>
    <row r="466" customFormat="false" ht="12.75" hidden="false" customHeight="false" outlineLevel="0" collapsed="false">
      <c r="K466" s="19"/>
      <c r="M466" s="132"/>
      <c r="N466" s="133"/>
      <c r="O466" s="133"/>
      <c r="P466" s="133"/>
      <c r="Q466" s="133"/>
      <c r="R466" s="133"/>
      <c r="S466" s="133"/>
      <c r="T466" s="133"/>
      <c r="U466" s="133"/>
      <c r="W466" s="132"/>
      <c r="X466" s="133"/>
      <c r="Y466" s="133"/>
      <c r="Z466" s="133"/>
      <c r="AA466" s="133"/>
      <c r="AB466" s="133"/>
      <c r="AC466" s="133"/>
      <c r="AD466" s="133"/>
      <c r="AE466" s="133"/>
    </row>
    <row r="467" customFormat="false" ht="12.75" hidden="false" customHeight="false" outlineLevel="0" collapsed="false">
      <c r="K467" s="19"/>
      <c r="L467" s="94"/>
      <c r="M467" s="135"/>
      <c r="N467" s="135"/>
      <c r="O467" s="135"/>
      <c r="P467" s="135"/>
      <c r="Q467" s="135"/>
      <c r="R467" s="135"/>
      <c r="S467" s="135"/>
      <c r="T467" s="135"/>
      <c r="U467" s="135"/>
      <c r="V467" s="94"/>
      <c r="W467" s="135"/>
      <c r="X467" s="135"/>
      <c r="Y467" s="135"/>
      <c r="Z467" s="135"/>
      <c r="AA467" s="135"/>
      <c r="AB467" s="135"/>
      <c r="AC467" s="135"/>
      <c r="AD467" s="135"/>
      <c r="AE467" s="135"/>
    </row>
    <row r="468" customFormat="false" ht="12.75" hidden="false" customHeight="false" outlineLevel="0" collapsed="false">
      <c r="K468" s="19"/>
      <c r="L468" s="141"/>
      <c r="M468" s="142"/>
      <c r="N468" s="142"/>
      <c r="O468" s="142"/>
      <c r="P468" s="142"/>
      <c r="Q468" s="142"/>
      <c r="R468" s="142"/>
      <c r="S468" s="142"/>
      <c r="T468" s="142"/>
      <c r="U468" s="142"/>
      <c r="V468" s="141"/>
      <c r="W468" s="142"/>
      <c r="X468" s="142"/>
      <c r="Y468" s="142"/>
      <c r="Z468" s="142"/>
      <c r="AA468" s="142"/>
      <c r="AB468" s="142"/>
      <c r="AC468" s="142"/>
      <c r="AD468" s="142"/>
      <c r="AE468" s="142"/>
    </row>
    <row r="469" customFormat="false" ht="12.75" hidden="false" customHeight="false" outlineLevel="0" collapsed="false">
      <c r="K469" s="19"/>
      <c r="L469" s="141"/>
      <c r="M469" s="142"/>
      <c r="N469" s="142"/>
      <c r="O469" s="142"/>
      <c r="P469" s="142"/>
      <c r="Q469" s="142"/>
      <c r="R469" s="142"/>
      <c r="S469" s="142"/>
      <c r="T469" s="142"/>
      <c r="U469" s="142"/>
      <c r="V469" s="141"/>
      <c r="W469" s="142"/>
      <c r="X469" s="142"/>
      <c r="Y469" s="142"/>
      <c r="Z469" s="142"/>
      <c r="AA469" s="142"/>
      <c r="AB469" s="142"/>
      <c r="AC469" s="142"/>
      <c r="AD469" s="142"/>
      <c r="AE469" s="142"/>
    </row>
    <row r="470" customFormat="false" ht="12.75" hidden="false" customHeight="false" outlineLevel="0" collapsed="false">
      <c r="K470" s="19"/>
      <c r="L470" s="141"/>
      <c r="M470" s="142"/>
      <c r="N470" s="142"/>
      <c r="O470" s="142"/>
      <c r="P470" s="142"/>
      <c r="Q470" s="142"/>
      <c r="R470" s="142"/>
      <c r="S470" s="142"/>
      <c r="T470" s="142"/>
      <c r="U470" s="142"/>
      <c r="V470" s="141"/>
      <c r="W470" s="142"/>
      <c r="X470" s="142"/>
      <c r="Y470" s="142"/>
      <c r="Z470" s="142"/>
      <c r="AA470" s="142"/>
      <c r="AB470" s="142"/>
      <c r="AC470" s="142"/>
      <c r="AD470" s="142"/>
      <c r="AE470" s="142"/>
    </row>
    <row r="471" customFormat="false" ht="12.75" hidden="false" customHeight="false" outlineLevel="0" collapsed="false">
      <c r="K471" s="19"/>
      <c r="L471" s="141"/>
      <c r="M471" s="142"/>
      <c r="N471" s="142"/>
      <c r="O471" s="142"/>
      <c r="P471" s="142"/>
      <c r="Q471" s="142"/>
      <c r="R471" s="142"/>
      <c r="S471" s="142"/>
      <c r="T471" s="142"/>
      <c r="U471" s="142"/>
      <c r="V471" s="141"/>
      <c r="W471" s="142"/>
      <c r="X471" s="142"/>
      <c r="Y471" s="142"/>
      <c r="Z471" s="142"/>
      <c r="AA471" s="142"/>
      <c r="AB471" s="142"/>
      <c r="AC471" s="142"/>
      <c r="AD471" s="142"/>
      <c r="AE471" s="142"/>
    </row>
    <row r="472" customFormat="false" ht="12.75" hidden="false" customHeight="false" outlineLevel="0" collapsed="false">
      <c r="K472" s="19"/>
      <c r="L472" s="141"/>
      <c r="M472" s="142"/>
      <c r="N472" s="142"/>
      <c r="O472" s="142"/>
      <c r="P472" s="142"/>
      <c r="Q472" s="142"/>
      <c r="R472" s="142"/>
      <c r="S472" s="142"/>
      <c r="T472" s="142"/>
      <c r="U472" s="142"/>
      <c r="V472" s="141"/>
      <c r="W472" s="142"/>
      <c r="X472" s="142"/>
      <c r="Y472" s="142"/>
      <c r="Z472" s="142"/>
      <c r="AA472" s="142"/>
      <c r="AB472" s="142"/>
      <c r="AC472" s="142"/>
      <c r="AD472" s="142"/>
      <c r="AE472" s="142"/>
    </row>
    <row r="473" customFormat="false" ht="12.75" hidden="false" customHeight="false" outlineLevel="0" collapsed="false">
      <c r="K473" s="19"/>
      <c r="L473" s="141"/>
      <c r="M473" s="142"/>
      <c r="N473" s="142"/>
      <c r="O473" s="142"/>
      <c r="P473" s="142"/>
      <c r="Q473" s="142"/>
      <c r="R473" s="142"/>
      <c r="S473" s="142"/>
      <c r="T473" s="142"/>
      <c r="U473" s="142"/>
      <c r="V473" s="141"/>
      <c r="W473" s="142"/>
      <c r="X473" s="142"/>
      <c r="Y473" s="142"/>
      <c r="Z473" s="142"/>
      <c r="AA473" s="142"/>
      <c r="AB473" s="142"/>
      <c r="AC473" s="142"/>
      <c r="AD473" s="142"/>
      <c r="AE473" s="142"/>
    </row>
    <row r="474" customFormat="false" ht="12.75" hidden="false" customHeight="false" outlineLevel="0" collapsed="false">
      <c r="K474" s="19"/>
      <c r="L474" s="141"/>
      <c r="M474" s="142"/>
      <c r="N474" s="142"/>
      <c r="O474" s="142"/>
      <c r="P474" s="142"/>
      <c r="Q474" s="142"/>
      <c r="R474" s="142"/>
      <c r="S474" s="142"/>
      <c r="T474" s="142"/>
      <c r="U474" s="142"/>
      <c r="V474" s="141"/>
      <c r="W474" s="142"/>
      <c r="X474" s="142"/>
      <c r="Y474" s="142"/>
      <c r="Z474" s="142"/>
      <c r="AA474" s="142"/>
      <c r="AB474" s="142"/>
      <c r="AC474" s="142"/>
      <c r="AD474" s="142"/>
      <c r="AE474" s="142"/>
    </row>
    <row r="475" customFormat="false" ht="12.75" hidden="false" customHeight="false" outlineLevel="0" collapsed="false">
      <c r="K475" s="19"/>
      <c r="L475" s="141"/>
      <c r="M475" s="142"/>
      <c r="N475" s="142"/>
      <c r="O475" s="142"/>
      <c r="P475" s="142"/>
      <c r="Q475" s="142"/>
      <c r="R475" s="142"/>
      <c r="S475" s="142"/>
      <c r="T475" s="142"/>
      <c r="U475" s="142"/>
      <c r="V475" s="141"/>
      <c r="W475" s="142"/>
      <c r="X475" s="142"/>
      <c r="Y475" s="142"/>
      <c r="Z475" s="142"/>
      <c r="AA475" s="142"/>
      <c r="AB475" s="142"/>
      <c r="AC475" s="142"/>
      <c r="AD475" s="142"/>
      <c r="AE475" s="142"/>
    </row>
    <row r="476" customFormat="false" ht="12.75" hidden="false" customHeight="false" outlineLevel="0" collapsed="false">
      <c r="K476" s="19"/>
      <c r="L476" s="141"/>
      <c r="M476" s="142"/>
      <c r="N476" s="142"/>
      <c r="O476" s="142"/>
      <c r="P476" s="142"/>
      <c r="Q476" s="142"/>
      <c r="R476" s="142"/>
      <c r="S476" s="142"/>
      <c r="T476" s="142"/>
      <c r="U476" s="142"/>
      <c r="V476" s="141"/>
      <c r="W476" s="142"/>
      <c r="X476" s="142"/>
      <c r="Y476" s="142"/>
      <c r="Z476" s="142"/>
      <c r="AA476" s="142"/>
      <c r="AB476" s="142"/>
      <c r="AC476" s="142"/>
      <c r="AD476" s="142"/>
      <c r="AE476" s="142"/>
    </row>
    <row r="477" customFormat="false" ht="12.75" hidden="false" customHeight="false" outlineLevel="0" collapsed="false">
      <c r="K477" s="19"/>
      <c r="L477" s="141"/>
      <c r="M477" s="142"/>
      <c r="N477" s="142"/>
      <c r="O477" s="142"/>
      <c r="P477" s="142"/>
      <c r="Q477" s="142"/>
      <c r="R477" s="142"/>
      <c r="S477" s="142"/>
      <c r="T477" s="142"/>
      <c r="U477" s="142"/>
      <c r="V477" s="141"/>
      <c r="W477" s="142"/>
      <c r="X477" s="142"/>
      <c r="Y477" s="142"/>
      <c r="Z477" s="142"/>
      <c r="AA477" s="142"/>
      <c r="AB477" s="142"/>
      <c r="AC477" s="142"/>
      <c r="AD477" s="142"/>
      <c r="AE477" s="142"/>
    </row>
    <row r="478" customFormat="false" ht="12.75" hidden="false" customHeight="false" outlineLevel="0" collapsed="false">
      <c r="K478" s="19"/>
      <c r="L478" s="141"/>
      <c r="M478" s="142"/>
      <c r="N478" s="142"/>
      <c r="O478" s="142"/>
      <c r="P478" s="142"/>
      <c r="Q478" s="142"/>
      <c r="R478" s="142"/>
      <c r="S478" s="142"/>
      <c r="T478" s="142"/>
      <c r="U478" s="142"/>
      <c r="V478" s="141"/>
      <c r="W478" s="142"/>
      <c r="X478" s="142"/>
      <c r="Y478" s="142"/>
      <c r="Z478" s="142"/>
      <c r="AA478" s="142"/>
      <c r="AB478" s="142"/>
      <c r="AC478" s="142"/>
      <c r="AD478" s="142"/>
      <c r="AE478" s="142"/>
    </row>
    <row r="479" customFormat="false" ht="12.75" hidden="false" customHeight="false" outlineLevel="0" collapsed="false">
      <c r="K479" s="19"/>
      <c r="L479" s="141"/>
      <c r="M479" s="142"/>
      <c r="N479" s="142"/>
      <c r="O479" s="142"/>
      <c r="P479" s="142"/>
      <c r="Q479" s="142"/>
      <c r="R479" s="142"/>
      <c r="S479" s="142"/>
      <c r="T479" s="142"/>
      <c r="U479" s="142"/>
      <c r="V479" s="141"/>
      <c r="W479" s="142"/>
      <c r="X479" s="142"/>
      <c r="Y479" s="142"/>
      <c r="Z479" s="142"/>
      <c r="AA479" s="142"/>
      <c r="AB479" s="142"/>
      <c r="AC479" s="142"/>
      <c r="AD479" s="142"/>
      <c r="AE479" s="142"/>
    </row>
    <row r="480" customFormat="false" ht="12.75" hidden="false" customHeight="false" outlineLevel="0" collapsed="false">
      <c r="K480" s="19"/>
      <c r="L480" s="141"/>
      <c r="M480" s="142"/>
      <c r="N480" s="142"/>
      <c r="O480" s="142"/>
      <c r="P480" s="142"/>
      <c r="Q480" s="142"/>
      <c r="R480" s="142"/>
      <c r="S480" s="142"/>
      <c r="T480" s="142"/>
      <c r="U480" s="142"/>
      <c r="V480" s="141"/>
      <c r="W480" s="142"/>
      <c r="X480" s="142"/>
      <c r="Y480" s="142"/>
      <c r="Z480" s="142"/>
      <c r="AA480" s="142"/>
      <c r="AB480" s="142"/>
      <c r="AC480" s="142"/>
      <c r="AD480" s="142"/>
      <c r="AE480" s="142"/>
    </row>
    <row r="481" customFormat="false" ht="12.75" hidden="false" customHeight="false" outlineLevel="0" collapsed="false">
      <c r="K481" s="19"/>
      <c r="L481" s="141"/>
      <c r="M481" s="142"/>
      <c r="N481" s="142"/>
      <c r="O481" s="142"/>
      <c r="P481" s="142"/>
      <c r="Q481" s="142"/>
      <c r="R481" s="142"/>
      <c r="S481" s="142"/>
      <c r="T481" s="142"/>
      <c r="U481" s="142"/>
      <c r="V481" s="141"/>
      <c r="W481" s="142"/>
      <c r="X481" s="142"/>
      <c r="Y481" s="142"/>
      <c r="Z481" s="142"/>
      <c r="AA481" s="142"/>
      <c r="AB481" s="142"/>
      <c r="AC481" s="142"/>
      <c r="AD481" s="142"/>
      <c r="AE481" s="142"/>
    </row>
    <row r="482" customFormat="false" ht="12.75" hidden="false" customHeight="false" outlineLevel="0" collapsed="false">
      <c r="K482" s="19"/>
      <c r="L482" s="141"/>
      <c r="M482" s="142"/>
      <c r="N482" s="142"/>
      <c r="O482" s="142"/>
      <c r="P482" s="142"/>
      <c r="Q482" s="142"/>
      <c r="R482" s="142"/>
      <c r="S482" s="142"/>
      <c r="T482" s="142"/>
      <c r="U482" s="142"/>
      <c r="V482" s="141"/>
      <c r="W482" s="142"/>
      <c r="X482" s="142"/>
      <c r="Y482" s="142"/>
      <c r="Z482" s="142"/>
      <c r="AA482" s="142"/>
      <c r="AB482" s="142"/>
      <c r="AC482" s="142"/>
      <c r="AD482" s="142"/>
      <c r="AE482" s="142"/>
    </row>
    <row r="483" customFormat="false" ht="12.75" hidden="false" customHeight="false" outlineLevel="0" collapsed="false">
      <c r="K483" s="19"/>
      <c r="L483" s="141"/>
      <c r="M483" s="142"/>
      <c r="N483" s="142"/>
      <c r="O483" s="142"/>
      <c r="P483" s="142"/>
      <c r="Q483" s="142"/>
      <c r="R483" s="142"/>
      <c r="S483" s="142"/>
      <c r="T483" s="142"/>
      <c r="U483" s="142"/>
      <c r="V483" s="141"/>
      <c r="W483" s="142"/>
      <c r="X483" s="142"/>
      <c r="Y483" s="142"/>
      <c r="Z483" s="142"/>
      <c r="AA483" s="142"/>
      <c r="AB483" s="142"/>
      <c r="AC483" s="142"/>
      <c r="AD483" s="142"/>
      <c r="AE483" s="142"/>
    </row>
    <row r="484" customFormat="false" ht="12.75" hidden="false" customHeight="false" outlineLevel="0" collapsed="false">
      <c r="K484" s="19"/>
      <c r="L484" s="141"/>
      <c r="M484" s="142"/>
      <c r="N484" s="142"/>
      <c r="O484" s="142"/>
      <c r="P484" s="142"/>
      <c r="Q484" s="142"/>
      <c r="R484" s="142"/>
      <c r="S484" s="142"/>
      <c r="T484" s="142"/>
      <c r="U484" s="142"/>
      <c r="V484" s="141"/>
      <c r="W484" s="142"/>
      <c r="X484" s="142"/>
      <c r="Y484" s="142"/>
      <c r="Z484" s="142"/>
      <c r="AA484" s="142"/>
      <c r="AB484" s="142"/>
      <c r="AC484" s="142"/>
      <c r="AD484" s="142"/>
      <c r="AE484" s="142"/>
    </row>
    <row r="485" customFormat="false" ht="12.75" hidden="false" customHeight="false" outlineLevel="0" collapsed="false">
      <c r="K485" s="19"/>
      <c r="L485" s="141"/>
      <c r="M485" s="142"/>
      <c r="N485" s="142"/>
      <c r="O485" s="142"/>
      <c r="P485" s="142"/>
      <c r="Q485" s="142"/>
      <c r="R485" s="142"/>
      <c r="S485" s="142"/>
      <c r="T485" s="142"/>
      <c r="U485" s="142"/>
      <c r="V485" s="141"/>
      <c r="W485" s="142"/>
      <c r="X485" s="142"/>
      <c r="Y485" s="142"/>
      <c r="Z485" s="142"/>
      <c r="AA485" s="142"/>
      <c r="AB485" s="142"/>
      <c r="AC485" s="142"/>
      <c r="AD485" s="142"/>
      <c r="AE485" s="142"/>
    </row>
    <row r="486" customFormat="false" ht="12.75" hidden="false" customHeight="false" outlineLevel="0" collapsed="false">
      <c r="K486" s="19"/>
      <c r="L486" s="141"/>
      <c r="M486" s="142"/>
      <c r="N486" s="142"/>
      <c r="O486" s="142"/>
      <c r="P486" s="142"/>
      <c r="Q486" s="142"/>
      <c r="R486" s="142"/>
      <c r="S486" s="142"/>
      <c r="T486" s="142"/>
      <c r="U486" s="142"/>
      <c r="V486" s="141"/>
      <c r="W486" s="142"/>
      <c r="X486" s="142"/>
      <c r="Y486" s="142"/>
      <c r="Z486" s="142"/>
      <c r="AA486" s="142"/>
      <c r="AB486" s="142"/>
      <c r="AC486" s="142"/>
      <c r="AD486" s="142"/>
      <c r="AE486" s="142"/>
    </row>
    <row r="487" customFormat="false" ht="12.75" hidden="false" customHeight="false" outlineLevel="0" collapsed="false">
      <c r="K487" s="19"/>
      <c r="L487" s="141"/>
      <c r="M487" s="142"/>
      <c r="N487" s="142"/>
      <c r="O487" s="142"/>
      <c r="P487" s="142"/>
      <c r="Q487" s="142"/>
      <c r="R487" s="142"/>
      <c r="S487" s="142"/>
      <c r="T487" s="142"/>
      <c r="U487" s="142"/>
      <c r="V487" s="141"/>
      <c r="W487" s="142"/>
      <c r="X487" s="142"/>
      <c r="Y487" s="142"/>
      <c r="Z487" s="142"/>
      <c r="AA487" s="142"/>
      <c r="AB487" s="142"/>
      <c r="AC487" s="142"/>
      <c r="AD487" s="142"/>
      <c r="AE487" s="142"/>
    </row>
    <row r="488" customFormat="false" ht="12.75" hidden="false" customHeight="false" outlineLevel="0" collapsed="false">
      <c r="K488" s="19"/>
      <c r="L488" s="141"/>
      <c r="M488" s="142"/>
      <c r="N488" s="142"/>
      <c r="O488" s="142"/>
      <c r="P488" s="142"/>
      <c r="Q488" s="142"/>
      <c r="R488" s="142"/>
      <c r="S488" s="142"/>
      <c r="T488" s="142"/>
      <c r="U488" s="142"/>
      <c r="V488" s="141"/>
      <c r="W488" s="142"/>
      <c r="X488" s="142"/>
      <c r="Y488" s="142"/>
      <c r="Z488" s="142"/>
      <c r="AA488" s="142"/>
      <c r="AB488" s="142"/>
      <c r="AC488" s="142"/>
      <c r="AD488" s="142"/>
      <c r="AE488" s="142"/>
    </row>
    <row r="489" customFormat="false" ht="12.75" hidden="false" customHeight="false" outlineLevel="0" collapsed="false">
      <c r="K489" s="19"/>
      <c r="L489" s="141"/>
      <c r="M489" s="142"/>
      <c r="N489" s="142"/>
      <c r="O489" s="142"/>
      <c r="P489" s="142"/>
      <c r="Q489" s="142"/>
      <c r="R489" s="142"/>
      <c r="S489" s="142"/>
      <c r="T489" s="142"/>
      <c r="U489" s="142"/>
      <c r="V489" s="141"/>
      <c r="W489" s="142"/>
      <c r="X489" s="142"/>
      <c r="Y489" s="142"/>
      <c r="Z489" s="142"/>
      <c r="AA489" s="142"/>
      <c r="AB489" s="142"/>
      <c r="AC489" s="142"/>
      <c r="AD489" s="142"/>
      <c r="AE489" s="142"/>
    </row>
    <row r="490" customFormat="false" ht="12.75" hidden="false" customHeight="false" outlineLevel="0" collapsed="false">
      <c r="K490" s="19"/>
      <c r="L490" s="141"/>
      <c r="M490" s="142"/>
      <c r="N490" s="142"/>
      <c r="O490" s="142"/>
      <c r="P490" s="142"/>
      <c r="Q490" s="142"/>
      <c r="R490" s="142"/>
      <c r="S490" s="142"/>
      <c r="T490" s="142"/>
      <c r="U490" s="142"/>
      <c r="V490" s="141"/>
      <c r="W490" s="142"/>
      <c r="X490" s="142"/>
      <c r="Y490" s="142"/>
      <c r="Z490" s="142"/>
      <c r="AA490" s="142"/>
      <c r="AB490" s="142"/>
      <c r="AC490" s="142"/>
      <c r="AD490" s="142"/>
      <c r="AE490" s="142"/>
    </row>
    <row r="491" customFormat="false" ht="12.75" hidden="false" customHeight="false" outlineLevel="0" collapsed="false">
      <c r="K491" s="19"/>
      <c r="L491" s="141"/>
      <c r="M491" s="142"/>
      <c r="N491" s="142"/>
      <c r="O491" s="142"/>
      <c r="P491" s="142"/>
      <c r="Q491" s="142"/>
      <c r="R491" s="142"/>
      <c r="S491" s="142"/>
      <c r="T491" s="142"/>
      <c r="U491" s="142"/>
      <c r="V491" s="141"/>
      <c r="W491" s="142"/>
      <c r="X491" s="142"/>
      <c r="Y491" s="142"/>
      <c r="Z491" s="142"/>
      <c r="AA491" s="142"/>
      <c r="AB491" s="142"/>
      <c r="AC491" s="142"/>
      <c r="AD491" s="142"/>
      <c r="AE491" s="142"/>
    </row>
    <row r="492" customFormat="false" ht="12.75" hidden="false" customHeight="false" outlineLevel="0" collapsed="false">
      <c r="K492" s="19"/>
      <c r="L492" s="141"/>
      <c r="M492" s="142"/>
      <c r="N492" s="142"/>
      <c r="O492" s="142"/>
      <c r="P492" s="142"/>
      <c r="Q492" s="142"/>
      <c r="R492" s="142"/>
      <c r="S492" s="142"/>
      <c r="T492" s="142"/>
      <c r="U492" s="142"/>
      <c r="V492" s="141"/>
      <c r="W492" s="142"/>
      <c r="X492" s="142"/>
      <c r="Y492" s="142"/>
      <c r="Z492" s="142"/>
      <c r="AA492" s="142"/>
      <c r="AB492" s="142"/>
      <c r="AC492" s="142"/>
      <c r="AD492" s="142"/>
      <c r="AE492" s="142"/>
    </row>
    <row r="493" customFormat="false" ht="12.75" hidden="false" customHeight="false" outlineLevel="0" collapsed="false">
      <c r="K493" s="19"/>
      <c r="L493" s="141"/>
      <c r="M493" s="142"/>
      <c r="N493" s="142"/>
      <c r="O493" s="142"/>
      <c r="P493" s="142"/>
      <c r="Q493" s="142"/>
      <c r="R493" s="142"/>
      <c r="S493" s="142"/>
      <c r="T493" s="142"/>
      <c r="U493" s="142"/>
      <c r="V493" s="141"/>
      <c r="W493" s="142"/>
      <c r="X493" s="142"/>
      <c r="Y493" s="142"/>
      <c r="Z493" s="142"/>
      <c r="AA493" s="142"/>
      <c r="AB493" s="142"/>
      <c r="AC493" s="142"/>
      <c r="AD493" s="142"/>
      <c r="AE493" s="142"/>
    </row>
    <row r="494" customFormat="false" ht="12.75" hidden="false" customHeight="false" outlineLevel="0" collapsed="false">
      <c r="K494" s="19"/>
      <c r="L494" s="141"/>
      <c r="M494" s="142"/>
      <c r="N494" s="142"/>
      <c r="O494" s="142"/>
      <c r="P494" s="142"/>
      <c r="Q494" s="142"/>
      <c r="R494" s="142"/>
      <c r="S494" s="142"/>
      <c r="T494" s="142"/>
      <c r="U494" s="142"/>
      <c r="V494" s="141"/>
      <c r="W494" s="142"/>
      <c r="X494" s="142"/>
      <c r="Y494" s="142"/>
      <c r="Z494" s="142"/>
      <c r="AA494" s="142"/>
      <c r="AB494" s="142"/>
      <c r="AC494" s="142"/>
      <c r="AD494" s="142"/>
      <c r="AE494" s="142"/>
    </row>
    <row r="495" customFormat="false" ht="12.75" hidden="false" customHeight="false" outlineLevel="0" collapsed="false">
      <c r="K495" s="19"/>
      <c r="L495" s="141"/>
      <c r="M495" s="142"/>
      <c r="N495" s="142"/>
      <c r="O495" s="142"/>
      <c r="P495" s="142"/>
      <c r="Q495" s="142"/>
      <c r="R495" s="142"/>
      <c r="S495" s="142"/>
      <c r="T495" s="142"/>
      <c r="U495" s="142"/>
      <c r="V495" s="141"/>
      <c r="W495" s="142"/>
      <c r="X495" s="142"/>
      <c r="Y495" s="142"/>
      <c r="Z495" s="142"/>
      <c r="AA495" s="142"/>
      <c r="AB495" s="142"/>
      <c r="AC495" s="142"/>
      <c r="AD495" s="142"/>
      <c r="AE495" s="142"/>
    </row>
    <row r="496" customFormat="false" ht="12.75" hidden="false" customHeight="false" outlineLevel="0" collapsed="false">
      <c r="K496" s="19"/>
      <c r="L496" s="141"/>
      <c r="M496" s="142"/>
      <c r="N496" s="142"/>
      <c r="O496" s="142"/>
      <c r="P496" s="142"/>
      <c r="Q496" s="142"/>
      <c r="R496" s="142"/>
      <c r="S496" s="142"/>
      <c r="T496" s="142"/>
      <c r="U496" s="142"/>
      <c r="V496" s="141"/>
      <c r="W496" s="142"/>
      <c r="X496" s="142"/>
      <c r="Y496" s="142"/>
      <c r="Z496" s="142"/>
      <c r="AA496" s="142"/>
      <c r="AB496" s="142"/>
      <c r="AC496" s="142"/>
      <c r="AD496" s="142"/>
      <c r="AE496" s="142"/>
    </row>
    <row r="497" customFormat="false" ht="12.75" hidden="false" customHeight="false" outlineLevel="0" collapsed="false">
      <c r="K497" s="19"/>
      <c r="L497" s="141"/>
      <c r="M497" s="142"/>
      <c r="N497" s="142"/>
      <c r="O497" s="142"/>
      <c r="P497" s="142"/>
      <c r="Q497" s="142"/>
      <c r="R497" s="142"/>
      <c r="S497" s="142"/>
      <c r="T497" s="142"/>
      <c r="U497" s="142"/>
      <c r="V497" s="141"/>
      <c r="W497" s="142"/>
      <c r="X497" s="142"/>
      <c r="Y497" s="142"/>
      <c r="Z497" s="142"/>
      <c r="AA497" s="142"/>
      <c r="AB497" s="142"/>
      <c r="AC497" s="142"/>
      <c r="AD497" s="142"/>
      <c r="AE497" s="142"/>
    </row>
    <row r="498" customFormat="false" ht="12.75" hidden="false" customHeight="false" outlineLevel="0" collapsed="false">
      <c r="K498" s="19"/>
      <c r="L498" s="141"/>
      <c r="M498" s="142"/>
      <c r="N498" s="142"/>
      <c r="O498" s="142"/>
      <c r="P498" s="142"/>
      <c r="Q498" s="142"/>
      <c r="R498" s="142"/>
      <c r="S498" s="142"/>
      <c r="T498" s="142"/>
      <c r="U498" s="142"/>
      <c r="V498" s="141"/>
      <c r="W498" s="142"/>
      <c r="X498" s="142"/>
      <c r="Y498" s="142"/>
      <c r="Z498" s="142"/>
      <c r="AA498" s="142"/>
      <c r="AB498" s="142"/>
      <c r="AC498" s="142"/>
      <c r="AD498" s="142"/>
      <c r="AE498" s="142"/>
    </row>
    <row r="499" customFormat="false" ht="12.75" hidden="false" customHeight="false" outlineLevel="0" collapsed="false">
      <c r="K499" s="19"/>
      <c r="L499" s="141"/>
      <c r="M499" s="142"/>
      <c r="N499" s="142"/>
      <c r="O499" s="142"/>
      <c r="P499" s="142"/>
      <c r="Q499" s="142"/>
      <c r="R499" s="142"/>
      <c r="S499" s="142"/>
      <c r="T499" s="142"/>
      <c r="U499" s="142"/>
      <c r="V499" s="141"/>
      <c r="W499" s="142"/>
      <c r="X499" s="142"/>
      <c r="Y499" s="142"/>
      <c r="Z499" s="142"/>
      <c r="AA499" s="142"/>
      <c r="AB499" s="142"/>
      <c r="AC499" s="142"/>
      <c r="AD499" s="142"/>
      <c r="AE499" s="14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7"/>
      <c r="P502" s="157"/>
      <c r="R502" s="157"/>
      <c r="T502" s="157"/>
      <c r="U502" s="142"/>
      <c r="V502" s="5"/>
      <c r="X502" s="157"/>
      <c r="Z502" s="157"/>
      <c r="AB502" s="157"/>
      <c r="AD502" s="157"/>
      <c r="AE502" s="142"/>
    </row>
    <row r="503" customFormat="false" ht="12.75" hidden="false" customHeight="false" outlineLevel="0" collapsed="false">
      <c r="K503" s="19"/>
      <c r="U503" s="142"/>
      <c r="AE503" s="142"/>
    </row>
    <row r="504" customFormat="false" ht="12.75" hidden="false" customHeight="false" outlineLevel="0" collapsed="false">
      <c r="K504" s="19"/>
      <c r="L504" s="159"/>
      <c r="U504" s="178"/>
      <c r="V504" s="159"/>
      <c r="AE504" s="17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E42" activeCellId="0" sqref="E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3" width="13.41"/>
    <col collapsed="false" customWidth="true" hidden="false" outlineLevel="0" max="4" min="4" style="32" width="11.42"/>
    <col collapsed="false" customWidth="true" hidden="false" outlineLevel="0" max="5" min="5" style="117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2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9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50" width="10.99"/>
    <col collapsed="false" customWidth="true" hidden="false" outlineLevel="0" max="39" min="39" style="152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8"/>
      <c r="O1" s="5" t="s">
        <v>255</v>
      </c>
      <c r="AD1" s="180" t="s">
        <v>256</v>
      </c>
    </row>
    <row r="2" customFormat="false" ht="16.5" hidden="false" customHeight="true" outlineLevel="0" collapsed="false">
      <c r="A2" s="46"/>
      <c r="B2" s="29"/>
      <c r="C2" s="68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286"/>
      <c r="F3" s="29"/>
      <c r="J3" s="29"/>
      <c r="K3" s="29"/>
    </row>
    <row r="4" customFormat="false" ht="17.1" hidden="false" customHeight="true" outlineLevel="0" collapsed="false">
      <c r="A4" s="244" t="s">
        <v>257</v>
      </c>
      <c r="B4" s="412" t="n">
        <v>12353</v>
      </c>
      <c r="C4" s="142" t="s">
        <v>258</v>
      </c>
      <c r="D4" s="412" t="n">
        <v>500168</v>
      </c>
      <c r="E4" s="142" t="s">
        <v>259</v>
      </c>
      <c r="F4" s="142"/>
      <c r="G4" s="142" t="s">
        <v>260</v>
      </c>
      <c r="H4" s="32" t="s">
        <v>261</v>
      </c>
      <c r="I4" s="32" t="n">
        <v>10522</v>
      </c>
      <c r="P4" s="35"/>
      <c r="S4" s="35"/>
      <c r="W4" s="9"/>
      <c r="X4" s="451"/>
    </row>
    <row r="5" customFormat="false" ht="17.1" hidden="false" customHeight="true" outlineLevel="0" collapsed="false">
      <c r="A5" s="18"/>
      <c r="B5" s="246" t="s">
        <v>158</v>
      </c>
      <c r="C5" s="246" t="s">
        <v>159</v>
      </c>
      <c r="D5" s="246" t="s">
        <v>158</v>
      </c>
      <c r="E5" s="246" t="s">
        <v>159</v>
      </c>
      <c r="F5" s="142"/>
      <c r="H5" s="32" t="s">
        <v>262</v>
      </c>
      <c r="I5" s="32" t="s">
        <v>263</v>
      </c>
      <c r="O5" s="181"/>
      <c r="P5" s="35"/>
      <c r="R5" s="32"/>
      <c r="S5" s="35"/>
      <c r="U5" s="32"/>
      <c r="V5" s="32"/>
      <c r="W5" s="117"/>
      <c r="X5" s="97"/>
    </row>
    <row r="6" customFormat="false" ht="15" hidden="false" customHeight="true" outlineLevel="0" collapsed="false">
      <c r="A6" s="18" t="n">
        <v>1</v>
      </c>
      <c r="B6" s="142"/>
      <c r="C6" s="142"/>
      <c r="D6" s="142" t="n">
        <v>-38899</v>
      </c>
      <c r="E6" s="142" t="n">
        <v>-39350</v>
      </c>
      <c r="F6" s="142" t="n">
        <f aca="false">+C6+E6-B6-D6</f>
        <v>-451</v>
      </c>
      <c r="O6" s="181"/>
      <c r="P6" s="35"/>
      <c r="R6" s="32"/>
      <c r="S6" s="35"/>
      <c r="U6" s="32"/>
      <c r="V6" s="400"/>
      <c r="W6" s="117"/>
      <c r="X6" s="97"/>
      <c r="Y6" s="97"/>
      <c r="AD6" s="18"/>
      <c r="AE6" s="452"/>
      <c r="AF6" s="246"/>
      <c r="AG6" s="246"/>
      <c r="AH6" s="246"/>
      <c r="AI6" s="18"/>
    </row>
    <row r="7" customFormat="false" ht="15" hidden="false" customHeight="true" outlineLevel="0" collapsed="false">
      <c r="A7" s="18" t="n">
        <v>2</v>
      </c>
      <c r="B7" s="142"/>
      <c r="C7" s="142"/>
      <c r="D7" s="142" t="n">
        <v>-3677</v>
      </c>
      <c r="E7" s="142" t="n">
        <v>-1850</v>
      </c>
      <c r="F7" s="142" t="n">
        <f aca="false">+C7+E7-B7-D7</f>
        <v>1827</v>
      </c>
      <c r="J7" s="181"/>
      <c r="K7" s="181"/>
      <c r="L7" s="181"/>
      <c r="M7" s="181"/>
      <c r="N7" s="181"/>
      <c r="O7" s="181"/>
      <c r="P7" s="35"/>
      <c r="R7" s="32"/>
      <c r="S7" s="35"/>
      <c r="U7" s="32"/>
      <c r="V7" s="32"/>
      <c r="W7" s="117"/>
      <c r="X7" s="97"/>
      <c r="Y7" s="97"/>
      <c r="AD7" s="160"/>
      <c r="AE7" s="453"/>
      <c r="AF7" s="142"/>
      <c r="AG7" s="142"/>
      <c r="AH7" s="197"/>
      <c r="AI7" s="138"/>
    </row>
    <row r="8" customFormat="false" ht="15" hidden="false" customHeight="true" outlineLevel="2" collapsed="false">
      <c r="A8" s="18" t="n">
        <v>3</v>
      </c>
      <c r="B8" s="142"/>
      <c r="C8" s="142"/>
      <c r="D8" s="142"/>
      <c r="E8" s="142" t="n">
        <v>-3350</v>
      </c>
      <c r="F8" s="142" t="n">
        <f aca="false">+C8+E8-B8-D8</f>
        <v>-3350</v>
      </c>
      <c r="O8" s="181"/>
      <c r="P8" s="35"/>
      <c r="R8" s="32"/>
      <c r="S8" s="35"/>
      <c r="U8" s="32"/>
      <c r="V8" s="32"/>
      <c r="W8" s="117"/>
      <c r="X8" s="97"/>
      <c r="Y8" s="97"/>
      <c r="AD8" s="160"/>
      <c r="AE8" s="453"/>
      <c r="AF8" s="142"/>
      <c r="AG8" s="142"/>
      <c r="AH8" s="197"/>
      <c r="AI8" s="138"/>
      <c r="AJ8" s="97"/>
    </row>
    <row r="9" customFormat="false" ht="15" hidden="false" customHeight="true" outlineLevel="1" collapsed="false">
      <c r="A9" s="18" t="n">
        <v>4</v>
      </c>
      <c r="B9" s="142"/>
      <c r="C9" s="142"/>
      <c r="D9" s="142"/>
      <c r="E9" s="142" t="n">
        <v>-350</v>
      </c>
      <c r="F9" s="142" t="n">
        <f aca="false">+C9+E9-B9-D9</f>
        <v>-350</v>
      </c>
      <c r="O9" s="181"/>
      <c r="P9" s="35"/>
      <c r="R9" s="32"/>
      <c r="S9" s="35"/>
      <c r="U9" s="32"/>
      <c r="V9" s="32"/>
      <c r="W9" s="117"/>
      <c r="X9" s="97"/>
      <c r="Y9" s="97"/>
      <c r="AD9" s="160"/>
      <c r="AE9" s="453"/>
      <c r="AF9" s="142"/>
      <c r="AG9" s="142"/>
      <c r="AH9" s="197"/>
      <c r="AI9" s="138"/>
      <c r="AJ9" s="97"/>
    </row>
    <row r="10" customFormat="false" ht="15" hidden="false" customHeight="true" outlineLevel="2" collapsed="false">
      <c r="A10" s="18" t="n">
        <v>5</v>
      </c>
      <c r="B10" s="142"/>
      <c r="C10" s="142"/>
      <c r="D10" s="142"/>
      <c r="E10" s="142" t="n">
        <v>-850</v>
      </c>
      <c r="F10" s="142" t="n">
        <f aca="false">+C10+E10-B10-D10</f>
        <v>-850</v>
      </c>
      <c r="O10" s="181"/>
      <c r="P10" s="35"/>
      <c r="R10" s="32"/>
      <c r="S10" s="35"/>
      <c r="U10" s="32"/>
      <c r="V10" s="32"/>
      <c r="W10" s="117"/>
      <c r="X10" s="97"/>
      <c r="Y10" s="97"/>
      <c r="AD10" s="160"/>
      <c r="AE10" s="453"/>
      <c r="AF10" s="142"/>
      <c r="AG10" s="142"/>
      <c r="AH10" s="197"/>
      <c r="AI10" s="138"/>
      <c r="AJ10" s="97"/>
    </row>
    <row r="11" customFormat="false" ht="15" hidden="false" customHeight="true" outlineLevel="2" collapsed="false">
      <c r="A11" s="18" t="n">
        <v>6</v>
      </c>
      <c r="B11" s="142"/>
      <c r="C11" s="142"/>
      <c r="D11" s="142"/>
      <c r="E11" s="142" t="n">
        <v>-850</v>
      </c>
      <c r="F11" s="142" t="n">
        <f aca="false">+C11+E11-B11-D11</f>
        <v>-850</v>
      </c>
      <c r="O11" s="181"/>
      <c r="P11" s="35"/>
      <c r="R11" s="32"/>
      <c r="S11" s="35"/>
      <c r="U11" s="32"/>
      <c r="V11" s="32"/>
      <c r="W11" s="117"/>
      <c r="X11" s="97"/>
      <c r="Y11" s="97"/>
      <c r="AD11" s="160"/>
      <c r="AE11" s="453"/>
      <c r="AF11" s="142"/>
      <c r="AG11" s="142"/>
      <c r="AH11" s="197"/>
      <c r="AI11" s="138"/>
      <c r="AJ11" s="97"/>
    </row>
    <row r="12" customFormat="false" ht="15" hidden="false" customHeight="true" outlineLevel="2" collapsed="false">
      <c r="A12" s="18" t="n">
        <v>7</v>
      </c>
      <c r="B12" s="142"/>
      <c r="C12" s="142"/>
      <c r="D12" s="142"/>
      <c r="E12" s="142" t="n">
        <v>-850</v>
      </c>
      <c r="F12" s="142" t="n">
        <f aca="false">+C12+E12-B12-D12</f>
        <v>-850</v>
      </c>
      <c r="O12" s="181"/>
      <c r="P12" s="35"/>
      <c r="R12" s="32"/>
      <c r="S12" s="35"/>
      <c r="U12" s="32"/>
      <c r="V12" s="32"/>
      <c r="W12" s="117"/>
      <c r="X12" s="97"/>
      <c r="Y12" s="97"/>
      <c r="AD12" s="160"/>
      <c r="AE12" s="453"/>
      <c r="AF12" s="142"/>
      <c r="AG12" s="142"/>
      <c r="AH12" s="197"/>
      <c r="AI12" s="138"/>
      <c r="AJ12" s="97"/>
    </row>
    <row r="13" customFormat="false" ht="15" hidden="false" customHeight="true" outlineLevel="2" collapsed="false">
      <c r="A13" s="18" t="n">
        <v>8</v>
      </c>
      <c r="B13" s="142"/>
      <c r="C13" s="142"/>
      <c r="D13" s="142" t="n">
        <v>-13262</v>
      </c>
      <c r="E13" s="142" t="n">
        <v>-12350</v>
      </c>
      <c r="F13" s="142" t="n">
        <f aca="false">+C13+E13-B13-D13</f>
        <v>912</v>
      </c>
      <c r="O13" s="181"/>
      <c r="P13" s="35"/>
      <c r="R13" s="32"/>
      <c r="S13" s="35"/>
      <c r="U13" s="32"/>
      <c r="V13" s="32"/>
      <c r="W13" s="117"/>
      <c r="X13" s="97"/>
      <c r="Y13" s="97"/>
      <c r="AD13" s="160"/>
      <c r="AE13" s="453"/>
      <c r="AF13" s="142"/>
      <c r="AG13" s="142"/>
      <c r="AH13" s="197"/>
      <c r="AI13" s="138"/>
      <c r="AJ13" s="97"/>
    </row>
    <row r="14" customFormat="false" ht="15" hidden="false" customHeight="true" outlineLevel="1" collapsed="false">
      <c r="A14" s="18" t="n">
        <v>9</v>
      </c>
      <c r="B14" s="142"/>
      <c r="C14" s="142"/>
      <c r="D14" s="142" t="n">
        <v>-33942</v>
      </c>
      <c r="E14" s="142" t="n">
        <v>-32042</v>
      </c>
      <c r="F14" s="142" t="n">
        <f aca="false">+C14+E14-B14-D14</f>
        <v>1900</v>
      </c>
      <c r="O14" s="181"/>
      <c r="P14" s="35"/>
      <c r="R14" s="32"/>
      <c r="S14" s="35"/>
      <c r="U14" s="32"/>
      <c r="V14" s="32"/>
      <c r="W14" s="117"/>
      <c r="X14" s="97"/>
      <c r="Y14" s="97"/>
      <c r="AD14" s="160"/>
      <c r="AE14" s="453"/>
      <c r="AF14" s="142"/>
      <c r="AG14" s="142"/>
      <c r="AH14" s="197"/>
      <c r="AI14" s="138"/>
      <c r="AJ14" s="97"/>
    </row>
    <row r="15" customFormat="false" ht="15" hidden="false" customHeight="true" outlineLevel="2" collapsed="false">
      <c r="A15" s="18" t="n">
        <v>10</v>
      </c>
      <c r="B15" s="142"/>
      <c r="C15" s="142"/>
      <c r="D15" s="142" t="n">
        <v>-33351</v>
      </c>
      <c r="E15" s="142" t="n">
        <v>-32042</v>
      </c>
      <c r="F15" s="142" t="n">
        <f aca="false">+C15+E15-B15-D15</f>
        <v>1309</v>
      </c>
      <c r="O15" s="181"/>
      <c r="P15" s="35"/>
      <c r="R15" s="32"/>
      <c r="AD15" s="160"/>
      <c r="AE15" s="453"/>
      <c r="AF15" s="142"/>
      <c r="AG15" s="142"/>
      <c r="AH15" s="197"/>
      <c r="AI15" s="138"/>
      <c r="AJ15" s="97"/>
    </row>
    <row r="16" customFormat="false" ht="18" hidden="false" customHeight="true" outlineLevel="2" collapsed="false">
      <c r="A16" s="18" t="n">
        <v>11</v>
      </c>
      <c r="B16" s="142"/>
      <c r="C16" s="142"/>
      <c r="D16" s="142" t="n">
        <v>-33738</v>
      </c>
      <c r="E16" s="142" t="n">
        <v>-32042</v>
      </c>
      <c r="F16" s="142" t="n">
        <f aca="false">+C16+E16-B16-D16</f>
        <v>1696</v>
      </c>
      <c r="O16" s="181"/>
      <c r="P16" s="35"/>
      <c r="R16" s="32"/>
      <c r="S16" s="35"/>
      <c r="U16" s="32"/>
      <c r="V16" s="32"/>
      <c r="W16" s="117"/>
      <c r="X16" s="97"/>
      <c r="Y16" s="97"/>
      <c r="AD16" s="160"/>
      <c r="AE16" s="453"/>
      <c r="AF16" s="142"/>
      <c r="AG16" s="142"/>
      <c r="AH16" s="197"/>
      <c r="AI16" s="138"/>
      <c r="AJ16" s="97"/>
    </row>
    <row r="17" customFormat="false" ht="18" hidden="false" customHeight="true" outlineLevel="2" collapsed="false">
      <c r="A17" s="18" t="n">
        <v>12</v>
      </c>
      <c r="B17" s="142"/>
      <c r="C17" s="142"/>
      <c r="D17" s="142" t="n">
        <v>-33590</v>
      </c>
      <c r="E17" s="142" t="n">
        <v>-33350</v>
      </c>
      <c r="F17" s="142" t="n">
        <f aca="false">+C17+E17-B17-D17</f>
        <v>240</v>
      </c>
      <c r="O17" s="181"/>
      <c r="P17" s="35"/>
      <c r="R17" s="32"/>
      <c r="S17" s="35"/>
      <c r="AD17" s="160"/>
      <c r="AE17" s="453"/>
      <c r="AF17" s="142"/>
      <c r="AG17" s="142"/>
      <c r="AH17" s="197"/>
      <c r="AI17" s="138"/>
      <c r="AJ17" s="97"/>
    </row>
    <row r="18" customFormat="false" ht="18" hidden="false" customHeight="true" outlineLevel="1" collapsed="false">
      <c r="A18" s="18" t="n">
        <v>13</v>
      </c>
      <c r="B18" s="142"/>
      <c r="C18" s="142"/>
      <c r="D18" s="142" t="n">
        <v>-5050</v>
      </c>
      <c r="E18" s="142" t="n">
        <v>-850</v>
      </c>
      <c r="F18" s="142" t="n">
        <f aca="false">+C18+E18-B18-D18</f>
        <v>4200</v>
      </c>
      <c r="O18" s="181"/>
      <c r="P18" s="35"/>
      <c r="R18" s="32"/>
      <c r="S18" s="35"/>
      <c r="AD18" s="160"/>
      <c r="AE18" s="453"/>
      <c r="AF18" s="142"/>
      <c r="AG18" s="142"/>
      <c r="AH18" s="197"/>
      <c r="AI18" s="138"/>
      <c r="AJ18" s="97"/>
    </row>
    <row r="19" customFormat="false" ht="18" hidden="false" customHeight="true" outlineLevel="2" collapsed="false">
      <c r="A19" s="18" t="n">
        <v>14</v>
      </c>
      <c r="B19" s="142"/>
      <c r="C19" s="142"/>
      <c r="D19" s="142" t="n">
        <v>-18827</v>
      </c>
      <c r="E19" s="142" t="n">
        <v>-23049</v>
      </c>
      <c r="F19" s="142" t="n">
        <f aca="false">+C19+E19-B19-D19</f>
        <v>-4222</v>
      </c>
      <c r="O19" s="181"/>
      <c r="P19" s="35"/>
      <c r="R19" s="32"/>
      <c r="S19" s="35"/>
      <c r="U19" s="32"/>
      <c r="AD19" s="160"/>
      <c r="AE19" s="453"/>
      <c r="AF19" s="142"/>
      <c r="AG19" s="142"/>
      <c r="AH19" s="197"/>
      <c r="AI19" s="138"/>
      <c r="AJ19" s="97"/>
    </row>
    <row r="20" customFormat="false" ht="18" hidden="false" customHeight="true" outlineLevel="1" collapsed="false">
      <c r="A20" s="18" t="n">
        <v>15</v>
      </c>
      <c r="B20" s="142"/>
      <c r="C20" s="142"/>
      <c r="D20" s="142" t="n">
        <v>-29265</v>
      </c>
      <c r="E20" s="142" t="n">
        <v>-30349</v>
      </c>
      <c r="F20" s="142" t="n">
        <f aca="false">+C20+E20-B20-D20</f>
        <v>-1084</v>
      </c>
      <c r="O20" s="181"/>
      <c r="P20" s="35"/>
      <c r="R20" s="32"/>
      <c r="S20" s="35"/>
      <c r="U20" s="32"/>
      <c r="AD20" s="160"/>
      <c r="AE20" s="453"/>
      <c r="AF20" s="142"/>
      <c r="AG20" s="142"/>
      <c r="AH20" s="197"/>
      <c r="AI20" s="138"/>
      <c r="AJ20" s="97"/>
    </row>
    <row r="21" customFormat="false" ht="18" hidden="false" customHeight="true" outlineLevel="2" collapsed="false">
      <c r="A21" s="18" t="n">
        <v>16</v>
      </c>
      <c r="B21" s="142"/>
      <c r="C21" s="142"/>
      <c r="D21" s="142" t="n">
        <v>-19595</v>
      </c>
      <c r="E21" s="142" t="n">
        <v>-19850</v>
      </c>
      <c r="F21" s="142" t="n">
        <f aca="false">+C21+E21-B21-D21</f>
        <v>-255</v>
      </c>
      <c r="O21" s="181"/>
      <c r="P21" s="35"/>
      <c r="R21" s="32"/>
      <c r="S21" s="35"/>
      <c r="U21" s="32"/>
      <c r="AD21" s="160"/>
      <c r="AE21" s="453"/>
      <c r="AF21" s="142"/>
      <c r="AG21" s="142"/>
      <c r="AH21" s="197"/>
      <c r="AI21" s="138"/>
      <c r="AJ21" s="97"/>
    </row>
    <row r="22" customFormat="false" ht="18" hidden="false" customHeight="true" outlineLevel="2" collapsed="false">
      <c r="A22" s="18" t="n">
        <v>17</v>
      </c>
      <c r="B22" s="142"/>
      <c r="C22" s="142"/>
      <c r="D22" s="142" t="n">
        <v>-19651</v>
      </c>
      <c r="E22" s="142" t="n">
        <v>-19850</v>
      </c>
      <c r="F22" s="142" t="n">
        <f aca="false">+C22+E22-B22-D22</f>
        <v>-199</v>
      </c>
      <c r="O22" s="181"/>
      <c r="P22" s="35"/>
      <c r="R22" s="32"/>
      <c r="S22" s="35"/>
      <c r="U22" s="32"/>
      <c r="V22" s="32"/>
      <c r="W22" s="117"/>
      <c r="X22" s="97"/>
      <c r="Y22" s="97"/>
      <c r="AD22" s="160"/>
      <c r="AE22" s="453"/>
      <c r="AF22" s="142"/>
      <c r="AG22" s="142"/>
      <c r="AH22" s="197"/>
      <c r="AI22" s="138"/>
      <c r="AJ22" s="97"/>
    </row>
    <row r="23" customFormat="false" ht="18" hidden="false" customHeight="true" outlineLevel="1" collapsed="false">
      <c r="A23" s="18" t="n">
        <v>18</v>
      </c>
      <c r="B23" s="142"/>
      <c r="C23" s="142"/>
      <c r="D23" s="142" t="n">
        <v>-19767</v>
      </c>
      <c r="E23" s="142" t="n">
        <v>-19850</v>
      </c>
      <c r="F23" s="142" t="n">
        <f aca="false">+C23+E23-B23-D23</f>
        <v>-83</v>
      </c>
      <c r="O23" s="181"/>
      <c r="P23" s="35"/>
      <c r="R23" s="32"/>
      <c r="S23" s="35"/>
      <c r="U23" s="32"/>
      <c r="V23" s="32"/>
      <c r="W23" s="117"/>
      <c r="X23" s="97"/>
      <c r="Y23" s="97"/>
      <c r="AD23" s="160"/>
      <c r="AE23" s="453"/>
      <c r="AF23" s="142"/>
      <c r="AG23" s="142"/>
      <c r="AH23" s="197"/>
      <c r="AI23" s="138"/>
      <c r="AJ23" s="97"/>
    </row>
    <row r="24" customFormat="false" ht="18" hidden="false" customHeight="true" outlineLevel="2" collapsed="false">
      <c r="A24" s="18" t="n">
        <v>19</v>
      </c>
      <c r="B24" s="142"/>
      <c r="C24" s="142"/>
      <c r="D24" s="142"/>
      <c r="E24" s="142"/>
      <c r="F24" s="142" t="n">
        <f aca="false">+C24+E24-B24-D24</f>
        <v>0</v>
      </c>
      <c r="O24" s="181"/>
      <c r="P24" s="35"/>
      <c r="R24" s="32"/>
      <c r="S24" s="35"/>
      <c r="U24" s="32"/>
      <c r="V24" s="32"/>
      <c r="W24" s="117"/>
      <c r="X24" s="97"/>
      <c r="Y24" s="97"/>
      <c r="AD24" s="160"/>
      <c r="AE24" s="453"/>
      <c r="AF24" s="142"/>
      <c r="AG24" s="142"/>
      <c r="AH24" s="197"/>
      <c r="AI24" s="138"/>
      <c r="AJ24" s="97"/>
    </row>
    <row r="25" customFormat="false" ht="18" hidden="false" customHeight="true" outlineLevel="2" collapsed="false">
      <c r="A25" s="18" t="n">
        <v>20</v>
      </c>
      <c r="B25" s="142"/>
      <c r="C25" s="142"/>
      <c r="D25" s="142"/>
      <c r="E25" s="142"/>
      <c r="F25" s="142" t="n">
        <f aca="false">+C25+E25-B25-D25</f>
        <v>0</v>
      </c>
      <c r="O25" s="181"/>
      <c r="P25" s="35"/>
      <c r="Q25" s="145"/>
      <c r="R25" s="32"/>
      <c r="S25" s="35"/>
      <c r="U25" s="32"/>
      <c r="V25" s="32"/>
      <c r="W25" s="117"/>
      <c r="X25" s="97"/>
      <c r="Y25" s="97"/>
      <c r="AD25" s="160"/>
      <c r="AE25" s="453"/>
      <c r="AF25" s="142"/>
      <c r="AG25" s="142"/>
      <c r="AH25" s="197"/>
      <c r="AI25" s="138"/>
      <c r="AJ25" s="97"/>
    </row>
    <row r="26" customFormat="false" ht="18" hidden="false" customHeight="true" outlineLevel="2" collapsed="false">
      <c r="A26" s="18" t="n">
        <v>21</v>
      </c>
      <c r="B26" s="142"/>
      <c r="C26" s="142"/>
      <c r="D26" s="142"/>
      <c r="E26" s="142"/>
      <c r="F26" s="142" t="n">
        <f aca="false">+C26+E26-B26-D26</f>
        <v>0</v>
      </c>
      <c r="O26" s="181"/>
      <c r="P26" s="35"/>
      <c r="Q26" s="181"/>
      <c r="R26" s="32"/>
      <c r="U26" s="32"/>
      <c r="V26" s="32"/>
      <c r="W26" s="117"/>
      <c r="X26" s="97"/>
      <c r="AD26" s="160"/>
      <c r="AE26" s="453"/>
      <c r="AF26" s="142"/>
      <c r="AG26" s="142"/>
      <c r="AH26" s="197"/>
      <c r="AI26" s="138"/>
      <c r="AJ26" s="97"/>
    </row>
    <row r="27" customFormat="false" ht="18" hidden="false" customHeight="true" outlineLevel="2" collapsed="false">
      <c r="A27" s="18" t="n">
        <v>22</v>
      </c>
      <c r="B27" s="142"/>
      <c r="C27" s="142"/>
      <c r="D27" s="142"/>
      <c r="E27" s="142"/>
      <c r="F27" s="142" t="n">
        <f aca="false">+C27+E27-B27-D27</f>
        <v>0</v>
      </c>
      <c r="O27" s="181"/>
      <c r="P27" s="35"/>
      <c r="Q27" s="181"/>
      <c r="R27" s="32"/>
      <c r="U27" s="32"/>
      <c r="V27" s="32"/>
      <c r="W27" s="117"/>
      <c r="X27" s="396"/>
      <c r="AD27" s="160"/>
      <c r="AE27" s="453"/>
      <c r="AF27" s="142"/>
      <c r="AG27" s="142"/>
      <c r="AH27" s="197"/>
      <c r="AI27" s="138"/>
      <c r="AJ27" s="97"/>
    </row>
    <row r="28" customFormat="false" ht="18" hidden="false" customHeight="true" outlineLevel="1" collapsed="false">
      <c r="A28" s="18" t="n">
        <v>23</v>
      </c>
      <c r="B28" s="142"/>
      <c r="C28" s="142"/>
      <c r="D28" s="142"/>
      <c r="E28" s="142"/>
      <c r="F28" s="142" t="n">
        <f aca="false">+C28+E28-B28-D28</f>
        <v>0</v>
      </c>
      <c r="O28" s="181"/>
      <c r="P28" s="35"/>
      <c r="Q28" s="181"/>
      <c r="R28" s="32"/>
      <c r="U28" s="32"/>
      <c r="V28" s="32"/>
      <c r="W28" s="117"/>
      <c r="X28" s="190"/>
      <c r="AD28" s="160"/>
      <c r="AE28" s="453"/>
      <c r="AF28" s="142"/>
      <c r="AG28" s="142"/>
      <c r="AH28" s="197"/>
      <c r="AI28" s="138"/>
      <c r="AJ28" s="97"/>
    </row>
    <row r="29" customFormat="false" ht="18" hidden="false" customHeight="true" outlineLevel="2" collapsed="false">
      <c r="A29" s="18" t="n">
        <v>24</v>
      </c>
      <c r="B29" s="142"/>
      <c r="C29" s="142"/>
      <c r="D29" s="142"/>
      <c r="E29" s="142"/>
      <c r="F29" s="142" t="n">
        <f aca="false">+C29+E29-B29-D29</f>
        <v>0</v>
      </c>
      <c r="P29" s="35"/>
      <c r="Q29" s="181"/>
      <c r="R29" s="32"/>
      <c r="U29" s="32"/>
      <c r="V29" s="32"/>
      <c r="W29" s="117"/>
      <c r="X29" s="454"/>
      <c r="AD29" s="160"/>
      <c r="AE29" s="453"/>
      <c r="AF29" s="142"/>
      <c r="AG29" s="142"/>
      <c r="AH29" s="197"/>
      <c r="AI29" s="138"/>
      <c r="AJ29" s="97"/>
    </row>
    <row r="30" customFormat="false" ht="18" hidden="false" customHeight="true" outlineLevel="2" collapsed="false">
      <c r="A30" s="18" t="n">
        <v>25</v>
      </c>
      <c r="B30" s="142"/>
      <c r="C30" s="142"/>
      <c r="D30" s="142"/>
      <c r="E30" s="142"/>
      <c r="F30" s="142" t="n">
        <f aca="false">+C30+E30-B30-D30</f>
        <v>0</v>
      </c>
      <c r="AD30" s="160"/>
      <c r="AE30" s="453"/>
      <c r="AF30" s="142"/>
      <c r="AG30" s="142"/>
      <c r="AH30" s="197"/>
      <c r="AI30" s="138"/>
      <c r="AJ30" s="97"/>
    </row>
    <row r="31" customFormat="false" ht="18" hidden="false" customHeight="true" outlineLevel="2" collapsed="false">
      <c r="A31" s="18" t="n">
        <v>26</v>
      </c>
      <c r="B31" s="142"/>
      <c r="C31" s="142"/>
      <c r="D31" s="142"/>
      <c r="E31" s="142"/>
      <c r="F31" s="142" t="n">
        <f aca="false">+C31+E31-B31-D31</f>
        <v>0</v>
      </c>
      <c r="Q31" s="181"/>
      <c r="R31" s="32"/>
      <c r="S31" s="32"/>
      <c r="T31" s="32"/>
      <c r="U31" s="117"/>
      <c r="V31" s="97"/>
      <c r="AD31" s="160"/>
      <c r="AE31" s="453"/>
      <c r="AF31" s="142"/>
      <c r="AG31" s="142"/>
      <c r="AH31" s="197"/>
      <c r="AI31" s="138"/>
      <c r="AJ31" s="97"/>
    </row>
    <row r="32" customFormat="false" ht="18" hidden="false" customHeight="true" outlineLevel="2" collapsed="false">
      <c r="A32" s="18" t="n">
        <v>27</v>
      </c>
      <c r="B32" s="142"/>
      <c r="C32" s="142"/>
      <c r="D32" s="142"/>
      <c r="E32" s="142"/>
      <c r="F32" s="142" t="n">
        <f aca="false">+C32+E32-B32-D32</f>
        <v>0</v>
      </c>
      <c r="Q32" s="181"/>
      <c r="R32" s="32"/>
      <c r="S32" s="32"/>
      <c r="T32" s="32"/>
      <c r="U32" s="117"/>
      <c r="V32" s="97"/>
      <c r="AD32" s="160"/>
      <c r="AE32" s="453"/>
      <c r="AF32" s="142"/>
      <c r="AG32" s="142"/>
      <c r="AH32" s="197"/>
      <c r="AI32" s="138"/>
      <c r="AJ32" s="97"/>
    </row>
    <row r="33" customFormat="false" ht="18" hidden="false" customHeight="true" outlineLevel="2" collapsed="false">
      <c r="A33" s="18" t="n">
        <v>28</v>
      </c>
      <c r="B33" s="142"/>
      <c r="C33" s="142"/>
      <c r="D33" s="142"/>
      <c r="E33" s="142"/>
      <c r="F33" s="142" t="n">
        <f aca="false">+C33+E33-B33-D33</f>
        <v>0</v>
      </c>
      <c r="Q33" s="181"/>
      <c r="R33" s="32"/>
      <c r="S33" s="32"/>
      <c r="T33" s="32"/>
      <c r="U33" s="117"/>
      <c r="V33" s="97"/>
      <c r="AD33" s="160"/>
      <c r="AE33" s="453"/>
      <c r="AF33" s="142"/>
      <c r="AG33" s="142"/>
      <c r="AH33" s="197"/>
      <c r="AI33" s="138"/>
      <c r="AJ33" s="97"/>
    </row>
    <row r="34" customFormat="false" ht="18" hidden="false" customHeight="true" outlineLevel="2" collapsed="false">
      <c r="A34" s="18" t="n">
        <v>29</v>
      </c>
      <c r="B34" s="142"/>
      <c r="C34" s="142"/>
      <c r="D34" s="142"/>
      <c r="E34" s="142"/>
      <c r="F34" s="142" t="n">
        <f aca="false">+C34+E34-B34-D34</f>
        <v>0</v>
      </c>
      <c r="Q34" s="181"/>
      <c r="R34" s="32"/>
      <c r="S34" s="32"/>
      <c r="T34" s="32"/>
      <c r="U34" s="117"/>
      <c r="V34" s="97"/>
      <c r="AD34" s="160"/>
      <c r="AE34" s="453"/>
      <c r="AF34" s="142"/>
      <c r="AG34" s="142"/>
      <c r="AH34" s="197"/>
      <c r="AI34" s="138"/>
      <c r="AJ34" s="97"/>
    </row>
    <row r="35" customFormat="false" ht="18" hidden="false" customHeight="true" outlineLevel="2" collapsed="false">
      <c r="A35" s="18" t="n">
        <v>30</v>
      </c>
      <c r="B35" s="142"/>
      <c r="C35" s="142"/>
      <c r="D35" s="142"/>
      <c r="E35" s="142"/>
      <c r="F35" s="142" t="n">
        <f aca="false">+C35+E35-B35-D35</f>
        <v>0</v>
      </c>
      <c r="R35" s="32"/>
      <c r="S35" s="32"/>
      <c r="T35" s="32"/>
      <c r="U35" s="117"/>
      <c r="V35" s="97"/>
      <c r="AD35" s="160"/>
      <c r="AE35" s="453"/>
      <c r="AF35" s="142"/>
      <c r="AG35" s="142"/>
      <c r="AH35" s="197"/>
      <c r="AI35" s="138"/>
      <c r="AJ35" s="97"/>
    </row>
    <row r="36" customFormat="false" ht="18" hidden="false" customHeight="true" outlineLevel="1" collapsed="false">
      <c r="A36" s="18" t="n">
        <v>31</v>
      </c>
      <c r="B36" s="142"/>
      <c r="C36" s="142"/>
      <c r="D36" s="142"/>
      <c r="E36" s="142"/>
      <c r="F36" s="142" t="n">
        <f aca="false">+C36+E36-B36-D36</f>
        <v>0</v>
      </c>
      <c r="R36" s="32"/>
      <c r="S36" s="32"/>
      <c r="T36" s="32"/>
      <c r="U36" s="117"/>
      <c r="V36" s="97"/>
      <c r="AD36" s="160"/>
      <c r="AE36" s="453"/>
      <c r="AF36" s="142"/>
      <c r="AG36" s="142"/>
      <c r="AH36" s="197"/>
      <c r="AI36" s="138"/>
      <c r="AJ36" s="97"/>
    </row>
    <row r="37" customFormat="false" ht="18" hidden="false" customHeight="true" outlineLevel="0" collapsed="false">
      <c r="A37" s="18"/>
      <c r="B37" s="142" t="n">
        <f aca="false">SUM(B6:B36)</f>
        <v>0</v>
      </c>
      <c r="C37" s="142" t="n">
        <f aca="false">SUM(C6:C36)</f>
        <v>0</v>
      </c>
      <c r="D37" s="142" t="n">
        <f aca="false">SUM(D6:D36)</f>
        <v>-302614</v>
      </c>
      <c r="E37" s="142" t="n">
        <f aca="false">SUM(E6:E36)</f>
        <v>-303074</v>
      </c>
      <c r="F37" s="142" t="n">
        <f aca="false">SUM(F6:F36)</f>
        <v>-460</v>
      </c>
      <c r="J37" s="73" t="n">
        <f aca="false">+I37+H37+G37</f>
        <v>0</v>
      </c>
      <c r="R37" s="32"/>
      <c r="S37" s="32"/>
      <c r="T37" s="32"/>
      <c r="U37" s="117"/>
      <c r="V37" s="97"/>
      <c r="AD37" s="160"/>
      <c r="AE37" s="453"/>
      <c r="AF37" s="142"/>
      <c r="AG37" s="142"/>
      <c r="AH37" s="197"/>
      <c r="AI37" s="138"/>
      <c r="AJ37" s="97"/>
    </row>
    <row r="38" customFormat="false" ht="18" hidden="false" customHeight="true" outlineLevel="1" collapsed="false">
      <c r="A38" s="249" t="s">
        <v>1</v>
      </c>
      <c r="E38" s="32"/>
      <c r="F38" s="137" t="n">
        <f aca="false">+summary!G4</f>
        <v>2.08</v>
      </c>
      <c r="I38" s="32" t="n">
        <f aca="false">+H37+G37</f>
        <v>0</v>
      </c>
      <c r="R38" s="32"/>
      <c r="S38" s="32"/>
      <c r="T38" s="32"/>
      <c r="U38" s="117"/>
      <c r="V38" s="97"/>
      <c r="AD38" s="160"/>
      <c r="AE38" s="453"/>
      <c r="AF38" s="142"/>
      <c r="AG38" s="142"/>
      <c r="AH38" s="197"/>
      <c r="AI38" s="138"/>
      <c r="AJ38" s="97"/>
    </row>
    <row r="39" customFormat="false" ht="18" hidden="false" customHeight="true" outlineLevel="2" collapsed="false">
      <c r="A39" s="249"/>
      <c r="E39" s="32"/>
      <c r="F39" s="137" t="n">
        <f aca="false">+F38*F37</f>
        <v>-956.8</v>
      </c>
      <c r="G39" s="455"/>
      <c r="R39" s="32"/>
      <c r="S39" s="32"/>
      <c r="T39" s="32"/>
      <c r="U39" s="32"/>
      <c r="AD39" s="160"/>
      <c r="AE39" s="453"/>
      <c r="AF39" s="142"/>
      <c r="AG39" s="142"/>
      <c r="AH39" s="197"/>
      <c r="AI39" s="138"/>
      <c r="AJ39" s="97"/>
    </row>
    <row r="40" customFormat="false" ht="18" hidden="false" customHeight="true" outlineLevel="1" collapsed="false">
      <c r="A40" s="456" t="n">
        <v>37287</v>
      </c>
      <c r="E40" s="32"/>
      <c r="F40" s="457" t="n">
        <v>329520.2</v>
      </c>
      <c r="G40" s="455"/>
      <c r="R40" s="32"/>
      <c r="S40" s="32"/>
      <c r="T40" s="32"/>
      <c r="U40" s="32"/>
      <c r="AD40" s="160"/>
      <c r="AE40" s="453"/>
      <c r="AF40" s="142"/>
      <c r="AG40" s="142"/>
      <c r="AH40" s="197"/>
      <c r="AI40" s="138"/>
      <c r="AJ40" s="97"/>
    </row>
    <row r="41" customFormat="false" ht="18" hidden="false" customHeight="true" outlineLevel="0" collapsed="false">
      <c r="A41" s="456" t="n">
        <v>37305</v>
      </c>
      <c r="E41" s="32"/>
      <c r="F41" s="137" t="n">
        <f aca="false">+F40+F39</f>
        <v>328563.4</v>
      </c>
      <c r="G41" s="455"/>
      <c r="R41" s="32"/>
      <c r="S41" s="32"/>
      <c r="T41" s="32"/>
      <c r="U41" s="32"/>
      <c r="AD41" s="160"/>
      <c r="AE41" s="453"/>
      <c r="AF41" s="142"/>
      <c r="AG41" s="142"/>
      <c r="AH41" s="197"/>
      <c r="AI41" s="138"/>
      <c r="AJ41" s="9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60"/>
      <c r="AE42" s="453"/>
      <c r="AF42" s="142"/>
      <c r="AG42" s="142"/>
      <c r="AH42" s="197"/>
      <c r="AI42" s="138"/>
      <c r="AJ42" s="97"/>
    </row>
    <row r="43" customFormat="false" ht="18" hidden="false" customHeight="true" outlineLevel="0" collapsed="false">
      <c r="C43" s="117"/>
      <c r="D43" s="458"/>
      <c r="F43" s="32"/>
      <c r="R43" s="32"/>
      <c r="S43" s="32"/>
      <c r="T43" s="32"/>
      <c r="U43" s="32"/>
      <c r="AD43" s="160"/>
      <c r="AE43" s="453"/>
      <c r="AF43" s="142"/>
      <c r="AG43" s="142"/>
      <c r="AH43" s="197"/>
      <c r="AI43" s="138"/>
      <c r="AJ43" s="97"/>
    </row>
    <row r="44" customFormat="false" ht="18" hidden="false" customHeight="true" outlineLevel="0" collapsed="false">
      <c r="C44" s="117"/>
      <c r="D44" s="458"/>
      <c r="F44" s="29"/>
      <c r="AD44" s="160"/>
      <c r="AE44" s="453"/>
      <c r="AF44" s="142"/>
      <c r="AG44" s="142"/>
      <c r="AH44" s="197"/>
      <c r="AI44" s="138"/>
      <c r="AJ44" s="97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AD45" s="160"/>
      <c r="AE45" s="453"/>
      <c r="AF45" s="142"/>
      <c r="AG45" s="142"/>
      <c r="AH45" s="197"/>
      <c r="AI45" s="138"/>
      <c r="AJ45" s="97"/>
    </row>
    <row r="46" customFormat="false" ht="18" hidden="false" customHeight="true" outlineLevel="0" collapsed="false">
      <c r="A46" s="161" t="n">
        <f aca="false">+A40</f>
        <v>37287</v>
      </c>
      <c r="B46" s="9"/>
      <c r="C46" s="9"/>
      <c r="D46" s="358" t="n">
        <v>-36982</v>
      </c>
      <c r="F46" s="29"/>
      <c r="AD46" s="160"/>
      <c r="AE46" s="453"/>
      <c r="AF46" s="142"/>
      <c r="AG46" s="142"/>
      <c r="AH46" s="197"/>
      <c r="AI46" s="138"/>
      <c r="AJ46" s="97"/>
    </row>
    <row r="47" customFormat="false" ht="18" hidden="false" customHeight="true" outlineLevel="0" collapsed="false">
      <c r="A47" s="161" t="n">
        <f aca="false">+A41</f>
        <v>37305</v>
      </c>
      <c r="B47" s="9"/>
      <c r="C47" s="9"/>
      <c r="D47" s="42" t="n">
        <f aca="false">+F37</f>
        <v>-460</v>
      </c>
      <c r="F47" s="29"/>
      <c r="AD47" s="160"/>
      <c r="AE47" s="453"/>
      <c r="AF47" s="142"/>
      <c r="AG47" s="142"/>
      <c r="AH47" s="197"/>
      <c r="AI47" s="138"/>
      <c r="AJ47" s="9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-37442</v>
      </c>
      <c r="F48" s="29"/>
      <c r="AD48" s="160"/>
      <c r="AE48" s="453"/>
      <c r="AF48" s="142"/>
      <c r="AG48" s="142"/>
      <c r="AH48" s="197"/>
      <c r="AI48" s="138"/>
      <c r="AJ48" s="97"/>
    </row>
    <row r="49" customFormat="false" ht="18" hidden="false" customHeight="true" outlineLevel="0" collapsed="false">
      <c r="A49" s="165"/>
      <c r="B49" s="166"/>
      <c r="C49" s="167"/>
      <c r="D49" s="167"/>
      <c r="F49" s="29"/>
      <c r="AD49" s="160"/>
      <c r="AE49" s="453"/>
      <c r="AF49" s="142"/>
      <c r="AG49" s="142"/>
      <c r="AH49" s="197"/>
      <c r="AI49" s="138"/>
      <c r="AJ49" s="97"/>
    </row>
    <row r="50" customFormat="false" ht="18" hidden="false" customHeight="true" outlineLevel="0" collapsed="false">
      <c r="C50" s="190"/>
      <c r="F50" s="29"/>
      <c r="AD50" s="160"/>
      <c r="AE50" s="453"/>
      <c r="AF50" s="142"/>
      <c r="AG50" s="142"/>
      <c r="AH50" s="197"/>
      <c r="AI50" s="459"/>
      <c r="AJ50" s="97"/>
    </row>
    <row r="51" customFormat="false" ht="21.95" hidden="false" customHeight="true" outlineLevel="0" collapsed="false">
      <c r="AD51" s="160"/>
      <c r="AE51" s="453"/>
      <c r="AF51" s="142"/>
      <c r="AG51" s="142"/>
      <c r="AH51" s="197"/>
      <c r="AI51" s="460"/>
    </row>
    <row r="52" customFormat="false" ht="18" hidden="false" customHeight="true" outlineLevel="0" collapsed="false">
      <c r="AD52" s="160"/>
      <c r="AE52" s="453"/>
      <c r="AF52" s="142"/>
      <c r="AG52" s="142"/>
      <c r="AH52" s="142"/>
      <c r="AI52" s="138"/>
    </row>
    <row r="53" customFormat="false" ht="18" hidden="false" customHeight="true" outlineLevel="0" collapsed="false">
      <c r="AD53" s="180"/>
      <c r="AH53" s="142"/>
      <c r="AI53" s="138"/>
    </row>
    <row r="54" customFormat="false" ht="18" hidden="false" customHeight="true" outlineLevel="0" collapsed="false">
      <c r="AD54" s="461"/>
    </row>
    <row r="55" customFormat="false" ht="17.1" hidden="false" customHeight="true" outlineLevel="0" collapsed="false">
      <c r="AD55" s="461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2"/>
      <c r="AF59" s="246"/>
      <c r="AG59" s="246"/>
      <c r="AH59" s="24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60"/>
      <c r="AE60" s="452"/>
      <c r="AF60" s="142"/>
      <c r="AG60" s="142"/>
      <c r="AH60" s="142"/>
      <c r="AI60" s="138"/>
      <c r="AJ60" s="137"/>
    </row>
    <row r="61" customFormat="false" ht="18" hidden="false" customHeight="true" outlineLevel="0" collapsed="false">
      <c r="R61" s="32"/>
      <c r="S61" s="32"/>
      <c r="T61" s="32"/>
      <c r="U61" s="32"/>
      <c r="AD61" s="160"/>
      <c r="AE61" s="452"/>
      <c r="AF61" s="142"/>
      <c r="AG61" s="142"/>
      <c r="AH61" s="142"/>
      <c r="AI61" s="138"/>
      <c r="AJ61" s="137"/>
    </row>
    <row r="62" customFormat="false" ht="18" hidden="false" customHeight="true" outlineLevel="0" collapsed="false">
      <c r="R62" s="32"/>
      <c r="S62" s="32"/>
      <c r="T62" s="32"/>
      <c r="U62" s="32"/>
      <c r="AD62" s="160"/>
      <c r="AE62" s="452"/>
      <c r="AF62" s="142"/>
      <c r="AG62" s="142"/>
      <c r="AH62" s="142"/>
      <c r="AI62" s="138"/>
      <c r="AJ62" s="137"/>
    </row>
    <row r="63" customFormat="false" ht="18" hidden="false" customHeight="true" outlineLevel="0" collapsed="false">
      <c r="R63" s="32"/>
      <c r="S63" s="32"/>
      <c r="T63" s="32"/>
      <c r="U63" s="32"/>
      <c r="AD63" s="160"/>
      <c r="AE63" s="452"/>
      <c r="AF63" s="142"/>
      <c r="AG63" s="142"/>
      <c r="AH63" s="142"/>
      <c r="AI63" s="138"/>
      <c r="AJ63" s="137"/>
    </row>
    <row r="64" customFormat="false" ht="18" hidden="false" customHeight="true" outlineLevel="0" collapsed="false">
      <c r="R64" s="32"/>
      <c r="S64" s="32"/>
      <c r="T64" s="32"/>
      <c r="U64" s="32"/>
      <c r="AD64" s="160"/>
      <c r="AE64" s="452"/>
      <c r="AF64" s="142"/>
      <c r="AG64" s="142"/>
      <c r="AH64" s="142"/>
      <c r="AI64" s="138"/>
      <c r="AJ64" s="137"/>
    </row>
    <row r="65" customFormat="false" ht="18" hidden="false" customHeight="true" outlineLevel="0" collapsed="false">
      <c r="R65" s="32"/>
      <c r="S65" s="32"/>
      <c r="T65" s="32"/>
      <c r="U65" s="32"/>
      <c r="AD65" s="160"/>
      <c r="AE65" s="452"/>
      <c r="AF65" s="142"/>
      <c r="AG65" s="142"/>
      <c r="AH65" s="142"/>
      <c r="AI65" s="138"/>
      <c r="AJ65" s="137"/>
    </row>
    <row r="66" customFormat="false" ht="18" hidden="false" customHeight="true" outlineLevel="0" collapsed="false">
      <c r="R66" s="32"/>
      <c r="S66" s="32"/>
      <c r="T66" s="32"/>
      <c r="U66" s="32"/>
      <c r="AD66" s="160"/>
      <c r="AE66" s="452"/>
      <c r="AF66" s="142"/>
      <c r="AG66" s="142"/>
      <c r="AH66" s="142"/>
      <c r="AI66" s="138"/>
      <c r="AJ66" s="137"/>
    </row>
    <row r="67" customFormat="false" ht="18" hidden="false" customHeight="true" outlineLevel="0" collapsed="false">
      <c r="R67" s="32"/>
      <c r="S67" s="32"/>
      <c r="T67" s="32"/>
      <c r="U67" s="32"/>
      <c r="AD67" s="160"/>
      <c r="AE67" s="452"/>
      <c r="AF67" s="142"/>
      <c r="AG67" s="142"/>
      <c r="AH67" s="142"/>
      <c r="AI67" s="138"/>
      <c r="AJ67" s="137"/>
    </row>
    <row r="68" customFormat="false" ht="18" hidden="false" customHeight="true" outlineLevel="0" collapsed="false">
      <c r="R68" s="32"/>
      <c r="S68" s="32"/>
      <c r="T68" s="32"/>
      <c r="U68" s="32"/>
      <c r="AD68" s="160"/>
      <c r="AE68" s="452"/>
      <c r="AF68" s="142"/>
      <c r="AG68" s="142"/>
      <c r="AH68" s="142"/>
      <c r="AI68" s="138"/>
      <c r="AJ68" s="137"/>
    </row>
    <row r="69" customFormat="false" ht="18" hidden="false" customHeight="true" outlineLevel="0" collapsed="false">
      <c r="C69" s="462"/>
      <c r="D69" s="142"/>
      <c r="R69" s="32"/>
      <c r="S69" s="32"/>
      <c r="T69" s="32"/>
      <c r="U69" s="32"/>
      <c r="AD69" s="160"/>
      <c r="AE69" s="452"/>
      <c r="AF69" s="142"/>
      <c r="AG69" s="142"/>
      <c r="AH69" s="142"/>
      <c r="AI69" s="138"/>
      <c r="AJ69" s="137"/>
    </row>
    <row r="70" customFormat="false" ht="18" hidden="false" customHeight="true" outlineLevel="0" collapsed="false">
      <c r="B70" s="9"/>
      <c r="C70" s="68"/>
      <c r="R70" s="32"/>
      <c r="S70" s="32"/>
      <c r="T70" s="32"/>
      <c r="U70" s="32"/>
      <c r="AD70" s="160"/>
      <c r="AE70" s="452"/>
      <c r="AF70" s="142"/>
      <c r="AG70" s="142"/>
      <c r="AH70" s="142"/>
      <c r="AI70" s="138"/>
      <c r="AJ70" s="137"/>
    </row>
    <row r="71" customFormat="false" ht="18" hidden="false" customHeight="true" outlineLevel="0" collapsed="false">
      <c r="R71" s="32"/>
      <c r="S71" s="32"/>
      <c r="T71" s="32"/>
      <c r="U71" s="32"/>
      <c r="AD71" s="160"/>
      <c r="AE71" s="452"/>
      <c r="AF71" s="142"/>
      <c r="AG71" s="142"/>
      <c r="AH71" s="142"/>
      <c r="AI71" s="138"/>
      <c r="AJ71" s="137"/>
    </row>
    <row r="72" customFormat="false" ht="18" hidden="false" customHeight="true" outlineLevel="0" collapsed="false">
      <c r="A72" s="179"/>
      <c r="R72" s="32"/>
      <c r="S72" s="32"/>
      <c r="T72" s="32"/>
      <c r="U72" s="32"/>
      <c r="AD72" s="160"/>
      <c r="AE72" s="452"/>
      <c r="AF72" s="142"/>
      <c r="AG72" s="142"/>
      <c r="AH72" s="142"/>
      <c r="AI72" s="138"/>
      <c r="AJ72" s="137"/>
    </row>
    <row r="73" customFormat="false" ht="18" hidden="false" customHeight="true" outlineLevel="0" collapsed="false">
      <c r="A73" s="9"/>
      <c r="B73" s="9"/>
      <c r="C73" s="68"/>
      <c r="R73" s="32"/>
      <c r="S73" s="32"/>
      <c r="T73" s="32"/>
      <c r="U73" s="32"/>
      <c r="AD73" s="160"/>
      <c r="AE73" s="452"/>
      <c r="AF73" s="142"/>
      <c r="AG73" s="142"/>
      <c r="AH73" s="142"/>
      <c r="AI73" s="138"/>
      <c r="AJ73" s="137"/>
    </row>
    <row r="74" customFormat="false" ht="18" hidden="false" customHeight="true" outlineLevel="0" collapsed="false">
      <c r="A74" s="9"/>
      <c r="B74" s="9"/>
      <c r="C74" s="68"/>
      <c r="R74" s="32"/>
      <c r="S74" s="32"/>
      <c r="T74" s="32"/>
      <c r="U74" s="32"/>
      <c r="AD74" s="160"/>
      <c r="AE74" s="452"/>
      <c r="AF74" s="142"/>
      <c r="AG74" s="142"/>
      <c r="AH74" s="142"/>
      <c r="AI74" s="138"/>
      <c r="AJ74" s="137"/>
    </row>
    <row r="75" customFormat="false" ht="18" hidden="false" customHeight="true" outlineLevel="0" collapsed="false">
      <c r="R75" s="32"/>
      <c r="S75" s="32"/>
      <c r="T75" s="32"/>
      <c r="U75" s="32"/>
      <c r="AD75" s="160"/>
      <c r="AE75" s="452"/>
      <c r="AF75" s="142"/>
      <c r="AG75" s="142"/>
      <c r="AH75" s="142"/>
      <c r="AI75" s="138"/>
      <c r="AJ75" s="137"/>
    </row>
    <row r="76" customFormat="false" ht="18" hidden="false" customHeight="true" outlineLevel="0" collapsed="false">
      <c r="C76" s="462"/>
      <c r="D76" s="142"/>
      <c r="R76" s="32"/>
      <c r="S76" s="32"/>
      <c r="T76" s="32"/>
      <c r="U76" s="32"/>
      <c r="AD76" s="160"/>
      <c r="AE76" s="452"/>
      <c r="AF76" s="142"/>
      <c r="AG76" s="142"/>
      <c r="AH76" s="142"/>
      <c r="AI76" s="138"/>
      <c r="AJ76" s="137"/>
    </row>
    <row r="77" customFormat="false" ht="18" hidden="false" customHeight="true" outlineLevel="0" collapsed="false">
      <c r="C77" s="462"/>
      <c r="D77" s="142"/>
      <c r="R77" s="32"/>
      <c r="S77" s="32"/>
      <c r="T77" s="32"/>
      <c r="U77" s="32"/>
      <c r="AD77" s="160"/>
      <c r="AE77" s="452"/>
      <c r="AF77" s="142"/>
      <c r="AG77" s="142"/>
      <c r="AH77" s="142"/>
      <c r="AI77" s="138"/>
      <c r="AJ77" s="137"/>
    </row>
    <row r="78" customFormat="false" ht="18" hidden="false" customHeight="true" outlineLevel="0" collapsed="false">
      <c r="C78" s="463"/>
      <c r="D78" s="142"/>
      <c r="R78" s="32"/>
      <c r="S78" s="32"/>
      <c r="T78" s="32"/>
      <c r="U78" s="32"/>
      <c r="AD78" s="160"/>
      <c r="AE78" s="452"/>
      <c r="AF78" s="142"/>
      <c r="AG78" s="142"/>
      <c r="AH78" s="142"/>
      <c r="AI78" s="138"/>
      <c r="AJ78" s="137"/>
    </row>
    <row r="79" customFormat="false" ht="18" hidden="false" customHeight="true" outlineLevel="0" collapsed="false">
      <c r="C79" s="464"/>
      <c r="R79" s="32"/>
      <c r="S79" s="32"/>
      <c r="T79" s="32"/>
      <c r="U79" s="32"/>
      <c r="AD79" s="160"/>
      <c r="AE79" s="452"/>
      <c r="AF79" s="142"/>
      <c r="AG79" s="142"/>
      <c r="AH79" s="142"/>
      <c r="AI79" s="138"/>
      <c r="AJ79" s="137"/>
    </row>
    <row r="80" customFormat="false" ht="18" hidden="false" customHeight="true" outlineLevel="0" collapsed="false">
      <c r="R80" s="32"/>
      <c r="S80" s="32"/>
      <c r="T80" s="32"/>
      <c r="U80" s="32"/>
      <c r="AD80" s="160"/>
      <c r="AE80" s="452"/>
      <c r="AF80" s="142"/>
      <c r="AG80" s="142"/>
      <c r="AH80" s="142"/>
      <c r="AI80" s="138"/>
      <c r="AJ80" s="137"/>
    </row>
    <row r="81" customFormat="false" ht="18" hidden="false" customHeight="true" outlineLevel="0" collapsed="false">
      <c r="C81" s="462"/>
      <c r="D81" s="142"/>
      <c r="R81" s="32"/>
      <c r="S81" s="32"/>
      <c r="T81" s="32"/>
      <c r="U81" s="32"/>
      <c r="AD81" s="160"/>
      <c r="AE81" s="452"/>
      <c r="AF81" s="142"/>
      <c r="AG81" s="142"/>
      <c r="AH81" s="142"/>
      <c r="AI81" s="138"/>
      <c r="AJ81" s="137"/>
    </row>
    <row r="82" customFormat="false" ht="18" hidden="false" customHeight="true" outlineLevel="0" collapsed="false">
      <c r="C82" s="462"/>
      <c r="D82" s="142"/>
      <c r="R82" s="32"/>
      <c r="S82" s="32"/>
      <c r="T82" s="32"/>
      <c r="U82" s="32"/>
      <c r="AD82" s="160"/>
      <c r="AE82" s="452"/>
      <c r="AF82" s="142"/>
      <c r="AG82" s="142"/>
      <c r="AH82" s="142"/>
      <c r="AI82" s="138"/>
      <c r="AJ82" s="137"/>
    </row>
    <row r="83" customFormat="false" ht="18" hidden="false" customHeight="true" outlineLevel="0" collapsed="false">
      <c r="C83" s="462"/>
      <c r="D83" s="142"/>
      <c r="R83" s="32"/>
      <c r="S83" s="32"/>
      <c r="T83" s="32"/>
      <c r="U83" s="32"/>
      <c r="AD83" s="160"/>
      <c r="AE83" s="452"/>
      <c r="AF83" s="142"/>
      <c r="AG83" s="142"/>
      <c r="AH83" s="142"/>
      <c r="AI83" s="138"/>
      <c r="AJ83" s="292"/>
    </row>
    <row r="84" customFormat="false" ht="24.95" hidden="false" customHeight="true" outlineLevel="0" collapsed="false">
      <c r="C84" s="463"/>
      <c r="D84" s="142"/>
      <c r="R84" s="32"/>
      <c r="S84" s="32"/>
      <c r="T84" s="32"/>
      <c r="U84" s="32"/>
      <c r="AD84" s="461"/>
      <c r="AE84" s="452"/>
      <c r="AF84" s="142"/>
      <c r="AG84" s="142"/>
      <c r="AH84" s="142"/>
      <c r="AI84" s="138"/>
      <c r="AJ84" s="465"/>
    </row>
    <row r="85" customFormat="false" ht="15" hidden="false" customHeight="true" outlineLevel="0" collapsed="false">
      <c r="C85" s="464"/>
      <c r="R85" s="32"/>
      <c r="S85" s="32"/>
      <c r="T85" s="32"/>
      <c r="U85" s="32"/>
      <c r="AD85" s="160"/>
      <c r="AE85" s="453"/>
      <c r="AF85" s="142"/>
      <c r="AG85" s="142"/>
      <c r="AH85" s="142"/>
      <c r="AI85" s="138"/>
      <c r="AJ85" s="97"/>
    </row>
    <row r="86" customFormat="false" ht="24.95" hidden="false" customHeight="true" outlineLevel="0" collapsed="false">
      <c r="R86" s="32"/>
      <c r="S86" s="32"/>
      <c r="T86" s="32"/>
      <c r="U86" s="32"/>
      <c r="AD86" s="461"/>
      <c r="AE86" s="453"/>
      <c r="AF86" s="142"/>
      <c r="AG86" s="142"/>
      <c r="AH86" s="142"/>
      <c r="AI86" s="138"/>
      <c r="AJ86" s="97"/>
    </row>
    <row r="87" customFormat="false" ht="24.95" hidden="false" customHeight="true" outlineLevel="0" collapsed="false">
      <c r="C87" s="436"/>
      <c r="R87" s="32"/>
      <c r="S87" s="32"/>
      <c r="T87" s="32"/>
      <c r="U87" s="32"/>
      <c r="AD87" s="466"/>
      <c r="AE87" s="453"/>
      <c r="AF87" s="142"/>
      <c r="AG87" s="142"/>
      <c r="AH87" s="142"/>
      <c r="AI87" s="467"/>
      <c r="AJ87" s="190"/>
    </row>
    <row r="88" customFormat="false" ht="24.95" hidden="false" customHeight="true" outlineLevel="0" collapsed="false">
      <c r="C88" s="462"/>
      <c r="D88" s="142"/>
      <c r="R88" s="32"/>
      <c r="S88" s="32"/>
      <c r="T88" s="32"/>
      <c r="U88" s="32"/>
      <c r="AD88" s="180"/>
      <c r="AJ88" s="190"/>
    </row>
    <row r="89" customFormat="false" ht="15" hidden="false" customHeight="true" outlineLevel="0" collapsed="false">
      <c r="D89" s="142"/>
      <c r="E89" s="154"/>
      <c r="F89" s="19"/>
      <c r="G89" s="246"/>
      <c r="H89" s="142"/>
      <c r="I89" s="142"/>
      <c r="J89" s="142"/>
      <c r="K89" s="18"/>
      <c r="L89" s="412"/>
      <c r="M89" s="142"/>
      <c r="N89" s="142"/>
      <c r="O89" s="18"/>
      <c r="P89" s="412"/>
      <c r="Q89" s="142"/>
      <c r="R89" s="142"/>
      <c r="S89" s="160"/>
      <c r="T89" s="412"/>
      <c r="U89" s="142"/>
      <c r="V89" s="142"/>
      <c r="AD89" s="468"/>
      <c r="AJ89" s="190"/>
    </row>
    <row r="90" customFormat="false" ht="15" hidden="false" customHeight="true" outlineLevel="0" collapsed="false">
      <c r="D90" s="142"/>
      <c r="E90" s="154"/>
      <c r="F90" s="19"/>
      <c r="G90" s="246"/>
      <c r="H90" s="142"/>
      <c r="I90" s="142"/>
      <c r="J90" s="142"/>
      <c r="K90" s="18"/>
      <c r="L90" s="142"/>
      <c r="M90" s="142"/>
      <c r="N90" s="142"/>
      <c r="O90" s="18"/>
      <c r="P90" s="142"/>
      <c r="Q90" s="142"/>
      <c r="R90" s="142"/>
      <c r="S90" s="18"/>
      <c r="T90" s="142"/>
      <c r="U90" s="142"/>
      <c r="V90" s="142"/>
      <c r="AD90" s="468"/>
      <c r="AJ90" s="190"/>
    </row>
    <row r="91" customFormat="false" ht="15" hidden="false" customHeight="true" outlineLevel="0" collapsed="false">
      <c r="D91" s="142"/>
      <c r="E91" s="154"/>
      <c r="F91" s="19"/>
      <c r="G91" s="246"/>
      <c r="H91" s="142"/>
      <c r="I91" s="142"/>
      <c r="J91" s="142"/>
      <c r="K91" s="18"/>
      <c r="L91" s="142"/>
      <c r="M91" s="142"/>
      <c r="N91" s="142"/>
      <c r="O91" s="18"/>
      <c r="P91" s="142"/>
      <c r="Q91" s="142"/>
      <c r="R91" s="142"/>
      <c r="S91" s="18"/>
      <c r="T91" s="142"/>
      <c r="U91" s="142"/>
      <c r="V91" s="142"/>
      <c r="AD91" s="468"/>
      <c r="AJ91" s="29"/>
    </row>
    <row r="92" customFormat="false" ht="15" hidden="false" customHeight="true" outlineLevel="0" collapsed="false">
      <c r="D92" s="142"/>
      <c r="E92" s="154"/>
      <c r="F92" s="19"/>
      <c r="G92" s="246"/>
      <c r="H92" s="142"/>
      <c r="I92" s="142"/>
      <c r="J92" s="142"/>
      <c r="K92" s="18"/>
      <c r="L92" s="142"/>
      <c r="M92" s="142"/>
      <c r="N92" s="142"/>
      <c r="O92" s="18"/>
      <c r="P92" s="142"/>
      <c r="Q92" s="142"/>
      <c r="R92" s="142"/>
      <c r="S92" s="18"/>
      <c r="T92" s="142"/>
      <c r="U92" s="142"/>
      <c r="V92" s="142"/>
      <c r="X92" s="203"/>
      <c r="AD92" s="468"/>
      <c r="AJ92" s="29"/>
    </row>
    <row r="93" customFormat="false" ht="15.75" hidden="false" customHeight="false" outlineLevel="0" collapsed="false">
      <c r="D93" s="142"/>
      <c r="E93" s="154"/>
      <c r="F93" s="19"/>
      <c r="G93" s="246"/>
      <c r="H93" s="142"/>
      <c r="I93" s="142"/>
      <c r="J93" s="142"/>
      <c r="K93" s="18"/>
      <c r="L93" s="142"/>
      <c r="M93" s="142"/>
      <c r="N93" s="142"/>
      <c r="O93" s="18"/>
      <c r="P93" s="142"/>
      <c r="Q93" s="142"/>
      <c r="R93" s="142"/>
      <c r="S93" s="18"/>
      <c r="T93" s="142"/>
      <c r="U93" s="142"/>
      <c r="V93" s="142"/>
      <c r="X93" s="203"/>
      <c r="AD93" s="468"/>
    </row>
    <row r="94" customFormat="false" ht="15.75" hidden="false" customHeight="false" outlineLevel="0" collapsed="false">
      <c r="D94" s="142"/>
      <c r="E94" s="154"/>
      <c r="F94" s="19"/>
      <c r="G94" s="246"/>
      <c r="H94" s="142"/>
      <c r="I94" s="142"/>
      <c r="J94" s="142"/>
      <c r="K94" s="18"/>
      <c r="L94" s="142"/>
      <c r="M94" s="142"/>
      <c r="N94" s="142"/>
      <c r="O94" s="18"/>
      <c r="P94" s="142"/>
      <c r="Q94" s="142"/>
      <c r="R94" s="142"/>
      <c r="S94" s="18"/>
      <c r="T94" s="142"/>
      <c r="U94" s="142"/>
      <c r="V94" s="142"/>
      <c r="X94" s="203"/>
      <c r="AD94" s="468"/>
    </row>
    <row r="95" customFormat="false" ht="15.75" hidden="false" customHeight="false" outlineLevel="0" collapsed="false">
      <c r="D95" s="142"/>
      <c r="E95" s="154"/>
      <c r="F95" s="19"/>
      <c r="G95" s="246"/>
      <c r="H95" s="142"/>
      <c r="I95" s="142"/>
      <c r="J95" s="142"/>
      <c r="K95" s="18"/>
      <c r="L95" s="142"/>
      <c r="M95" s="142"/>
      <c r="N95" s="142"/>
      <c r="O95" s="18"/>
      <c r="P95" s="142"/>
      <c r="Q95" s="142"/>
      <c r="R95" s="142"/>
      <c r="S95" s="18"/>
      <c r="T95" s="142"/>
      <c r="U95" s="142"/>
      <c r="V95" s="142"/>
      <c r="X95" s="203"/>
      <c r="AD95" s="468"/>
    </row>
    <row r="96" customFormat="false" ht="15.75" hidden="false" customHeight="false" outlineLevel="0" collapsed="false">
      <c r="D96" s="142"/>
      <c r="E96" s="154"/>
      <c r="F96" s="19"/>
      <c r="G96" s="246"/>
      <c r="H96" s="142"/>
      <c r="I96" s="142"/>
      <c r="J96" s="142"/>
      <c r="K96" s="18"/>
      <c r="L96" s="142"/>
      <c r="M96" s="142"/>
      <c r="N96" s="142"/>
      <c r="O96" s="18"/>
      <c r="P96" s="142"/>
      <c r="Q96" s="142"/>
      <c r="R96" s="142"/>
      <c r="S96" s="18"/>
      <c r="T96" s="142"/>
      <c r="U96" s="142"/>
      <c r="V96" s="142"/>
      <c r="X96" s="203"/>
      <c r="AD96" s="468"/>
    </row>
    <row r="97" customFormat="false" ht="15.75" hidden="false" customHeight="false" outlineLevel="0" collapsed="false">
      <c r="D97" s="142"/>
      <c r="E97" s="154"/>
      <c r="F97" s="19"/>
      <c r="G97" s="246"/>
      <c r="H97" s="142"/>
      <c r="I97" s="142"/>
      <c r="J97" s="142"/>
      <c r="K97" s="18"/>
      <c r="L97" s="142"/>
      <c r="M97" s="142"/>
      <c r="N97" s="142"/>
      <c r="O97" s="18"/>
      <c r="P97" s="142"/>
      <c r="Q97" s="142"/>
      <c r="R97" s="142"/>
      <c r="S97" s="18"/>
      <c r="T97" s="142"/>
      <c r="U97" s="142"/>
      <c r="V97" s="142"/>
      <c r="X97" s="203"/>
      <c r="AD97" s="19"/>
    </row>
    <row r="98" customFormat="false" ht="15.75" hidden="false" customHeight="false" outlineLevel="0" collapsed="false">
      <c r="D98" s="142"/>
      <c r="E98" s="154"/>
      <c r="F98" s="19"/>
      <c r="G98" s="246"/>
      <c r="H98" s="142"/>
      <c r="I98" s="142"/>
      <c r="J98" s="142"/>
      <c r="K98" s="18"/>
      <c r="L98" s="142"/>
      <c r="M98" s="142"/>
      <c r="N98" s="142"/>
      <c r="O98" s="18"/>
      <c r="P98" s="142"/>
      <c r="Q98" s="142"/>
      <c r="R98" s="142"/>
      <c r="S98" s="18"/>
      <c r="T98" s="142"/>
      <c r="U98" s="142"/>
      <c r="V98" s="142"/>
      <c r="X98" s="469"/>
    </row>
    <row r="99" customFormat="false" ht="15.75" hidden="false" customHeight="false" outlineLevel="0" collapsed="false">
      <c r="D99" s="142"/>
      <c r="E99" s="154"/>
      <c r="F99" s="19"/>
      <c r="G99" s="246"/>
      <c r="H99" s="142"/>
      <c r="I99" s="142"/>
      <c r="J99" s="142"/>
      <c r="K99" s="18"/>
      <c r="L99" s="142"/>
      <c r="M99" s="142"/>
      <c r="N99" s="142"/>
      <c r="O99" s="18"/>
      <c r="P99" s="142"/>
      <c r="Q99" s="142"/>
      <c r="R99" s="142"/>
      <c r="S99" s="18"/>
      <c r="T99" s="142"/>
      <c r="U99" s="142"/>
      <c r="V99" s="142"/>
      <c r="X99" s="469"/>
    </row>
    <row r="100" customFormat="false" ht="15.75" hidden="false" customHeight="false" outlineLevel="0" collapsed="false">
      <c r="D100" s="142"/>
      <c r="E100" s="154"/>
      <c r="F100" s="19"/>
      <c r="G100" s="246"/>
      <c r="H100" s="142"/>
      <c r="I100" s="142"/>
      <c r="J100" s="142"/>
      <c r="K100" s="18"/>
      <c r="L100" s="142"/>
      <c r="M100" s="142"/>
      <c r="N100" s="142"/>
      <c r="O100" s="18"/>
      <c r="P100" s="142"/>
      <c r="Q100" s="142"/>
      <c r="R100" s="142"/>
      <c r="S100" s="18"/>
      <c r="T100" s="142"/>
      <c r="U100" s="142"/>
      <c r="V100" s="142"/>
      <c r="X100" s="203"/>
    </row>
    <row r="101" customFormat="false" ht="15.75" hidden="false" customHeight="false" outlineLevel="0" collapsed="false">
      <c r="D101" s="142"/>
      <c r="E101" s="154"/>
      <c r="F101" s="19"/>
      <c r="G101" s="246"/>
      <c r="H101" s="142"/>
      <c r="I101" s="142"/>
      <c r="J101" s="142"/>
      <c r="K101" s="18"/>
      <c r="L101" s="142"/>
      <c r="M101" s="142"/>
      <c r="N101" s="142"/>
      <c r="O101" s="18"/>
      <c r="P101" s="142"/>
      <c r="Q101" s="142"/>
      <c r="R101" s="142"/>
      <c r="S101" s="18"/>
      <c r="T101" s="142"/>
      <c r="U101" s="142"/>
      <c r="V101" s="142"/>
      <c r="X101" s="469"/>
      <c r="AD101" s="18"/>
      <c r="AE101" s="452"/>
      <c r="AF101" s="246"/>
      <c r="AG101" s="246"/>
      <c r="AH101" s="246"/>
      <c r="AI101" s="18"/>
      <c r="AJ101" s="18"/>
    </row>
    <row r="102" customFormat="false" ht="15.75" hidden="false" customHeight="false" outlineLevel="0" collapsed="false">
      <c r="D102" s="142"/>
      <c r="E102" s="154"/>
      <c r="F102" s="19"/>
      <c r="G102" s="246"/>
      <c r="H102" s="142"/>
      <c r="I102" s="142"/>
      <c r="J102" s="142"/>
      <c r="K102" s="18"/>
      <c r="L102" s="142"/>
      <c r="M102" s="142"/>
      <c r="N102" s="142"/>
      <c r="O102" s="18"/>
      <c r="P102" s="142"/>
      <c r="Q102" s="142"/>
      <c r="R102" s="142"/>
      <c r="S102" s="18"/>
      <c r="T102" s="142"/>
      <c r="U102" s="142"/>
      <c r="V102" s="142"/>
      <c r="X102" s="203"/>
      <c r="AD102" s="160"/>
      <c r="AE102" s="453"/>
      <c r="AF102" s="142"/>
      <c r="AG102" s="142"/>
      <c r="AH102" s="142"/>
      <c r="AI102" s="138"/>
      <c r="AJ102" s="137"/>
    </row>
    <row r="103" customFormat="false" ht="15.75" hidden="false" customHeight="false" outlineLevel="0" collapsed="false">
      <c r="D103" s="142"/>
      <c r="E103" s="154"/>
      <c r="F103" s="19"/>
      <c r="G103" s="246"/>
      <c r="H103" s="142"/>
      <c r="I103" s="142"/>
      <c r="J103" s="142"/>
      <c r="K103" s="18"/>
      <c r="L103" s="142"/>
      <c r="M103" s="142"/>
      <c r="N103" s="142"/>
      <c r="O103" s="18"/>
      <c r="P103" s="142"/>
      <c r="Q103" s="142"/>
      <c r="R103" s="142"/>
      <c r="S103" s="18"/>
      <c r="T103" s="142"/>
      <c r="U103" s="142"/>
      <c r="V103" s="142"/>
      <c r="X103" s="470"/>
      <c r="AD103" s="160"/>
      <c r="AE103" s="453"/>
      <c r="AF103" s="142"/>
      <c r="AG103" s="142"/>
      <c r="AH103" s="142"/>
      <c r="AI103" s="138"/>
      <c r="AJ103" s="137"/>
    </row>
    <row r="104" customFormat="false" ht="15.75" hidden="false" customHeight="false" outlineLevel="0" collapsed="false">
      <c r="D104" s="142"/>
      <c r="E104" s="154"/>
      <c r="F104" s="19"/>
      <c r="G104" s="246"/>
      <c r="H104" s="142"/>
      <c r="I104" s="142"/>
      <c r="J104" s="142"/>
      <c r="K104" s="18"/>
      <c r="L104" s="142"/>
      <c r="M104" s="142"/>
      <c r="N104" s="142"/>
      <c r="O104" s="18"/>
      <c r="P104" s="142"/>
      <c r="Q104" s="142"/>
      <c r="R104" s="142"/>
      <c r="S104" s="18"/>
      <c r="T104" s="142"/>
      <c r="U104" s="142"/>
      <c r="V104" s="142"/>
      <c r="X104" s="469"/>
      <c r="AD104" s="160"/>
      <c r="AE104" s="453"/>
      <c r="AF104" s="142"/>
      <c r="AG104" s="142"/>
      <c r="AH104" s="142"/>
      <c r="AI104" s="138"/>
      <c r="AJ104" s="137"/>
    </row>
    <row r="105" customFormat="false" ht="15.75" hidden="false" customHeight="false" outlineLevel="0" collapsed="false">
      <c r="D105" s="142"/>
      <c r="E105" s="154"/>
      <c r="F105" s="19"/>
      <c r="G105" s="246"/>
      <c r="H105" s="142"/>
      <c r="I105" s="142"/>
      <c r="J105" s="142"/>
      <c r="K105" s="18"/>
      <c r="L105" s="142"/>
      <c r="M105" s="142"/>
      <c r="N105" s="142"/>
      <c r="O105" s="18"/>
      <c r="P105" s="142"/>
      <c r="Q105" s="142"/>
      <c r="R105" s="142"/>
      <c r="S105" s="18"/>
      <c r="T105" s="142"/>
      <c r="U105" s="142"/>
      <c r="V105" s="142"/>
      <c r="X105" s="469"/>
      <c r="AD105" s="160"/>
      <c r="AE105" s="453"/>
      <c r="AF105" s="142"/>
      <c r="AG105" s="142"/>
      <c r="AH105" s="142"/>
      <c r="AI105" s="138"/>
      <c r="AJ105" s="137"/>
    </row>
    <row r="106" customFormat="false" ht="15.75" hidden="false" customHeight="false" outlineLevel="0" collapsed="false">
      <c r="D106" s="142"/>
      <c r="E106" s="154"/>
      <c r="F106" s="19"/>
      <c r="G106" s="246"/>
      <c r="H106" s="142"/>
      <c r="I106" s="142"/>
      <c r="J106" s="142"/>
      <c r="K106" s="18"/>
      <c r="L106" s="142"/>
      <c r="M106" s="142"/>
      <c r="N106" s="142"/>
      <c r="O106" s="18"/>
      <c r="P106" s="142"/>
      <c r="Q106" s="142"/>
      <c r="R106" s="142"/>
      <c r="S106" s="18"/>
      <c r="T106" s="142"/>
      <c r="U106" s="142"/>
      <c r="V106" s="142"/>
      <c r="X106" s="469"/>
      <c r="AD106" s="160"/>
      <c r="AE106" s="453"/>
      <c r="AF106" s="142"/>
      <c r="AG106" s="142"/>
      <c r="AH106" s="142"/>
      <c r="AI106" s="138"/>
      <c r="AJ106" s="137"/>
    </row>
    <row r="107" customFormat="false" ht="15.75" hidden="false" customHeight="false" outlineLevel="0" collapsed="false">
      <c r="D107" s="142"/>
      <c r="E107" s="154"/>
      <c r="F107" s="19"/>
      <c r="G107" s="246"/>
      <c r="H107" s="142"/>
      <c r="I107" s="142"/>
      <c r="J107" s="142"/>
      <c r="K107" s="18"/>
      <c r="L107" s="142"/>
      <c r="M107" s="142"/>
      <c r="N107" s="142"/>
      <c r="O107" s="18"/>
      <c r="P107" s="142"/>
      <c r="Q107" s="142"/>
      <c r="R107" s="142"/>
      <c r="S107" s="18"/>
      <c r="T107" s="142"/>
      <c r="U107" s="142"/>
      <c r="V107" s="142"/>
      <c r="X107" s="203"/>
      <c r="AD107" s="160"/>
      <c r="AE107" s="453"/>
      <c r="AF107" s="142"/>
      <c r="AG107" s="142"/>
      <c r="AH107" s="142"/>
      <c r="AI107" s="138"/>
      <c r="AJ107" s="137"/>
    </row>
    <row r="108" customFormat="false" ht="15.75" hidden="false" customHeight="false" outlineLevel="0" collapsed="false">
      <c r="D108" s="142"/>
      <c r="E108" s="154"/>
      <c r="F108" s="19"/>
      <c r="G108" s="246"/>
      <c r="H108" s="142"/>
      <c r="I108" s="142"/>
      <c r="J108" s="142"/>
      <c r="K108" s="18"/>
      <c r="L108" s="142"/>
      <c r="M108" s="142"/>
      <c r="N108" s="142"/>
      <c r="O108" s="18"/>
      <c r="P108" s="142"/>
      <c r="Q108" s="142"/>
      <c r="R108" s="142"/>
      <c r="S108" s="18"/>
      <c r="T108" s="142"/>
      <c r="U108" s="142"/>
      <c r="V108" s="142"/>
      <c r="X108" s="203"/>
      <c r="AD108" s="160"/>
      <c r="AE108" s="453"/>
      <c r="AF108" s="142"/>
      <c r="AG108" s="142"/>
      <c r="AH108" s="142"/>
      <c r="AI108" s="138"/>
      <c r="AJ108" s="137"/>
    </row>
    <row r="109" customFormat="false" ht="15.75" hidden="false" customHeight="false" outlineLevel="0" collapsed="false">
      <c r="D109" s="142"/>
      <c r="E109" s="154"/>
      <c r="F109" s="19"/>
      <c r="G109" s="246"/>
      <c r="H109" s="142"/>
      <c r="I109" s="142"/>
      <c r="J109" s="142"/>
      <c r="K109" s="18"/>
      <c r="L109" s="142"/>
      <c r="M109" s="142"/>
      <c r="N109" s="142"/>
      <c r="O109" s="18"/>
      <c r="P109" s="142"/>
      <c r="Q109" s="142"/>
      <c r="R109" s="142"/>
      <c r="S109" s="18"/>
      <c r="T109" s="142"/>
      <c r="U109" s="142"/>
      <c r="V109" s="142"/>
      <c r="X109" s="203"/>
      <c r="AD109" s="160"/>
      <c r="AE109" s="453"/>
      <c r="AF109" s="142"/>
      <c r="AG109" s="142"/>
      <c r="AH109" s="142"/>
      <c r="AI109" s="138"/>
      <c r="AJ109" s="137"/>
    </row>
    <row r="110" customFormat="false" ht="11.25" hidden="false" customHeight="false" outlineLevel="0" collapsed="false">
      <c r="D110" s="142"/>
      <c r="E110" s="154"/>
      <c r="F110" s="19"/>
      <c r="G110" s="246"/>
      <c r="H110" s="142"/>
      <c r="I110" s="142"/>
      <c r="J110" s="142"/>
      <c r="K110" s="18"/>
      <c r="L110" s="142"/>
      <c r="M110" s="142"/>
      <c r="N110" s="142"/>
      <c r="O110" s="18"/>
      <c r="P110" s="142"/>
      <c r="Q110" s="142"/>
      <c r="R110" s="142"/>
      <c r="S110" s="18"/>
      <c r="T110" s="142"/>
      <c r="U110" s="142"/>
      <c r="V110" s="142"/>
      <c r="AD110" s="160"/>
      <c r="AE110" s="453"/>
      <c r="AF110" s="142"/>
      <c r="AG110" s="142"/>
      <c r="AH110" s="142"/>
      <c r="AI110" s="138"/>
      <c r="AJ110" s="137"/>
    </row>
    <row r="111" customFormat="false" ht="11.25" hidden="false" customHeight="false" outlineLevel="0" collapsed="false">
      <c r="D111" s="142"/>
      <c r="E111" s="154"/>
      <c r="F111" s="19"/>
      <c r="G111" s="246"/>
      <c r="H111" s="142"/>
      <c r="I111" s="142"/>
      <c r="J111" s="142"/>
      <c r="K111" s="18"/>
      <c r="L111" s="142"/>
      <c r="M111" s="142"/>
      <c r="N111" s="142"/>
      <c r="O111" s="18"/>
      <c r="P111" s="142"/>
      <c r="Q111" s="142"/>
      <c r="R111" s="142"/>
      <c r="S111" s="18"/>
      <c r="T111" s="142"/>
      <c r="U111" s="142"/>
      <c r="V111" s="142"/>
      <c r="AD111" s="160"/>
      <c r="AE111" s="453"/>
      <c r="AF111" s="142"/>
      <c r="AG111" s="142"/>
      <c r="AH111" s="142"/>
      <c r="AI111" s="138"/>
      <c r="AJ111" s="137"/>
    </row>
    <row r="112" customFormat="false" ht="11.25" hidden="false" customHeight="false" outlineLevel="0" collapsed="false">
      <c r="D112" s="142"/>
      <c r="E112" s="154"/>
      <c r="F112" s="19"/>
      <c r="G112" s="246"/>
      <c r="H112" s="142"/>
      <c r="I112" s="142"/>
      <c r="J112" s="142"/>
      <c r="K112" s="18"/>
      <c r="L112" s="142"/>
      <c r="M112" s="142"/>
      <c r="N112" s="142"/>
      <c r="O112" s="18"/>
      <c r="P112" s="142"/>
      <c r="Q112" s="142"/>
      <c r="R112" s="142"/>
      <c r="S112" s="18"/>
      <c r="T112" s="142"/>
      <c r="U112" s="142"/>
      <c r="V112" s="142"/>
      <c r="AD112" s="160"/>
      <c r="AE112" s="453"/>
      <c r="AF112" s="142"/>
      <c r="AG112" s="142"/>
      <c r="AH112" s="142"/>
      <c r="AI112" s="138"/>
      <c r="AJ112" s="137"/>
    </row>
    <row r="113" customFormat="false" ht="11.25" hidden="false" customHeight="false" outlineLevel="0" collapsed="false">
      <c r="D113" s="142"/>
      <c r="E113" s="154"/>
      <c r="F113" s="19"/>
      <c r="G113" s="246"/>
      <c r="H113" s="142"/>
      <c r="I113" s="142"/>
      <c r="J113" s="142"/>
      <c r="K113" s="18"/>
      <c r="L113" s="142"/>
      <c r="M113" s="142"/>
      <c r="N113" s="142"/>
      <c r="O113" s="18"/>
      <c r="P113" s="142"/>
      <c r="Q113" s="142"/>
      <c r="R113" s="142"/>
      <c r="S113" s="18"/>
      <c r="T113" s="142"/>
      <c r="U113" s="142"/>
      <c r="V113" s="142"/>
      <c r="AD113" s="160"/>
      <c r="AE113" s="453"/>
      <c r="AF113" s="142"/>
      <c r="AG113" s="142"/>
      <c r="AH113" s="142"/>
      <c r="AI113" s="138"/>
      <c r="AJ113" s="137"/>
    </row>
    <row r="114" customFormat="false" ht="11.25" hidden="false" customHeight="false" outlineLevel="0" collapsed="false">
      <c r="D114" s="142"/>
      <c r="E114" s="154"/>
      <c r="F114" s="19"/>
      <c r="G114" s="246"/>
      <c r="H114" s="142"/>
      <c r="I114" s="142"/>
      <c r="J114" s="142"/>
      <c r="K114" s="18"/>
      <c r="L114" s="142"/>
      <c r="M114" s="142"/>
      <c r="N114" s="142"/>
      <c r="O114" s="18"/>
      <c r="P114" s="142"/>
      <c r="Q114" s="142"/>
      <c r="R114" s="142"/>
      <c r="S114" s="18"/>
      <c r="T114" s="142"/>
      <c r="U114" s="142"/>
      <c r="V114" s="142"/>
      <c r="AD114" s="160"/>
      <c r="AE114" s="453"/>
      <c r="AF114" s="142"/>
      <c r="AG114" s="142"/>
      <c r="AH114" s="142"/>
      <c r="AI114" s="138"/>
      <c r="AJ114" s="137"/>
    </row>
    <row r="115" customFormat="false" ht="11.25" hidden="false" customHeight="false" outlineLevel="0" collapsed="false">
      <c r="D115" s="142"/>
      <c r="E115" s="154"/>
      <c r="F115" s="19"/>
      <c r="G115" s="246"/>
      <c r="H115" s="142"/>
      <c r="I115" s="142"/>
      <c r="J115" s="142"/>
      <c r="K115" s="18"/>
      <c r="L115" s="142"/>
      <c r="M115" s="142"/>
      <c r="N115" s="142"/>
      <c r="O115" s="18"/>
      <c r="P115" s="142"/>
      <c r="Q115" s="142"/>
      <c r="R115" s="142"/>
      <c r="S115" s="18"/>
      <c r="T115" s="142"/>
      <c r="U115" s="142"/>
      <c r="V115" s="142"/>
      <c r="AD115" s="160"/>
      <c r="AE115" s="453"/>
      <c r="AF115" s="142"/>
      <c r="AG115" s="142"/>
      <c r="AH115" s="142"/>
      <c r="AI115" s="138"/>
      <c r="AJ115" s="137"/>
    </row>
    <row r="116" customFormat="false" ht="11.25" hidden="false" customHeight="false" outlineLevel="0" collapsed="false">
      <c r="A116" s="9"/>
      <c r="D116" s="142"/>
      <c r="E116" s="154"/>
      <c r="F116" s="19"/>
      <c r="G116" s="246"/>
      <c r="H116" s="142"/>
      <c r="I116" s="142"/>
      <c r="J116" s="142"/>
      <c r="K116" s="18"/>
      <c r="L116" s="142"/>
      <c r="M116" s="142"/>
      <c r="N116" s="142"/>
      <c r="O116" s="18"/>
      <c r="P116" s="142"/>
      <c r="Q116" s="142"/>
      <c r="R116" s="142"/>
      <c r="S116" s="18"/>
      <c r="T116" s="142"/>
      <c r="U116" s="142"/>
      <c r="V116" s="142"/>
      <c r="AD116" s="160"/>
      <c r="AE116" s="453"/>
      <c r="AF116" s="142"/>
      <c r="AG116" s="142"/>
      <c r="AH116" s="142"/>
      <c r="AI116" s="138"/>
      <c r="AJ116" s="137"/>
    </row>
    <row r="117" customFormat="false" ht="11.25" hidden="false" customHeight="false" outlineLevel="0" collapsed="false">
      <c r="D117" s="142"/>
      <c r="E117" s="154"/>
      <c r="F117" s="19"/>
      <c r="G117" s="246"/>
      <c r="H117" s="142"/>
      <c r="I117" s="142"/>
      <c r="J117" s="142"/>
      <c r="K117" s="18"/>
      <c r="L117" s="142"/>
      <c r="M117" s="142"/>
      <c r="N117" s="142"/>
      <c r="O117" s="18"/>
      <c r="P117" s="142"/>
      <c r="Q117" s="142"/>
      <c r="R117" s="142"/>
      <c r="S117" s="18"/>
      <c r="T117" s="142"/>
      <c r="U117" s="142"/>
      <c r="V117" s="142"/>
      <c r="AD117" s="160"/>
      <c r="AE117" s="453"/>
      <c r="AF117" s="142"/>
      <c r="AG117" s="142"/>
      <c r="AH117" s="142"/>
      <c r="AI117" s="138"/>
      <c r="AJ117" s="137"/>
    </row>
    <row r="118" customFormat="false" ht="11.25" hidden="false" customHeight="false" outlineLevel="0" collapsed="false">
      <c r="D118" s="142"/>
      <c r="E118" s="154"/>
      <c r="F118" s="19"/>
      <c r="G118" s="246"/>
      <c r="H118" s="142"/>
      <c r="I118" s="142"/>
      <c r="J118" s="142"/>
      <c r="K118" s="18"/>
      <c r="L118" s="142"/>
      <c r="M118" s="142"/>
      <c r="N118" s="142"/>
      <c r="O118" s="18"/>
      <c r="P118" s="142"/>
      <c r="Q118" s="142"/>
      <c r="R118" s="142"/>
      <c r="S118" s="18"/>
      <c r="T118" s="142"/>
      <c r="U118" s="142"/>
      <c r="V118" s="142"/>
      <c r="AD118" s="160"/>
      <c r="AE118" s="453"/>
      <c r="AF118" s="142"/>
      <c r="AG118" s="142"/>
      <c r="AH118" s="142"/>
      <c r="AI118" s="138"/>
      <c r="AJ118" s="137"/>
    </row>
    <row r="119" customFormat="false" ht="11.25" hidden="false" customHeight="false" outlineLevel="0" collapsed="false">
      <c r="D119" s="142"/>
      <c r="E119" s="154"/>
      <c r="F119" s="19"/>
      <c r="G119" s="246"/>
      <c r="H119" s="142"/>
      <c r="I119" s="142"/>
      <c r="J119" s="142"/>
      <c r="K119" s="18"/>
      <c r="L119" s="142"/>
      <c r="M119" s="142"/>
      <c r="N119" s="142"/>
      <c r="O119" s="18"/>
      <c r="P119" s="142"/>
      <c r="Q119" s="142"/>
      <c r="R119" s="142"/>
      <c r="S119" s="18"/>
      <c r="T119" s="142"/>
      <c r="U119" s="142"/>
      <c r="V119" s="142"/>
      <c r="AD119" s="160"/>
      <c r="AE119" s="453"/>
      <c r="AF119" s="142"/>
      <c r="AG119" s="142"/>
      <c r="AH119" s="142"/>
      <c r="AI119" s="138"/>
      <c r="AJ119" s="137"/>
    </row>
    <row r="120" customFormat="false" ht="11.25" hidden="false" customHeight="false" outlineLevel="0" collapsed="false">
      <c r="D120" s="142"/>
      <c r="E120" s="154"/>
      <c r="F120" s="19"/>
      <c r="G120" s="246"/>
      <c r="H120" s="142"/>
      <c r="I120" s="142"/>
      <c r="J120" s="142"/>
      <c r="K120" s="18"/>
      <c r="L120" s="142"/>
      <c r="M120" s="142"/>
      <c r="N120" s="142"/>
      <c r="O120" s="18"/>
      <c r="P120" s="142"/>
      <c r="Q120" s="142"/>
      <c r="R120" s="142"/>
      <c r="S120" s="18"/>
      <c r="T120" s="142"/>
      <c r="U120" s="142"/>
      <c r="V120" s="142"/>
      <c r="AD120" s="160"/>
      <c r="AE120" s="453"/>
      <c r="AF120" s="142"/>
      <c r="AG120" s="142"/>
      <c r="AH120" s="142"/>
      <c r="AI120" s="138"/>
      <c r="AJ120" s="137"/>
    </row>
    <row r="121" customFormat="false" ht="11.25" hidden="false" customHeight="false" outlineLevel="0" collapsed="false">
      <c r="D121" s="142"/>
      <c r="E121" s="154"/>
      <c r="F121" s="19"/>
      <c r="G121" s="246"/>
      <c r="H121" s="142"/>
      <c r="I121" s="142"/>
      <c r="J121" s="142"/>
      <c r="K121" s="18"/>
      <c r="L121" s="142"/>
      <c r="M121" s="142"/>
      <c r="N121" s="142"/>
      <c r="O121" s="18"/>
      <c r="P121" s="142"/>
      <c r="Q121" s="142"/>
      <c r="R121" s="142"/>
      <c r="S121" s="18"/>
      <c r="T121" s="142"/>
      <c r="U121" s="142"/>
      <c r="V121" s="142"/>
      <c r="AD121" s="160"/>
      <c r="AE121" s="453"/>
      <c r="AF121" s="142"/>
      <c r="AG121" s="142"/>
      <c r="AH121" s="142"/>
      <c r="AI121" s="138"/>
      <c r="AJ121" s="137"/>
    </row>
    <row r="122" customFormat="false" ht="11.25" hidden="false" customHeight="false" outlineLevel="0" collapsed="false">
      <c r="D122" s="142"/>
      <c r="E122" s="154"/>
      <c r="F122" s="19"/>
      <c r="G122" s="246"/>
      <c r="H122" s="142"/>
      <c r="I122" s="142"/>
      <c r="J122" s="142"/>
      <c r="K122" s="18"/>
      <c r="L122" s="142"/>
      <c r="M122" s="142"/>
      <c r="N122" s="142"/>
      <c r="O122" s="18"/>
      <c r="P122" s="142"/>
      <c r="Q122" s="142"/>
      <c r="R122" s="142"/>
      <c r="S122" s="18"/>
      <c r="T122" s="142"/>
      <c r="U122" s="142"/>
      <c r="V122" s="142"/>
      <c r="AD122" s="160"/>
      <c r="AE122" s="453"/>
      <c r="AF122" s="142"/>
      <c r="AG122" s="142"/>
      <c r="AH122" s="142"/>
      <c r="AI122" s="138"/>
      <c r="AJ122" s="137"/>
    </row>
    <row r="123" customFormat="false" ht="11.25" hidden="false" customHeight="false" outlineLevel="0" collapsed="false">
      <c r="D123" s="142"/>
      <c r="E123" s="154"/>
      <c r="F123" s="19"/>
      <c r="G123" s="246"/>
      <c r="H123" s="142"/>
      <c r="I123" s="142"/>
      <c r="J123" s="142"/>
      <c r="S123" s="32"/>
      <c r="T123" s="32"/>
      <c r="U123" s="32"/>
      <c r="AD123" s="160"/>
      <c r="AE123" s="453"/>
      <c r="AF123" s="142"/>
      <c r="AG123" s="142"/>
      <c r="AH123" s="142"/>
      <c r="AI123" s="138"/>
      <c r="AJ123" s="137"/>
    </row>
    <row r="124" customFormat="false" ht="11.25" hidden="false" customHeight="false" outlineLevel="0" collapsed="false">
      <c r="D124" s="142"/>
      <c r="E124" s="154"/>
      <c r="F124" s="19"/>
      <c r="G124" s="246"/>
      <c r="H124" s="142"/>
      <c r="I124" s="142"/>
      <c r="J124" s="142"/>
      <c r="R124" s="32"/>
      <c r="S124" s="32"/>
      <c r="T124" s="32"/>
      <c r="U124" s="32"/>
      <c r="AD124" s="160"/>
      <c r="AE124" s="453"/>
      <c r="AF124" s="142"/>
      <c r="AG124" s="142"/>
      <c r="AH124" s="142"/>
      <c r="AI124" s="138"/>
      <c r="AJ124" s="137"/>
    </row>
    <row r="125" customFormat="false" ht="21.95" hidden="false" customHeight="true" outlineLevel="0" collapsed="false">
      <c r="D125" s="142"/>
      <c r="E125" s="154"/>
      <c r="F125" s="19"/>
      <c r="G125" s="142"/>
      <c r="R125" s="32"/>
      <c r="S125" s="32"/>
      <c r="T125" s="32"/>
      <c r="U125" s="32"/>
      <c r="X125" s="203"/>
      <c r="AD125" s="160"/>
      <c r="AE125" s="453"/>
      <c r="AF125" s="142"/>
      <c r="AG125" s="142"/>
      <c r="AH125" s="142"/>
      <c r="AI125" s="138"/>
      <c r="AJ125" s="137"/>
    </row>
    <row r="126" customFormat="false" ht="21.95" hidden="false" customHeight="true" outlineLevel="0" collapsed="false">
      <c r="D126" s="142"/>
      <c r="E126" s="154"/>
      <c r="F126" s="19"/>
      <c r="G126" s="142"/>
      <c r="R126" s="32"/>
      <c r="S126" s="160"/>
      <c r="T126" s="412"/>
      <c r="U126" s="142"/>
      <c r="V126" s="142"/>
      <c r="X126" s="203"/>
      <c r="AD126" s="160"/>
      <c r="AE126" s="453"/>
      <c r="AF126" s="142"/>
      <c r="AG126" s="142"/>
      <c r="AH126" s="142"/>
      <c r="AI126" s="138"/>
      <c r="AJ126" s="137"/>
    </row>
    <row r="127" customFormat="false" ht="21.95" hidden="false" customHeight="true" outlineLevel="0" collapsed="false">
      <c r="D127" s="142"/>
      <c r="E127" s="154"/>
      <c r="F127" s="19"/>
      <c r="G127" s="142"/>
      <c r="R127" s="32"/>
      <c r="S127" s="18"/>
      <c r="T127" s="142"/>
      <c r="U127" s="142"/>
      <c r="V127" s="142"/>
      <c r="X127" s="203"/>
      <c r="AD127" s="160"/>
      <c r="AE127" s="453"/>
      <c r="AF127" s="142"/>
      <c r="AG127" s="142"/>
      <c r="AH127" s="142"/>
      <c r="AI127" s="138"/>
      <c r="AJ127" s="137"/>
    </row>
    <row r="128" customFormat="false" ht="21.95" hidden="false" customHeight="true" outlineLevel="0" collapsed="false">
      <c r="D128" s="142"/>
      <c r="E128" s="154"/>
      <c r="F128" s="19"/>
      <c r="G128" s="142"/>
      <c r="S128" s="18"/>
      <c r="T128" s="142"/>
      <c r="U128" s="142"/>
      <c r="V128" s="142"/>
      <c r="X128" s="203"/>
      <c r="AD128" s="160"/>
      <c r="AE128" s="453"/>
      <c r="AF128" s="142"/>
      <c r="AG128" s="142"/>
      <c r="AH128" s="142"/>
      <c r="AI128" s="138"/>
      <c r="AJ128" s="137"/>
    </row>
    <row r="129" customFormat="false" ht="21.95" hidden="false" customHeight="true" outlineLevel="0" collapsed="false">
      <c r="D129" s="142"/>
      <c r="E129" s="154"/>
      <c r="F129" s="19"/>
      <c r="G129" s="142"/>
      <c r="R129" s="32"/>
      <c r="S129" s="18"/>
      <c r="T129" s="142"/>
      <c r="U129" s="142"/>
      <c r="V129" s="142"/>
      <c r="X129" s="203"/>
      <c r="AD129" s="160"/>
      <c r="AE129" s="453"/>
      <c r="AF129" s="142"/>
      <c r="AG129" s="142"/>
      <c r="AH129" s="142"/>
      <c r="AI129" s="138"/>
      <c r="AJ129" s="137"/>
    </row>
    <row r="130" customFormat="false" ht="21.95" hidden="false" customHeight="true" outlineLevel="0" collapsed="false">
      <c r="D130" s="142"/>
      <c r="E130" s="154"/>
      <c r="F130" s="19"/>
      <c r="G130" s="142"/>
      <c r="R130" s="32"/>
      <c r="S130" s="18"/>
      <c r="T130" s="142"/>
      <c r="U130" s="142"/>
      <c r="V130" s="142"/>
      <c r="X130" s="203"/>
      <c r="AD130" s="160"/>
      <c r="AE130" s="453"/>
      <c r="AF130" s="142"/>
      <c r="AG130" s="142"/>
      <c r="AH130" s="142"/>
      <c r="AI130" s="138"/>
      <c r="AJ130" s="137"/>
    </row>
    <row r="131" customFormat="false" ht="21.95" hidden="false" customHeight="true" outlineLevel="0" collapsed="false">
      <c r="D131" s="142"/>
      <c r="E131" s="154"/>
      <c r="F131" s="19"/>
      <c r="G131" s="142"/>
      <c r="R131" s="32"/>
      <c r="S131" s="18"/>
      <c r="T131" s="142"/>
      <c r="U131" s="142"/>
      <c r="V131" s="142"/>
      <c r="X131" s="469"/>
      <c r="AD131" s="160"/>
      <c r="AE131" s="453"/>
      <c r="AF131" s="142"/>
      <c r="AG131" s="142"/>
      <c r="AH131" s="142"/>
      <c r="AI131" s="138"/>
      <c r="AJ131" s="137"/>
    </row>
    <row r="132" customFormat="false" ht="21.95" hidden="false" customHeight="true" outlineLevel="0" collapsed="false">
      <c r="D132" s="142"/>
      <c r="E132" s="154"/>
      <c r="F132" s="19"/>
      <c r="G132" s="142"/>
      <c r="R132" s="32"/>
      <c r="S132" s="18"/>
      <c r="T132" s="142"/>
      <c r="U132" s="142"/>
      <c r="V132" s="142"/>
      <c r="X132" s="469"/>
      <c r="AD132" s="160"/>
      <c r="AE132" s="453"/>
      <c r="AF132" s="142"/>
      <c r="AG132" s="142"/>
      <c r="AH132" s="142"/>
      <c r="AI132" s="138"/>
      <c r="AJ132" s="137"/>
    </row>
    <row r="133" customFormat="false" ht="21.95" hidden="false" customHeight="true" outlineLevel="0" collapsed="false">
      <c r="A133" s="9"/>
      <c r="B133" s="9"/>
      <c r="D133" s="142"/>
      <c r="E133" s="154"/>
      <c r="F133" s="19"/>
      <c r="G133" s="142"/>
      <c r="R133" s="32"/>
      <c r="S133" s="18"/>
      <c r="T133" s="142"/>
      <c r="U133" s="142"/>
      <c r="V133" s="142"/>
      <c r="X133" s="203"/>
      <c r="AD133" s="160"/>
      <c r="AE133" s="453"/>
      <c r="AF133" s="142"/>
      <c r="AG133" s="142"/>
      <c r="AH133" s="142"/>
      <c r="AI133" s="138"/>
      <c r="AJ133" s="137"/>
    </row>
    <row r="134" customFormat="false" ht="21.95" hidden="false" customHeight="true" outlineLevel="0" collapsed="false">
      <c r="C134" s="462"/>
      <c r="D134" s="255"/>
      <c r="E134" s="154"/>
      <c r="F134" s="19"/>
      <c r="G134" s="142"/>
      <c r="R134" s="32"/>
      <c r="S134" s="18"/>
      <c r="T134" s="142"/>
      <c r="U134" s="142"/>
      <c r="V134" s="142"/>
      <c r="X134" s="469"/>
      <c r="AD134" s="160"/>
      <c r="AE134" s="453"/>
      <c r="AF134" s="142"/>
      <c r="AG134" s="142"/>
      <c r="AH134" s="142"/>
      <c r="AI134" s="138"/>
      <c r="AJ134" s="137"/>
    </row>
    <row r="135" customFormat="false" ht="21.95" hidden="false" customHeight="true" outlineLevel="0" collapsed="false">
      <c r="C135" s="471"/>
      <c r="D135" s="142"/>
      <c r="E135" s="154"/>
      <c r="F135" s="19"/>
      <c r="G135" s="142"/>
      <c r="R135" s="32"/>
      <c r="S135" s="18"/>
      <c r="T135" s="142"/>
      <c r="U135" s="142"/>
      <c r="V135" s="142"/>
      <c r="X135" s="469"/>
      <c r="AD135" s="160"/>
      <c r="AE135" s="453"/>
      <c r="AF135" s="142"/>
      <c r="AG135" s="142"/>
      <c r="AH135" s="142"/>
      <c r="AI135" s="138"/>
      <c r="AJ135" s="137"/>
    </row>
    <row r="136" customFormat="false" ht="21.95" hidden="false" customHeight="true" outlineLevel="0" collapsed="false">
      <c r="D136" s="142"/>
      <c r="E136" s="154"/>
      <c r="F136" s="19"/>
      <c r="G136" s="142"/>
      <c r="R136" s="32"/>
      <c r="S136" s="18"/>
      <c r="T136" s="142"/>
      <c r="U136" s="142"/>
      <c r="V136" s="142"/>
      <c r="X136" s="203"/>
      <c r="AD136" s="160"/>
      <c r="AE136" s="453"/>
      <c r="AF136" s="142"/>
      <c r="AG136" s="142"/>
      <c r="AH136" s="142"/>
      <c r="AI136" s="138"/>
      <c r="AJ136" s="137"/>
    </row>
    <row r="137" customFormat="false" ht="15.75" hidden="false" customHeight="false" outlineLevel="0" collapsed="false">
      <c r="D137" s="142"/>
      <c r="E137" s="154"/>
      <c r="F137" s="19"/>
      <c r="G137" s="142"/>
      <c r="R137" s="32"/>
      <c r="S137" s="18"/>
      <c r="T137" s="142"/>
      <c r="U137" s="142"/>
      <c r="V137" s="142"/>
      <c r="X137" s="469"/>
      <c r="AD137" s="160"/>
      <c r="AE137" s="453"/>
      <c r="AF137" s="142"/>
      <c r="AG137" s="142"/>
      <c r="AH137" s="142"/>
      <c r="AI137" s="138"/>
      <c r="AJ137" s="137"/>
    </row>
    <row r="138" customFormat="false" ht="15.75" hidden="false" customHeight="false" outlineLevel="0" collapsed="false">
      <c r="D138" s="142"/>
      <c r="E138" s="154"/>
      <c r="F138" s="19"/>
      <c r="G138" s="142"/>
      <c r="R138" s="32"/>
      <c r="S138" s="18"/>
      <c r="T138" s="142"/>
      <c r="U138" s="142"/>
      <c r="V138" s="142"/>
      <c r="X138" s="203"/>
      <c r="AD138" s="160"/>
      <c r="AE138" s="453"/>
      <c r="AF138" s="142"/>
      <c r="AG138" s="142"/>
      <c r="AH138" s="142"/>
      <c r="AI138" s="138"/>
      <c r="AJ138" s="137"/>
    </row>
    <row r="139" customFormat="false" ht="15.75" hidden="false" customHeight="false" outlineLevel="0" collapsed="false">
      <c r="D139" s="142"/>
      <c r="E139" s="154"/>
      <c r="F139" s="19"/>
      <c r="G139" s="142"/>
      <c r="R139" s="32"/>
      <c r="S139" s="18"/>
      <c r="T139" s="142"/>
      <c r="U139" s="142"/>
      <c r="V139" s="142"/>
      <c r="X139" s="203"/>
      <c r="AD139" s="160"/>
      <c r="AE139" s="453"/>
      <c r="AF139" s="142"/>
      <c r="AG139" s="142"/>
      <c r="AH139" s="142"/>
      <c r="AI139" s="138"/>
      <c r="AJ139" s="137"/>
    </row>
    <row r="140" customFormat="false" ht="15.75" hidden="false" customHeight="false" outlineLevel="0" collapsed="false">
      <c r="D140" s="142"/>
      <c r="E140" s="154"/>
      <c r="F140" s="19"/>
      <c r="G140" s="142"/>
      <c r="R140" s="32"/>
      <c r="S140" s="18"/>
      <c r="T140" s="142"/>
      <c r="U140" s="142"/>
      <c r="V140" s="142"/>
      <c r="X140" s="469"/>
      <c r="AD140" s="160"/>
      <c r="AE140" s="453"/>
      <c r="AF140" s="142"/>
      <c r="AG140" s="142"/>
      <c r="AH140" s="142"/>
      <c r="AI140" s="138"/>
      <c r="AJ140" s="137"/>
    </row>
    <row r="141" customFormat="false" ht="15.75" hidden="false" customHeight="false" outlineLevel="0" collapsed="false">
      <c r="D141" s="142"/>
      <c r="E141" s="154"/>
      <c r="F141" s="19"/>
      <c r="G141" s="142"/>
      <c r="R141" s="32"/>
      <c r="S141" s="18"/>
      <c r="T141" s="142"/>
      <c r="U141" s="142"/>
      <c r="V141" s="142"/>
      <c r="X141" s="469"/>
      <c r="AD141" s="160"/>
      <c r="AE141" s="453"/>
      <c r="AF141" s="142"/>
      <c r="AG141" s="142"/>
      <c r="AH141" s="142"/>
      <c r="AI141" s="138"/>
      <c r="AJ141" s="137"/>
    </row>
    <row r="142" customFormat="false" ht="15.75" hidden="false" customHeight="false" outlineLevel="0" collapsed="false">
      <c r="D142" s="142"/>
      <c r="E142" s="154"/>
      <c r="F142" s="19"/>
      <c r="G142" s="142"/>
      <c r="R142" s="32"/>
      <c r="S142" s="18"/>
      <c r="T142" s="142"/>
      <c r="U142" s="142"/>
      <c r="V142" s="142"/>
      <c r="X142" s="203"/>
      <c r="AD142" s="160"/>
      <c r="AE142" s="453"/>
      <c r="AF142" s="142"/>
      <c r="AG142" s="142"/>
      <c r="AH142" s="142"/>
      <c r="AI142" s="138"/>
      <c r="AJ142" s="137"/>
    </row>
    <row r="143" customFormat="false" ht="11.25" hidden="false" customHeight="false" outlineLevel="0" collapsed="false">
      <c r="D143" s="142"/>
      <c r="E143" s="154"/>
      <c r="R143" s="32"/>
      <c r="S143" s="18"/>
      <c r="T143" s="142"/>
      <c r="U143" s="142"/>
      <c r="V143" s="142"/>
      <c r="AD143" s="160"/>
      <c r="AE143" s="453"/>
      <c r="AF143" s="142"/>
      <c r="AG143" s="142"/>
      <c r="AH143" s="142"/>
      <c r="AI143" s="138"/>
      <c r="AJ143" s="137"/>
    </row>
    <row r="144" customFormat="false" ht="11.25" hidden="false" customHeight="false" outlineLevel="0" collapsed="false">
      <c r="D144" s="142"/>
      <c r="E144" s="154"/>
      <c r="R144" s="32"/>
      <c r="S144" s="18"/>
      <c r="T144" s="142"/>
      <c r="U144" s="142"/>
      <c r="V144" s="142"/>
      <c r="AD144" s="160"/>
      <c r="AE144" s="453"/>
      <c r="AF144" s="142"/>
      <c r="AG144" s="142"/>
      <c r="AH144" s="142"/>
      <c r="AI144" s="138"/>
      <c r="AJ144" s="137"/>
    </row>
    <row r="145" customFormat="false" ht="11.25" hidden="false" customHeight="false" outlineLevel="0" collapsed="false">
      <c r="D145" s="142"/>
      <c r="E145" s="154"/>
      <c r="R145" s="32"/>
      <c r="S145" s="18"/>
      <c r="T145" s="142"/>
      <c r="U145" s="142"/>
      <c r="V145" s="142"/>
      <c r="AD145" s="160"/>
      <c r="AE145" s="453"/>
      <c r="AF145" s="142"/>
      <c r="AG145" s="142"/>
      <c r="AH145" s="142"/>
      <c r="AI145" s="138"/>
      <c r="AJ145" s="137"/>
    </row>
    <row r="146" customFormat="false" ht="11.25" hidden="false" customHeight="false" outlineLevel="0" collapsed="false">
      <c r="D146" s="142"/>
      <c r="E146" s="154"/>
      <c r="R146" s="32"/>
      <c r="S146" s="18"/>
      <c r="T146" s="142"/>
      <c r="U146" s="142"/>
      <c r="V146" s="142"/>
      <c r="AD146" s="160"/>
      <c r="AE146" s="453"/>
      <c r="AF146" s="142"/>
      <c r="AG146" s="142"/>
      <c r="AH146" s="142"/>
      <c r="AI146" s="138"/>
      <c r="AJ146" s="137"/>
    </row>
    <row r="147" customFormat="false" ht="11.25" hidden="false" customHeight="false" outlineLevel="0" collapsed="false">
      <c r="D147" s="142"/>
      <c r="E147" s="154"/>
      <c r="R147" s="32"/>
      <c r="S147" s="18"/>
      <c r="T147" s="142"/>
      <c r="U147" s="142"/>
      <c r="V147" s="142"/>
      <c r="AD147" s="160"/>
      <c r="AE147" s="453"/>
      <c r="AF147" s="142"/>
      <c r="AG147" s="142"/>
      <c r="AH147" s="142"/>
      <c r="AI147" s="138"/>
      <c r="AJ147" s="137"/>
    </row>
    <row r="148" customFormat="false" ht="11.25" hidden="false" customHeight="false" outlineLevel="0" collapsed="false">
      <c r="D148" s="142"/>
      <c r="E148" s="154"/>
      <c r="R148" s="32"/>
      <c r="S148" s="18"/>
      <c r="T148" s="142"/>
      <c r="U148" s="142"/>
      <c r="V148" s="142"/>
      <c r="AD148" s="160"/>
      <c r="AE148" s="453"/>
      <c r="AF148" s="142"/>
      <c r="AG148" s="142"/>
      <c r="AH148" s="142"/>
      <c r="AI148" s="138"/>
      <c r="AJ148" s="137"/>
    </row>
    <row r="149" customFormat="false" ht="11.25" hidden="false" customHeight="false" outlineLevel="0" collapsed="false">
      <c r="D149" s="142"/>
      <c r="E149" s="154"/>
      <c r="R149" s="32"/>
      <c r="S149" s="18"/>
      <c r="T149" s="142"/>
      <c r="U149" s="142"/>
      <c r="V149" s="142"/>
      <c r="AD149" s="160"/>
      <c r="AE149" s="453"/>
      <c r="AF149" s="142"/>
      <c r="AG149" s="240"/>
      <c r="AH149" s="142"/>
      <c r="AI149" s="138"/>
      <c r="AJ149" s="137"/>
    </row>
    <row r="150" customFormat="false" ht="11.25" hidden="false" customHeight="false" outlineLevel="0" collapsed="false">
      <c r="D150" s="142"/>
      <c r="E150" s="154"/>
      <c r="R150" s="32"/>
      <c r="S150" s="18"/>
      <c r="T150" s="142"/>
      <c r="U150" s="142"/>
      <c r="V150" s="142"/>
      <c r="AD150" s="160"/>
      <c r="AE150" s="453"/>
      <c r="AF150" s="142"/>
      <c r="AG150" s="142"/>
      <c r="AH150" s="142"/>
      <c r="AI150" s="138"/>
      <c r="AJ150" s="137"/>
    </row>
    <row r="151" customFormat="false" ht="11.25" hidden="false" customHeight="false" outlineLevel="0" collapsed="false">
      <c r="D151" s="142"/>
      <c r="E151" s="154"/>
      <c r="R151" s="32"/>
      <c r="S151" s="18"/>
      <c r="T151" s="142"/>
      <c r="U151" s="142"/>
      <c r="V151" s="142"/>
      <c r="AD151" s="160"/>
      <c r="AE151" s="453"/>
      <c r="AF151" s="142"/>
      <c r="AG151" s="142"/>
      <c r="AH151" s="142"/>
      <c r="AI151" s="138"/>
      <c r="AJ151" s="137"/>
    </row>
    <row r="152" customFormat="false" ht="11.25" hidden="false" customHeight="false" outlineLevel="0" collapsed="false">
      <c r="D152" s="142"/>
      <c r="E152" s="154"/>
      <c r="R152" s="32"/>
      <c r="S152" s="18"/>
      <c r="T152" s="142"/>
      <c r="U152" s="142"/>
      <c r="V152" s="142"/>
      <c r="AD152" s="160"/>
      <c r="AE152" s="453"/>
      <c r="AF152" s="142"/>
      <c r="AG152" s="142"/>
      <c r="AH152" s="142"/>
      <c r="AI152" s="138"/>
      <c r="AJ152" s="137"/>
    </row>
    <row r="153" customFormat="false" ht="11.25" hidden="false" customHeight="false" outlineLevel="0" collapsed="false">
      <c r="D153" s="142"/>
      <c r="E153" s="154"/>
      <c r="R153" s="32"/>
      <c r="S153" s="18"/>
      <c r="T153" s="142"/>
      <c r="U153" s="142"/>
      <c r="V153" s="142"/>
      <c r="AD153" s="160"/>
      <c r="AE153" s="453"/>
      <c r="AF153" s="142"/>
      <c r="AG153" s="142"/>
      <c r="AH153" s="142"/>
      <c r="AI153" s="138"/>
      <c r="AJ153" s="137"/>
    </row>
    <row r="154" customFormat="false" ht="11.25" hidden="false" customHeight="false" outlineLevel="0" collapsed="false">
      <c r="D154" s="142"/>
      <c r="E154" s="154"/>
      <c r="R154" s="32"/>
      <c r="S154" s="18"/>
      <c r="T154" s="142"/>
      <c r="U154" s="142"/>
      <c r="V154" s="142"/>
      <c r="AD154" s="160"/>
      <c r="AE154" s="453"/>
      <c r="AF154" s="142"/>
      <c r="AG154" s="142"/>
      <c r="AH154" s="142"/>
      <c r="AI154" s="138"/>
      <c r="AJ154" s="137"/>
    </row>
    <row r="155" customFormat="false" ht="11.25" hidden="false" customHeight="false" outlineLevel="0" collapsed="false">
      <c r="D155" s="142"/>
      <c r="E155" s="154"/>
      <c r="R155" s="32"/>
      <c r="S155" s="18"/>
      <c r="T155" s="142"/>
      <c r="U155" s="142"/>
      <c r="V155" s="142"/>
      <c r="AD155" s="160"/>
      <c r="AE155" s="453"/>
      <c r="AF155" s="142"/>
      <c r="AG155" s="142"/>
      <c r="AH155" s="142"/>
      <c r="AI155" s="138"/>
      <c r="AJ155" s="137"/>
    </row>
    <row r="156" customFormat="false" ht="11.25" hidden="false" customHeight="false" outlineLevel="0" collapsed="false">
      <c r="D156" s="142"/>
      <c r="E156" s="154"/>
      <c r="R156" s="32"/>
      <c r="S156" s="18"/>
      <c r="T156" s="142"/>
      <c r="U156" s="142"/>
      <c r="V156" s="142"/>
      <c r="AD156" s="160"/>
      <c r="AE156" s="453"/>
      <c r="AF156" s="142"/>
      <c r="AG156" s="142"/>
      <c r="AH156" s="142"/>
      <c r="AI156" s="138"/>
      <c r="AJ156" s="137"/>
    </row>
    <row r="157" customFormat="false" ht="11.25" hidden="false" customHeight="false" outlineLevel="0" collapsed="false">
      <c r="D157" s="142"/>
      <c r="E157" s="154"/>
      <c r="R157" s="32"/>
      <c r="S157" s="18"/>
      <c r="T157" s="142"/>
      <c r="U157" s="142"/>
      <c r="V157" s="142"/>
      <c r="AD157" s="160"/>
      <c r="AE157" s="453"/>
      <c r="AF157" s="142"/>
      <c r="AG157" s="142"/>
      <c r="AH157" s="142"/>
      <c r="AI157" s="138"/>
      <c r="AJ157" s="137"/>
    </row>
    <row r="158" customFormat="false" ht="11.25" hidden="false" customHeight="false" outlineLevel="0" collapsed="false">
      <c r="D158" s="142"/>
      <c r="E158" s="154"/>
      <c r="R158" s="32"/>
      <c r="S158" s="18"/>
      <c r="T158" s="142"/>
      <c r="U158" s="142"/>
      <c r="V158" s="142"/>
      <c r="AD158" s="160"/>
      <c r="AE158" s="453"/>
      <c r="AF158" s="142"/>
      <c r="AG158" s="142"/>
      <c r="AH158" s="142"/>
      <c r="AI158" s="138"/>
      <c r="AJ158" s="137"/>
    </row>
    <row r="159" customFormat="false" ht="12" hidden="false" customHeight="false" outlineLevel="0" collapsed="false">
      <c r="D159" s="142"/>
      <c r="E159" s="154"/>
      <c r="R159" s="32"/>
      <c r="S159" s="18"/>
      <c r="T159" s="142"/>
      <c r="U159" s="142"/>
      <c r="V159" s="142"/>
      <c r="X159" s="173"/>
      <c r="AD159" s="160"/>
      <c r="AE159" s="453"/>
      <c r="AF159" s="142"/>
      <c r="AG159" s="142"/>
      <c r="AH159" s="142"/>
      <c r="AI159" s="138"/>
      <c r="AJ159" s="137"/>
    </row>
    <row r="160" customFormat="false" ht="12" hidden="false" customHeight="false" outlineLevel="0" collapsed="false">
      <c r="D160" s="142"/>
      <c r="E160" s="154"/>
      <c r="R160" s="32"/>
      <c r="S160" s="142"/>
      <c r="T160" s="32"/>
      <c r="U160" s="32"/>
      <c r="V160" s="137"/>
      <c r="X160" s="173"/>
      <c r="AD160" s="160"/>
      <c r="AE160" s="453"/>
      <c r="AF160" s="142"/>
      <c r="AG160" s="142"/>
      <c r="AH160" s="142"/>
      <c r="AI160" s="138"/>
      <c r="AJ160" s="137"/>
    </row>
    <row r="161" customFormat="false" ht="12" hidden="false" customHeight="false" outlineLevel="0" collapsed="false">
      <c r="D161" s="142"/>
      <c r="E161" s="154"/>
      <c r="R161" s="32"/>
      <c r="S161" s="142"/>
      <c r="T161" s="32"/>
      <c r="U161" s="32"/>
      <c r="V161" s="137"/>
      <c r="X161" s="173"/>
      <c r="AD161" s="160"/>
      <c r="AE161" s="453"/>
      <c r="AF161" s="142"/>
      <c r="AG161" s="142"/>
      <c r="AH161" s="142"/>
      <c r="AI161" s="138"/>
      <c r="AJ161" s="137"/>
    </row>
    <row r="162" customFormat="false" ht="12" hidden="false" customHeight="false" outlineLevel="0" collapsed="false">
      <c r="D162" s="142"/>
      <c r="E162" s="154"/>
      <c r="R162" s="32"/>
      <c r="S162" s="142"/>
      <c r="T162" s="32"/>
      <c r="U162" s="32"/>
      <c r="V162" s="137"/>
      <c r="X162" s="173"/>
      <c r="AD162" s="160"/>
      <c r="AE162" s="453"/>
      <c r="AF162" s="142"/>
      <c r="AG162" s="142"/>
      <c r="AH162" s="142"/>
      <c r="AI162" s="138"/>
      <c r="AJ162" s="137"/>
    </row>
    <row r="163" customFormat="false" ht="12" hidden="false" customHeight="false" outlineLevel="0" collapsed="false">
      <c r="D163" s="142"/>
      <c r="E163" s="154"/>
      <c r="R163" s="32"/>
      <c r="S163" s="142"/>
      <c r="T163" s="32"/>
      <c r="U163" s="32"/>
      <c r="V163" s="137"/>
      <c r="X163" s="173"/>
      <c r="AD163" s="160"/>
      <c r="AE163" s="453"/>
      <c r="AF163" s="142"/>
      <c r="AG163" s="142"/>
      <c r="AH163" s="142"/>
      <c r="AI163" s="138"/>
      <c r="AJ163" s="137"/>
    </row>
    <row r="164" customFormat="false" ht="12" hidden="false" customHeight="false" outlineLevel="0" collapsed="false">
      <c r="D164" s="142"/>
      <c r="E164" s="154"/>
      <c r="R164" s="32"/>
      <c r="S164" s="32"/>
      <c r="T164" s="32"/>
      <c r="U164" s="32"/>
      <c r="V164" s="137"/>
      <c r="X164" s="173"/>
      <c r="AD164" s="160"/>
      <c r="AE164" s="453"/>
      <c r="AF164" s="142"/>
      <c r="AG164" s="142"/>
      <c r="AH164" s="142"/>
      <c r="AI164" s="138"/>
      <c r="AJ164" s="137"/>
    </row>
    <row r="165" customFormat="false" ht="11.25" hidden="false" customHeight="false" outlineLevel="0" collapsed="false">
      <c r="D165" s="142"/>
      <c r="E165" s="154"/>
      <c r="R165" s="32"/>
      <c r="S165" s="32"/>
      <c r="T165" s="32"/>
      <c r="U165" s="32"/>
      <c r="V165" s="137"/>
      <c r="AD165" s="160"/>
      <c r="AE165" s="453"/>
      <c r="AF165" s="142"/>
      <c r="AG165" s="142"/>
      <c r="AH165" s="142"/>
      <c r="AI165" s="138"/>
      <c r="AJ165" s="137"/>
    </row>
    <row r="166" customFormat="false" ht="11.25" hidden="false" customHeight="false" outlineLevel="0" collapsed="false">
      <c r="D166" s="142"/>
      <c r="E166" s="154"/>
      <c r="R166" s="32"/>
      <c r="S166" s="32"/>
      <c r="T166" s="32"/>
      <c r="U166" s="32"/>
      <c r="AD166" s="160"/>
      <c r="AE166" s="453"/>
      <c r="AF166" s="142"/>
      <c r="AG166" s="142"/>
      <c r="AH166" s="142"/>
      <c r="AI166" s="138"/>
      <c r="AJ166" s="137"/>
    </row>
    <row r="167" customFormat="false" ht="11.25" hidden="false" customHeight="false" outlineLevel="0" collapsed="false">
      <c r="D167" s="142"/>
      <c r="E167" s="154"/>
      <c r="R167" s="160"/>
      <c r="S167" s="412"/>
      <c r="T167" s="142"/>
      <c r="U167" s="142"/>
      <c r="AD167" s="160"/>
      <c r="AE167" s="453"/>
      <c r="AF167" s="142"/>
      <c r="AG167" s="142"/>
      <c r="AH167" s="142"/>
      <c r="AI167" s="138"/>
      <c r="AJ167" s="137"/>
    </row>
    <row r="168" customFormat="false" ht="11.25" hidden="false" customHeight="false" outlineLevel="0" collapsed="false">
      <c r="D168" s="142"/>
      <c r="E168" s="154"/>
      <c r="R168" s="18"/>
      <c r="S168" s="142"/>
      <c r="T168" s="142"/>
      <c r="U168" s="142"/>
      <c r="AD168" s="160"/>
      <c r="AE168" s="453"/>
      <c r="AF168" s="240"/>
      <c r="AG168" s="240"/>
      <c r="AH168" s="142"/>
      <c r="AI168" s="138"/>
      <c r="AJ168" s="137"/>
    </row>
    <row r="169" customFormat="false" ht="15" hidden="false" customHeight="true" outlineLevel="0" collapsed="false">
      <c r="D169" s="142"/>
      <c r="E169" s="154"/>
      <c r="R169" s="18"/>
      <c r="S169" s="142"/>
      <c r="T169" s="142"/>
      <c r="U169" s="142"/>
      <c r="X169" s="343"/>
      <c r="Y169" s="343"/>
      <c r="Z169" s="343"/>
      <c r="AA169" s="472"/>
      <c r="AB169" s="343"/>
      <c r="AC169" s="343"/>
      <c r="AD169" s="160"/>
      <c r="AE169" s="453"/>
      <c r="AF169" s="240"/>
      <c r="AG169" s="240"/>
      <c r="AH169" s="142"/>
      <c r="AI169" s="138"/>
      <c r="AJ169" s="137"/>
    </row>
    <row r="170" customFormat="false" ht="15" hidden="false" customHeight="true" outlineLevel="0" collapsed="false">
      <c r="D170" s="142"/>
      <c r="E170" s="154"/>
      <c r="R170" s="18"/>
      <c r="S170" s="142"/>
      <c r="T170" s="142"/>
      <c r="U170" s="142"/>
      <c r="X170" s="343"/>
      <c r="Y170" s="343"/>
      <c r="Z170" s="343"/>
      <c r="AA170" s="472"/>
      <c r="AB170" s="343"/>
      <c r="AC170" s="343"/>
      <c r="AD170" s="160"/>
      <c r="AE170" s="453"/>
      <c r="AF170" s="240"/>
      <c r="AG170" s="240"/>
      <c r="AH170" s="142"/>
      <c r="AI170" s="138"/>
      <c r="AJ170" s="137"/>
    </row>
    <row r="171" customFormat="false" ht="15" hidden="false" customHeight="true" outlineLevel="0" collapsed="false">
      <c r="D171" s="142"/>
      <c r="E171" s="154"/>
      <c r="R171" s="18"/>
      <c r="S171" s="142"/>
      <c r="T171" s="142"/>
      <c r="U171" s="142"/>
      <c r="X171" s="343"/>
      <c r="Y171" s="343"/>
      <c r="Z171" s="343"/>
      <c r="AA171" s="472"/>
      <c r="AB171" s="343"/>
      <c r="AC171" s="343"/>
      <c r="AD171" s="160"/>
      <c r="AE171" s="453"/>
      <c r="AF171" s="240"/>
      <c r="AG171" s="240"/>
      <c r="AH171" s="142"/>
      <c r="AI171" s="138"/>
      <c r="AJ171" s="137"/>
    </row>
    <row r="172" customFormat="false" ht="15" hidden="false" customHeight="true" outlineLevel="0" collapsed="false">
      <c r="D172" s="142"/>
      <c r="E172" s="154"/>
      <c r="R172" s="18"/>
      <c r="S172" s="142"/>
      <c r="T172" s="142"/>
      <c r="U172" s="142"/>
      <c r="X172" s="343"/>
      <c r="Y172" s="343"/>
      <c r="Z172" s="343"/>
      <c r="AA172" s="472"/>
      <c r="AB172" s="343"/>
      <c r="AC172" s="343"/>
      <c r="AD172" s="160"/>
      <c r="AE172" s="453"/>
      <c r="AF172" s="142"/>
      <c r="AG172" s="240"/>
      <c r="AH172" s="142"/>
      <c r="AI172" s="138"/>
      <c r="AJ172" s="137"/>
    </row>
    <row r="173" customFormat="false" ht="15" hidden="false" customHeight="true" outlineLevel="0" collapsed="false">
      <c r="D173" s="142"/>
      <c r="E173" s="154"/>
      <c r="R173" s="18"/>
      <c r="S173" s="142"/>
      <c r="T173" s="142"/>
      <c r="U173" s="142"/>
      <c r="X173" s="343"/>
      <c r="Y173" s="343"/>
      <c r="Z173" s="343"/>
      <c r="AA173" s="472"/>
      <c r="AB173" s="343"/>
      <c r="AC173" s="343"/>
      <c r="AD173" s="160"/>
      <c r="AE173" s="453"/>
      <c r="AF173" s="240"/>
      <c r="AG173" s="240"/>
      <c r="AH173" s="142"/>
      <c r="AI173" s="138"/>
      <c r="AJ173" s="137"/>
    </row>
    <row r="174" customFormat="false" ht="15" hidden="false" customHeight="true" outlineLevel="0" collapsed="false">
      <c r="D174" s="142"/>
      <c r="E174" s="154"/>
      <c r="R174" s="18"/>
      <c r="S174" s="142"/>
      <c r="T174" s="142"/>
      <c r="U174" s="142"/>
      <c r="X174" s="343"/>
      <c r="Y174" s="343"/>
      <c r="Z174" s="343"/>
      <c r="AA174" s="472"/>
      <c r="AB174" s="343"/>
      <c r="AC174" s="343"/>
      <c r="AD174" s="160"/>
      <c r="AE174" s="453"/>
      <c r="AF174" s="240"/>
      <c r="AG174" s="240"/>
      <c r="AH174" s="142"/>
      <c r="AI174" s="138"/>
      <c r="AJ174" s="137"/>
    </row>
    <row r="175" customFormat="false" ht="15" hidden="false" customHeight="true" outlineLevel="0" collapsed="false">
      <c r="D175" s="142"/>
      <c r="E175" s="154"/>
      <c r="R175" s="18"/>
      <c r="S175" s="142"/>
      <c r="T175" s="142"/>
      <c r="U175" s="142"/>
      <c r="X175" s="343"/>
      <c r="Y175" s="343"/>
      <c r="Z175" s="343"/>
      <c r="AA175" s="472"/>
      <c r="AB175" s="343"/>
      <c r="AC175" s="343"/>
      <c r="AD175" s="160"/>
      <c r="AE175" s="453"/>
      <c r="AF175" s="142"/>
      <c r="AG175" s="240"/>
      <c r="AH175" s="142"/>
      <c r="AI175" s="138"/>
      <c r="AJ175" s="137"/>
    </row>
    <row r="176" customFormat="false" ht="15" hidden="false" customHeight="true" outlineLevel="0" collapsed="false">
      <c r="D176" s="142"/>
      <c r="E176" s="154"/>
      <c r="R176" s="18"/>
      <c r="S176" s="142"/>
      <c r="T176" s="142"/>
      <c r="U176" s="142"/>
      <c r="X176" s="343"/>
      <c r="Y176" s="343"/>
      <c r="Z176" s="343"/>
      <c r="AA176" s="472"/>
      <c r="AB176" s="343"/>
      <c r="AC176" s="343"/>
      <c r="AD176" s="160"/>
      <c r="AE176" s="453"/>
      <c r="AF176" s="142"/>
      <c r="AG176" s="240"/>
      <c r="AH176" s="142"/>
      <c r="AI176" s="138"/>
      <c r="AJ176" s="137"/>
    </row>
    <row r="177" customFormat="false" ht="15" hidden="false" customHeight="true" outlineLevel="0" collapsed="false">
      <c r="D177" s="142"/>
      <c r="E177" s="154"/>
      <c r="R177" s="18"/>
      <c r="S177" s="142"/>
      <c r="T177" s="142"/>
      <c r="U177" s="142"/>
      <c r="X177" s="343"/>
      <c r="Y177" s="343"/>
      <c r="Z177" s="343"/>
      <c r="AA177" s="472"/>
      <c r="AB177" s="343"/>
      <c r="AC177" s="343"/>
      <c r="AD177" s="160"/>
      <c r="AE177" s="453"/>
      <c r="AF177" s="142"/>
      <c r="AG177" s="240"/>
      <c r="AH177" s="142"/>
      <c r="AI177" s="138"/>
      <c r="AJ177" s="137"/>
    </row>
    <row r="178" customFormat="false" ht="15" hidden="false" customHeight="true" outlineLevel="0" collapsed="false">
      <c r="D178" s="142"/>
      <c r="E178" s="154"/>
      <c r="R178" s="18"/>
      <c r="S178" s="142"/>
      <c r="T178" s="142"/>
      <c r="U178" s="142"/>
      <c r="X178" s="343"/>
      <c r="Y178" s="343"/>
      <c r="Z178" s="343"/>
      <c r="AA178" s="472"/>
      <c r="AB178" s="343"/>
      <c r="AC178" s="343"/>
      <c r="AD178" s="160"/>
      <c r="AE178" s="453"/>
      <c r="AF178" s="142"/>
      <c r="AG178" s="240"/>
      <c r="AH178" s="142"/>
      <c r="AI178" s="138"/>
      <c r="AJ178" s="137"/>
    </row>
    <row r="179" customFormat="false" ht="15" hidden="false" customHeight="true" outlineLevel="0" collapsed="false">
      <c r="B179" s="9"/>
      <c r="D179" s="142"/>
      <c r="E179" s="154"/>
      <c r="R179" s="18"/>
      <c r="S179" s="142"/>
      <c r="T179" s="142"/>
      <c r="U179" s="142"/>
      <c r="X179" s="343"/>
      <c r="Y179" s="343"/>
      <c r="Z179" s="343"/>
      <c r="AA179" s="472"/>
      <c r="AB179" s="343"/>
      <c r="AC179" s="343"/>
      <c r="AD179" s="160"/>
      <c r="AE179" s="453"/>
      <c r="AF179" s="142"/>
      <c r="AG179" s="240"/>
      <c r="AH179" s="142"/>
      <c r="AI179" s="138"/>
      <c r="AJ179" s="137"/>
    </row>
    <row r="180" customFormat="false" ht="15" hidden="false" customHeight="true" outlineLevel="0" collapsed="false">
      <c r="C180" s="462"/>
      <c r="D180" s="255"/>
      <c r="E180" s="154"/>
      <c r="R180" s="18"/>
      <c r="S180" s="142"/>
      <c r="T180" s="142"/>
      <c r="U180" s="142"/>
      <c r="X180" s="343"/>
      <c r="Y180" s="343"/>
      <c r="Z180" s="343"/>
      <c r="AA180" s="472"/>
      <c r="AB180" s="343"/>
      <c r="AC180" s="343"/>
      <c r="AD180" s="160"/>
      <c r="AE180" s="453"/>
      <c r="AF180" s="142"/>
      <c r="AG180" s="240"/>
      <c r="AH180" s="142"/>
      <c r="AI180" s="138"/>
      <c r="AJ180" s="137"/>
    </row>
    <row r="181" customFormat="false" ht="15" hidden="false" customHeight="true" outlineLevel="0" collapsed="false">
      <c r="C181" s="462"/>
      <c r="D181" s="255"/>
      <c r="E181" s="154"/>
      <c r="R181" s="18"/>
      <c r="S181" s="142"/>
      <c r="T181" s="142"/>
      <c r="U181" s="142"/>
      <c r="X181" s="343"/>
      <c r="Y181" s="343"/>
      <c r="Z181" s="343"/>
      <c r="AA181" s="472"/>
      <c r="AB181" s="343"/>
      <c r="AC181" s="343"/>
      <c r="AD181" s="160"/>
      <c r="AE181" s="453"/>
      <c r="AF181" s="142"/>
      <c r="AG181" s="240"/>
      <c r="AH181" s="142"/>
      <c r="AI181" s="138"/>
      <c r="AJ181" s="137"/>
    </row>
    <row r="182" customFormat="false" ht="15" hidden="false" customHeight="true" outlineLevel="0" collapsed="false">
      <c r="C182" s="462"/>
      <c r="D182" s="255"/>
      <c r="E182" s="154"/>
      <c r="R182" s="18"/>
      <c r="S182" s="142"/>
      <c r="T182" s="142"/>
      <c r="U182" s="142"/>
      <c r="X182" s="343"/>
      <c r="Y182" s="343"/>
      <c r="Z182" s="343"/>
      <c r="AA182" s="472"/>
      <c r="AB182" s="343"/>
      <c r="AC182" s="343"/>
      <c r="AD182" s="160"/>
      <c r="AE182" s="453"/>
      <c r="AF182" s="142"/>
      <c r="AG182" s="240"/>
      <c r="AH182" s="142"/>
      <c r="AI182" s="138"/>
      <c r="AJ182" s="137"/>
    </row>
    <row r="183" customFormat="false" ht="15" hidden="false" customHeight="true" outlineLevel="0" collapsed="false">
      <c r="D183" s="142"/>
      <c r="E183" s="154"/>
      <c r="R183" s="18"/>
      <c r="S183" s="142"/>
      <c r="T183" s="142"/>
      <c r="U183" s="142"/>
      <c r="X183" s="343"/>
      <c r="Y183" s="343"/>
      <c r="Z183" s="343"/>
      <c r="AA183" s="472"/>
      <c r="AB183" s="343"/>
      <c r="AC183" s="343"/>
      <c r="AD183" s="160"/>
      <c r="AE183" s="453"/>
      <c r="AF183" s="142"/>
      <c r="AG183" s="142"/>
      <c r="AH183" s="142"/>
      <c r="AI183" s="138"/>
      <c r="AJ183" s="137"/>
    </row>
    <row r="184" customFormat="false" ht="15" hidden="false" customHeight="true" outlineLevel="0" collapsed="false">
      <c r="D184" s="142"/>
      <c r="E184" s="154"/>
      <c r="R184" s="18"/>
      <c r="S184" s="142"/>
      <c r="T184" s="142"/>
      <c r="U184" s="142"/>
      <c r="X184" s="343"/>
      <c r="Y184" s="343"/>
      <c r="Z184" s="343"/>
      <c r="AA184" s="472"/>
      <c r="AB184" s="343"/>
      <c r="AC184" s="343"/>
      <c r="AD184" s="160"/>
      <c r="AE184" s="453"/>
      <c r="AF184" s="142"/>
      <c r="AG184" s="142"/>
      <c r="AH184" s="142"/>
      <c r="AI184" s="138"/>
      <c r="AJ184" s="137"/>
    </row>
    <row r="185" customFormat="false" ht="15" hidden="false" customHeight="true" outlineLevel="0" collapsed="false">
      <c r="D185" s="142"/>
      <c r="E185" s="154"/>
      <c r="R185" s="18"/>
      <c r="S185" s="142"/>
      <c r="T185" s="142"/>
      <c r="U185" s="142"/>
      <c r="X185" s="343"/>
      <c r="Y185" s="343"/>
      <c r="Z185" s="343"/>
      <c r="AA185" s="472"/>
      <c r="AB185" s="343"/>
      <c r="AC185" s="343"/>
      <c r="AD185" s="160"/>
      <c r="AE185" s="453"/>
      <c r="AF185" s="142"/>
      <c r="AG185" s="240"/>
      <c r="AH185" s="142"/>
      <c r="AI185" s="138"/>
      <c r="AJ185" s="137"/>
    </row>
    <row r="186" customFormat="false" ht="15" hidden="false" customHeight="true" outlineLevel="0" collapsed="false">
      <c r="D186" s="142"/>
      <c r="E186" s="154"/>
      <c r="R186" s="18"/>
      <c r="S186" s="142"/>
      <c r="T186" s="142"/>
      <c r="U186" s="142"/>
      <c r="X186" s="343"/>
      <c r="Y186" s="343"/>
      <c r="Z186" s="343"/>
      <c r="AA186" s="472"/>
      <c r="AB186" s="343"/>
      <c r="AC186" s="343"/>
      <c r="AD186" s="160"/>
      <c r="AE186" s="453"/>
      <c r="AF186" s="142"/>
      <c r="AG186" s="240"/>
      <c r="AH186" s="142"/>
      <c r="AI186" s="138"/>
      <c r="AJ186" s="137"/>
    </row>
    <row r="187" customFormat="false" ht="15" hidden="false" customHeight="true" outlineLevel="0" collapsed="false">
      <c r="D187" s="142"/>
      <c r="E187" s="154"/>
      <c r="R187" s="18"/>
      <c r="S187" s="142"/>
      <c r="T187" s="142"/>
      <c r="U187" s="142"/>
      <c r="X187" s="343"/>
      <c r="Y187" s="343"/>
      <c r="Z187" s="343"/>
      <c r="AA187" s="472"/>
      <c r="AB187" s="343"/>
      <c r="AC187" s="343"/>
      <c r="AD187" s="160"/>
      <c r="AE187" s="453"/>
      <c r="AF187" s="142"/>
      <c r="AG187" s="142"/>
      <c r="AH187" s="142"/>
      <c r="AI187" s="138"/>
      <c r="AJ187" s="137"/>
    </row>
    <row r="188" customFormat="false" ht="15" hidden="false" customHeight="true" outlineLevel="0" collapsed="false">
      <c r="D188" s="142"/>
      <c r="E188" s="154"/>
      <c r="R188" s="18"/>
      <c r="S188" s="142"/>
      <c r="T188" s="142"/>
      <c r="U188" s="142"/>
      <c r="X188" s="343"/>
      <c r="Y188" s="343"/>
      <c r="Z188" s="343"/>
      <c r="AA188" s="472"/>
      <c r="AB188" s="343"/>
      <c r="AC188" s="343"/>
      <c r="AD188" s="160"/>
      <c r="AE188" s="453"/>
      <c r="AF188" s="142"/>
      <c r="AG188" s="142"/>
      <c r="AH188" s="142"/>
      <c r="AI188" s="138"/>
      <c r="AJ188" s="137"/>
    </row>
    <row r="189" customFormat="false" ht="15" hidden="false" customHeight="true" outlineLevel="0" collapsed="false">
      <c r="R189" s="18"/>
      <c r="S189" s="142"/>
      <c r="T189" s="142"/>
      <c r="U189" s="142"/>
      <c r="X189" s="343"/>
      <c r="Y189" s="343"/>
      <c r="Z189" s="343"/>
      <c r="AA189" s="472"/>
      <c r="AB189" s="343"/>
      <c r="AC189" s="343"/>
      <c r="AD189" s="160"/>
      <c r="AE189" s="453"/>
      <c r="AF189" s="240"/>
      <c r="AG189" s="240"/>
      <c r="AH189" s="142"/>
      <c r="AI189" s="138"/>
      <c r="AJ189" s="137"/>
    </row>
    <row r="190" customFormat="false" ht="15" hidden="false" customHeight="true" outlineLevel="0" collapsed="false">
      <c r="R190" s="18"/>
      <c r="S190" s="142"/>
      <c r="T190" s="142"/>
      <c r="U190" s="142"/>
      <c r="X190" s="343"/>
      <c r="Y190" s="343"/>
      <c r="Z190" s="343"/>
      <c r="AA190" s="472"/>
      <c r="AB190" s="343"/>
      <c r="AC190" s="343"/>
      <c r="AD190" s="160"/>
      <c r="AE190" s="453"/>
      <c r="AF190" s="240"/>
      <c r="AG190" s="240"/>
      <c r="AH190" s="142"/>
      <c r="AI190" s="138"/>
      <c r="AJ190" s="137"/>
    </row>
    <row r="191" customFormat="false" ht="15" hidden="false" customHeight="true" outlineLevel="0" collapsed="false">
      <c r="R191" s="18"/>
      <c r="S191" s="142"/>
      <c r="T191" s="142"/>
      <c r="U191" s="142"/>
      <c r="X191" s="343"/>
      <c r="Y191" s="343"/>
      <c r="Z191" s="343"/>
      <c r="AA191" s="472"/>
      <c r="AB191" s="343"/>
      <c r="AC191" s="343"/>
      <c r="AD191" s="160"/>
      <c r="AE191" s="453"/>
      <c r="AF191" s="240"/>
      <c r="AG191" s="240"/>
      <c r="AH191" s="142"/>
      <c r="AI191" s="138"/>
      <c r="AJ191" s="137"/>
    </row>
    <row r="192" customFormat="false" ht="15" hidden="false" customHeight="true" outlineLevel="0" collapsed="false">
      <c r="R192" s="18"/>
      <c r="S192" s="142"/>
      <c r="T192" s="142"/>
      <c r="U192" s="142"/>
      <c r="X192" s="343"/>
      <c r="Y192" s="343"/>
      <c r="Z192" s="343"/>
      <c r="AA192" s="472"/>
      <c r="AB192" s="343"/>
      <c r="AC192" s="343"/>
      <c r="AD192" s="160"/>
      <c r="AE192" s="453"/>
      <c r="AF192" s="240"/>
      <c r="AG192" s="240"/>
      <c r="AH192" s="142"/>
      <c r="AI192" s="138"/>
      <c r="AJ192" s="137"/>
    </row>
    <row r="193" customFormat="false" ht="15" hidden="false" customHeight="true" outlineLevel="0" collapsed="false">
      <c r="R193" s="18"/>
      <c r="S193" s="142"/>
      <c r="T193" s="142"/>
      <c r="U193" s="142"/>
      <c r="X193" s="343"/>
      <c r="Y193" s="343"/>
      <c r="Z193" s="343"/>
      <c r="AA193" s="472"/>
      <c r="AB193" s="343"/>
      <c r="AC193" s="343"/>
      <c r="AD193" s="160"/>
      <c r="AE193" s="453"/>
      <c r="AF193" s="142"/>
      <c r="AG193" s="240"/>
      <c r="AH193" s="142"/>
      <c r="AI193" s="138"/>
      <c r="AJ193" s="137"/>
    </row>
    <row r="194" customFormat="false" ht="15" hidden="false" customHeight="true" outlineLevel="0" collapsed="false">
      <c r="R194" s="18"/>
      <c r="S194" s="142"/>
      <c r="T194" s="142"/>
      <c r="U194" s="142"/>
      <c r="X194" s="343"/>
      <c r="Y194" s="343"/>
      <c r="Z194" s="343"/>
      <c r="AA194" s="472"/>
      <c r="AB194" s="343"/>
      <c r="AC194" s="343"/>
      <c r="AD194" s="160"/>
      <c r="AE194" s="453"/>
      <c r="AF194" s="142"/>
      <c r="AG194" s="142"/>
      <c r="AH194" s="142"/>
      <c r="AI194" s="138"/>
      <c r="AJ194" s="137"/>
    </row>
    <row r="195" customFormat="false" ht="15" hidden="false" customHeight="true" outlineLevel="0" collapsed="false">
      <c r="R195" s="18"/>
      <c r="S195" s="142"/>
      <c r="T195" s="142"/>
      <c r="U195" s="142"/>
      <c r="X195" s="343"/>
      <c r="Y195" s="343"/>
      <c r="Z195" s="343"/>
      <c r="AA195" s="472"/>
      <c r="AB195" s="343"/>
      <c r="AC195" s="343"/>
      <c r="AD195" s="160"/>
      <c r="AE195" s="453"/>
      <c r="AF195" s="240"/>
      <c r="AG195" s="240"/>
      <c r="AH195" s="142"/>
      <c r="AI195" s="138"/>
      <c r="AJ195" s="137"/>
    </row>
    <row r="196" customFormat="false" ht="15" hidden="false" customHeight="true" outlineLevel="0" collapsed="false">
      <c r="R196" s="18"/>
      <c r="S196" s="142"/>
      <c r="T196" s="142"/>
      <c r="U196" s="142"/>
      <c r="X196" s="343"/>
      <c r="Y196" s="343"/>
      <c r="Z196" s="343"/>
      <c r="AA196" s="472"/>
      <c r="AB196" s="343"/>
      <c r="AC196" s="343"/>
      <c r="AD196" s="160"/>
      <c r="AE196" s="453"/>
      <c r="AF196" s="142"/>
      <c r="AG196" s="142"/>
      <c r="AH196" s="142"/>
      <c r="AI196" s="138"/>
      <c r="AJ196" s="137"/>
    </row>
    <row r="197" customFormat="false" ht="15" hidden="false" customHeight="true" outlineLevel="0" collapsed="false">
      <c r="R197" s="18"/>
      <c r="S197" s="142"/>
      <c r="T197" s="142"/>
      <c r="U197" s="142"/>
      <c r="X197" s="343"/>
      <c r="Y197" s="343"/>
      <c r="Z197" s="343"/>
      <c r="AA197" s="472"/>
      <c r="AB197" s="343"/>
      <c r="AC197" s="343"/>
      <c r="AD197" s="160"/>
      <c r="AE197" s="453"/>
      <c r="AF197" s="240"/>
      <c r="AG197" s="240"/>
      <c r="AH197" s="142"/>
      <c r="AI197" s="138"/>
      <c r="AJ197" s="137"/>
    </row>
    <row r="198" customFormat="false" ht="15" hidden="false" customHeight="true" outlineLevel="0" collapsed="false">
      <c r="R198" s="18"/>
      <c r="S198" s="142"/>
      <c r="T198" s="142"/>
      <c r="U198" s="142"/>
      <c r="AD198" s="160"/>
      <c r="AE198" s="453"/>
      <c r="AF198" s="142"/>
      <c r="AG198" s="142"/>
      <c r="AH198" s="142"/>
      <c r="AI198" s="138"/>
      <c r="AJ198" s="137"/>
    </row>
    <row r="199" customFormat="false" ht="15" hidden="false" customHeight="true" outlineLevel="0" collapsed="false">
      <c r="R199" s="18"/>
      <c r="S199" s="142"/>
      <c r="T199" s="142"/>
      <c r="U199" s="142"/>
      <c r="AD199" s="160"/>
      <c r="AE199" s="453"/>
      <c r="AF199" s="240"/>
      <c r="AG199" s="240"/>
      <c r="AH199" s="142"/>
      <c r="AI199" s="138"/>
      <c r="AJ199" s="137"/>
    </row>
    <row r="200" customFormat="false" ht="15" hidden="false" customHeight="true" outlineLevel="0" collapsed="false">
      <c r="R200" s="18"/>
      <c r="S200" s="142"/>
      <c r="T200" s="142"/>
      <c r="U200" s="142"/>
      <c r="AD200" s="160"/>
      <c r="AE200" s="453"/>
      <c r="AF200" s="142"/>
      <c r="AG200" s="240"/>
      <c r="AH200" s="142"/>
      <c r="AI200" s="138"/>
      <c r="AJ200" s="137"/>
    </row>
    <row r="201" customFormat="false" ht="15" hidden="false" customHeight="true" outlineLevel="0" collapsed="false">
      <c r="R201" s="142"/>
      <c r="S201" s="32"/>
      <c r="T201" s="32"/>
      <c r="U201" s="137"/>
      <c r="AD201" s="160"/>
      <c r="AE201" s="453"/>
      <c r="AF201" s="240"/>
      <c r="AG201" s="142"/>
      <c r="AH201" s="142"/>
      <c r="AI201" s="138"/>
      <c r="AJ201" s="137"/>
    </row>
    <row r="202" customFormat="false" ht="15" hidden="false" customHeight="true" outlineLevel="0" collapsed="false">
      <c r="R202" s="142"/>
      <c r="S202" s="32"/>
      <c r="T202" s="32"/>
      <c r="U202" s="137"/>
      <c r="AD202" s="160"/>
      <c r="AE202" s="453"/>
      <c r="AF202" s="240"/>
      <c r="AG202" s="240"/>
      <c r="AH202" s="142"/>
      <c r="AI202" s="138"/>
      <c r="AJ202" s="137"/>
    </row>
    <row r="203" customFormat="false" ht="15" hidden="false" customHeight="true" outlineLevel="0" collapsed="false">
      <c r="R203" s="142"/>
      <c r="S203" s="32"/>
      <c r="T203" s="32"/>
      <c r="U203" s="137"/>
      <c r="AD203" s="160"/>
      <c r="AE203" s="453"/>
      <c r="AF203" s="240"/>
      <c r="AG203" s="240"/>
      <c r="AH203" s="142"/>
      <c r="AI203" s="138"/>
      <c r="AJ203" s="137"/>
    </row>
    <row r="204" customFormat="false" ht="15" hidden="false" customHeight="true" outlineLevel="0" collapsed="false">
      <c r="R204" s="142"/>
      <c r="S204" s="32"/>
      <c r="T204" s="32"/>
      <c r="U204" s="137"/>
      <c r="AD204" s="160"/>
      <c r="AE204" s="453"/>
      <c r="AF204" s="240"/>
      <c r="AG204" s="240"/>
      <c r="AH204" s="142"/>
      <c r="AI204" s="138"/>
      <c r="AJ204" s="137"/>
    </row>
    <row r="205" customFormat="false" ht="15" hidden="false" customHeight="true" outlineLevel="0" collapsed="false">
      <c r="R205" s="32"/>
      <c r="S205" s="32"/>
      <c r="T205" s="32"/>
      <c r="U205" s="32"/>
      <c r="AD205" s="160"/>
      <c r="AE205" s="453"/>
      <c r="AF205" s="142"/>
      <c r="AG205" s="142"/>
      <c r="AH205" s="142"/>
      <c r="AI205" s="138"/>
      <c r="AJ205" s="137"/>
    </row>
    <row r="206" customFormat="false" ht="15" hidden="false" customHeight="true" outlineLevel="0" collapsed="false">
      <c r="R206" s="32"/>
      <c r="S206" s="32"/>
      <c r="T206" s="32"/>
      <c r="U206" s="32"/>
      <c r="AD206" s="160"/>
      <c r="AE206" s="453"/>
      <c r="AF206" s="142"/>
      <c r="AG206" s="142"/>
      <c r="AH206" s="142"/>
      <c r="AI206" s="138"/>
      <c r="AJ206" s="137"/>
    </row>
    <row r="207" customFormat="false" ht="15" hidden="false" customHeight="true" outlineLevel="0" collapsed="false">
      <c r="R207" s="160"/>
      <c r="S207" s="412"/>
      <c r="T207" s="142"/>
      <c r="U207" s="142"/>
      <c r="AD207" s="160"/>
      <c r="AE207" s="453"/>
      <c r="AF207" s="240"/>
      <c r="AG207" s="240"/>
      <c r="AH207" s="142"/>
      <c r="AI207" s="138"/>
      <c r="AJ207" s="137"/>
    </row>
    <row r="208" customFormat="false" ht="15" hidden="false" customHeight="true" outlineLevel="0" collapsed="false">
      <c r="R208" s="18"/>
      <c r="S208" s="142"/>
      <c r="T208" s="142"/>
      <c r="U208" s="142"/>
      <c r="AD208" s="160"/>
      <c r="AE208" s="453"/>
      <c r="AF208" s="240"/>
      <c r="AG208" s="240"/>
      <c r="AH208" s="142"/>
      <c r="AI208" s="138"/>
      <c r="AJ208" s="137"/>
    </row>
    <row r="209" customFormat="false" ht="15" hidden="false" customHeight="true" outlineLevel="0" collapsed="false">
      <c r="R209" s="18"/>
      <c r="S209" s="142"/>
      <c r="T209" s="142"/>
      <c r="U209" s="142"/>
      <c r="AD209" s="160"/>
      <c r="AE209" s="453"/>
      <c r="AF209" s="240"/>
      <c r="AG209" s="142"/>
      <c r="AH209" s="142"/>
      <c r="AI209" s="138"/>
      <c r="AJ209" s="137"/>
    </row>
    <row r="210" customFormat="false" ht="15" hidden="false" customHeight="true" outlineLevel="0" collapsed="false">
      <c r="R210" s="18"/>
      <c r="S210" s="142"/>
      <c r="T210" s="142"/>
      <c r="U210" s="142"/>
      <c r="AD210" s="160"/>
      <c r="AE210" s="453"/>
      <c r="AF210" s="240"/>
      <c r="AG210" s="240"/>
      <c r="AH210" s="142"/>
      <c r="AI210" s="138"/>
      <c r="AJ210" s="137"/>
    </row>
    <row r="211" customFormat="false" ht="15" hidden="false" customHeight="true" outlineLevel="0" collapsed="false">
      <c r="R211" s="18"/>
      <c r="S211" s="142"/>
      <c r="T211" s="142"/>
      <c r="U211" s="142"/>
      <c r="AD211" s="160"/>
      <c r="AE211" s="453"/>
      <c r="AF211" s="240"/>
      <c r="AG211" s="240"/>
      <c r="AH211" s="142"/>
      <c r="AI211" s="138"/>
      <c r="AJ211" s="137"/>
    </row>
    <row r="212" customFormat="false" ht="15" hidden="false" customHeight="true" outlineLevel="0" collapsed="false">
      <c r="R212" s="18"/>
      <c r="S212" s="142"/>
      <c r="T212" s="142"/>
      <c r="U212" s="142"/>
      <c r="AD212" s="160"/>
      <c r="AE212" s="453"/>
      <c r="AF212" s="240"/>
      <c r="AG212" s="240"/>
      <c r="AH212" s="142"/>
      <c r="AI212" s="138"/>
      <c r="AJ212" s="137"/>
    </row>
    <row r="213" customFormat="false" ht="11.25" hidden="false" customHeight="false" outlineLevel="0" collapsed="false">
      <c r="R213" s="18"/>
      <c r="S213" s="142"/>
      <c r="T213" s="142"/>
      <c r="U213" s="142"/>
      <c r="AD213" s="160"/>
      <c r="AE213" s="453"/>
      <c r="AF213" s="240"/>
      <c r="AG213" s="240"/>
      <c r="AH213" s="142"/>
      <c r="AI213" s="138"/>
      <c r="AJ213" s="137"/>
    </row>
    <row r="214" customFormat="false" ht="11.25" hidden="false" customHeight="false" outlineLevel="0" collapsed="false">
      <c r="R214" s="18"/>
      <c r="S214" s="142"/>
      <c r="T214" s="142"/>
      <c r="U214" s="142"/>
      <c r="AD214" s="160"/>
      <c r="AE214" s="453"/>
      <c r="AF214" s="142"/>
      <c r="AG214" s="240"/>
      <c r="AH214" s="142"/>
      <c r="AI214" s="138"/>
      <c r="AJ214" s="137"/>
    </row>
    <row r="215" customFormat="false" ht="11.25" hidden="false" customHeight="false" outlineLevel="0" collapsed="false">
      <c r="R215" s="18"/>
      <c r="S215" s="142"/>
      <c r="T215" s="142"/>
      <c r="U215" s="142"/>
      <c r="AD215" s="160"/>
      <c r="AE215" s="453"/>
      <c r="AF215" s="142"/>
      <c r="AG215" s="255"/>
      <c r="AH215" s="142"/>
      <c r="AI215" s="138"/>
      <c r="AJ215" s="137"/>
    </row>
    <row r="216" customFormat="false" ht="11.25" hidden="false" customHeight="false" outlineLevel="0" collapsed="false">
      <c r="R216" s="18"/>
      <c r="S216" s="142"/>
      <c r="T216" s="142"/>
      <c r="U216" s="142"/>
      <c r="AD216" s="160"/>
      <c r="AE216" s="453"/>
      <c r="AF216" s="142"/>
      <c r="AG216" s="255"/>
      <c r="AH216" s="142"/>
      <c r="AI216" s="138"/>
      <c r="AJ216" s="137"/>
    </row>
    <row r="217" customFormat="false" ht="11.25" hidden="false" customHeight="false" outlineLevel="0" collapsed="false">
      <c r="R217" s="18"/>
      <c r="S217" s="142"/>
      <c r="T217" s="142"/>
      <c r="U217" s="142"/>
      <c r="AD217" s="160"/>
      <c r="AE217" s="453"/>
      <c r="AF217" s="255"/>
      <c r="AG217" s="255"/>
      <c r="AH217" s="142"/>
      <c r="AI217" s="138"/>
      <c r="AJ217" s="137"/>
    </row>
    <row r="218" customFormat="false" ht="11.25" hidden="false" customHeight="false" outlineLevel="0" collapsed="false">
      <c r="R218" s="18"/>
      <c r="S218" s="142"/>
      <c r="T218" s="142"/>
      <c r="U218" s="142"/>
      <c r="AD218" s="160"/>
      <c r="AE218" s="453"/>
      <c r="AF218" s="473"/>
      <c r="AG218" s="473"/>
      <c r="AH218" s="142"/>
      <c r="AI218" s="138"/>
      <c r="AJ218" s="137"/>
    </row>
    <row r="219" customFormat="false" ht="11.25" hidden="false" customHeight="false" outlineLevel="0" collapsed="false">
      <c r="R219" s="18"/>
      <c r="S219" s="142"/>
      <c r="T219" s="142"/>
      <c r="U219" s="142"/>
      <c r="AD219" s="160"/>
      <c r="AE219" s="453"/>
      <c r="AF219" s="473"/>
      <c r="AG219" s="473"/>
      <c r="AH219" s="142"/>
      <c r="AI219" s="138"/>
      <c r="AJ219" s="137"/>
    </row>
    <row r="220" customFormat="false" ht="11.25" hidden="false" customHeight="false" outlineLevel="0" collapsed="false">
      <c r="R220" s="18"/>
      <c r="S220" s="142"/>
      <c r="T220" s="142"/>
      <c r="U220" s="142"/>
      <c r="AD220" s="160"/>
      <c r="AE220" s="453"/>
      <c r="AF220" s="473"/>
      <c r="AG220" s="473"/>
      <c r="AH220" s="142"/>
      <c r="AI220" s="138"/>
      <c r="AJ220" s="137"/>
    </row>
    <row r="221" customFormat="false" ht="11.25" hidden="false" customHeight="false" outlineLevel="0" collapsed="false">
      <c r="R221" s="18"/>
      <c r="S221" s="142"/>
      <c r="T221" s="142"/>
      <c r="U221" s="142"/>
      <c r="AD221" s="160"/>
      <c r="AE221" s="453"/>
      <c r="AF221" s="142"/>
      <c r="AG221" s="473"/>
      <c r="AH221" s="142"/>
      <c r="AI221" s="138"/>
      <c r="AJ221" s="137"/>
    </row>
    <row r="222" customFormat="false" ht="11.25" hidden="false" customHeight="false" outlineLevel="0" collapsed="false">
      <c r="R222" s="18"/>
      <c r="S222" s="142"/>
      <c r="T222" s="142"/>
      <c r="U222" s="142"/>
      <c r="AD222" s="160"/>
      <c r="AE222" s="453"/>
      <c r="AF222" s="142"/>
      <c r="AG222" s="240"/>
      <c r="AH222" s="142"/>
      <c r="AI222" s="138"/>
      <c r="AJ222" s="137"/>
    </row>
    <row r="223" customFormat="false" ht="11.25" hidden="false" customHeight="false" outlineLevel="0" collapsed="false">
      <c r="R223" s="18"/>
      <c r="S223" s="142"/>
      <c r="T223" s="142"/>
      <c r="U223" s="142"/>
      <c r="AD223" s="160"/>
      <c r="AE223" s="453"/>
      <c r="AF223" s="142"/>
      <c r="AG223" s="240"/>
      <c r="AH223" s="142"/>
      <c r="AI223" s="138"/>
      <c r="AJ223" s="137"/>
    </row>
    <row r="224" customFormat="false" ht="11.25" hidden="false" customHeight="false" outlineLevel="0" collapsed="false">
      <c r="R224" s="18"/>
      <c r="S224" s="142"/>
      <c r="T224" s="142"/>
      <c r="U224" s="142"/>
      <c r="AD224" s="160"/>
      <c r="AE224" s="453"/>
      <c r="AF224" s="142"/>
      <c r="AG224" s="240"/>
      <c r="AH224" s="142"/>
      <c r="AI224" s="138"/>
      <c r="AJ224" s="137"/>
    </row>
    <row r="225" customFormat="false" ht="11.25" hidden="false" customHeight="false" outlineLevel="0" collapsed="false">
      <c r="R225" s="18"/>
      <c r="S225" s="142"/>
      <c r="T225" s="142"/>
      <c r="U225" s="142"/>
      <c r="AD225" s="160"/>
      <c r="AE225" s="453"/>
      <c r="AF225" s="255"/>
      <c r="AG225" s="142"/>
      <c r="AH225" s="142"/>
      <c r="AI225" s="138"/>
      <c r="AJ225" s="137"/>
    </row>
    <row r="226" customFormat="false" ht="11.25" hidden="false" customHeight="false" outlineLevel="0" collapsed="false">
      <c r="R226" s="18"/>
      <c r="S226" s="142"/>
      <c r="T226" s="142"/>
      <c r="U226" s="142"/>
      <c r="AD226" s="160"/>
      <c r="AE226" s="453"/>
      <c r="AF226" s="255"/>
      <c r="AG226" s="255"/>
      <c r="AH226" s="142"/>
      <c r="AI226" s="138"/>
      <c r="AJ226" s="137"/>
    </row>
    <row r="227" customFormat="false" ht="11.25" hidden="false" customHeight="false" outlineLevel="0" collapsed="false">
      <c r="R227" s="18"/>
      <c r="S227" s="142"/>
      <c r="T227" s="142"/>
      <c r="U227" s="142"/>
      <c r="AD227" s="160"/>
      <c r="AE227" s="453"/>
      <c r="AF227" s="255"/>
      <c r="AG227" s="255"/>
      <c r="AH227" s="142"/>
      <c r="AI227" s="138"/>
      <c r="AJ227" s="137"/>
    </row>
    <row r="228" customFormat="false" ht="11.25" hidden="false" customHeight="false" outlineLevel="0" collapsed="false">
      <c r="R228" s="18"/>
      <c r="S228" s="142"/>
      <c r="T228" s="142"/>
      <c r="U228" s="142"/>
      <c r="AD228" s="160"/>
      <c r="AE228" s="453"/>
      <c r="AF228" s="255"/>
      <c r="AG228" s="255"/>
      <c r="AH228" s="142"/>
      <c r="AI228" s="138"/>
      <c r="AJ228" s="137"/>
    </row>
    <row r="229" customFormat="false" ht="11.25" hidden="false" customHeight="false" outlineLevel="0" collapsed="false">
      <c r="R229" s="18"/>
      <c r="S229" s="142"/>
      <c r="T229" s="142"/>
      <c r="U229" s="142"/>
      <c r="AD229" s="160"/>
      <c r="AE229" s="453"/>
      <c r="AF229" s="255"/>
      <c r="AG229" s="142"/>
      <c r="AH229" s="142"/>
      <c r="AI229" s="138"/>
      <c r="AJ229" s="137"/>
    </row>
    <row r="230" customFormat="false" ht="11.25" hidden="false" customHeight="false" outlineLevel="0" collapsed="false">
      <c r="R230" s="18"/>
      <c r="S230" s="142"/>
      <c r="T230" s="142"/>
      <c r="U230" s="142"/>
      <c r="AD230" s="160"/>
      <c r="AE230" s="453"/>
      <c r="AF230" s="255"/>
      <c r="AG230" s="473"/>
      <c r="AH230" s="142"/>
      <c r="AI230" s="138"/>
      <c r="AJ230" s="137"/>
    </row>
    <row r="231" customFormat="false" ht="11.25" hidden="false" customHeight="false" outlineLevel="0" collapsed="false">
      <c r="R231" s="18"/>
      <c r="S231" s="142"/>
      <c r="T231" s="142"/>
      <c r="U231" s="142"/>
      <c r="AD231" s="160"/>
      <c r="AE231" s="453"/>
      <c r="AF231" s="255"/>
      <c r="AG231" s="473"/>
      <c r="AH231" s="142"/>
      <c r="AI231" s="138"/>
      <c r="AJ231" s="137"/>
    </row>
    <row r="232" customFormat="false" ht="11.25" hidden="false" customHeight="false" outlineLevel="0" collapsed="false">
      <c r="R232" s="18"/>
      <c r="S232" s="142"/>
      <c r="T232" s="142"/>
      <c r="U232" s="142"/>
      <c r="AD232" s="160"/>
      <c r="AE232" s="453"/>
      <c r="AF232" s="255"/>
      <c r="AG232" s="473"/>
      <c r="AH232" s="142"/>
      <c r="AI232" s="138"/>
      <c r="AJ232" s="137"/>
      <c r="AN232" s="97"/>
      <c r="AO232" s="137"/>
    </row>
    <row r="233" customFormat="false" ht="11.25" hidden="false" customHeight="false" outlineLevel="0" collapsed="false">
      <c r="R233" s="18"/>
      <c r="S233" s="142"/>
      <c r="T233" s="142"/>
      <c r="U233" s="142"/>
      <c r="AD233" s="160"/>
      <c r="AE233" s="453"/>
      <c r="AF233" s="142"/>
      <c r="AG233" s="240"/>
      <c r="AH233" s="142"/>
      <c r="AI233" s="138"/>
      <c r="AJ233" s="137"/>
    </row>
    <row r="234" customFormat="false" ht="11.25" hidden="false" customHeight="false" outlineLevel="0" collapsed="false">
      <c r="R234" s="18"/>
      <c r="S234" s="142"/>
      <c r="T234" s="142"/>
      <c r="U234" s="142"/>
      <c r="AD234" s="160"/>
      <c r="AE234" s="453"/>
      <c r="AF234" s="142"/>
      <c r="AG234" s="142"/>
      <c r="AH234" s="142"/>
      <c r="AI234" s="138"/>
      <c r="AJ234" s="137"/>
      <c r="AO234" s="97"/>
    </row>
    <row r="235" customFormat="false" ht="11.25" hidden="false" customHeight="false" outlineLevel="0" collapsed="false">
      <c r="R235" s="18"/>
      <c r="S235" s="142"/>
      <c r="T235" s="142"/>
      <c r="U235" s="142"/>
      <c r="AD235" s="160"/>
      <c r="AE235" s="453"/>
      <c r="AF235" s="142"/>
      <c r="AG235" s="142"/>
      <c r="AH235" s="142"/>
      <c r="AI235" s="138"/>
      <c r="AJ235" s="137"/>
    </row>
    <row r="236" customFormat="false" ht="11.25" hidden="false" customHeight="false" outlineLevel="0" collapsed="false">
      <c r="R236" s="18"/>
      <c r="S236" s="142"/>
      <c r="T236" s="142"/>
      <c r="U236" s="142"/>
      <c r="AD236" s="160"/>
      <c r="AE236" s="453"/>
      <c r="AF236" s="142"/>
      <c r="AG236" s="142"/>
      <c r="AH236" s="142"/>
      <c r="AI236" s="138"/>
      <c r="AJ236" s="137"/>
    </row>
    <row r="237" customFormat="false" ht="11.25" hidden="false" customHeight="false" outlineLevel="0" collapsed="false">
      <c r="R237" s="18"/>
      <c r="S237" s="142"/>
      <c r="T237" s="142"/>
      <c r="U237" s="142"/>
      <c r="AD237" s="160"/>
      <c r="AE237" s="453"/>
      <c r="AF237" s="142"/>
      <c r="AG237" s="142"/>
      <c r="AH237" s="142"/>
      <c r="AI237" s="138"/>
      <c r="AJ237" s="137"/>
    </row>
    <row r="238" customFormat="false" ht="11.25" hidden="false" customHeight="false" outlineLevel="0" collapsed="false">
      <c r="R238" s="18"/>
      <c r="S238" s="142"/>
      <c r="T238" s="142"/>
      <c r="U238" s="142"/>
      <c r="AD238" s="160"/>
      <c r="AE238" s="453"/>
      <c r="AF238" s="255"/>
      <c r="AG238" s="142"/>
      <c r="AH238" s="142"/>
      <c r="AI238" s="138"/>
      <c r="AJ238" s="137"/>
    </row>
    <row r="239" customFormat="false" ht="11.25" hidden="false" customHeight="false" outlineLevel="0" collapsed="false">
      <c r="R239" s="18"/>
      <c r="S239" s="142"/>
      <c r="T239" s="142"/>
      <c r="U239" s="142"/>
      <c r="AD239" s="160"/>
      <c r="AE239" s="453"/>
      <c r="AF239" s="255"/>
      <c r="AG239" s="474"/>
      <c r="AH239" s="142"/>
      <c r="AI239" s="138"/>
      <c r="AJ239" s="137"/>
    </row>
    <row r="240" customFormat="false" ht="11.25" hidden="false" customHeight="false" outlineLevel="0" collapsed="false">
      <c r="R240" s="18"/>
      <c r="S240" s="142"/>
      <c r="T240" s="142"/>
      <c r="U240" s="142"/>
      <c r="AD240" s="160"/>
      <c r="AE240" s="453"/>
      <c r="AF240" s="255"/>
      <c r="AG240" s="474"/>
      <c r="AH240" s="142"/>
      <c r="AI240" s="138"/>
      <c r="AJ240" s="137"/>
    </row>
    <row r="241" customFormat="false" ht="11.25" hidden="false" customHeight="false" outlineLevel="0" collapsed="false">
      <c r="R241" s="142"/>
      <c r="S241" s="32"/>
      <c r="T241" s="32"/>
      <c r="U241" s="137"/>
      <c r="AD241" s="160"/>
      <c r="AE241" s="453"/>
      <c r="AF241" s="255"/>
      <c r="AG241" s="474"/>
      <c r="AH241" s="142"/>
      <c r="AI241" s="138"/>
      <c r="AJ241" s="137"/>
    </row>
    <row r="242" customFormat="false" ht="11.25" hidden="false" customHeight="false" outlineLevel="0" collapsed="false">
      <c r="R242" s="142"/>
      <c r="S242" s="32"/>
      <c r="T242" s="32"/>
      <c r="U242" s="137"/>
      <c r="AD242" s="160"/>
      <c r="AE242" s="453"/>
      <c r="AF242" s="255"/>
      <c r="AG242" s="473"/>
      <c r="AH242" s="142"/>
      <c r="AI242" s="138"/>
      <c r="AJ242" s="137"/>
    </row>
    <row r="243" customFormat="false" ht="11.25" hidden="false" customHeight="false" outlineLevel="0" collapsed="false">
      <c r="R243" s="142"/>
      <c r="S243" s="32"/>
      <c r="T243" s="32"/>
      <c r="U243" s="137"/>
      <c r="AD243" s="160"/>
      <c r="AE243" s="453"/>
      <c r="AF243" s="255"/>
      <c r="AG243" s="474"/>
      <c r="AH243" s="142"/>
      <c r="AI243" s="138"/>
      <c r="AJ243" s="137"/>
    </row>
    <row r="244" customFormat="false" ht="11.25" hidden="false" customHeight="false" outlineLevel="0" collapsed="false">
      <c r="R244" s="142"/>
      <c r="S244" s="32"/>
      <c r="T244" s="32"/>
      <c r="U244" s="137"/>
      <c r="AD244" s="160"/>
      <c r="AE244" s="453"/>
      <c r="AF244" s="255"/>
      <c r="AG244" s="473"/>
      <c r="AH244" s="142"/>
      <c r="AI244" s="138"/>
      <c r="AJ244" s="137"/>
    </row>
    <row r="245" customFormat="false" ht="11.25" hidden="false" customHeight="false" outlineLevel="0" collapsed="false">
      <c r="R245" s="32"/>
      <c r="S245" s="32"/>
      <c r="T245" s="32"/>
      <c r="U245" s="32"/>
      <c r="AD245" s="160"/>
      <c r="AE245" s="453"/>
      <c r="AF245" s="255"/>
      <c r="AG245" s="473"/>
      <c r="AH245" s="142"/>
      <c r="AI245" s="138"/>
      <c r="AJ245" s="137"/>
    </row>
    <row r="246" customFormat="false" ht="11.25" hidden="false" customHeight="false" outlineLevel="0" collapsed="false">
      <c r="R246" s="32"/>
      <c r="S246" s="32"/>
      <c r="T246" s="32"/>
      <c r="U246" s="32"/>
      <c r="AD246" s="160"/>
      <c r="AE246" s="453"/>
      <c r="AF246" s="142"/>
      <c r="AG246" s="240"/>
      <c r="AH246" s="142"/>
      <c r="AI246" s="138"/>
      <c r="AJ246" s="137"/>
      <c r="AN246" s="97"/>
      <c r="AO246" s="137"/>
    </row>
    <row r="247" customFormat="false" ht="11.25" hidden="false" customHeight="false" outlineLevel="0" collapsed="false">
      <c r="R247" s="32"/>
      <c r="S247" s="32"/>
      <c r="T247" s="32"/>
      <c r="U247" s="32"/>
      <c r="AD247" s="160"/>
      <c r="AE247" s="453"/>
      <c r="AF247" s="475"/>
      <c r="AG247" s="255"/>
      <c r="AH247" s="142"/>
      <c r="AI247" s="138"/>
      <c r="AJ247" s="137"/>
      <c r="AO247" s="97"/>
    </row>
    <row r="248" customFormat="false" ht="11.25" hidden="false" customHeight="false" outlineLevel="0" collapsed="false">
      <c r="R248" s="32"/>
      <c r="S248" s="32"/>
      <c r="T248" s="32"/>
      <c r="U248" s="32"/>
      <c r="AD248" s="160"/>
      <c r="AE248" s="453"/>
      <c r="AF248" s="475"/>
      <c r="AG248" s="475"/>
      <c r="AH248" s="142"/>
      <c r="AI248" s="138"/>
      <c r="AJ248" s="137"/>
    </row>
    <row r="249" customFormat="false" ht="11.25" hidden="false" customHeight="false" outlineLevel="0" collapsed="false">
      <c r="R249" s="32"/>
      <c r="S249" s="32"/>
      <c r="T249" s="32"/>
      <c r="U249" s="32"/>
      <c r="AD249" s="160"/>
      <c r="AE249" s="453"/>
      <c r="AF249" s="474"/>
      <c r="AG249" s="474"/>
      <c r="AH249" s="142"/>
      <c r="AI249" s="138"/>
      <c r="AJ249" s="137"/>
    </row>
    <row r="250" customFormat="false" ht="11.25" hidden="false" customHeight="false" outlineLevel="0" collapsed="false">
      <c r="R250" s="32"/>
      <c r="S250" s="32"/>
      <c r="T250" s="32"/>
      <c r="U250" s="32"/>
      <c r="AD250" s="160"/>
      <c r="AE250" s="453"/>
      <c r="AF250" s="474"/>
      <c r="AG250" s="474"/>
      <c r="AH250" s="142"/>
      <c r="AI250" s="138"/>
      <c r="AJ250" s="137"/>
    </row>
    <row r="251" customFormat="false" ht="11.25" hidden="false" customHeight="false" outlineLevel="0" collapsed="false">
      <c r="R251" s="32"/>
      <c r="S251" s="32"/>
      <c r="T251" s="32"/>
      <c r="U251" s="32"/>
      <c r="AD251" s="160"/>
      <c r="AE251" s="453"/>
      <c r="AF251" s="475"/>
      <c r="AG251" s="475"/>
      <c r="AH251" s="142"/>
      <c r="AI251" s="138"/>
      <c r="AJ251" s="137"/>
      <c r="AO251" s="97"/>
    </row>
    <row r="252" customFormat="false" ht="11.25" hidden="false" customHeight="false" outlineLevel="0" collapsed="false">
      <c r="R252" s="32"/>
      <c r="S252" s="32"/>
      <c r="T252" s="32"/>
      <c r="U252" s="32"/>
      <c r="AD252" s="160"/>
      <c r="AE252" s="453"/>
      <c r="AF252" s="142"/>
      <c r="AG252" s="142"/>
      <c r="AH252" s="142"/>
      <c r="AI252" s="138"/>
      <c r="AJ252" s="137"/>
      <c r="AO252" s="97"/>
    </row>
    <row r="253" customFormat="false" ht="11.25" hidden="false" customHeight="false" outlineLevel="0" collapsed="false">
      <c r="R253" s="32"/>
      <c r="S253" s="32"/>
      <c r="T253" s="32"/>
      <c r="U253" s="32"/>
      <c r="AD253" s="160"/>
      <c r="AE253" s="453"/>
      <c r="AF253" s="142"/>
      <c r="AG253" s="142"/>
      <c r="AH253" s="142"/>
      <c r="AI253" s="138"/>
      <c r="AJ253" s="137"/>
    </row>
    <row r="254" customFormat="false" ht="11.25" hidden="false" customHeight="false" outlineLevel="0" collapsed="false">
      <c r="R254" s="32"/>
      <c r="S254" s="32"/>
      <c r="T254" s="32"/>
      <c r="U254" s="32"/>
      <c r="AD254" s="160"/>
      <c r="AE254" s="453"/>
      <c r="AF254" s="240"/>
      <c r="AG254" s="142"/>
      <c r="AH254" s="142"/>
      <c r="AI254" s="138"/>
      <c r="AJ254" s="137"/>
    </row>
    <row r="255" customFormat="false" ht="11.25" hidden="false" customHeight="false" outlineLevel="0" collapsed="false">
      <c r="R255" s="32"/>
      <c r="S255" s="32"/>
      <c r="T255" s="32"/>
      <c r="U255" s="32"/>
      <c r="AD255" s="160"/>
      <c r="AE255" s="453"/>
      <c r="AF255" s="475"/>
      <c r="AG255" s="473"/>
      <c r="AH255" s="142"/>
      <c r="AI255" s="138"/>
      <c r="AJ255" s="137"/>
    </row>
    <row r="256" customFormat="false" ht="11.25" hidden="false" customHeight="false" outlineLevel="0" collapsed="false">
      <c r="R256" s="32"/>
      <c r="S256" s="32"/>
      <c r="T256" s="32"/>
      <c r="U256" s="32"/>
      <c r="AD256" s="160"/>
      <c r="AE256" s="453"/>
      <c r="AF256" s="475"/>
      <c r="AG256" s="475"/>
      <c r="AH256" s="142"/>
      <c r="AI256" s="138"/>
      <c r="AJ256" s="137"/>
    </row>
    <row r="257" customFormat="false" ht="11.25" hidden="false" customHeight="false" outlineLevel="0" collapsed="false">
      <c r="R257" s="32"/>
      <c r="S257" s="32"/>
      <c r="T257" s="32"/>
      <c r="U257" s="32"/>
      <c r="AD257" s="160"/>
      <c r="AE257" s="453"/>
      <c r="AF257" s="474"/>
      <c r="AG257" s="474"/>
      <c r="AH257" s="142"/>
      <c r="AI257" s="138"/>
      <c r="AJ257" s="137"/>
    </row>
    <row r="258" customFormat="false" ht="11.25" hidden="false" customHeight="false" outlineLevel="0" collapsed="false">
      <c r="R258" s="32"/>
      <c r="S258" s="32"/>
      <c r="T258" s="32"/>
      <c r="U258" s="32"/>
      <c r="AD258" s="160"/>
      <c r="AE258" s="453"/>
      <c r="AF258" s="475"/>
      <c r="AG258" s="475"/>
      <c r="AH258" s="142"/>
      <c r="AI258" s="138"/>
      <c r="AJ258" s="137"/>
      <c r="AO258" s="97"/>
    </row>
    <row r="259" customFormat="false" ht="11.25" hidden="false" customHeight="false" outlineLevel="0" collapsed="false">
      <c r="R259" s="32"/>
      <c r="S259" s="32"/>
      <c r="T259" s="32"/>
      <c r="U259" s="32"/>
      <c r="AD259" s="160"/>
      <c r="AE259" s="453"/>
      <c r="AF259" s="142"/>
      <c r="AG259" s="142"/>
      <c r="AH259" s="142"/>
      <c r="AI259" s="138"/>
      <c r="AJ259" s="137"/>
      <c r="AO259" s="97"/>
    </row>
    <row r="260" customFormat="false" ht="11.25" hidden="false" customHeight="false" outlineLevel="0" collapsed="false">
      <c r="R260" s="32"/>
      <c r="S260" s="32"/>
      <c r="T260" s="32"/>
      <c r="U260" s="32"/>
      <c r="AD260" s="160"/>
      <c r="AE260" s="453"/>
      <c r="AF260" s="142"/>
      <c r="AG260" s="142"/>
      <c r="AH260" s="142"/>
      <c r="AI260" s="138"/>
      <c r="AJ260" s="137"/>
      <c r="AO260" s="97"/>
    </row>
    <row r="261" customFormat="false" ht="11.25" hidden="false" customHeight="false" outlineLevel="0" collapsed="false">
      <c r="R261" s="32"/>
      <c r="S261" s="32"/>
      <c r="T261" s="32"/>
      <c r="U261" s="32"/>
      <c r="AD261" s="160"/>
      <c r="AE261" s="453"/>
      <c r="AF261" s="142"/>
      <c r="AG261" s="142"/>
      <c r="AH261" s="142"/>
      <c r="AI261" s="138"/>
      <c r="AJ261" s="137"/>
    </row>
    <row r="262" customFormat="false" ht="11.25" hidden="false" customHeight="false" outlineLevel="0" collapsed="false">
      <c r="R262" s="32"/>
      <c r="S262" s="32"/>
      <c r="T262" s="32"/>
      <c r="U262" s="32"/>
      <c r="AD262" s="160"/>
      <c r="AE262" s="453"/>
      <c r="AF262" s="240"/>
      <c r="AG262" s="142"/>
      <c r="AH262" s="142"/>
      <c r="AI262" s="138"/>
      <c r="AJ262" s="137"/>
    </row>
    <row r="263" customFormat="false" ht="11.25" hidden="false" customHeight="false" outlineLevel="0" collapsed="false">
      <c r="R263" s="32"/>
      <c r="S263" s="32"/>
      <c r="T263" s="32"/>
      <c r="U263" s="32"/>
      <c r="AD263" s="160"/>
      <c r="AE263" s="453"/>
      <c r="AF263" s="474"/>
      <c r="AG263" s="255"/>
      <c r="AH263" s="142"/>
      <c r="AI263" s="138"/>
      <c r="AJ263" s="137"/>
    </row>
    <row r="264" customFormat="false" ht="11.25" hidden="false" customHeight="false" outlineLevel="0" collapsed="false">
      <c r="R264" s="32"/>
      <c r="S264" s="32"/>
      <c r="T264" s="32"/>
      <c r="U264" s="32"/>
      <c r="AD264" s="160"/>
      <c r="AE264" s="453"/>
      <c r="AF264" s="475"/>
      <c r="AG264" s="475"/>
      <c r="AH264" s="142"/>
      <c r="AI264" s="138"/>
      <c r="AJ264" s="137"/>
    </row>
    <row r="265" customFormat="false" ht="11.25" hidden="false" customHeight="false" outlineLevel="0" collapsed="false">
      <c r="R265" s="32"/>
      <c r="S265" s="32"/>
      <c r="T265" s="32"/>
      <c r="U265" s="32"/>
      <c r="AD265" s="160"/>
      <c r="AE265" s="453"/>
      <c r="AF265" s="475"/>
      <c r="AG265" s="475"/>
      <c r="AH265" s="142"/>
      <c r="AI265" s="138"/>
      <c r="AJ265" s="137"/>
    </row>
    <row r="266" customFormat="false" ht="11.25" hidden="false" customHeight="false" outlineLevel="0" collapsed="false">
      <c r="R266" s="32"/>
      <c r="S266" s="32"/>
      <c r="T266" s="32"/>
      <c r="U266" s="32"/>
      <c r="AD266" s="160"/>
      <c r="AE266" s="453"/>
      <c r="AF266" s="142"/>
      <c r="AG266" s="240"/>
      <c r="AH266" s="142"/>
      <c r="AI266" s="138"/>
      <c r="AJ266" s="137"/>
    </row>
    <row r="267" customFormat="false" ht="11.25" hidden="false" customHeight="false" outlineLevel="0" collapsed="false">
      <c r="R267" s="32"/>
      <c r="S267" s="32"/>
      <c r="T267" s="32"/>
      <c r="U267" s="32"/>
      <c r="AD267" s="160"/>
      <c r="AE267" s="453"/>
      <c r="AF267" s="142"/>
      <c r="AG267" s="240"/>
      <c r="AH267" s="142"/>
      <c r="AI267" s="138"/>
      <c r="AJ267" s="137"/>
    </row>
    <row r="268" customFormat="false" ht="11.25" hidden="false" customHeight="false" outlineLevel="0" collapsed="false">
      <c r="R268" s="32"/>
      <c r="S268" s="32"/>
      <c r="T268" s="32"/>
      <c r="U268" s="32"/>
      <c r="AD268" s="160"/>
      <c r="AE268" s="453"/>
      <c r="AF268" s="142"/>
      <c r="AG268" s="240"/>
      <c r="AH268" s="142"/>
      <c r="AI268" s="138"/>
      <c r="AJ268" s="137"/>
    </row>
    <row r="269" customFormat="false" ht="11.25" hidden="false" customHeight="false" outlineLevel="0" collapsed="false">
      <c r="R269" s="32"/>
      <c r="S269" s="32"/>
      <c r="T269" s="32"/>
      <c r="U269" s="32"/>
      <c r="AD269" s="160"/>
      <c r="AE269" s="453"/>
      <c r="AF269" s="142"/>
      <c r="AG269" s="240"/>
      <c r="AH269" s="142"/>
      <c r="AI269" s="138"/>
      <c r="AJ269" s="137"/>
      <c r="AO269" s="97"/>
    </row>
    <row r="270" customFormat="false" ht="11.25" hidden="false" customHeight="false" outlineLevel="0" collapsed="false">
      <c r="R270" s="32"/>
      <c r="S270" s="32"/>
      <c r="T270" s="32"/>
      <c r="U270" s="32"/>
      <c r="AD270" s="160"/>
      <c r="AE270" s="453"/>
      <c r="AF270" s="240"/>
      <c r="AG270" s="142"/>
      <c r="AH270" s="142"/>
      <c r="AI270" s="138"/>
      <c r="AJ270" s="137"/>
    </row>
    <row r="271" customFormat="false" ht="11.25" hidden="false" customHeight="false" outlineLevel="0" collapsed="false">
      <c r="R271" s="32"/>
      <c r="S271" s="32"/>
      <c r="T271" s="32"/>
      <c r="U271" s="32"/>
      <c r="AD271" s="160"/>
      <c r="AE271" s="453"/>
      <c r="AF271" s="474"/>
      <c r="AG271" s="473"/>
      <c r="AH271" s="142"/>
      <c r="AI271" s="138"/>
      <c r="AJ271" s="137"/>
    </row>
    <row r="272" customFormat="false" ht="11.25" hidden="false" customHeight="false" outlineLevel="0" collapsed="false">
      <c r="R272" s="32"/>
      <c r="S272" s="32"/>
      <c r="T272" s="32"/>
      <c r="U272" s="32"/>
      <c r="AD272" s="160"/>
      <c r="AE272" s="453"/>
      <c r="AF272" s="474"/>
      <c r="AG272" s="475"/>
      <c r="AH272" s="142"/>
      <c r="AI272" s="138"/>
      <c r="AJ272" s="137"/>
    </row>
    <row r="273" customFormat="false" ht="11.25" hidden="false" customHeight="false" outlineLevel="0" collapsed="false">
      <c r="R273" s="32"/>
      <c r="S273" s="32"/>
      <c r="T273" s="32"/>
      <c r="U273" s="32"/>
      <c r="AD273" s="160"/>
      <c r="AE273" s="453"/>
      <c r="AF273" s="475"/>
      <c r="AG273" s="475"/>
      <c r="AH273" s="142"/>
      <c r="AI273" s="138"/>
      <c r="AJ273" s="137"/>
    </row>
    <row r="274" customFormat="false" ht="11.25" hidden="false" customHeight="false" outlineLevel="0" collapsed="false">
      <c r="R274" s="32"/>
      <c r="S274" s="32"/>
      <c r="T274" s="32"/>
      <c r="U274" s="32"/>
      <c r="AD274" s="160"/>
      <c r="AE274" s="453"/>
      <c r="AF274" s="142"/>
      <c r="AG274" s="240"/>
      <c r="AH274" s="142"/>
      <c r="AI274" s="138"/>
      <c r="AJ274" s="137"/>
    </row>
    <row r="275" customFormat="false" ht="11.25" hidden="false" customHeight="false" outlineLevel="0" collapsed="false">
      <c r="R275" s="32"/>
      <c r="S275" s="32"/>
      <c r="T275" s="32"/>
      <c r="U275" s="32"/>
      <c r="AD275" s="160"/>
      <c r="AE275" s="453"/>
      <c r="AF275" s="142"/>
      <c r="AG275" s="240"/>
      <c r="AH275" s="142"/>
      <c r="AI275" s="138"/>
      <c r="AJ275" s="137"/>
    </row>
    <row r="276" customFormat="false" ht="11.25" hidden="false" customHeight="false" outlineLevel="0" collapsed="false">
      <c r="R276" s="32"/>
      <c r="S276" s="32"/>
      <c r="T276" s="32"/>
      <c r="U276" s="32"/>
      <c r="AD276" s="160"/>
      <c r="AE276" s="453"/>
      <c r="AF276" s="240"/>
      <c r="AG276" s="240"/>
      <c r="AH276" s="142"/>
      <c r="AI276" s="138"/>
      <c r="AJ276" s="137"/>
      <c r="AO276" s="97"/>
    </row>
    <row r="277" customFormat="false" ht="11.25" hidden="false" customHeight="false" outlineLevel="0" collapsed="false">
      <c r="R277" s="32"/>
      <c r="S277" s="32"/>
      <c r="T277" s="32"/>
      <c r="U277" s="32"/>
      <c r="AD277" s="160"/>
      <c r="AE277" s="453"/>
      <c r="AF277" s="142"/>
      <c r="AG277" s="142"/>
      <c r="AH277" s="142"/>
      <c r="AI277" s="138"/>
      <c r="AJ277" s="137"/>
    </row>
    <row r="278" customFormat="false" ht="11.25" hidden="false" customHeight="false" outlineLevel="0" collapsed="false">
      <c r="R278" s="32"/>
      <c r="S278" s="32"/>
      <c r="T278" s="32"/>
      <c r="U278" s="32"/>
      <c r="AD278" s="160"/>
      <c r="AE278" s="453"/>
      <c r="AF278" s="474"/>
      <c r="AG278" s="255"/>
      <c r="AH278" s="142"/>
      <c r="AI278" s="138"/>
      <c r="AJ278" s="137"/>
    </row>
    <row r="279" customFormat="false" ht="11.25" hidden="false" customHeight="false" outlineLevel="0" collapsed="false">
      <c r="R279" s="32"/>
      <c r="S279" s="32"/>
      <c r="T279" s="32"/>
      <c r="U279" s="32"/>
      <c r="AD279" s="160"/>
      <c r="AE279" s="453"/>
      <c r="AF279" s="474"/>
      <c r="AG279" s="474"/>
      <c r="AH279" s="142"/>
      <c r="AI279" s="138"/>
      <c r="AJ279" s="137"/>
    </row>
    <row r="280" customFormat="false" ht="11.25" hidden="false" customHeight="false" outlineLevel="0" collapsed="false">
      <c r="R280" s="32"/>
      <c r="S280" s="32"/>
      <c r="T280" s="32"/>
      <c r="U280" s="32"/>
      <c r="AD280" s="160"/>
      <c r="AE280" s="453"/>
      <c r="AF280" s="474"/>
      <c r="AG280" s="474"/>
      <c r="AH280" s="142"/>
      <c r="AI280" s="138"/>
      <c r="AJ280" s="137"/>
    </row>
    <row r="281" customFormat="false" ht="11.25" hidden="false" customHeight="false" outlineLevel="0" collapsed="false">
      <c r="R281" s="32"/>
      <c r="S281" s="32"/>
      <c r="T281" s="32"/>
      <c r="U281" s="32"/>
      <c r="AD281" s="160"/>
      <c r="AE281" s="453"/>
      <c r="AF281" s="142"/>
      <c r="AG281" s="142"/>
      <c r="AH281" s="142"/>
      <c r="AI281" s="138"/>
      <c r="AJ281" s="137"/>
    </row>
    <row r="282" customFormat="false" ht="11.25" hidden="false" customHeight="false" outlineLevel="0" collapsed="false">
      <c r="R282" s="32"/>
      <c r="S282" s="32"/>
      <c r="T282" s="32"/>
      <c r="U282" s="32"/>
      <c r="AD282" s="160"/>
      <c r="AE282" s="453"/>
      <c r="AF282" s="142"/>
      <c r="AG282" s="142"/>
      <c r="AH282" s="142"/>
      <c r="AI282" s="138"/>
      <c r="AJ282" s="137"/>
    </row>
    <row r="283" customFormat="false" ht="11.25" hidden="false" customHeight="false" outlineLevel="0" collapsed="false">
      <c r="R283" s="32"/>
      <c r="S283" s="32"/>
      <c r="T283" s="32"/>
      <c r="U283" s="32"/>
      <c r="AD283" s="160"/>
      <c r="AE283" s="453"/>
      <c r="AF283" s="142"/>
      <c r="AG283" s="142"/>
      <c r="AH283" s="142"/>
      <c r="AI283" s="138"/>
      <c r="AJ283" s="137"/>
    </row>
    <row r="284" customFormat="false" ht="11.25" hidden="false" customHeight="false" outlineLevel="0" collapsed="false">
      <c r="R284" s="32"/>
      <c r="S284" s="32"/>
      <c r="T284" s="32"/>
      <c r="U284" s="32"/>
      <c r="AD284" s="160"/>
      <c r="AE284" s="453"/>
      <c r="AF284" s="142"/>
      <c r="AG284" s="142"/>
      <c r="AH284" s="142"/>
      <c r="AI284" s="138"/>
      <c r="AJ284" s="137"/>
    </row>
    <row r="285" customFormat="false" ht="11.25" hidden="false" customHeight="false" outlineLevel="0" collapsed="false">
      <c r="R285" s="32"/>
      <c r="S285" s="32"/>
      <c r="T285" s="32"/>
      <c r="U285" s="32"/>
      <c r="AD285" s="160"/>
      <c r="AE285" s="453"/>
      <c r="AF285" s="142"/>
      <c r="AG285" s="240"/>
      <c r="AH285" s="142"/>
      <c r="AI285" s="138"/>
      <c r="AJ285" s="137"/>
    </row>
    <row r="286" customFormat="false" ht="11.25" hidden="false" customHeight="false" outlineLevel="0" collapsed="false">
      <c r="R286" s="32"/>
      <c r="S286" s="32"/>
      <c r="T286" s="32"/>
      <c r="U286" s="32"/>
      <c r="AD286" s="160"/>
      <c r="AE286" s="453"/>
      <c r="AF286" s="142"/>
      <c r="AG286" s="142"/>
      <c r="AH286" s="142"/>
      <c r="AI286" s="138"/>
      <c r="AJ286" s="137"/>
    </row>
    <row r="287" customFormat="false" ht="11.25" hidden="false" customHeight="false" outlineLevel="0" collapsed="false">
      <c r="R287" s="32"/>
      <c r="S287" s="32"/>
      <c r="T287" s="32"/>
      <c r="U287" s="32"/>
      <c r="AD287" s="160"/>
      <c r="AE287" s="453"/>
      <c r="AF287" s="142"/>
      <c r="AG287" s="240"/>
      <c r="AH287" s="142"/>
      <c r="AI287" s="138"/>
      <c r="AJ287" s="137"/>
    </row>
    <row r="288" customFormat="false" ht="11.25" hidden="false" customHeight="false" outlineLevel="0" collapsed="false">
      <c r="R288" s="32"/>
      <c r="S288" s="32"/>
      <c r="T288" s="32"/>
      <c r="U288" s="32"/>
      <c r="AD288" s="160"/>
      <c r="AE288" s="453"/>
      <c r="AF288" s="142"/>
      <c r="AG288" s="240"/>
      <c r="AH288" s="142"/>
      <c r="AI288" s="138"/>
      <c r="AJ288" s="137"/>
    </row>
    <row r="289" customFormat="false" ht="11.25" hidden="false" customHeight="false" outlineLevel="0" collapsed="false">
      <c r="R289" s="32"/>
      <c r="S289" s="32"/>
      <c r="T289" s="32"/>
      <c r="U289" s="32"/>
      <c r="AD289" s="160"/>
      <c r="AE289" s="453"/>
      <c r="AF289" s="142"/>
      <c r="AG289" s="142"/>
      <c r="AH289" s="142"/>
      <c r="AI289" s="138"/>
      <c r="AJ289" s="137"/>
    </row>
    <row r="290" customFormat="false" ht="11.25" hidden="false" customHeight="false" outlineLevel="0" collapsed="false">
      <c r="R290" s="32"/>
      <c r="S290" s="32"/>
      <c r="T290" s="32"/>
      <c r="U290" s="32"/>
      <c r="AD290" s="160"/>
      <c r="AE290" s="453"/>
      <c r="AF290" s="142"/>
      <c r="AG290" s="142"/>
      <c r="AH290" s="142"/>
      <c r="AI290" s="138"/>
      <c r="AJ290" s="137"/>
    </row>
    <row r="291" customFormat="false" ht="11.25" hidden="false" customHeight="false" outlineLevel="0" collapsed="false">
      <c r="R291" s="32"/>
      <c r="S291" s="32"/>
      <c r="T291" s="32"/>
      <c r="U291" s="32"/>
      <c r="AD291" s="160"/>
      <c r="AE291" s="453"/>
      <c r="AF291" s="142"/>
      <c r="AG291" s="142"/>
      <c r="AH291" s="142"/>
      <c r="AI291" s="138"/>
      <c r="AJ291" s="137"/>
    </row>
    <row r="292" customFormat="false" ht="11.25" hidden="false" customHeight="false" outlineLevel="0" collapsed="false">
      <c r="R292" s="32"/>
      <c r="S292" s="32"/>
      <c r="T292" s="32"/>
      <c r="U292" s="32"/>
      <c r="AD292" s="160"/>
      <c r="AE292" s="453"/>
      <c r="AF292" s="142"/>
      <c r="AG292" s="142"/>
      <c r="AH292" s="142"/>
      <c r="AI292" s="138"/>
      <c r="AJ292" s="137"/>
      <c r="AO292" s="97"/>
    </row>
    <row r="293" customFormat="false" ht="11.25" hidden="false" customHeight="false" outlineLevel="0" collapsed="false">
      <c r="R293" s="32"/>
      <c r="S293" s="32"/>
      <c r="T293" s="32"/>
      <c r="U293" s="32"/>
      <c r="AD293" s="160"/>
      <c r="AE293" s="453"/>
      <c r="AF293" s="142"/>
      <c r="AG293" s="142"/>
      <c r="AH293" s="142"/>
      <c r="AI293" s="138"/>
      <c r="AJ293" s="137"/>
    </row>
    <row r="294" customFormat="false" ht="11.25" hidden="false" customHeight="false" outlineLevel="0" collapsed="false">
      <c r="R294" s="32"/>
      <c r="S294" s="32"/>
      <c r="T294" s="32"/>
      <c r="U294" s="32"/>
      <c r="AD294" s="160"/>
      <c r="AE294" s="453"/>
      <c r="AF294" s="142"/>
      <c r="AG294" s="142"/>
      <c r="AH294" s="142"/>
      <c r="AI294" s="138"/>
      <c r="AJ294" s="137"/>
    </row>
    <row r="295" customFormat="false" ht="11.25" hidden="false" customHeight="false" outlineLevel="0" collapsed="false">
      <c r="R295" s="32"/>
      <c r="S295" s="32"/>
      <c r="T295" s="32"/>
      <c r="U295" s="32"/>
      <c r="AD295" s="160"/>
      <c r="AE295" s="453"/>
      <c r="AF295" s="142"/>
      <c r="AG295" s="142"/>
      <c r="AH295" s="142"/>
      <c r="AI295" s="138"/>
      <c r="AJ295" s="137"/>
    </row>
    <row r="296" customFormat="false" ht="11.25" hidden="false" customHeight="false" outlineLevel="0" collapsed="false">
      <c r="R296" s="32"/>
      <c r="S296" s="32"/>
      <c r="T296" s="32"/>
      <c r="U296" s="32"/>
      <c r="AD296" s="160"/>
      <c r="AE296" s="453"/>
      <c r="AF296" s="142"/>
      <c r="AG296" s="142"/>
      <c r="AH296" s="142"/>
      <c r="AI296" s="138"/>
      <c r="AJ296" s="137"/>
    </row>
    <row r="297" customFormat="false" ht="11.25" hidden="false" customHeight="false" outlineLevel="0" collapsed="false">
      <c r="R297" s="32"/>
      <c r="S297" s="32"/>
      <c r="T297" s="32"/>
      <c r="U297" s="32"/>
      <c r="AD297" s="160"/>
      <c r="AE297" s="453"/>
      <c r="AF297" s="142"/>
      <c r="AG297" s="142"/>
      <c r="AH297" s="142"/>
      <c r="AI297" s="138"/>
      <c r="AJ297" s="137"/>
    </row>
    <row r="298" customFormat="false" ht="11.25" hidden="false" customHeight="false" outlineLevel="0" collapsed="false">
      <c r="R298" s="32"/>
      <c r="S298" s="32"/>
      <c r="T298" s="32"/>
      <c r="U298" s="32"/>
      <c r="AD298" s="160"/>
      <c r="AE298" s="453"/>
      <c r="AF298" s="142"/>
      <c r="AG298" s="142"/>
      <c r="AH298" s="142"/>
      <c r="AI298" s="138"/>
      <c r="AJ298" s="137"/>
    </row>
    <row r="299" customFormat="false" ht="11.25" hidden="false" customHeight="false" outlineLevel="0" collapsed="false">
      <c r="R299" s="32"/>
      <c r="S299" s="32"/>
      <c r="T299" s="32"/>
      <c r="U299" s="32"/>
      <c r="AD299" s="160"/>
      <c r="AE299" s="453"/>
      <c r="AF299" s="142"/>
      <c r="AG299" s="142"/>
      <c r="AH299" s="142"/>
      <c r="AI299" s="138"/>
      <c r="AJ299" s="137"/>
    </row>
    <row r="300" customFormat="false" ht="11.25" hidden="false" customHeight="false" outlineLevel="0" collapsed="false">
      <c r="R300" s="32"/>
      <c r="S300" s="32"/>
      <c r="T300" s="32"/>
      <c r="U300" s="32"/>
      <c r="AD300" s="160"/>
      <c r="AE300" s="453"/>
      <c r="AF300" s="142"/>
      <c r="AG300" s="142"/>
      <c r="AH300" s="142"/>
      <c r="AI300" s="138"/>
      <c r="AJ300" s="137"/>
    </row>
    <row r="301" customFormat="false" ht="11.25" hidden="false" customHeight="false" outlineLevel="0" collapsed="false">
      <c r="R301" s="32"/>
      <c r="S301" s="32"/>
      <c r="T301" s="32"/>
      <c r="U301" s="32"/>
      <c r="AD301" s="160"/>
      <c r="AE301" s="453"/>
      <c r="AF301" s="142"/>
      <c r="AG301" s="142"/>
      <c r="AH301" s="142"/>
      <c r="AI301" s="138"/>
      <c r="AJ301" s="137"/>
    </row>
    <row r="302" customFormat="false" ht="11.25" hidden="false" customHeight="false" outlineLevel="0" collapsed="false">
      <c r="R302" s="32"/>
      <c r="S302" s="32"/>
      <c r="T302" s="32"/>
      <c r="U302" s="32"/>
      <c r="AD302" s="160"/>
      <c r="AE302" s="453"/>
      <c r="AF302" s="142"/>
      <c r="AG302" s="142"/>
      <c r="AH302" s="142"/>
      <c r="AI302" s="138"/>
      <c r="AJ302" s="137"/>
    </row>
    <row r="303" customFormat="false" ht="11.25" hidden="false" customHeight="false" outlineLevel="0" collapsed="false">
      <c r="R303" s="32"/>
      <c r="S303" s="32"/>
      <c r="T303" s="32"/>
      <c r="U303" s="32"/>
      <c r="AD303" s="160"/>
      <c r="AE303" s="453"/>
      <c r="AF303" s="142"/>
      <c r="AG303" s="142"/>
      <c r="AH303" s="142"/>
      <c r="AI303" s="138"/>
      <c r="AJ303" s="137"/>
    </row>
    <row r="304" customFormat="false" ht="11.25" hidden="false" customHeight="false" outlineLevel="0" collapsed="false">
      <c r="R304" s="32"/>
      <c r="S304" s="32"/>
      <c r="T304" s="32"/>
      <c r="U304" s="32"/>
      <c r="AD304" s="160"/>
      <c r="AE304" s="453"/>
      <c r="AF304" s="142"/>
      <c r="AG304" s="142"/>
      <c r="AH304" s="142"/>
      <c r="AI304" s="138"/>
      <c r="AJ304" s="137"/>
    </row>
    <row r="305" customFormat="false" ht="11.25" hidden="false" customHeight="false" outlineLevel="0" collapsed="false">
      <c r="R305" s="32"/>
      <c r="S305" s="32"/>
      <c r="T305" s="32"/>
      <c r="U305" s="32"/>
      <c r="AD305" s="160"/>
      <c r="AE305" s="453"/>
      <c r="AF305" s="142"/>
      <c r="AG305" s="142"/>
      <c r="AH305" s="142"/>
      <c r="AI305" s="138"/>
      <c r="AJ305" s="137"/>
    </row>
    <row r="306" customFormat="false" ht="11.25" hidden="false" customHeight="false" outlineLevel="0" collapsed="false">
      <c r="R306" s="32"/>
      <c r="S306" s="32"/>
      <c r="T306" s="32"/>
      <c r="U306" s="32"/>
      <c r="AD306" s="160"/>
      <c r="AE306" s="453"/>
      <c r="AF306" s="142"/>
      <c r="AG306" s="142"/>
      <c r="AH306" s="142"/>
      <c r="AI306" s="138"/>
      <c r="AJ306" s="137"/>
    </row>
    <row r="307" customFormat="false" ht="11.25" hidden="false" customHeight="false" outlineLevel="0" collapsed="false">
      <c r="R307" s="32"/>
      <c r="S307" s="32"/>
      <c r="T307" s="32"/>
      <c r="U307" s="32"/>
      <c r="AD307" s="160"/>
      <c r="AE307" s="453"/>
      <c r="AF307" s="142"/>
      <c r="AG307" s="142"/>
      <c r="AH307" s="142"/>
      <c r="AI307" s="138"/>
      <c r="AJ307" s="137"/>
    </row>
    <row r="308" customFormat="false" ht="11.25" hidden="false" customHeight="false" outlineLevel="0" collapsed="false">
      <c r="R308" s="32"/>
      <c r="S308" s="32"/>
      <c r="T308" s="32"/>
      <c r="U308" s="32"/>
      <c r="AD308" s="160"/>
      <c r="AE308" s="453"/>
      <c r="AF308" s="142"/>
      <c r="AG308" s="142"/>
      <c r="AH308" s="142"/>
      <c r="AI308" s="138"/>
      <c r="AJ308" s="137"/>
    </row>
    <row r="309" customFormat="false" ht="11.25" hidden="false" customHeight="false" outlineLevel="0" collapsed="false">
      <c r="R309" s="32"/>
      <c r="S309" s="32"/>
      <c r="T309" s="32"/>
      <c r="U309" s="32"/>
      <c r="AD309" s="160"/>
      <c r="AE309" s="453"/>
      <c r="AF309" s="142"/>
      <c r="AG309" s="142"/>
      <c r="AH309" s="142"/>
      <c r="AI309" s="138"/>
      <c r="AJ309" s="137"/>
    </row>
    <row r="310" customFormat="false" ht="11.25" hidden="false" customHeight="false" outlineLevel="0" collapsed="false">
      <c r="R310" s="32"/>
      <c r="S310" s="32"/>
      <c r="T310" s="32"/>
      <c r="U310" s="32"/>
      <c r="AD310" s="160"/>
      <c r="AE310" s="453"/>
      <c r="AF310" s="142"/>
      <c r="AG310" s="142"/>
      <c r="AH310" s="142"/>
      <c r="AI310" s="138"/>
      <c r="AJ310" s="137"/>
    </row>
    <row r="311" customFormat="false" ht="11.25" hidden="false" customHeight="false" outlineLevel="0" collapsed="false">
      <c r="R311" s="32"/>
      <c r="S311" s="32"/>
      <c r="T311" s="32"/>
      <c r="U311" s="32"/>
      <c r="AD311" s="160"/>
      <c r="AE311" s="453"/>
      <c r="AF311" s="142"/>
      <c r="AG311" s="142"/>
      <c r="AH311" s="142"/>
      <c r="AI311" s="138"/>
      <c r="AJ311" s="137"/>
    </row>
    <row r="312" customFormat="false" ht="11.25" hidden="false" customHeight="false" outlineLevel="0" collapsed="false">
      <c r="R312" s="32"/>
      <c r="S312" s="32"/>
      <c r="T312" s="32"/>
      <c r="U312" s="32"/>
      <c r="AD312" s="160"/>
      <c r="AE312" s="453"/>
      <c r="AF312" s="142"/>
      <c r="AG312" s="142"/>
      <c r="AH312" s="142"/>
      <c r="AI312" s="138"/>
      <c r="AJ312" s="137"/>
    </row>
    <row r="313" customFormat="false" ht="11.25" hidden="false" customHeight="false" outlineLevel="0" collapsed="false">
      <c r="R313" s="32"/>
      <c r="S313" s="32"/>
      <c r="T313" s="32"/>
      <c r="U313" s="32"/>
      <c r="AD313" s="160"/>
      <c r="AE313" s="453"/>
      <c r="AF313" s="142"/>
      <c r="AG313" s="142"/>
      <c r="AH313" s="142"/>
      <c r="AI313" s="138"/>
      <c r="AJ313" s="137"/>
    </row>
    <row r="314" customFormat="false" ht="11.25" hidden="false" customHeight="false" outlineLevel="0" collapsed="false">
      <c r="R314" s="32"/>
      <c r="S314" s="32"/>
      <c r="T314" s="32"/>
      <c r="U314" s="32"/>
      <c r="AD314" s="160"/>
      <c r="AE314" s="453"/>
      <c r="AF314" s="142"/>
      <c r="AG314" s="142"/>
      <c r="AH314" s="142"/>
      <c r="AI314" s="138"/>
      <c r="AJ314" s="137"/>
    </row>
    <row r="315" customFormat="false" ht="11.25" hidden="false" customHeight="false" outlineLevel="0" collapsed="false">
      <c r="R315" s="32"/>
      <c r="S315" s="32"/>
      <c r="T315" s="32"/>
      <c r="U315" s="32"/>
      <c r="AD315" s="160"/>
      <c r="AE315" s="453"/>
      <c r="AF315" s="142"/>
      <c r="AG315" s="142"/>
      <c r="AH315" s="142"/>
      <c r="AI315" s="138"/>
      <c r="AJ315" s="137"/>
    </row>
    <row r="316" customFormat="false" ht="11.25" hidden="false" customHeight="false" outlineLevel="0" collapsed="false">
      <c r="R316" s="32"/>
      <c r="S316" s="32"/>
      <c r="T316" s="32"/>
      <c r="U316" s="32"/>
      <c r="AD316" s="160"/>
      <c r="AE316" s="453"/>
      <c r="AF316" s="142"/>
      <c r="AG316" s="142"/>
      <c r="AH316" s="142"/>
      <c r="AI316" s="138"/>
      <c r="AJ316" s="137"/>
    </row>
    <row r="317" customFormat="false" ht="11.25" hidden="false" customHeight="false" outlineLevel="0" collapsed="false">
      <c r="R317" s="32"/>
      <c r="S317" s="32"/>
      <c r="T317" s="32"/>
      <c r="U317" s="32"/>
      <c r="AD317" s="160"/>
      <c r="AE317" s="453"/>
      <c r="AF317" s="142"/>
      <c r="AG317" s="142"/>
      <c r="AH317" s="142"/>
      <c r="AI317" s="138"/>
      <c r="AJ317" s="137"/>
    </row>
    <row r="318" customFormat="false" ht="11.25" hidden="false" customHeight="false" outlineLevel="0" collapsed="false">
      <c r="R318" s="32"/>
      <c r="S318" s="32"/>
      <c r="T318" s="32"/>
      <c r="U318" s="32"/>
      <c r="AD318" s="160"/>
      <c r="AE318" s="453"/>
      <c r="AF318" s="142"/>
      <c r="AG318" s="142"/>
      <c r="AH318" s="142"/>
      <c r="AI318" s="138"/>
      <c r="AJ318" s="137"/>
    </row>
    <row r="319" customFormat="false" ht="11.25" hidden="false" customHeight="false" outlineLevel="0" collapsed="false">
      <c r="R319" s="32"/>
      <c r="S319" s="32"/>
      <c r="T319" s="32"/>
      <c r="U319" s="32"/>
      <c r="AD319" s="160"/>
      <c r="AE319" s="453"/>
      <c r="AF319" s="142"/>
      <c r="AG319" s="142"/>
      <c r="AH319" s="142"/>
      <c r="AI319" s="138"/>
      <c r="AJ319" s="137"/>
    </row>
    <row r="320" customFormat="false" ht="11.25" hidden="false" customHeight="false" outlineLevel="0" collapsed="false">
      <c r="R320" s="32"/>
      <c r="S320" s="32"/>
      <c r="T320" s="32"/>
      <c r="U320" s="32"/>
      <c r="AD320" s="160"/>
      <c r="AE320" s="453"/>
      <c r="AF320" s="142"/>
      <c r="AG320" s="142"/>
      <c r="AH320" s="142"/>
      <c r="AI320" s="138"/>
      <c r="AJ320" s="137"/>
    </row>
    <row r="321" customFormat="false" ht="11.25" hidden="false" customHeight="false" outlineLevel="0" collapsed="false">
      <c r="R321" s="32"/>
      <c r="S321" s="32"/>
      <c r="T321" s="32"/>
      <c r="U321" s="32"/>
      <c r="AD321" s="160"/>
      <c r="AE321" s="453"/>
      <c r="AF321" s="142"/>
      <c r="AG321" s="142"/>
      <c r="AH321" s="142"/>
      <c r="AI321" s="138"/>
      <c r="AJ321" s="137"/>
    </row>
    <row r="322" customFormat="false" ht="11.25" hidden="false" customHeight="false" outlineLevel="0" collapsed="false">
      <c r="R322" s="32"/>
      <c r="S322" s="32"/>
      <c r="T322" s="32"/>
      <c r="U322" s="32"/>
      <c r="AD322" s="160"/>
      <c r="AE322" s="453"/>
      <c r="AF322" s="142"/>
      <c r="AG322" s="142"/>
      <c r="AH322" s="142"/>
      <c r="AI322" s="138"/>
      <c r="AJ322" s="137"/>
    </row>
    <row r="323" customFormat="false" ht="11.25" hidden="false" customHeight="false" outlineLevel="0" collapsed="false">
      <c r="R323" s="32"/>
      <c r="S323" s="32"/>
      <c r="T323" s="32"/>
      <c r="U323" s="32"/>
      <c r="AD323" s="160"/>
      <c r="AE323" s="453"/>
      <c r="AF323" s="142"/>
      <c r="AG323" s="142"/>
      <c r="AH323" s="142"/>
      <c r="AI323" s="138"/>
      <c r="AJ323" s="137"/>
    </row>
    <row r="324" customFormat="false" ht="11.25" hidden="false" customHeight="false" outlineLevel="0" collapsed="false">
      <c r="R324" s="32"/>
      <c r="S324" s="32"/>
      <c r="T324" s="32"/>
      <c r="U324" s="32"/>
      <c r="AD324" s="160"/>
      <c r="AE324" s="453"/>
      <c r="AF324" s="142"/>
      <c r="AG324" s="142"/>
      <c r="AH324" s="142"/>
      <c r="AI324" s="138"/>
      <c r="AJ324" s="137"/>
    </row>
    <row r="325" customFormat="false" ht="11.25" hidden="false" customHeight="false" outlineLevel="0" collapsed="false">
      <c r="R325" s="32"/>
      <c r="S325" s="32"/>
      <c r="T325" s="32"/>
      <c r="U325" s="32"/>
      <c r="AD325" s="160"/>
      <c r="AE325" s="453"/>
      <c r="AF325" s="142"/>
      <c r="AG325" s="142"/>
      <c r="AH325" s="142"/>
      <c r="AI325" s="138"/>
      <c r="AJ325" s="137"/>
    </row>
    <row r="326" customFormat="false" ht="11.25" hidden="false" customHeight="false" outlineLevel="0" collapsed="false">
      <c r="R326" s="32"/>
      <c r="S326" s="32"/>
      <c r="T326" s="32"/>
      <c r="U326" s="32"/>
      <c r="AD326" s="160"/>
      <c r="AE326" s="453"/>
      <c r="AF326" s="142"/>
      <c r="AG326" s="142"/>
      <c r="AH326" s="142"/>
      <c r="AI326" s="138"/>
      <c r="AJ326" s="137"/>
    </row>
    <row r="327" customFormat="false" ht="11.25" hidden="false" customHeight="false" outlineLevel="0" collapsed="false">
      <c r="R327" s="32"/>
      <c r="S327" s="32"/>
      <c r="T327" s="32"/>
      <c r="U327" s="32"/>
      <c r="AD327" s="160"/>
      <c r="AE327" s="453"/>
      <c r="AF327" s="142"/>
      <c r="AG327" s="142"/>
      <c r="AH327" s="142"/>
      <c r="AI327" s="138"/>
      <c r="AJ327" s="137"/>
    </row>
    <row r="328" customFormat="false" ht="11.25" hidden="false" customHeight="false" outlineLevel="0" collapsed="false">
      <c r="R328" s="32"/>
      <c r="S328" s="32"/>
      <c r="T328" s="32"/>
      <c r="U328" s="32"/>
      <c r="AD328" s="160"/>
      <c r="AE328" s="453"/>
      <c r="AF328" s="142"/>
      <c r="AG328" s="142"/>
      <c r="AH328" s="142"/>
      <c r="AI328" s="138"/>
      <c r="AJ328" s="137"/>
    </row>
    <row r="329" customFormat="false" ht="11.25" hidden="false" customHeight="false" outlineLevel="0" collapsed="false">
      <c r="R329" s="32"/>
      <c r="S329" s="32"/>
      <c r="T329" s="32"/>
      <c r="U329" s="32"/>
      <c r="AD329" s="160"/>
      <c r="AE329" s="453"/>
      <c r="AF329" s="142"/>
      <c r="AG329" s="142"/>
      <c r="AH329" s="142"/>
      <c r="AI329" s="138"/>
      <c r="AJ329" s="137"/>
    </row>
    <row r="330" customFormat="false" ht="11.25" hidden="false" customHeight="false" outlineLevel="0" collapsed="false">
      <c r="R330" s="32"/>
      <c r="S330" s="32"/>
      <c r="T330" s="32"/>
      <c r="U330" s="32"/>
      <c r="AD330" s="160"/>
      <c r="AE330" s="453"/>
      <c r="AF330" s="142"/>
      <c r="AG330" s="142"/>
      <c r="AH330" s="142"/>
      <c r="AI330" s="138"/>
      <c r="AJ330" s="137"/>
    </row>
    <row r="331" customFormat="false" ht="11.25" hidden="false" customHeight="false" outlineLevel="0" collapsed="false">
      <c r="R331" s="32"/>
      <c r="S331" s="32"/>
      <c r="T331" s="32"/>
      <c r="U331" s="32"/>
      <c r="AD331" s="160"/>
      <c r="AE331" s="453"/>
      <c r="AF331" s="142"/>
      <c r="AG331" s="142"/>
      <c r="AH331" s="142"/>
      <c r="AI331" s="138"/>
      <c r="AJ331" s="137"/>
    </row>
    <row r="332" customFormat="false" ht="11.25" hidden="false" customHeight="false" outlineLevel="0" collapsed="false">
      <c r="R332" s="32"/>
      <c r="S332" s="32"/>
      <c r="T332" s="32"/>
      <c r="U332" s="32"/>
      <c r="AD332" s="160"/>
      <c r="AE332" s="453"/>
      <c r="AF332" s="142"/>
      <c r="AG332" s="142"/>
      <c r="AH332" s="142"/>
      <c r="AI332" s="138"/>
      <c r="AJ332" s="137"/>
    </row>
    <row r="333" customFormat="false" ht="11.25" hidden="false" customHeight="false" outlineLevel="0" collapsed="false">
      <c r="R333" s="32"/>
      <c r="S333" s="32"/>
      <c r="T333" s="32"/>
      <c r="U333" s="32"/>
      <c r="AD333" s="160"/>
      <c r="AE333" s="453"/>
      <c r="AF333" s="142"/>
      <c r="AG333" s="142"/>
      <c r="AH333" s="142"/>
      <c r="AI333" s="138"/>
      <c r="AJ333" s="137"/>
    </row>
    <row r="334" customFormat="false" ht="11.25" hidden="false" customHeight="false" outlineLevel="0" collapsed="false">
      <c r="R334" s="32"/>
      <c r="S334" s="32"/>
      <c r="T334" s="32"/>
      <c r="U334" s="32"/>
      <c r="AD334" s="160"/>
      <c r="AE334" s="453"/>
      <c r="AF334" s="142"/>
      <c r="AG334" s="142"/>
      <c r="AH334" s="142"/>
      <c r="AI334" s="138"/>
      <c r="AJ334" s="137"/>
    </row>
    <row r="335" customFormat="false" ht="11.25" hidden="false" customHeight="false" outlineLevel="0" collapsed="false">
      <c r="R335" s="32"/>
      <c r="S335" s="32"/>
      <c r="T335" s="32"/>
      <c r="U335" s="32"/>
      <c r="AD335" s="160"/>
      <c r="AE335" s="453"/>
      <c r="AF335" s="142"/>
      <c r="AG335" s="142"/>
      <c r="AH335" s="142"/>
      <c r="AI335" s="138"/>
      <c r="AJ335" s="137"/>
    </row>
    <row r="336" customFormat="false" ht="11.25" hidden="false" customHeight="false" outlineLevel="0" collapsed="false">
      <c r="R336" s="32"/>
      <c r="S336" s="32"/>
      <c r="T336" s="32"/>
      <c r="U336" s="32"/>
      <c r="AD336" s="160"/>
      <c r="AE336" s="453"/>
      <c r="AF336" s="142"/>
      <c r="AG336" s="142"/>
      <c r="AH336" s="142"/>
      <c r="AI336" s="138"/>
      <c r="AJ336" s="137"/>
    </row>
    <row r="337" customFormat="false" ht="11.25" hidden="false" customHeight="false" outlineLevel="0" collapsed="false">
      <c r="R337" s="32"/>
      <c r="S337" s="32"/>
      <c r="T337" s="32"/>
      <c r="U337" s="32"/>
      <c r="AD337" s="160"/>
      <c r="AE337" s="453"/>
      <c r="AF337" s="142"/>
      <c r="AG337" s="142"/>
      <c r="AH337" s="142"/>
      <c r="AI337" s="138"/>
      <c r="AJ337" s="137"/>
    </row>
    <row r="338" customFormat="false" ht="11.25" hidden="false" customHeight="false" outlineLevel="0" collapsed="false">
      <c r="R338" s="32"/>
      <c r="S338" s="32"/>
      <c r="T338" s="32"/>
      <c r="U338" s="32"/>
      <c r="AD338" s="160"/>
      <c r="AE338" s="453"/>
      <c r="AF338" s="142"/>
      <c r="AG338" s="142"/>
      <c r="AH338" s="142"/>
      <c r="AI338" s="138"/>
      <c r="AJ338" s="137"/>
    </row>
    <row r="339" customFormat="false" ht="11.25" hidden="false" customHeight="false" outlineLevel="0" collapsed="false">
      <c r="R339" s="32"/>
      <c r="S339" s="32"/>
      <c r="T339" s="32"/>
      <c r="U339" s="32"/>
      <c r="AD339" s="160"/>
      <c r="AE339" s="453"/>
      <c r="AF339" s="142"/>
      <c r="AG339" s="142"/>
      <c r="AH339" s="142"/>
      <c r="AI339" s="138"/>
      <c r="AJ339" s="137"/>
    </row>
    <row r="340" customFormat="false" ht="11.25" hidden="false" customHeight="false" outlineLevel="0" collapsed="false">
      <c r="R340" s="32"/>
      <c r="S340" s="32"/>
      <c r="T340" s="32"/>
      <c r="U340" s="32"/>
      <c r="AD340" s="160"/>
      <c r="AE340" s="453"/>
      <c r="AF340" s="142"/>
      <c r="AG340" s="142"/>
      <c r="AH340" s="142"/>
      <c r="AI340" s="138"/>
      <c r="AJ340" s="137"/>
    </row>
    <row r="341" customFormat="false" ht="11.25" hidden="false" customHeight="false" outlineLevel="0" collapsed="false">
      <c r="R341" s="32"/>
      <c r="S341" s="32"/>
      <c r="T341" s="32"/>
      <c r="U341" s="32"/>
      <c r="AD341" s="160"/>
      <c r="AE341" s="453"/>
      <c r="AF341" s="142"/>
      <c r="AG341" s="142"/>
      <c r="AH341" s="142"/>
      <c r="AI341" s="138"/>
      <c r="AJ341" s="137"/>
    </row>
    <row r="342" customFormat="false" ht="11.25" hidden="false" customHeight="false" outlineLevel="0" collapsed="false">
      <c r="R342" s="32"/>
      <c r="S342" s="32"/>
      <c r="T342" s="32"/>
      <c r="U342" s="32"/>
      <c r="AD342" s="160"/>
      <c r="AE342" s="453"/>
      <c r="AF342" s="142"/>
      <c r="AG342" s="142"/>
      <c r="AH342" s="142"/>
      <c r="AI342" s="138"/>
      <c r="AJ342" s="137"/>
    </row>
    <row r="343" customFormat="false" ht="11.25" hidden="false" customHeight="false" outlineLevel="0" collapsed="false">
      <c r="R343" s="32"/>
      <c r="S343" s="32"/>
      <c r="T343" s="32"/>
      <c r="U343" s="32"/>
      <c r="AD343" s="160"/>
      <c r="AE343" s="453"/>
      <c r="AF343" s="142"/>
      <c r="AG343" s="142"/>
      <c r="AH343" s="142"/>
      <c r="AI343" s="138"/>
      <c r="AJ343" s="137"/>
    </row>
    <row r="344" customFormat="false" ht="11.25" hidden="false" customHeight="false" outlineLevel="0" collapsed="false">
      <c r="R344" s="32"/>
      <c r="S344" s="32"/>
      <c r="T344" s="32"/>
      <c r="U344" s="32"/>
      <c r="AD344" s="160"/>
      <c r="AE344" s="453"/>
      <c r="AF344" s="142"/>
      <c r="AG344" s="142"/>
      <c r="AH344" s="142"/>
      <c r="AI344" s="138"/>
      <c r="AJ344" s="137"/>
    </row>
    <row r="345" customFormat="false" ht="11.25" hidden="false" customHeight="false" outlineLevel="0" collapsed="false">
      <c r="R345" s="32"/>
      <c r="S345" s="32"/>
      <c r="T345" s="32"/>
      <c r="U345" s="32"/>
      <c r="AD345" s="160"/>
      <c r="AE345" s="453"/>
      <c r="AF345" s="142"/>
      <c r="AG345" s="142"/>
      <c r="AH345" s="142"/>
      <c r="AI345" s="138"/>
      <c r="AJ345" s="137"/>
    </row>
    <row r="346" customFormat="false" ht="11.25" hidden="false" customHeight="false" outlineLevel="0" collapsed="false">
      <c r="R346" s="32"/>
      <c r="S346" s="32"/>
      <c r="T346" s="32"/>
      <c r="U346" s="32"/>
      <c r="AD346" s="160"/>
      <c r="AE346" s="453"/>
      <c r="AF346" s="142"/>
      <c r="AG346" s="142"/>
      <c r="AH346" s="142"/>
      <c r="AI346" s="138"/>
      <c r="AJ346" s="137"/>
    </row>
    <row r="347" customFormat="false" ht="11.25" hidden="false" customHeight="false" outlineLevel="0" collapsed="false">
      <c r="R347" s="32"/>
      <c r="S347" s="32"/>
      <c r="T347" s="32"/>
      <c r="U347" s="32"/>
      <c r="AD347" s="160"/>
      <c r="AE347" s="453"/>
      <c r="AF347" s="142"/>
      <c r="AG347" s="142"/>
      <c r="AH347" s="142"/>
      <c r="AI347" s="138"/>
      <c r="AJ347" s="137"/>
    </row>
    <row r="348" customFormat="false" ht="11.25" hidden="false" customHeight="false" outlineLevel="0" collapsed="false">
      <c r="R348" s="32"/>
      <c r="S348" s="32"/>
      <c r="T348" s="32"/>
      <c r="U348" s="32"/>
      <c r="AD348" s="160"/>
      <c r="AE348" s="453"/>
      <c r="AF348" s="142"/>
      <c r="AG348" s="142"/>
      <c r="AH348" s="142"/>
      <c r="AI348" s="138"/>
      <c r="AJ348" s="137"/>
    </row>
    <row r="349" customFormat="false" ht="11.25" hidden="false" customHeight="false" outlineLevel="0" collapsed="false">
      <c r="R349" s="32"/>
      <c r="S349" s="32"/>
      <c r="T349" s="32"/>
      <c r="U349" s="32"/>
      <c r="AD349" s="160"/>
      <c r="AE349" s="453"/>
      <c r="AF349" s="142"/>
      <c r="AG349" s="142"/>
      <c r="AH349" s="142"/>
      <c r="AI349" s="138"/>
      <c r="AJ349" s="137"/>
    </row>
    <row r="350" customFormat="false" ht="11.25" hidden="false" customHeight="false" outlineLevel="0" collapsed="false">
      <c r="R350" s="32"/>
      <c r="S350" s="32"/>
      <c r="T350" s="32"/>
      <c r="U350" s="32"/>
      <c r="AD350" s="160"/>
      <c r="AE350" s="453"/>
      <c r="AF350" s="142"/>
      <c r="AG350" s="142"/>
      <c r="AH350" s="142"/>
      <c r="AI350" s="138"/>
      <c r="AJ350" s="137"/>
    </row>
    <row r="351" customFormat="false" ht="11.25" hidden="false" customHeight="false" outlineLevel="0" collapsed="false">
      <c r="R351" s="32"/>
      <c r="S351" s="32"/>
      <c r="T351" s="32"/>
      <c r="U351" s="32"/>
      <c r="AD351" s="160"/>
      <c r="AE351" s="453"/>
      <c r="AF351" s="142"/>
      <c r="AG351" s="142"/>
      <c r="AH351" s="142"/>
      <c r="AI351" s="138"/>
      <c r="AJ351" s="137"/>
    </row>
    <row r="352" customFormat="false" ht="11.25" hidden="false" customHeight="false" outlineLevel="0" collapsed="false">
      <c r="R352" s="32"/>
      <c r="S352" s="32"/>
      <c r="T352" s="32"/>
      <c r="U352" s="32"/>
      <c r="AD352" s="160"/>
      <c r="AE352" s="453"/>
      <c r="AF352" s="142"/>
      <c r="AG352" s="142"/>
      <c r="AH352" s="142"/>
      <c r="AI352" s="138"/>
      <c r="AJ352" s="137"/>
    </row>
    <row r="353" customFormat="false" ht="11.25" hidden="false" customHeight="false" outlineLevel="0" collapsed="false">
      <c r="R353" s="32"/>
      <c r="S353" s="32"/>
      <c r="T353" s="32"/>
      <c r="U353" s="32"/>
      <c r="AD353" s="160"/>
      <c r="AE353" s="453"/>
      <c r="AF353" s="142"/>
      <c r="AG353" s="142"/>
      <c r="AH353" s="142"/>
      <c r="AI353" s="138"/>
      <c r="AJ353" s="137"/>
    </row>
    <row r="354" customFormat="false" ht="11.25" hidden="false" customHeight="false" outlineLevel="0" collapsed="false">
      <c r="R354" s="32"/>
      <c r="S354" s="32"/>
      <c r="T354" s="32"/>
      <c r="U354" s="32"/>
      <c r="AD354" s="160"/>
      <c r="AE354" s="453"/>
      <c r="AF354" s="142"/>
      <c r="AG354" s="142"/>
      <c r="AH354" s="142"/>
      <c r="AI354" s="138"/>
      <c r="AJ354" s="137"/>
    </row>
    <row r="355" customFormat="false" ht="11.25" hidden="false" customHeight="false" outlineLevel="0" collapsed="false">
      <c r="R355" s="32"/>
      <c r="S355" s="32"/>
      <c r="T355" s="32"/>
      <c r="U355" s="32"/>
      <c r="AD355" s="160"/>
      <c r="AE355" s="453"/>
      <c r="AF355" s="142"/>
      <c r="AG355" s="142"/>
      <c r="AH355" s="142"/>
      <c r="AI355" s="138"/>
      <c r="AJ355" s="137"/>
    </row>
    <row r="356" customFormat="false" ht="11.25" hidden="false" customHeight="false" outlineLevel="0" collapsed="false">
      <c r="R356" s="32"/>
      <c r="S356" s="32"/>
      <c r="T356" s="32"/>
      <c r="U356" s="32"/>
      <c r="AD356" s="461"/>
      <c r="AE356" s="453"/>
      <c r="AF356" s="142"/>
      <c r="AG356" s="142"/>
      <c r="AH356" s="142"/>
      <c r="AI356" s="138"/>
      <c r="AJ356" s="137"/>
    </row>
    <row r="357" customFormat="false" ht="11.25" hidden="false" customHeight="false" outlineLevel="0" collapsed="false">
      <c r="R357" s="32"/>
      <c r="S357" s="32"/>
      <c r="T357" s="32"/>
      <c r="U357" s="32"/>
      <c r="AD357" s="160"/>
      <c r="AE357" s="453"/>
      <c r="AF357" s="142"/>
      <c r="AG357" s="142"/>
      <c r="AH357" s="142"/>
      <c r="AI357" s="138"/>
      <c r="AJ357" s="137"/>
    </row>
    <row r="358" customFormat="false" ht="11.25" hidden="false" customHeight="false" outlineLevel="0" collapsed="false">
      <c r="R358" s="32"/>
      <c r="S358" s="32"/>
      <c r="T358" s="32"/>
      <c r="U358" s="32"/>
      <c r="AD358" s="160"/>
      <c r="AE358" s="453"/>
      <c r="AF358" s="142"/>
      <c r="AG358" s="142"/>
      <c r="AH358" s="142"/>
      <c r="AI358" s="138"/>
      <c r="AJ358" s="137"/>
    </row>
    <row r="359" customFormat="false" ht="11.25" hidden="false" customHeight="false" outlineLevel="0" collapsed="false">
      <c r="R359" s="32"/>
      <c r="S359" s="32"/>
      <c r="T359" s="32"/>
      <c r="U359" s="32"/>
      <c r="AD359" s="160"/>
      <c r="AE359" s="453"/>
      <c r="AF359" s="142"/>
      <c r="AG359" s="142"/>
      <c r="AH359" s="142"/>
      <c r="AI359" s="138"/>
      <c r="AJ359" s="137"/>
    </row>
    <row r="360" customFormat="false" ht="11.25" hidden="false" customHeight="false" outlineLevel="0" collapsed="false">
      <c r="R360" s="32"/>
      <c r="S360" s="32"/>
      <c r="T360" s="32"/>
      <c r="U360" s="32"/>
      <c r="AD360" s="160"/>
      <c r="AE360" s="453"/>
      <c r="AF360" s="142"/>
      <c r="AG360" s="142"/>
      <c r="AH360" s="142"/>
      <c r="AI360" s="138"/>
      <c r="AJ360" s="137"/>
    </row>
    <row r="361" customFormat="false" ht="11.25" hidden="false" customHeight="false" outlineLevel="0" collapsed="false">
      <c r="R361" s="32"/>
      <c r="S361" s="32"/>
      <c r="T361" s="32"/>
      <c r="U361" s="32"/>
      <c r="AD361" s="160"/>
      <c r="AE361" s="453"/>
      <c r="AF361" s="142"/>
      <c r="AG361" s="142"/>
      <c r="AH361" s="142"/>
      <c r="AI361" s="138"/>
      <c r="AJ361" s="137"/>
    </row>
    <row r="362" customFormat="false" ht="11.25" hidden="false" customHeight="false" outlineLevel="0" collapsed="false">
      <c r="R362" s="32"/>
      <c r="S362" s="32"/>
      <c r="T362" s="32"/>
      <c r="U362" s="32"/>
      <c r="AD362" s="160"/>
      <c r="AE362" s="453"/>
      <c r="AF362" s="142"/>
      <c r="AG362" s="142"/>
      <c r="AH362" s="142"/>
      <c r="AI362" s="138"/>
      <c r="AJ362" s="137"/>
    </row>
    <row r="363" customFormat="false" ht="11.25" hidden="false" customHeight="false" outlineLevel="0" collapsed="false">
      <c r="R363" s="32"/>
      <c r="S363" s="32"/>
      <c r="T363" s="32"/>
      <c r="U363" s="32"/>
      <c r="AD363" s="160"/>
      <c r="AE363" s="453"/>
      <c r="AF363" s="142"/>
      <c r="AG363" s="142"/>
      <c r="AH363" s="142"/>
      <c r="AI363" s="138"/>
      <c r="AJ363" s="137"/>
    </row>
    <row r="364" customFormat="false" ht="11.25" hidden="false" customHeight="false" outlineLevel="0" collapsed="false">
      <c r="R364" s="32"/>
      <c r="S364" s="32"/>
      <c r="T364" s="32"/>
      <c r="U364" s="32"/>
      <c r="AD364" s="160"/>
      <c r="AE364" s="453"/>
      <c r="AF364" s="142"/>
      <c r="AG364" s="142"/>
      <c r="AH364" s="142"/>
      <c r="AI364" s="138"/>
      <c r="AJ364" s="137"/>
    </row>
    <row r="365" customFormat="false" ht="11.25" hidden="false" customHeight="false" outlineLevel="0" collapsed="false">
      <c r="R365" s="32"/>
      <c r="S365" s="32"/>
      <c r="T365" s="32"/>
      <c r="U365" s="32"/>
      <c r="AD365" s="160"/>
      <c r="AE365" s="453"/>
      <c r="AF365" s="142"/>
      <c r="AG365" s="142"/>
      <c r="AH365" s="142"/>
      <c r="AI365" s="138"/>
      <c r="AJ365" s="137"/>
    </row>
    <row r="366" customFormat="false" ht="11.25" hidden="false" customHeight="false" outlineLevel="0" collapsed="false">
      <c r="R366" s="32"/>
      <c r="S366" s="32"/>
      <c r="T366" s="32"/>
      <c r="U366" s="32"/>
      <c r="AD366" s="160"/>
      <c r="AE366" s="453"/>
      <c r="AF366" s="142"/>
      <c r="AG366" s="142"/>
      <c r="AH366" s="142"/>
      <c r="AI366" s="138"/>
      <c r="AJ366" s="137"/>
    </row>
    <row r="367" customFormat="false" ht="11.25" hidden="false" customHeight="false" outlineLevel="0" collapsed="false">
      <c r="R367" s="32"/>
      <c r="S367" s="32"/>
      <c r="T367" s="32"/>
      <c r="U367" s="32"/>
      <c r="AD367" s="160"/>
      <c r="AE367" s="453"/>
      <c r="AF367" s="142"/>
      <c r="AG367" s="142"/>
      <c r="AH367" s="142"/>
      <c r="AI367" s="138"/>
      <c r="AJ367" s="137"/>
    </row>
    <row r="368" customFormat="false" ht="11.25" hidden="false" customHeight="false" outlineLevel="0" collapsed="false">
      <c r="R368" s="32"/>
      <c r="S368" s="32"/>
      <c r="T368" s="32"/>
      <c r="U368" s="32"/>
      <c r="AD368" s="160"/>
      <c r="AE368" s="453"/>
      <c r="AF368" s="142"/>
      <c r="AG368" s="142"/>
      <c r="AH368" s="142"/>
      <c r="AI368" s="138"/>
      <c r="AJ368" s="137"/>
    </row>
    <row r="369" customFormat="false" ht="11.25" hidden="false" customHeight="false" outlineLevel="0" collapsed="false">
      <c r="R369" s="32"/>
      <c r="S369" s="32"/>
      <c r="T369" s="32"/>
      <c r="U369" s="32"/>
      <c r="AD369" s="160"/>
      <c r="AE369" s="453"/>
      <c r="AF369" s="142"/>
      <c r="AG369" s="142"/>
      <c r="AH369" s="142"/>
      <c r="AI369" s="138"/>
      <c r="AJ369" s="137"/>
    </row>
    <row r="370" customFormat="false" ht="11.25" hidden="false" customHeight="false" outlineLevel="0" collapsed="false">
      <c r="R370" s="32"/>
      <c r="S370" s="32"/>
      <c r="T370" s="32"/>
      <c r="U370" s="32"/>
      <c r="AD370" s="160"/>
      <c r="AE370" s="453"/>
      <c r="AF370" s="142"/>
      <c r="AG370" s="142"/>
      <c r="AH370" s="142"/>
      <c r="AI370" s="138"/>
      <c r="AJ370" s="137"/>
    </row>
    <row r="371" customFormat="false" ht="11.25" hidden="false" customHeight="false" outlineLevel="0" collapsed="false">
      <c r="R371" s="32"/>
      <c r="S371" s="32"/>
      <c r="T371" s="32"/>
      <c r="U371" s="32"/>
      <c r="AD371" s="160"/>
      <c r="AE371" s="453"/>
      <c r="AF371" s="142"/>
      <c r="AG371" s="142"/>
      <c r="AH371" s="142"/>
      <c r="AI371" s="138"/>
      <c r="AJ371" s="137"/>
    </row>
    <row r="372" customFormat="false" ht="11.25" hidden="false" customHeight="false" outlineLevel="0" collapsed="false">
      <c r="R372" s="32"/>
      <c r="S372" s="32"/>
      <c r="T372" s="32"/>
      <c r="U372" s="32"/>
      <c r="AD372" s="160"/>
      <c r="AE372" s="453"/>
      <c r="AF372" s="142"/>
      <c r="AG372" s="142"/>
      <c r="AH372" s="142"/>
      <c r="AI372" s="138"/>
      <c r="AJ372" s="137"/>
    </row>
    <row r="373" customFormat="false" ht="11.25" hidden="false" customHeight="false" outlineLevel="0" collapsed="false">
      <c r="R373" s="32"/>
      <c r="S373" s="32"/>
      <c r="T373" s="32"/>
      <c r="U373" s="32"/>
      <c r="AD373" s="239"/>
      <c r="AE373" s="453"/>
      <c r="AF373" s="142"/>
      <c r="AG373" s="142"/>
      <c r="AH373" s="142"/>
      <c r="AI373" s="138"/>
      <c r="AJ373" s="137"/>
    </row>
    <row r="374" customFormat="false" ht="11.25" hidden="false" customHeight="false" outlineLevel="0" collapsed="false">
      <c r="R374" s="32"/>
      <c r="S374" s="32"/>
      <c r="T374" s="32"/>
      <c r="U374" s="32"/>
      <c r="AD374" s="160"/>
      <c r="AE374" s="453"/>
      <c r="AF374" s="142"/>
      <c r="AG374" s="142"/>
      <c r="AH374" s="142"/>
      <c r="AI374" s="138"/>
      <c r="AJ374" s="137"/>
    </row>
    <row r="375" customFormat="false" ht="11.25" hidden="false" customHeight="false" outlineLevel="0" collapsed="false">
      <c r="R375" s="32"/>
      <c r="S375" s="32"/>
      <c r="T375" s="32"/>
      <c r="U375" s="32"/>
      <c r="AD375" s="461"/>
      <c r="AE375" s="453"/>
      <c r="AF375" s="142"/>
      <c r="AG375" s="142"/>
      <c r="AH375" s="142"/>
      <c r="AI375" s="138"/>
      <c r="AJ375" s="137"/>
    </row>
    <row r="376" customFormat="false" ht="11.25" hidden="false" customHeight="false" outlineLevel="0" collapsed="false">
      <c r="R376" s="32"/>
      <c r="S376" s="32"/>
      <c r="T376" s="32"/>
      <c r="U376" s="32"/>
      <c r="AD376" s="160"/>
      <c r="AE376" s="453"/>
      <c r="AF376" s="142"/>
      <c r="AG376" s="142"/>
      <c r="AH376" s="142"/>
      <c r="AI376" s="138"/>
      <c r="AJ376" s="137"/>
    </row>
    <row r="377" customFormat="false" ht="11.25" hidden="false" customHeight="false" outlineLevel="0" collapsed="false">
      <c r="R377" s="32"/>
      <c r="S377" s="32"/>
      <c r="T377" s="32"/>
      <c r="U377" s="32"/>
      <c r="AD377" s="160"/>
      <c r="AE377" s="453"/>
      <c r="AF377" s="142"/>
      <c r="AG377" s="142"/>
      <c r="AH377" s="142"/>
      <c r="AI377" s="138"/>
      <c r="AJ377" s="137"/>
    </row>
    <row r="378" customFormat="false" ht="11.25" hidden="false" customHeight="false" outlineLevel="0" collapsed="false">
      <c r="R378" s="32"/>
      <c r="S378" s="32"/>
      <c r="T378" s="32"/>
      <c r="U378" s="32"/>
      <c r="AD378" s="160"/>
      <c r="AE378" s="453"/>
      <c r="AF378" s="142"/>
      <c r="AG378" s="142"/>
      <c r="AH378" s="142"/>
      <c r="AI378" s="138"/>
      <c r="AJ378" s="137"/>
    </row>
    <row r="379" customFormat="false" ht="11.25" hidden="false" customHeight="false" outlineLevel="0" collapsed="false">
      <c r="R379" s="32"/>
      <c r="S379" s="32"/>
      <c r="T379" s="32"/>
      <c r="U379" s="32"/>
      <c r="AD379" s="160"/>
      <c r="AE379" s="453"/>
      <c r="AF379" s="142"/>
      <c r="AG379" s="142"/>
      <c r="AH379" s="142"/>
      <c r="AI379" s="138"/>
      <c r="AJ379" s="137"/>
    </row>
    <row r="380" customFormat="false" ht="11.25" hidden="false" customHeight="false" outlineLevel="0" collapsed="false">
      <c r="R380" s="32"/>
      <c r="S380" s="32"/>
      <c r="T380" s="32"/>
      <c r="U380" s="32"/>
      <c r="AD380" s="160"/>
      <c r="AE380" s="453"/>
      <c r="AF380" s="142"/>
      <c r="AG380" s="142"/>
      <c r="AH380" s="142"/>
      <c r="AI380" s="138"/>
      <c r="AJ380" s="137"/>
    </row>
    <row r="381" customFormat="false" ht="11.25" hidden="false" customHeight="false" outlineLevel="0" collapsed="false">
      <c r="R381" s="32"/>
      <c r="S381" s="32"/>
      <c r="T381" s="32"/>
      <c r="U381" s="32"/>
      <c r="AD381" s="160"/>
      <c r="AE381" s="453"/>
      <c r="AF381" s="142"/>
      <c r="AG381" s="142"/>
      <c r="AH381" s="142"/>
      <c r="AI381" s="138"/>
      <c r="AJ381" s="137"/>
    </row>
    <row r="382" customFormat="false" ht="11.25" hidden="false" customHeight="false" outlineLevel="0" collapsed="false">
      <c r="R382" s="32"/>
      <c r="S382" s="32"/>
      <c r="T382" s="32"/>
      <c r="U382" s="32"/>
      <c r="AD382" s="160"/>
      <c r="AE382" s="453"/>
      <c r="AF382" s="142"/>
      <c r="AG382" s="142"/>
      <c r="AH382" s="142"/>
      <c r="AI382" s="138"/>
      <c r="AJ382" s="137"/>
    </row>
    <row r="383" customFormat="false" ht="11.25" hidden="false" customHeight="false" outlineLevel="0" collapsed="false">
      <c r="R383" s="32"/>
      <c r="S383" s="32"/>
      <c r="T383" s="32"/>
      <c r="U383" s="32"/>
      <c r="AD383" s="160"/>
      <c r="AE383" s="453"/>
      <c r="AF383" s="142"/>
      <c r="AG383" s="142"/>
      <c r="AH383" s="142"/>
      <c r="AI383" s="138"/>
      <c r="AJ383" s="137"/>
    </row>
    <row r="384" customFormat="false" ht="11.25" hidden="false" customHeight="false" outlineLevel="0" collapsed="false">
      <c r="R384" s="32"/>
      <c r="S384" s="32"/>
      <c r="T384" s="32"/>
      <c r="U384" s="32"/>
      <c r="AD384" s="160"/>
      <c r="AE384" s="453"/>
      <c r="AF384" s="142"/>
      <c r="AG384" s="142"/>
      <c r="AH384" s="142"/>
      <c r="AI384" s="138"/>
      <c r="AJ384" s="137"/>
    </row>
    <row r="385" customFormat="false" ht="11.25" hidden="false" customHeight="false" outlineLevel="0" collapsed="false">
      <c r="R385" s="32"/>
      <c r="S385" s="32"/>
      <c r="T385" s="32"/>
      <c r="U385" s="32"/>
      <c r="AD385" s="160"/>
      <c r="AE385" s="453"/>
      <c r="AF385" s="142"/>
      <c r="AG385" s="142"/>
      <c r="AH385" s="142"/>
      <c r="AI385" s="138"/>
      <c r="AJ385" s="137"/>
    </row>
    <row r="386" customFormat="false" ht="11.25" hidden="false" customHeight="false" outlineLevel="0" collapsed="false">
      <c r="R386" s="32"/>
      <c r="S386" s="32"/>
      <c r="T386" s="32"/>
      <c r="U386" s="32"/>
      <c r="AD386" s="160"/>
      <c r="AE386" s="453"/>
      <c r="AF386" s="142"/>
      <c r="AG386" s="142"/>
      <c r="AH386" s="142"/>
      <c r="AI386" s="138"/>
      <c r="AJ386" s="137"/>
    </row>
    <row r="387" customFormat="false" ht="11.25" hidden="false" customHeight="false" outlineLevel="0" collapsed="false">
      <c r="R387" s="32"/>
      <c r="S387" s="32"/>
      <c r="T387" s="32"/>
      <c r="U387" s="32"/>
      <c r="AD387" s="160"/>
      <c r="AE387" s="453"/>
      <c r="AF387" s="142"/>
      <c r="AG387" s="142"/>
      <c r="AH387" s="142"/>
      <c r="AI387" s="138"/>
      <c r="AJ387" s="137"/>
    </row>
    <row r="388" customFormat="false" ht="11.25" hidden="false" customHeight="false" outlineLevel="0" collapsed="false">
      <c r="R388" s="32"/>
      <c r="S388" s="32"/>
      <c r="T388" s="32"/>
      <c r="U388" s="32"/>
      <c r="AD388" s="160"/>
      <c r="AE388" s="453"/>
      <c r="AF388" s="142"/>
      <c r="AG388" s="142"/>
      <c r="AH388" s="142"/>
      <c r="AI388" s="138"/>
      <c r="AJ388" s="137"/>
    </row>
    <row r="389" customFormat="false" ht="11.25" hidden="false" customHeight="false" outlineLevel="0" collapsed="false">
      <c r="R389" s="32"/>
      <c r="S389" s="32"/>
      <c r="T389" s="32"/>
      <c r="U389" s="32"/>
      <c r="AD389" s="160"/>
      <c r="AE389" s="453"/>
      <c r="AF389" s="142"/>
      <c r="AG389" s="142"/>
      <c r="AH389" s="142"/>
      <c r="AI389" s="138"/>
      <c r="AJ389" s="137"/>
    </row>
    <row r="390" customFormat="false" ht="11.25" hidden="false" customHeight="false" outlineLevel="0" collapsed="false">
      <c r="R390" s="32"/>
      <c r="S390" s="32"/>
      <c r="T390" s="32"/>
      <c r="U390" s="32"/>
      <c r="AD390" s="160"/>
      <c r="AE390" s="453"/>
      <c r="AF390" s="142"/>
      <c r="AG390" s="142"/>
      <c r="AH390" s="142"/>
      <c r="AI390" s="138"/>
      <c r="AJ390" s="137"/>
    </row>
    <row r="391" customFormat="false" ht="11.25" hidden="false" customHeight="false" outlineLevel="0" collapsed="false">
      <c r="R391" s="32"/>
      <c r="S391" s="32"/>
      <c r="T391" s="32"/>
      <c r="U391" s="32"/>
      <c r="AD391" s="160"/>
      <c r="AE391" s="453"/>
      <c r="AF391" s="142"/>
      <c r="AG391" s="142"/>
      <c r="AH391" s="142"/>
      <c r="AI391" s="138"/>
      <c r="AJ391" s="137"/>
    </row>
    <row r="392" customFormat="false" ht="11.25" hidden="false" customHeight="false" outlineLevel="0" collapsed="false">
      <c r="R392" s="32"/>
      <c r="S392" s="32"/>
      <c r="T392" s="32"/>
      <c r="U392" s="32"/>
      <c r="AD392" s="160"/>
      <c r="AE392" s="452"/>
      <c r="AF392" s="246"/>
      <c r="AG392" s="142"/>
      <c r="AH392" s="142"/>
      <c r="AI392" s="138"/>
      <c r="AJ392" s="137"/>
    </row>
    <row r="393" customFormat="false" ht="11.25" hidden="false" customHeight="false" outlineLevel="0" collapsed="false">
      <c r="R393" s="32"/>
      <c r="S393" s="32"/>
      <c r="T393" s="32"/>
      <c r="U393" s="32"/>
      <c r="AD393" s="160"/>
      <c r="AE393" s="452"/>
      <c r="AF393" s="246"/>
      <c r="AG393" s="142"/>
      <c r="AH393" s="142"/>
      <c r="AI393" s="138"/>
      <c r="AJ393" s="137"/>
    </row>
    <row r="394" customFormat="false" ht="11.25" hidden="false" customHeight="false" outlineLevel="0" collapsed="false">
      <c r="R394" s="32"/>
      <c r="S394" s="32"/>
      <c r="T394" s="32"/>
      <c r="U394" s="32"/>
      <c r="AD394" s="160"/>
      <c r="AE394" s="452"/>
      <c r="AF394" s="246"/>
      <c r="AG394" s="142"/>
      <c r="AH394" s="142"/>
      <c r="AI394" s="138"/>
      <c r="AJ394" s="137"/>
    </row>
    <row r="395" customFormat="false" ht="11.25" hidden="false" customHeight="false" outlineLevel="0" collapsed="false">
      <c r="R395" s="32"/>
      <c r="S395" s="32"/>
      <c r="T395" s="32"/>
      <c r="U395" s="32"/>
      <c r="AD395" s="160"/>
      <c r="AE395" s="452"/>
      <c r="AF395" s="246"/>
      <c r="AG395" s="142"/>
      <c r="AH395" s="142"/>
      <c r="AI395" s="138"/>
      <c r="AJ395" s="137"/>
    </row>
    <row r="396" customFormat="false" ht="11.25" hidden="false" customHeight="false" outlineLevel="0" collapsed="false">
      <c r="R396" s="32"/>
      <c r="S396" s="32"/>
      <c r="T396" s="32"/>
      <c r="U396" s="32"/>
      <c r="AD396" s="160"/>
      <c r="AE396" s="452"/>
      <c r="AF396" s="246"/>
      <c r="AG396" s="142"/>
      <c r="AH396" s="142"/>
      <c r="AI396" s="138"/>
      <c r="AJ396" s="137"/>
    </row>
    <row r="397" customFormat="false" ht="11.25" hidden="false" customHeight="false" outlineLevel="0" collapsed="false">
      <c r="R397" s="32"/>
      <c r="S397" s="32"/>
      <c r="T397" s="32"/>
      <c r="U397" s="32"/>
      <c r="AD397" s="160"/>
      <c r="AE397" s="452"/>
      <c r="AF397" s="246"/>
      <c r="AG397" s="142"/>
      <c r="AH397" s="142"/>
      <c r="AI397" s="138"/>
      <c r="AJ397" s="137"/>
    </row>
    <row r="398" customFormat="false" ht="11.25" hidden="false" customHeight="false" outlineLevel="0" collapsed="false">
      <c r="R398" s="32"/>
      <c r="S398" s="32"/>
      <c r="T398" s="32"/>
      <c r="U398" s="32"/>
      <c r="AD398" s="160"/>
      <c r="AE398" s="452"/>
      <c r="AF398" s="246"/>
      <c r="AG398" s="142"/>
      <c r="AH398" s="142"/>
      <c r="AI398" s="138"/>
      <c r="AJ398" s="137"/>
    </row>
    <row r="399" customFormat="false" ht="11.25" hidden="false" customHeight="false" outlineLevel="0" collapsed="false">
      <c r="R399" s="32"/>
      <c r="S399" s="32"/>
      <c r="T399" s="32"/>
      <c r="U399" s="32"/>
      <c r="AD399" s="160"/>
      <c r="AE399" s="452"/>
      <c r="AF399" s="246"/>
      <c r="AG399" s="142"/>
      <c r="AH399" s="142"/>
      <c r="AI399" s="138"/>
      <c r="AJ399" s="137"/>
    </row>
    <row r="400" customFormat="false" ht="11.25" hidden="false" customHeight="false" outlineLevel="0" collapsed="false">
      <c r="R400" s="32"/>
      <c r="S400" s="32"/>
      <c r="T400" s="32"/>
      <c r="U400" s="32"/>
      <c r="AD400" s="160"/>
      <c r="AE400" s="452"/>
      <c r="AF400" s="246"/>
      <c r="AG400" s="142"/>
      <c r="AH400" s="142"/>
      <c r="AI400" s="138"/>
      <c r="AJ400" s="137"/>
    </row>
    <row r="401" customFormat="false" ht="11.25" hidden="false" customHeight="false" outlineLevel="0" collapsed="false">
      <c r="R401" s="32"/>
      <c r="S401" s="32"/>
      <c r="T401" s="32"/>
      <c r="U401" s="32"/>
      <c r="AD401" s="160"/>
      <c r="AE401" s="452"/>
      <c r="AF401" s="246"/>
      <c r="AG401" s="142"/>
      <c r="AH401" s="142"/>
      <c r="AI401" s="138"/>
      <c r="AJ401" s="137"/>
    </row>
    <row r="402" customFormat="false" ht="11.25" hidden="false" customHeight="false" outlineLevel="0" collapsed="false">
      <c r="R402" s="32"/>
      <c r="S402" s="32"/>
      <c r="T402" s="32"/>
      <c r="U402" s="32"/>
      <c r="AD402" s="160"/>
      <c r="AE402" s="452"/>
      <c r="AF402" s="246"/>
      <c r="AG402" s="142"/>
      <c r="AH402" s="142"/>
      <c r="AI402" s="138"/>
      <c r="AJ402" s="137"/>
    </row>
    <row r="403" customFormat="false" ht="11.25" hidden="false" customHeight="false" outlineLevel="0" collapsed="false">
      <c r="R403" s="32"/>
      <c r="S403" s="32"/>
      <c r="T403" s="32"/>
      <c r="U403" s="32"/>
      <c r="AD403" s="160"/>
      <c r="AE403" s="452"/>
      <c r="AF403" s="246"/>
      <c r="AG403" s="142"/>
      <c r="AH403" s="142"/>
      <c r="AI403" s="138"/>
      <c r="AJ403" s="137"/>
    </row>
    <row r="404" customFormat="false" ht="11.25" hidden="false" customHeight="false" outlineLevel="0" collapsed="false">
      <c r="R404" s="32"/>
      <c r="S404" s="32"/>
      <c r="T404" s="32"/>
      <c r="U404" s="32"/>
      <c r="AD404" s="160"/>
      <c r="AE404" s="452"/>
      <c r="AF404" s="246"/>
      <c r="AG404" s="142"/>
      <c r="AH404" s="142"/>
      <c r="AI404" s="138"/>
      <c r="AJ404" s="137"/>
    </row>
    <row r="405" customFormat="false" ht="11.25" hidden="false" customHeight="false" outlineLevel="0" collapsed="false">
      <c r="R405" s="32"/>
      <c r="S405" s="32"/>
      <c r="T405" s="32"/>
      <c r="U405" s="32"/>
      <c r="AD405" s="160"/>
      <c r="AE405" s="452"/>
      <c r="AF405" s="246"/>
      <c r="AG405" s="142"/>
      <c r="AH405" s="142"/>
      <c r="AI405" s="138"/>
      <c r="AJ405" s="137"/>
    </row>
    <row r="406" customFormat="false" ht="11.25" hidden="false" customHeight="false" outlineLevel="0" collapsed="false">
      <c r="R406" s="32"/>
      <c r="S406" s="32"/>
      <c r="T406" s="32"/>
      <c r="U406" s="32"/>
      <c r="AD406" s="160"/>
      <c r="AE406" s="452"/>
      <c r="AF406" s="246"/>
      <c r="AG406" s="142"/>
      <c r="AH406" s="142"/>
      <c r="AI406" s="138"/>
      <c r="AJ406" s="137"/>
    </row>
    <row r="407" customFormat="false" ht="11.25" hidden="false" customHeight="false" outlineLevel="0" collapsed="false">
      <c r="R407" s="32"/>
      <c r="S407" s="32"/>
      <c r="T407" s="32"/>
      <c r="U407" s="32"/>
      <c r="AD407" s="160"/>
      <c r="AE407" s="452"/>
      <c r="AF407" s="246"/>
      <c r="AG407" s="142"/>
      <c r="AH407" s="142"/>
      <c r="AI407" s="138"/>
      <c r="AJ407" s="137"/>
    </row>
    <row r="408" customFormat="false" ht="11.25" hidden="false" customHeight="false" outlineLevel="0" collapsed="false">
      <c r="R408" s="32"/>
      <c r="S408" s="32"/>
      <c r="T408" s="32"/>
      <c r="U408" s="32"/>
      <c r="AD408" s="160"/>
      <c r="AE408" s="452"/>
      <c r="AF408" s="246"/>
      <c r="AG408" s="142"/>
      <c r="AH408" s="142"/>
      <c r="AI408" s="138"/>
      <c r="AJ408" s="137"/>
    </row>
    <row r="409" customFormat="false" ht="11.25" hidden="false" customHeight="false" outlineLevel="0" collapsed="false">
      <c r="R409" s="32"/>
      <c r="S409" s="32"/>
      <c r="T409" s="32"/>
      <c r="U409" s="32"/>
      <c r="AD409" s="160"/>
      <c r="AE409" s="452"/>
      <c r="AF409" s="246"/>
      <c r="AG409" s="142"/>
      <c r="AH409" s="142"/>
      <c r="AI409" s="138"/>
      <c r="AJ409" s="137"/>
    </row>
    <row r="410" customFormat="false" ht="11.25" hidden="false" customHeight="false" outlineLevel="0" collapsed="false">
      <c r="R410" s="32"/>
      <c r="S410" s="32"/>
      <c r="T410" s="32"/>
      <c r="U410" s="32"/>
      <c r="AD410" s="160"/>
      <c r="AE410" s="452"/>
      <c r="AF410" s="246"/>
      <c r="AG410" s="142"/>
      <c r="AH410" s="142"/>
      <c r="AI410" s="138"/>
      <c r="AJ410" s="137"/>
    </row>
    <row r="411" customFormat="false" ht="11.25" hidden="false" customHeight="false" outlineLevel="0" collapsed="false">
      <c r="R411" s="32"/>
      <c r="S411" s="32"/>
      <c r="T411" s="32"/>
      <c r="U411" s="32"/>
      <c r="AD411" s="160"/>
      <c r="AE411" s="452"/>
      <c r="AF411" s="246"/>
      <c r="AG411" s="142"/>
      <c r="AH411" s="142"/>
      <c r="AI411" s="138"/>
      <c r="AJ411" s="137"/>
    </row>
    <row r="412" customFormat="false" ht="11.25" hidden="false" customHeight="false" outlineLevel="0" collapsed="false">
      <c r="R412" s="32"/>
      <c r="S412" s="32"/>
      <c r="T412" s="32"/>
      <c r="U412" s="32"/>
      <c r="AD412" s="160"/>
      <c r="AE412" s="452"/>
      <c r="AF412" s="246"/>
      <c r="AG412" s="142"/>
      <c r="AH412" s="142"/>
      <c r="AI412" s="138"/>
      <c r="AJ412" s="137"/>
    </row>
    <row r="413" customFormat="false" ht="11.25" hidden="false" customHeight="false" outlineLevel="0" collapsed="false">
      <c r="R413" s="32"/>
      <c r="S413" s="32"/>
      <c r="T413" s="32"/>
      <c r="U413" s="32"/>
      <c r="AD413" s="160"/>
      <c r="AE413" s="452"/>
      <c r="AF413" s="246"/>
      <c r="AG413" s="142"/>
      <c r="AH413" s="142"/>
      <c r="AI413" s="138"/>
      <c r="AJ413" s="137"/>
    </row>
    <row r="414" customFormat="false" ht="11.25" hidden="false" customHeight="false" outlineLevel="0" collapsed="false">
      <c r="R414" s="32"/>
      <c r="S414" s="32"/>
      <c r="T414" s="32"/>
      <c r="U414" s="32"/>
      <c r="AD414" s="160"/>
      <c r="AE414" s="452"/>
      <c r="AF414" s="246"/>
      <c r="AG414" s="142"/>
      <c r="AH414" s="142"/>
      <c r="AI414" s="138"/>
      <c r="AJ414" s="137"/>
    </row>
    <row r="415" customFormat="false" ht="11.25" hidden="false" customHeight="false" outlineLevel="0" collapsed="false">
      <c r="R415" s="32"/>
      <c r="S415" s="32"/>
      <c r="T415" s="32"/>
      <c r="U415" s="32"/>
      <c r="AD415" s="160"/>
      <c r="AE415" s="452"/>
      <c r="AF415" s="246"/>
      <c r="AG415" s="142"/>
      <c r="AH415" s="142"/>
      <c r="AI415" s="138"/>
      <c r="AJ415" s="137"/>
    </row>
    <row r="416" customFormat="false" ht="11.25" hidden="false" customHeight="false" outlineLevel="0" collapsed="false">
      <c r="R416" s="32"/>
      <c r="S416" s="32"/>
      <c r="T416" s="32"/>
      <c r="U416" s="32"/>
      <c r="AD416" s="160"/>
      <c r="AE416" s="452"/>
      <c r="AF416" s="246"/>
      <c r="AG416" s="142"/>
      <c r="AH416" s="142"/>
      <c r="AI416" s="138"/>
      <c r="AJ416" s="137"/>
    </row>
    <row r="417" customFormat="false" ht="11.25" hidden="false" customHeight="false" outlineLevel="0" collapsed="false">
      <c r="R417" s="32"/>
      <c r="S417" s="32"/>
      <c r="T417" s="32"/>
      <c r="U417" s="32"/>
      <c r="AD417" s="160"/>
      <c r="AE417" s="452"/>
      <c r="AF417" s="246"/>
      <c r="AG417" s="142"/>
      <c r="AH417" s="142"/>
      <c r="AI417" s="138"/>
      <c r="AJ417" s="137"/>
    </row>
    <row r="418" customFormat="false" ht="11.25" hidden="false" customHeight="false" outlineLevel="0" collapsed="false">
      <c r="R418" s="32"/>
      <c r="S418" s="32"/>
      <c r="T418" s="32"/>
      <c r="U418" s="32"/>
      <c r="AD418" s="160"/>
      <c r="AE418" s="452"/>
      <c r="AF418" s="246"/>
      <c r="AG418" s="142"/>
      <c r="AH418" s="142"/>
      <c r="AI418" s="138"/>
      <c r="AJ418" s="137"/>
    </row>
    <row r="419" customFormat="false" ht="11.25" hidden="false" customHeight="false" outlineLevel="0" collapsed="false">
      <c r="R419" s="32"/>
      <c r="S419" s="32"/>
      <c r="T419" s="32"/>
      <c r="U419" s="32"/>
      <c r="AD419" s="160"/>
      <c r="AE419" s="452"/>
      <c r="AF419" s="246"/>
      <c r="AG419" s="142"/>
      <c r="AH419" s="142"/>
      <c r="AI419" s="138"/>
      <c r="AJ419" s="137"/>
    </row>
    <row r="420" customFormat="false" ht="11.25" hidden="false" customHeight="false" outlineLevel="0" collapsed="false">
      <c r="R420" s="32"/>
      <c r="S420" s="32"/>
      <c r="T420" s="32"/>
      <c r="U420" s="32"/>
      <c r="AD420" s="160"/>
      <c r="AE420" s="452"/>
      <c r="AF420" s="246"/>
      <c r="AG420" s="142"/>
      <c r="AH420" s="142"/>
      <c r="AI420" s="138"/>
      <c r="AJ420" s="137"/>
    </row>
    <row r="421" customFormat="false" ht="11.25" hidden="false" customHeight="false" outlineLevel="0" collapsed="false">
      <c r="R421" s="32"/>
      <c r="S421" s="32"/>
      <c r="T421" s="32"/>
      <c r="U421" s="32"/>
      <c r="AD421" s="160"/>
      <c r="AE421" s="452"/>
      <c r="AF421" s="246"/>
      <c r="AG421" s="142"/>
      <c r="AH421" s="142"/>
      <c r="AI421" s="138"/>
      <c r="AJ421" s="137"/>
    </row>
    <row r="422" customFormat="false" ht="11.25" hidden="false" customHeight="false" outlineLevel="0" collapsed="false">
      <c r="R422" s="32"/>
      <c r="S422" s="32"/>
      <c r="T422" s="32"/>
      <c r="U422" s="32"/>
      <c r="AD422" s="160"/>
      <c r="AE422" s="452"/>
      <c r="AF422" s="246"/>
      <c r="AG422" s="142"/>
      <c r="AH422" s="142"/>
      <c r="AI422" s="138"/>
      <c r="AJ422" s="137"/>
    </row>
    <row r="423" customFormat="false" ht="11.25" hidden="false" customHeight="false" outlineLevel="0" collapsed="false">
      <c r="R423" s="32"/>
      <c r="S423" s="32"/>
      <c r="T423" s="32"/>
      <c r="U423" s="32"/>
      <c r="AD423" s="160"/>
      <c r="AE423" s="452"/>
      <c r="AF423" s="246"/>
      <c r="AG423" s="142"/>
      <c r="AH423" s="142"/>
      <c r="AI423" s="138"/>
      <c r="AJ423" s="137"/>
    </row>
    <row r="424" customFormat="false" ht="11.25" hidden="false" customHeight="false" outlineLevel="0" collapsed="false">
      <c r="R424" s="32"/>
      <c r="S424" s="32"/>
      <c r="T424" s="32"/>
      <c r="U424" s="32"/>
      <c r="AD424" s="160"/>
      <c r="AE424" s="452"/>
      <c r="AF424" s="246"/>
      <c r="AG424" s="142"/>
      <c r="AH424" s="142"/>
      <c r="AI424" s="138"/>
      <c r="AJ424" s="137"/>
    </row>
    <row r="425" customFormat="false" ht="11.25" hidden="false" customHeight="false" outlineLevel="0" collapsed="false">
      <c r="R425" s="32"/>
      <c r="S425" s="32"/>
      <c r="T425" s="32"/>
      <c r="U425" s="32"/>
      <c r="AD425" s="160"/>
      <c r="AE425" s="452"/>
      <c r="AF425" s="246"/>
      <c r="AG425" s="142"/>
      <c r="AH425" s="142"/>
      <c r="AI425" s="138"/>
      <c r="AJ425" s="137"/>
    </row>
    <row r="426" customFormat="false" ht="11.25" hidden="false" customHeight="false" outlineLevel="0" collapsed="false">
      <c r="R426" s="32"/>
      <c r="S426" s="32"/>
      <c r="T426" s="32"/>
      <c r="U426" s="32"/>
      <c r="AD426" s="160"/>
      <c r="AE426" s="452"/>
      <c r="AF426" s="246"/>
      <c r="AG426" s="142"/>
      <c r="AH426" s="142"/>
      <c r="AI426" s="138"/>
      <c r="AJ426" s="137"/>
    </row>
    <row r="427" customFormat="false" ht="11.25" hidden="false" customHeight="false" outlineLevel="0" collapsed="false">
      <c r="R427" s="32"/>
      <c r="S427" s="32"/>
      <c r="T427" s="32"/>
      <c r="U427" s="32"/>
      <c r="AD427" s="160"/>
      <c r="AE427" s="452"/>
      <c r="AF427" s="246"/>
      <c r="AG427" s="142"/>
      <c r="AH427" s="142"/>
      <c r="AI427" s="138"/>
      <c r="AJ427" s="137"/>
    </row>
    <row r="428" customFormat="false" ht="11.25" hidden="false" customHeight="false" outlineLevel="0" collapsed="false">
      <c r="R428" s="32"/>
      <c r="S428" s="32"/>
      <c r="T428" s="32"/>
      <c r="U428" s="32"/>
      <c r="AD428" s="160"/>
      <c r="AE428" s="452"/>
      <c r="AF428" s="246"/>
      <c r="AG428" s="142"/>
      <c r="AH428" s="142"/>
      <c r="AI428" s="138"/>
      <c r="AJ428" s="137"/>
    </row>
    <row r="429" customFormat="false" ht="11.25" hidden="false" customHeight="false" outlineLevel="0" collapsed="false">
      <c r="R429" s="32"/>
      <c r="S429" s="32"/>
      <c r="T429" s="32"/>
      <c r="U429" s="32"/>
      <c r="AD429" s="160"/>
      <c r="AE429" s="452"/>
      <c r="AF429" s="246"/>
      <c r="AG429" s="142"/>
      <c r="AH429" s="142"/>
      <c r="AI429" s="138"/>
      <c r="AJ429" s="137"/>
    </row>
    <row r="430" customFormat="false" ht="11.25" hidden="false" customHeight="false" outlineLevel="0" collapsed="false">
      <c r="R430" s="32"/>
      <c r="S430" s="32"/>
      <c r="T430" s="32"/>
      <c r="U430" s="32"/>
      <c r="AD430" s="160"/>
      <c r="AE430" s="452"/>
      <c r="AF430" s="246"/>
      <c r="AG430" s="142"/>
      <c r="AH430" s="142"/>
      <c r="AI430" s="138"/>
      <c r="AJ430" s="137"/>
    </row>
    <row r="431" customFormat="false" ht="11.25" hidden="false" customHeight="false" outlineLevel="0" collapsed="false">
      <c r="R431" s="32"/>
      <c r="S431" s="32"/>
      <c r="T431" s="32"/>
      <c r="U431" s="32"/>
      <c r="AD431" s="160"/>
      <c r="AE431" s="452"/>
      <c r="AF431" s="246"/>
      <c r="AG431" s="142"/>
      <c r="AH431" s="142"/>
      <c r="AI431" s="138"/>
      <c r="AJ431" s="137"/>
    </row>
    <row r="432" customFormat="false" ht="11.25" hidden="false" customHeight="false" outlineLevel="0" collapsed="false">
      <c r="R432" s="32"/>
      <c r="S432" s="32"/>
      <c r="T432" s="32"/>
      <c r="U432" s="32"/>
      <c r="AD432" s="160"/>
      <c r="AE432" s="452"/>
      <c r="AF432" s="246"/>
      <c r="AG432" s="142"/>
      <c r="AH432" s="142"/>
      <c r="AI432" s="138"/>
      <c r="AJ432" s="137"/>
    </row>
    <row r="433" customFormat="false" ht="11.25" hidden="false" customHeight="false" outlineLevel="0" collapsed="false">
      <c r="R433" s="32"/>
      <c r="S433" s="32"/>
      <c r="T433" s="32"/>
      <c r="U433" s="32"/>
      <c r="AD433" s="160"/>
      <c r="AE433" s="452"/>
      <c r="AF433" s="246"/>
      <c r="AG433" s="142"/>
      <c r="AH433" s="142"/>
      <c r="AI433" s="138"/>
      <c r="AJ433" s="137"/>
    </row>
    <row r="434" customFormat="false" ht="11.25" hidden="false" customHeight="false" outlineLevel="0" collapsed="false">
      <c r="R434" s="32"/>
      <c r="S434" s="32"/>
      <c r="T434" s="32"/>
      <c r="U434" s="32"/>
      <c r="AD434" s="160"/>
      <c r="AE434" s="452"/>
      <c r="AF434" s="246"/>
      <c r="AG434" s="142"/>
      <c r="AH434" s="142"/>
      <c r="AI434" s="138"/>
      <c r="AJ434" s="137"/>
    </row>
    <row r="435" customFormat="false" ht="11.25" hidden="false" customHeight="false" outlineLevel="0" collapsed="false">
      <c r="R435" s="32"/>
      <c r="S435" s="32"/>
      <c r="T435" s="32"/>
      <c r="U435" s="32"/>
      <c r="AD435" s="160"/>
      <c r="AE435" s="452"/>
      <c r="AF435" s="246"/>
      <c r="AG435" s="142"/>
      <c r="AH435" s="142"/>
      <c r="AI435" s="138"/>
      <c r="AJ435" s="137"/>
    </row>
    <row r="436" customFormat="false" ht="11.25" hidden="false" customHeight="false" outlineLevel="0" collapsed="false">
      <c r="R436" s="32"/>
      <c r="S436" s="32"/>
      <c r="T436" s="32"/>
      <c r="U436" s="32"/>
      <c r="AD436" s="160"/>
      <c r="AE436" s="452"/>
      <c r="AF436" s="246"/>
      <c r="AG436" s="142"/>
      <c r="AH436" s="142"/>
      <c r="AI436" s="138"/>
      <c r="AJ436" s="137"/>
    </row>
    <row r="437" customFormat="false" ht="11.25" hidden="false" customHeight="false" outlineLevel="0" collapsed="false">
      <c r="R437" s="32"/>
      <c r="S437" s="32"/>
      <c r="T437" s="32"/>
      <c r="U437" s="32"/>
      <c r="AD437" s="160"/>
      <c r="AE437" s="452"/>
      <c r="AF437" s="246"/>
      <c r="AG437" s="142"/>
      <c r="AH437" s="142"/>
      <c r="AI437" s="138"/>
      <c r="AJ437" s="137"/>
    </row>
    <row r="438" customFormat="false" ht="11.25" hidden="false" customHeight="false" outlineLevel="0" collapsed="false">
      <c r="R438" s="32"/>
      <c r="S438" s="32"/>
      <c r="T438" s="32"/>
      <c r="U438" s="32"/>
      <c r="AD438" s="160"/>
      <c r="AE438" s="452"/>
      <c r="AF438" s="246"/>
      <c r="AG438" s="142"/>
      <c r="AH438" s="142"/>
      <c r="AI438" s="138"/>
      <c r="AJ438" s="137"/>
    </row>
    <row r="439" customFormat="false" ht="11.25" hidden="false" customHeight="false" outlineLevel="0" collapsed="false">
      <c r="R439" s="32"/>
      <c r="S439" s="32"/>
      <c r="T439" s="32"/>
      <c r="U439" s="32"/>
      <c r="AD439" s="160"/>
      <c r="AE439" s="452"/>
      <c r="AF439" s="246"/>
      <c r="AG439" s="142"/>
      <c r="AH439" s="142"/>
      <c r="AI439" s="138"/>
      <c r="AJ439" s="137"/>
    </row>
    <row r="440" customFormat="false" ht="11.25" hidden="false" customHeight="false" outlineLevel="0" collapsed="false">
      <c r="R440" s="32"/>
      <c r="S440" s="32"/>
      <c r="T440" s="32"/>
      <c r="U440" s="32"/>
      <c r="AD440" s="160"/>
      <c r="AE440" s="452"/>
      <c r="AF440" s="246"/>
      <c r="AG440" s="142"/>
      <c r="AH440" s="142"/>
      <c r="AI440" s="138"/>
      <c r="AJ440" s="137"/>
    </row>
    <row r="441" customFormat="false" ht="11.25" hidden="false" customHeight="false" outlineLevel="0" collapsed="false">
      <c r="R441" s="32"/>
      <c r="S441" s="32"/>
      <c r="T441" s="32"/>
      <c r="U441" s="32"/>
      <c r="AD441" s="160"/>
      <c r="AE441" s="452"/>
      <c r="AF441" s="246"/>
      <c r="AG441" s="142"/>
      <c r="AH441" s="142"/>
      <c r="AI441" s="138"/>
      <c r="AJ441" s="137"/>
    </row>
    <row r="442" customFormat="false" ht="11.25" hidden="false" customHeight="false" outlineLevel="0" collapsed="false">
      <c r="R442" s="32"/>
      <c r="S442" s="32"/>
      <c r="T442" s="32"/>
      <c r="U442" s="32"/>
      <c r="AD442" s="160"/>
      <c r="AE442" s="452"/>
      <c r="AF442" s="246"/>
      <c r="AG442" s="142"/>
      <c r="AH442" s="142"/>
      <c r="AI442" s="138"/>
      <c r="AJ442" s="137"/>
    </row>
    <row r="443" customFormat="false" ht="11.25" hidden="false" customHeight="false" outlineLevel="0" collapsed="false">
      <c r="R443" s="32"/>
      <c r="S443" s="32"/>
      <c r="T443" s="32"/>
      <c r="U443" s="32"/>
      <c r="AD443" s="160"/>
      <c r="AE443" s="452"/>
      <c r="AF443" s="246"/>
      <c r="AG443" s="142"/>
      <c r="AH443" s="142"/>
      <c r="AI443" s="138"/>
      <c r="AJ443" s="137"/>
    </row>
    <row r="444" customFormat="false" ht="11.25" hidden="false" customHeight="false" outlineLevel="0" collapsed="false">
      <c r="R444" s="32"/>
      <c r="S444" s="32"/>
      <c r="T444" s="32"/>
      <c r="U444" s="32"/>
      <c r="AD444" s="160"/>
      <c r="AE444" s="452"/>
      <c r="AF444" s="246"/>
      <c r="AG444" s="142"/>
      <c r="AH444" s="142"/>
      <c r="AI444" s="138"/>
      <c r="AJ444" s="137"/>
    </row>
    <row r="445" customFormat="false" ht="11.25" hidden="false" customHeight="false" outlineLevel="0" collapsed="false">
      <c r="R445" s="32"/>
      <c r="S445" s="32"/>
      <c r="T445" s="32"/>
      <c r="U445" s="32"/>
      <c r="AD445" s="160"/>
      <c r="AE445" s="452"/>
      <c r="AF445" s="246"/>
      <c r="AG445" s="142"/>
      <c r="AH445" s="142"/>
      <c r="AI445" s="138"/>
      <c r="AJ445" s="137"/>
    </row>
    <row r="446" customFormat="false" ht="11.25" hidden="false" customHeight="false" outlineLevel="0" collapsed="false">
      <c r="R446" s="32"/>
      <c r="S446" s="32"/>
      <c r="T446" s="32"/>
      <c r="U446" s="32"/>
      <c r="AD446" s="160"/>
      <c r="AE446" s="452"/>
      <c r="AF446" s="246"/>
      <c r="AG446" s="142"/>
      <c r="AH446" s="142"/>
      <c r="AI446" s="138"/>
      <c r="AJ446" s="137"/>
    </row>
    <row r="447" customFormat="false" ht="11.25" hidden="false" customHeight="false" outlineLevel="0" collapsed="false">
      <c r="R447" s="32"/>
      <c r="S447" s="32"/>
      <c r="T447" s="32"/>
      <c r="U447" s="32"/>
      <c r="AD447" s="160"/>
      <c r="AE447" s="452"/>
      <c r="AF447" s="246"/>
      <c r="AG447" s="142"/>
      <c r="AH447" s="142"/>
      <c r="AI447" s="138"/>
      <c r="AJ447" s="137"/>
    </row>
    <row r="448" customFormat="false" ht="11.25" hidden="false" customHeight="false" outlineLevel="0" collapsed="false">
      <c r="R448" s="32"/>
      <c r="S448" s="32"/>
      <c r="T448" s="32"/>
      <c r="U448" s="32"/>
      <c r="AD448" s="160"/>
      <c r="AE448" s="452"/>
      <c r="AF448" s="246"/>
      <c r="AG448" s="142"/>
      <c r="AH448" s="142"/>
      <c r="AI448" s="138"/>
      <c r="AJ448" s="137"/>
    </row>
    <row r="449" customFormat="false" ht="11.25" hidden="false" customHeight="false" outlineLevel="0" collapsed="false">
      <c r="R449" s="32"/>
      <c r="S449" s="32"/>
      <c r="T449" s="32"/>
      <c r="U449" s="32"/>
      <c r="AD449" s="160"/>
      <c r="AE449" s="452"/>
      <c r="AF449" s="246"/>
      <c r="AG449" s="142"/>
      <c r="AH449" s="142"/>
      <c r="AI449" s="138"/>
      <c r="AJ449" s="137"/>
    </row>
    <row r="450" customFormat="false" ht="11.25" hidden="false" customHeight="false" outlineLevel="0" collapsed="false">
      <c r="R450" s="32"/>
      <c r="S450" s="32"/>
      <c r="T450" s="32"/>
      <c r="U450" s="32"/>
      <c r="AD450" s="160"/>
      <c r="AE450" s="452"/>
      <c r="AF450" s="246"/>
      <c r="AG450" s="142"/>
      <c r="AH450" s="142"/>
      <c r="AI450" s="138"/>
      <c r="AJ450" s="137"/>
    </row>
    <row r="451" customFormat="false" ht="11.25" hidden="false" customHeight="false" outlineLevel="0" collapsed="false">
      <c r="R451" s="32"/>
      <c r="S451" s="32"/>
      <c r="T451" s="32"/>
      <c r="U451" s="32"/>
      <c r="AD451" s="160"/>
      <c r="AE451" s="452"/>
      <c r="AF451" s="246"/>
      <c r="AG451" s="142"/>
      <c r="AH451" s="142"/>
      <c r="AI451" s="138"/>
      <c r="AJ451" s="137"/>
    </row>
    <row r="452" customFormat="false" ht="11.25" hidden="false" customHeight="false" outlineLevel="0" collapsed="false">
      <c r="R452" s="32"/>
      <c r="S452" s="32"/>
      <c r="T452" s="32"/>
      <c r="U452" s="32"/>
      <c r="AD452" s="160"/>
      <c r="AE452" s="452"/>
      <c r="AF452" s="246"/>
      <c r="AG452" s="142"/>
      <c r="AH452" s="142"/>
      <c r="AI452" s="138"/>
      <c r="AJ452" s="137"/>
    </row>
    <row r="453" customFormat="false" ht="11.25" hidden="false" customHeight="false" outlineLevel="0" collapsed="false">
      <c r="R453" s="32"/>
      <c r="S453" s="32"/>
      <c r="T453" s="32"/>
      <c r="U453" s="32"/>
      <c r="AD453" s="160"/>
      <c r="AE453" s="452"/>
      <c r="AF453" s="246"/>
      <c r="AG453" s="142"/>
      <c r="AH453" s="142"/>
      <c r="AI453" s="138"/>
      <c r="AJ453" s="137"/>
    </row>
    <row r="454" customFormat="false" ht="11.25" hidden="false" customHeight="false" outlineLevel="0" collapsed="false">
      <c r="R454" s="32"/>
      <c r="S454" s="32"/>
      <c r="T454" s="32"/>
      <c r="U454" s="32"/>
      <c r="AD454" s="160"/>
      <c r="AE454" s="452"/>
      <c r="AF454" s="246"/>
      <c r="AG454" s="142"/>
      <c r="AH454" s="142"/>
      <c r="AI454" s="138"/>
      <c r="AJ454" s="137"/>
    </row>
    <row r="455" customFormat="false" ht="11.25" hidden="false" customHeight="false" outlineLevel="0" collapsed="false">
      <c r="R455" s="32"/>
      <c r="S455" s="32"/>
      <c r="T455" s="32"/>
      <c r="U455" s="32"/>
      <c r="AD455" s="160"/>
      <c r="AE455" s="452"/>
      <c r="AF455" s="246"/>
      <c r="AG455" s="142"/>
      <c r="AH455" s="142"/>
      <c r="AI455" s="138"/>
      <c r="AJ455" s="137"/>
    </row>
    <row r="456" customFormat="false" ht="11.25" hidden="false" customHeight="false" outlineLevel="0" collapsed="false">
      <c r="R456" s="32"/>
      <c r="S456" s="32"/>
      <c r="T456" s="32"/>
      <c r="U456" s="32"/>
      <c r="AD456" s="160"/>
      <c r="AE456" s="452"/>
      <c r="AF456" s="246"/>
      <c r="AG456" s="142"/>
      <c r="AH456" s="142"/>
      <c r="AI456" s="138"/>
      <c r="AJ456" s="137"/>
    </row>
    <row r="457" customFormat="false" ht="11.25" hidden="false" customHeight="false" outlineLevel="0" collapsed="false">
      <c r="R457" s="32"/>
      <c r="S457" s="32"/>
      <c r="T457" s="32"/>
      <c r="U457" s="32"/>
      <c r="AD457" s="160"/>
      <c r="AE457" s="452"/>
      <c r="AF457" s="246"/>
      <c r="AG457" s="142"/>
      <c r="AH457" s="142"/>
      <c r="AI457" s="138"/>
      <c r="AJ457" s="137"/>
    </row>
    <row r="458" customFormat="false" ht="11.25" hidden="false" customHeight="false" outlineLevel="0" collapsed="false">
      <c r="R458" s="32"/>
      <c r="S458" s="32"/>
      <c r="T458" s="32"/>
      <c r="U458" s="32"/>
      <c r="AD458" s="160"/>
      <c r="AE458" s="452"/>
      <c r="AF458" s="246"/>
      <c r="AG458" s="142"/>
      <c r="AH458" s="142"/>
      <c r="AI458" s="138"/>
      <c r="AJ458" s="137"/>
    </row>
    <row r="459" customFormat="false" ht="11.25" hidden="false" customHeight="false" outlineLevel="0" collapsed="false">
      <c r="R459" s="32"/>
      <c r="S459" s="32"/>
      <c r="T459" s="32"/>
      <c r="U459" s="32"/>
      <c r="AD459" s="160"/>
      <c r="AE459" s="452"/>
      <c r="AF459" s="246"/>
      <c r="AG459" s="142"/>
      <c r="AH459" s="142"/>
      <c r="AI459" s="138"/>
      <c r="AJ459" s="137"/>
    </row>
    <row r="460" customFormat="false" ht="11.25" hidden="false" customHeight="false" outlineLevel="0" collapsed="false">
      <c r="R460" s="32"/>
      <c r="S460" s="32"/>
      <c r="T460" s="32"/>
      <c r="U460" s="32"/>
      <c r="AD460" s="160"/>
      <c r="AE460" s="452"/>
      <c r="AF460" s="246"/>
      <c r="AG460" s="142"/>
      <c r="AH460" s="142"/>
      <c r="AI460" s="138"/>
      <c r="AJ460" s="137"/>
    </row>
    <row r="461" customFormat="false" ht="11.25" hidden="false" customHeight="false" outlineLevel="0" collapsed="false">
      <c r="R461" s="32"/>
      <c r="S461" s="32"/>
      <c r="T461" s="32"/>
      <c r="U461" s="32"/>
      <c r="AD461" s="160"/>
      <c r="AE461" s="452"/>
      <c r="AF461" s="246"/>
      <c r="AG461" s="142"/>
      <c r="AH461" s="142"/>
      <c r="AI461" s="138"/>
      <c r="AJ461" s="137"/>
    </row>
    <row r="462" customFormat="false" ht="11.25" hidden="false" customHeight="false" outlineLevel="0" collapsed="false">
      <c r="R462" s="32"/>
      <c r="S462" s="32"/>
      <c r="T462" s="32"/>
      <c r="U462" s="32"/>
      <c r="AD462" s="160"/>
      <c r="AE462" s="452"/>
      <c r="AF462" s="246"/>
      <c r="AG462" s="142"/>
      <c r="AH462" s="142"/>
      <c r="AI462" s="138"/>
      <c r="AJ462" s="137"/>
    </row>
    <row r="463" customFormat="false" ht="11.25" hidden="false" customHeight="false" outlineLevel="0" collapsed="false">
      <c r="R463" s="32"/>
      <c r="S463" s="32"/>
      <c r="T463" s="32"/>
      <c r="U463" s="32"/>
      <c r="AD463" s="160"/>
      <c r="AE463" s="452"/>
      <c r="AF463" s="246"/>
      <c r="AG463" s="142"/>
      <c r="AH463" s="142"/>
      <c r="AI463" s="138"/>
      <c r="AJ463" s="137"/>
    </row>
    <row r="464" customFormat="false" ht="11.25" hidden="false" customHeight="false" outlineLevel="0" collapsed="false">
      <c r="R464" s="32"/>
      <c r="S464" s="32"/>
      <c r="T464" s="32"/>
      <c r="U464" s="32"/>
      <c r="AD464" s="160"/>
      <c r="AE464" s="452"/>
      <c r="AF464" s="246"/>
      <c r="AG464" s="142"/>
      <c r="AH464" s="142"/>
      <c r="AI464" s="138"/>
      <c r="AJ464" s="137"/>
    </row>
    <row r="465" customFormat="false" ht="11.25" hidden="false" customHeight="false" outlineLevel="0" collapsed="false">
      <c r="R465" s="32"/>
      <c r="S465" s="32"/>
      <c r="T465" s="32"/>
      <c r="U465" s="32"/>
      <c r="AD465" s="160"/>
      <c r="AE465" s="452"/>
      <c r="AF465" s="246"/>
      <c r="AG465" s="142"/>
      <c r="AH465" s="142"/>
      <c r="AI465" s="138"/>
      <c r="AJ465" s="137"/>
    </row>
    <row r="466" customFormat="false" ht="11.25" hidden="false" customHeight="false" outlineLevel="0" collapsed="false">
      <c r="R466" s="32"/>
      <c r="S466" s="32"/>
      <c r="T466" s="32"/>
      <c r="U466" s="32"/>
      <c r="AD466" s="160"/>
      <c r="AE466" s="452"/>
      <c r="AF466" s="246"/>
      <c r="AG466" s="142"/>
      <c r="AH466" s="142"/>
      <c r="AI466" s="138"/>
      <c r="AJ466" s="137"/>
    </row>
    <row r="467" customFormat="false" ht="11.25" hidden="false" customHeight="false" outlineLevel="0" collapsed="false">
      <c r="R467" s="32"/>
      <c r="S467" s="32"/>
      <c r="T467" s="32"/>
      <c r="U467" s="32"/>
      <c r="AD467" s="160"/>
      <c r="AE467" s="452"/>
      <c r="AF467" s="246"/>
      <c r="AG467" s="142"/>
      <c r="AH467" s="142"/>
      <c r="AI467" s="138"/>
      <c r="AJ467" s="137"/>
    </row>
    <row r="468" customFormat="false" ht="11.25" hidden="false" customHeight="false" outlineLevel="0" collapsed="false">
      <c r="R468" s="32"/>
      <c r="S468" s="32"/>
      <c r="T468" s="32"/>
      <c r="U468" s="32"/>
      <c r="AD468" s="160"/>
      <c r="AE468" s="452"/>
      <c r="AF468" s="246"/>
      <c r="AG468" s="142"/>
      <c r="AH468" s="142"/>
      <c r="AI468" s="138"/>
      <c r="AJ468" s="137"/>
    </row>
    <row r="469" customFormat="false" ht="11.25" hidden="false" customHeight="false" outlineLevel="0" collapsed="false">
      <c r="R469" s="32"/>
      <c r="S469" s="32"/>
      <c r="T469" s="32"/>
      <c r="U469" s="32"/>
      <c r="AD469" s="160"/>
      <c r="AE469" s="452"/>
      <c r="AF469" s="246"/>
      <c r="AG469" s="142"/>
      <c r="AH469" s="142"/>
      <c r="AI469" s="138"/>
      <c r="AJ469" s="137"/>
    </row>
    <row r="470" customFormat="false" ht="11.25" hidden="false" customHeight="false" outlineLevel="0" collapsed="false">
      <c r="R470" s="32"/>
      <c r="S470" s="32"/>
      <c r="T470" s="32"/>
      <c r="U470" s="32"/>
      <c r="AD470" s="160"/>
      <c r="AE470" s="452"/>
      <c r="AF470" s="246"/>
      <c r="AG470" s="142"/>
      <c r="AH470" s="142"/>
      <c r="AI470" s="138"/>
      <c r="AJ470" s="137"/>
    </row>
    <row r="471" customFormat="false" ht="11.25" hidden="false" customHeight="false" outlineLevel="0" collapsed="false">
      <c r="R471" s="32"/>
      <c r="S471" s="32"/>
      <c r="T471" s="32"/>
      <c r="U471" s="32"/>
      <c r="AD471" s="160"/>
      <c r="AE471" s="452"/>
      <c r="AF471" s="246"/>
      <c r="AG471" s="142"/>
      <c r="AH471" s="142"/>
      <c r="AI471" s="138"/>
      <c r="AJ471" s="137"/>
    </row>
    <row r="472" customFormat="false" ht="11.25" hidden="false" customHeight="false" outlineLevel="0" collapsed="false">
      <c r="R472" s="32"/>
      <c r="S472" s="32"/>
      <c r="T472" s="32"/>
      <c r="U472" s="32"/>
      <c r="AD472" s="160"/>
      <c r="AE472" s="452"/>
      <c r="AF472" s="246"/>
      <c r="AG472" s="142"/>
      <c r="AH472" s="142"/>
      <c r="AI472" s="138"/>
      <c r="AJ472" s="137"/>
    </row>
    <row r="473" customFormat="false" ht="11.25" hidden="false" customHeight="false" outlineLevel="0" collapsed="false">
      <c r="R473" s="32"/>
      <c r="S473" s="32"/>
      <c r="T473" s="32"/>
      <c r="U473" s="32"/>
      <c r="AD473" s="160"/>
      <c r="AE473" s="452"/>
      <c r="AF473" s="246"/>
      <c r="AG473" s="142"/>
      <c r="AH473" s="142"/>
      <c r="AI473" s="138"/>
      <c r="AJ473" s="137"/>
    </row>
    <row r="474" customFormat="false" ht="11.25" hidden="false" customHeight="false" outlineLevel="0" collapsed="false">
      <c r="R474" s="32"/>
      <c r="S474" s="32"/>
      <c r="T474" s="32"/>
      <c r="U474" s="32"/>
      <c r="AD474" s="160"/>
      <c r="AE474" s="452"/>
      <c r="AF474" s="246"/>
      <c r="AG474" s="142"/>
      <c r="AH474" s="142"/>
      <c r="AI474" s="138"/>
      <c r="AJ474" s="137"/>
    </row>
    <row r="475" customFormat="false" ht="11.25" hidden="false" customHeight="false" outlineLevel="0" collapsed="false">
      <c r="R475" s="32"/>
      <c r="S475" s="32"/>
      <c r="T475" s="32"/>
      <c r="U475" s="32"/>
      <c r="AD475" s="160"/>
      <c r="AE475" s="452"/>
      <c r="AF475" s="246"/>
      <c r="AG475" s="142"/>
      <c r="AH475" s="142"/>
      <c r="AI475" s="138"/>
      <c r="AJ475" s="137"/>
    </row>
    <row r="476" customFormat="false" ht="11.25" hidden="false" customHeight="false" outlineLevel="0" collapsed="false">
      <c r="R476" s="32"/>
      <c r="S476" s="32"/>
      <c r="T476" s="32"/>
      <c r="U476" s="32"/>
      <c r="AD476" s="160"/>
      <c r="AE476" s="452"/>
      <c r="AF476" s="246"/>
      <c r="AG476" s="142"/>
      <c r="AH476" s="142"/>
      <c r="AI476" s="138"/>
      <c r="AJ476" s="137"/>
    </row>
    <row r="477" customFormat="false" ht="11.25" hidden="false" customHeight="false" outlineLevel="0" collapsed="false">
      <c r="R477" s="32"/>
      <c r="S477" s="32"/>
      <c r="T477" s="32"/>
      <c r="U477" s="32"/>
      <c r="AD477" s="160"/>
      <c r="AE477" s="452"/>
      <c r="AF477" s="246"/>
      <c r="AG477" s="142"/>
      <c r="AH477" s="142"/>
      <c r="AI477" s="138"/>
      <c r="AJ477" s="137"/>
    </row>
    <row r="478" customFormat="false" ht="11.25" hidden="false" customHeight="false" outlineLevel="0" collapsed="false">
      <c r="R478" s="32"/>
      <c r="S478" s="32"/>
      <c r="T478" s="32"/>
      <c r="U478" s="32"/>
      <c r="AD478" s="160"/>
      <c r="AE478" s="452"/>
      <c r="AF478" s="246"/>
      <c r="AG478" s="142"/>
      <c r="AH478" s="142"/>
      <c r="AI478" s="138"/>
      <c r="AJ478" s="137"/>
    </row>
    <row r="479" customFormat="false" ht="11.25" hidden="false" customHeight="false" outlineLevel="0" collapsed="false">
      <c r="R479" s="32"/>
      <c r="S479" s="32"/>
      <c r="T479" s="32"/>
      <c r="U479" s="32"/>
      <c r="AD479" s="160"/>
      <c r="AE479" s="452"/>
      <c r="AF479" s="246"/>
      <c r="AG479" s="142"/>
      <c r="AH479" s="142"/>
      <c r="AI479" s="138"/>
      <c r="AJ479" s="137"/>
    </row>
    <row r="480" customFormat="false" ht="11.25" hidden="false" customHeight="false" outlineLevel="0" collapsed="false">
      <c r="R480" s="32"/>
      <c r="S480" s="32"/>
      <c r="T480" s="32"/>
      <c r="U480" s="32"/>
      <c r="AD480" s="160"/>
      <c r="AE480" s="452"/>
      <c r="AF480" s="246"/>
      <c r="AG480" s="142"/>
      <c r="AH480" s="142"/>
      <c r="AI480" s="138"/>
      <c r="AJ480" s="137"/>
    </row>
    <row r="481" customFormat="false" ht="11.25" hidden="false" customHeight="false" outlineLevel="0" collapsed="false">
      <c r="R481" s="32"/>
      <c r="S481" s="32"/>
      <c r="T481" s="32"/>
      <c r="U481" s="32"/>
      <c r="AD481" s="160"/>
      <c r="AE481" s="452"/>
      <c r="AF481" s="246"/>
      <c r="AG481" s="142"/>
      <c r="AH481" s="142"/>
      <c r="AI481" s="138"/>
      <c r="AJ481" s="137"/>
    </row>
    <row r="482" customFormat="false" ht="11.25" hidden="false" customHeight="false" outlineLevel="0" collapsed="false">
      <c r="R482" s="32"/>
      <c r="S482" s="32"/>
      <c r="T482" s="32"/>
      <c r="U482" s="32"/>
      <c r="AD482" s="160"/>
      <c r="AE482" s="452"/>
      <c r="AF482" s="246"/>
      <c r="AG482" s="142"/>
      <c r="AH482" s="142"/>
      <c r="AI482" s="138"/>
      <c r="AJ482" s="137"/>
    </row>
    <row r="483" customFormat="false" ht="11.25" hidden="false" customHeight="false" outlineLevel="0" collapsed="false">
      <c r="R483" s="32"/>
      <c r="S483" s="32"/>
      <c r="T483" s="32"/>
      <c r="U483" s="32"/>
      <c r="AD483" s="160"/>
      <c r="AE483" s="452"/>
      <c r="AF483" s="246"/>
      <c r="AG483" s="142"/>
      <c r="AH483" s="142"/>
      <c r="AI483" s="138"/>
      <c r="AJ483" s="137"/>
    </row>
    <row r="484" customFormat="false" ht="11.25" hidden="false" customHeight="false" outlineLevel="0" collapsed="false">
      <c r="R484" s="32"/>
      <c r="S484" s="32"/>
      <c r="T484" s="32"/>
      <c r="U484" s="32"/>
      <c r="AD484" s="160"/>
      <c r="AE484" s="452"/>
      <c r="AF484" s="246"/>
      <c r="AG484" s="142"/>
      <c r="AH484" s="142"/>
      <c r="AI484" s="138"/>
      <c r="AJ484" s="137"/>
    </row>
    <row r="485" customFormat="false" ht="11.25" hidden="false" customHeight="false" outlineLevel="0" collapsed="false">
      <c r="R485" s="32"/>
      <c r="S485" s="32"/>
      <c r="T485" s="32"/>
      <c r="U485" s="32"/>
      <c r="AD485" s="160"/>
      <c r="AE485" s="452"/>
      <c r="AF485" s="246"/>
      <c r="AG485" s="142"/>
      <c r="AH485" s="142"/>
      <c r="AI485" s="138"/>
      <c r="AJ485" s="137"/>
    </row>
    <row r="486" customFormat="false" ht="11.25" hidden="false" customHeight="false" outlineLevel="0" collapsed="false">
      <c r="R486" s="32"/>
      <c r="S486" s="32"/>
      <c r="T486" s="32"/>
      <c r="U486" s="32"/>
      <c r="AD486" s="160"/>
      <c r="AE486" s="452"/>
      <c r="AF486" s="246"/>
      <c r="AG486" s="142"/>
      <c r="AH486" s="142"/>
      <c r="AI486" s="138"/>
      <c r="AJ486" s="137"/>
    </row>
    <row r="487" customFormat="false" ht="11.25" hidden="false" customHeight="false" outlineLevel="0" collapsed="false">
      <c r="R487" s="32"/>
      <c r="S487" s="32"/>
      <c r="T487" s="32"/>
      <c r="U487" s="32"/>
      <c r="AD487" s="160"/>
      <c r="AE487" s="452"/>
      <c r="AF487" s="246"/>
      <c r="AG487" s="142"/>
      <c r="AH487" s="142"/>
      <c r="AI487" s="138"/>
      <c r="AJ487" s="137"/>
    </row>
    <row r="488" customFormat="false" ht="11.25" hidden="false" customHeight="false" outlineLevel="0" collapsed="false">
      <c r="R488" s="32"/>
      <c r="S488" s="32"/>
      <c r="T488" s="32"/>
      <c r="U488" s="32"/>
      <c r="AD488" s="160"/>
      <c r="AE488" s="452"/>
      <c r="AF488" s="246"/>
      <c r="AG488" s="142"/>
      <c r="AH488" s="142"/>
      <c r="AI488" s="138"/>
      <c r="AJ488" s="137"/>
    </row>
    <row r="489" customFormat="false" ht="11.25" hidden="false" customHeight="false" outlineLevel="0" collapsed="false">
      <c r="R489" s="32"/>
      <c r="S489" s="32"/>
      <c r="T489" s="32"/>
      <c r="U489" s="32"/>
      <c r="AD489" s="160"/>
      <c r="AE489" s="452"/>
      <c r="AF489" s="246"/>
      <c r="AG489" s="142"/>
      <c r="AH489" s="142"/>
      <c r="AI489" s="138"/>
      <c r="AJ489" s="137"/>
    </row>
    <row r="490" customFormat="false" ht="11.25" hidden="false" customHeight="false" outlineLevel="0" collapsed="false">
      <c r="R490" s="32"/>
      <c r="S490" s="32"/>
      <c r="T490" s="32"/>
      <c r="U490" s="32"/>
      <c r="AD490" s="160"/>
      <c r="AE490" s="452"/>
      <c r="AF490" s="246"/>
      <c r="AG490" s="142"/>
      <c r="AH490" s="142"/>
      <c r="AI490" s="138"/>
      <c r="AJ490" s="137"/>
    </row>
    <row r="491" customFormat="false" ht="11.25" hidden="false" customHeight="false" outlineLevel="0" collapsed="false">
      <c r="R491" s="32"/>
      <c r="S491" s="32"/>
      <c r="T491" s="32"/>
      <c r="U491" s="32"/>
      <c r="AD491" s="160"/>
      <c r="AE491" s="452"/>
      <c r="AF491" s="246"/>
      <c r="AG491" s="142"/>
      <c r="AH491" s="142"/>
      <c r="AI491" s="138"/>
      <c r="AJ491" s="137"/>
    </row>
    <row r="492" customFormat="false" ht="11.25" hidden="false" customHeight="false" outlineLevel="0" collapsed="false">
      <c r="R492" s="32"/>
      <c r="S492" s="32"/>
      <c r="T492" s="32"/>
      <c r="U492" s="32"/>
      <c r="AD492" s="160"/>
      <c r="AE492" s="452"/>
      <c r="AF492" s="246"/>
      <c r="AG492" s="142"/>
      <c r="AH492" s="142"/>
      <c r="AI492" s="138"/>
      <c r="AJ492" s="137"/>
    </row>
    <row r="493" customFormat="false" ht="11.25" hidden="false" customHeight="false" outlineLevel="0" collapsed="false">
      <c r="R493" s="32"/>
      <c r="S493" s="32"/>
      <c r="T493" s="32"/>
      <c r="U493" s="32"/>
      <c r="AD493" s="160"/>
      <c r="AE493" s="452"/>
      <c r="AF493" s="246"/>
      <c r="AG493" s="142"/>
      <c r="AH493" s="142"/>
      <c r="AI493" s="138"/>
      <c r="AJ493" s="137"/>
    </row>
    <row r="494" customFormat="false" ht="11.25" hidden="false" customHeight="false" outlineLevel="0" collapsed="false">
      <c r="R494" s="32"/>
      <c r="S494" s="32"/>
      <c r="T494" s="32"/>
      <c r="U494" s="32"/>
      <c r="AD494" s="160"/>
      <c r="AE494" s="452"/>
      <c r="AF494" s="246"/>
      <c r="AG494" s="142"/>
      <c r="AH494" s="142"/>
      <c r="AI494" s="138"/>
      <c r="AJ494" s="137"/>
    </row>
    <row r="495" customFormat="false" ht="11.25" hidden="false" customHeight="false" outlineLevel="0" collapsed="false">
      <c r="R495" s="32"/>
      <c r="S495" s="32"/>
      <c r="T495" s="32"/>
      <c r="U495" s="32"/>
      <c r="AD495" s="160"/>
      <c r="AE495" s="452"/>
      <c r="AF495" s="246"/>
      <c r="AG495" s="142"/>
      <c r="AH495" s="142"/>
      <c r="AI495" s="138"/>
      <c r="AJ495" s="137"/>
    </row>
    <row r="496" customFormat="false" ht="11.25" hidden="false" customHeight="false" outlineLevel="0" collapsed="false">
      <c r="R496" s="32"/>
      <c r="S496" s="32"/>
      <c r="T496" s="32"/>
      <c r="U496" s="32"/>
      <c r="AD496" s="160"/>
      <c r="AE496" s="452"/>
      <c r="AF496" s="246"/>
      <c r="AG496" s="142"/>
      <c r="AH496" s="142"/>
      <c r="AI496" s="138"/>
      <c r="AJ496" s="137"/>
    </row>
    <row r="497" customFormat="false" ht="11.25" hidden="false" customHeight="false" outlineLevel="0" collapsed="false">
      <c r="R497" s="32"/>
      <c r="S497" s="32"/>
      <c r="T497" s="32"/>
      <c r="U497" s="32"/>
      <c r="AD497" s="160"/>
      <c r="AE497" s="452"/>
      <c r="AF497" s="246"/>
      <c r="AG497" s="142"/>
      <c r="AH497" s="142"/>
      <c r="AI497" s="138"/>
      <c r="AJ497" s="137"/>
    </row>
    <row r="498" customFormat="false" ht="11.25" hidden="false" customHeight="false" outlineLevel="0" collapsed="false">
      <c r="R498" s="32"/>
      <c r="S498" s="32"/>
      <c r="T498" s="32"/>
      <c r="U498" s="32"/>
      <c r="AD498" s="160"/>
      <c r="AE498" s="452"/>
      <c r="AF498" s="246"/>
      <c r="AG498" s="142"/>
      <c r="AH498" s="142"/>
      <c r="AI498" s="138"/>
      <c r="AJ498" s="137"/>
    </row>
    <row r="499" customFormat="false" ht="11.25" hidden="false" customHeight="false" outlineLevel="0" collapsed="false">
      <c r="R499" s="32"/>
      <c r="S499" s="32"/>
      <c r="T499" s="32"/>
      <c r="U499" s="32"/>
      <c r="AD499" s="160"/>
      <c r="AE499" s="452"/>
      <c r="AF499" s="246"/>
      <c r="AG499" s="142"/>
      <c r="AH499" s="142"/>
      <c r="AI499" s="138"/>
      <c r="AJ499" s="137"/>
    </row>
    <row r="500" customFormat="false" ht="11.25" hidden="false" customHeight="false" outlineLevel="0" collapsed="false">
      <c r="R500" s="32"/>
      <c r="S500" s="32"/>
      <c r="T500" s="32"/>
      <c r="U500" s="32"/>
      <c r="AD500" s="160"/>
      <c r="AE500" s="452"/>
      <c r="AF500" s="246"/>
      <c r="AG500" s="142"/>
      <c r="AH500" s="142"/>
      <c r="AI500" s="138"/>
      <c r="AJ500" s="137"/>
    </row>
    <row r="501" customFormat="false" ht="11.25" hidden="false" customHeight="false" outlineLevel="0" collapsed="false">
      <c r="R501" s="32"/>
      <c r="S501" s="32"/>
      <c r="T501" s="32"/>
      <c r="U501" s="32"/>
      <c r="AD501" s="160"/>
      <c r="AE501" s="452"/>
      <c r="AF501" s="246"/>
      <c r="AG501" s="142"/>
      <c r="AH501" s="142"/>
      <c r="AI501" s="138"/>
      <c r="AJ501" s="137"/>
    </row>
    <row r="502" customFormat="false" ht="11.25" hidden="false" customHeight="false" outlineLevel="0" collapsed="false">
      <c r="R502" s="32"/>
      <c r="S502" s="32"/>
      <c r="T502" s="32"/>
      <c r="U502" s="32"/>
      <c r="AD502" s="160"/>
      <c r="AE502" s="452"/>
      <c r="AF502" s="246"/>
      <c r="AG502" s="142"/>
      <c r="AH502" s="142"/>
      <c r="AI502" s="138"/>
      <c r="AJ502" s="137"/>
    </row>
    <row r="503" customFormat="false" ht="11.25" hidden="false" customHeight="false" outlineLevel="0" collapsed="false">
      <c r="R503" s="32"/>
      <c r="S503" s="32"/>
      <c r="T503" s="32"/>
      <c r="U503" s="32"/>
      <c r="AD503" s="160"/>
      <c r="AE503" s="452"/>
      <c r="AF503" s="246"/>
      <c r="AG503" s="142"/>
      <c r="AH503" s="142"/>
      <c r="AI503" s="138"/>
      <c r="AJ503" s="137"/>
    </row>
    <row r="504" customFormat="false" ht="11.25" hidden="false" customHeight="false" outlineLevel="0" collapsed="false">
      <c r="R504" s="32"/>
      <c r="S504" s="32"/>
      <c r="T504" s="32"/>
      <c r="U504" s="32"/>
      <c r="AD504" s="160"/>
      <c r="AE504" s="452"/>
      <c r="AF504" s="246"/>
      <c r="AG504" s="142"/>
      <c r="AH504" s="142"/>
      <c r="AI504" s="138"/>
      <c r="AJ504" s="137"/>
    </row>
    <row r="505" customFormat="false" ht="11.25" hidden="false" customHeight="false" outlineLevel="0" collapsed="false">
      <c r="R505" s="32"/>
      <c r="S505" s="32"/>
      <c r="T505" s="32"/>
      <c r="U505" s="32"/>
      <c r="AD505" s="160"/>
      <c r="AE505" s="452"/>
      <c r="AF505" s="246"/>
      <c r="AG505" s="142"/>
      <c r="AH505" s="142"/>
      <c r="AI505" s="138"/>
      <c r="AJ505" s="137"/>
    </row>
    <row r="506" customFormat="false" ht="11.25" hidden="false" customHeight="false" outlineLevel="0" collapsed="false">
      <c r="R506" s="32"/>
      <c r="S506" s="32"/>
      <c r="T506" s="32"/>
      <c r="U506" s="32"/>
      <c r="AD506" s="160"/>
      <c r="AE506" s="452"/>
      <c r="AF506" s="246"/>
      <c r="AG506" s="142"/>
      <c r="AH506" s="142"/>
      <c r="AI506" s="138"/>
      <c r="AJ506" s="137"/>
    </row>
    <row r="507" customFormat="false" ht="11.25" hidden="false" customHeight="false" outlineLevel="0" collapsed="false">
      <c r="R507" s="32"/>
      <c r="S507" s="32"/>
      <c r="T507" s="32"/>
      <c r="U507" s="32"/>
      <c r="AD507" s="160"/>
      <c r="AE507" s="452"/>
      <c r="AF507" s="246"/>
      <c r="AG507" s="142"/>
      <c r="AH507" s="142"/>
      <c r="AI507" s="138"/>
      <c r="AJ507" s="137"/>
    </row>
    <row r="508" customFormat="false" ht="11.25" hidden="false" customHeight="false" outlineLevel="0" collapsed="false">
      <c r="R508" s="32"/>
      <c r="S508" s="32"/>
      <c r="T508" s="32"/>
      <c r="U508" s="32"/>
      <c r="AD508" s="160"/>
      <c r="AE508" s="452"/>
      <c r="AF508" s="246"/>
      <c r="AG508" s="142"/>
      <c r="AH508" s="142"/>
      <c r="AI508" s="138"/>
      <c r="AJ508" s="137"/>
    </row>
    <row r="509" customFormat="false" ht="11.25" hidden="false" customHeight="false" outlineLevel="0" collapsed="false">
      <c r="R509" s="32"/>
      <c r="S509" s="32"/>
      <c r="T509" s="32"/>
      <c r="U509" s="32"/>
      <c r="AD509" s="160"/>
      <c r="AE509" s="452"/>
      <c r="AF509" s="246"/>
      <c r="AG509" s="142"/>
      <c r="AH509" s="142"/>
      <c r="AI509" s="138"/>
      <c r="AJ509" s="137"/>
    </row>
    <row r="510" customFormat="false" ht="11.25" hidden="false" customHeight="false" outlineLevel="0" collapsed="false">
      <c r="R510" s="32"/>
      <c r="S510" s="32"/>
      <c r="T510" s="32"/>
      <c r="U510" s="32"/>
      <c r="AD510" s="160"/>
      <c r="AE510" s="452"/>
      <c r="AF510" s="246"/>
      <c r="AG510" s="142"/>
      <c r="AH510" s="142"/>
      <c r="AI510" s="138"/>
      <c r="AJ510" s="137"/>
    </row>
    <row r="511" customFormat="false" ht="11.25" hidden="false" customHeight="false" outlineLevel="0" collapsed="false">
      <c r="R511" s="32"/>
      <c r="S511" s="32"/>
      <c r="T511" s="32"/>
      <c r="U511" s="32"/>
      <c r="AD511" s="160"/>
      <c r="AE511" s="452"/>
      <c r="AF511" s="246"/>
      <c r="AG511" s="142"/>
      <c r="AH511" s="142"/>
      <c r="AI511" s="138"/>
      <c r="AJ511" s="137"/>
    </row>
    <row r="512" customFormat="false" ht="11.25" hidden="false" customHeight="false" outlineLevel="0" collapsed="false">
      <c r="R512" s="32"/>
      <c r="S512" s="32"/>
      <c r="T512" s="32"/>
      <c r="U512" s="32"/>
      <c r="AD512" s="160"/>
      <c r="AE512" s="452"/>
      <c r="AF512" s="246"/>
      <c r="AG512" s="142"/>
      <c r="AH512" s="142"/>
      <c r="AI512" s="138"/>
      <c r="AJ512" s="137"/>
    </row>
    <row r="513" customFormat="false" ht="11.25" hidden="false" customHeight="false" outlineLevel="0" collapsed="false">
      <c r="R513" s="32"/>
      <c r="S513" s="32"/>
      <c r="T513" s="32"/>
      <c r="U513" s="32"/>
      <c r="AD513" s="160"/>
      <c r="AE513" s="452"/>
      <c r="AF513" s="246"/>
      <c r="AG513" s="142"/>
      <c r="AH513" s="142"/>
      <c r="AI513" s="138"/>
      <c r="AJ513" s="137"/>
    </row>
    <row r="514" customFormat="false" ht="11.25" hidden="false" customHeight="false" outlineLevel="0" collapsed="false">
      <c r="R514" s="32"/>
      <c r="S514" s="32"/>
      <c r="T514" s="32"/>
      <c r="U514" s="32"/>
      <c r="AD514" s="160"/>
      <c r="AE514" s="452"/>
      <c r="AF514" s="246"/>
      <c r="AG514" s="142"/>
      <c r="AH514" s="142"/>
      <c r="AI514" s="138"/>
      <c r="AJ514" s="137"/>
    </row>
    <row r="515" customFormat="false" ht="11.25" hidden="false" customHeight="false" outlineLevel="0" collapsed="false">
      <c r="R515" s="32"/>
      <c r="S515" s="32"/>
      <c r="T515" s="32"/>
      <c r="U515" s="32"/>
      <c r="AD515" s="160"/>
      <c r="AE515" s="452"/>
      <c r="AF515" s="246"/>
      <c r="AG515" s="142"/>
      <c r="AH515" s="142"/>
      <c r="AI515" s="138"/>
      <c r="AJ515" s="137"/>
    </row>
    <row r="516" customFormat="false" ht="11.25" hidden="false" customHeight="false" outlineLevel="0" collapsed="false">
      <c r="R516" s="32"/>
      <c r="S516" s="32"/>
      <c r="T516" s="32"/>
      <c r="U516" s="32"/>
      <c r="AD516" s="160"/>
      <c r="AE516" s="452"/>
      <c r="AF516" s="246"/>
      <c r="AG516" s="142"/>
      <c r="AH516" s="142"/>
      <c r="AI516" s="138"/>
      <c r="AJ516" s="137"/>
    </row>
    <row r="517" customFormat="false" ht="11.25" hidden="false" customHeight="false" outlineLevel="0" collapsed="false">
      <c r="R517" s="32"/>
      <c r="S517" s="32"/>
      <c r="T517" s="32"/>
      <c r="U517" s="32"/>
      <c r="AD517" s="160"/>
      <c r="AE517" s="452"/>
      <c r="AF517" s="246"/>
      <c r="AG517" s="142"/>
      <c r="AH517" s="142"/>
      <c r="AI517" s="138"/>
      <c r="AJ517" s="137"/>
    </row>
    <row r="518" customFormat="false" ht="11.25" hidden="false" customHeight="false" outlineLevel="0" collapsed="false">
      <c r="R518" s="32"/>
      <c r="S518" s="32"/>
      <c r="T518" s="32"/>
      <c r="U518" s="32"/>
      <c r="AD518" s="160"/>
      <c r="AE518" s="452"/>
      <c r="AF518" s="246"/>
      <c r="AG518" s="142"/>
      <c r="AH518" s="142"/>
      <c r="AI518" s="138"/>
      <c r="AJ518" s="137"/>
    </row>
    <row r="519" customFormat="false" ht="11.25" hidden="false" customHeight="false" outlineLevel="0" collapsed="false">
      <c r="R519" s="32"/>
      <c r="S519" s="32"/>
      <c r="T519" s="32"/>
      <c r="U519" s="32"/>
      <c r="AD519" s="160"/>
      <c r="AE519" s="452"/>
      <c r="AF519" s="246"/>
      <c r="AG519" s="142"/>
      <c r="AH519" s="142"/>
      <c r="AI519" s="138"/>
      <c r="AJ519" s="137"/>
    </row>
    <row r="520" customFormat="false" ht="11.25" hidden="false" customHeight="false" outlineLevel="0" collapsed="false">
      <c r="R520" s="32"/>
      <c r="S520" s="32"/>
      <c r="T520" s="32"/>
      <c r="U520" s="32"/>
      <c r="AD520" s="160"/>
      <c r="AE520" s="452"/>
      <c r="AF520" s="246"/>
      <c r="AG520" s="142"/>
      <c r="AH520" s="142"/>
      <c r="AI520" s="138"/>
      <c r="AJ520" s="137"/>
    </row>
    <row r="521" customFormat="false" ht="11.25" hidden="false" customHeight="false" outlineLevel="0" collapsed="false">
      <c r="R521" s="32"/>
      <c r="S521" s="32"/>
      <c r="T521" s="32"/>
      <c r="U521" s="32"/>
      <c r="AD521" s="160"/>
      <c r="AE521" s="452"/>
      <c r="AF521" s="246"/>
      <c r="AG521" s="142"/>
      <c r="AH521" s="142"/>
      <c r="AI521" s="138"/>
      <c r="AJ521" s="137"/>
    </row>
    <row r="522" customFormat="false" ht="11.25" hidden="false" customHeight="false" outlineLevel="0" collapsed="false">
      <c r="R522" s="32"/>
      <c r="S522" s="32"/>
      <c r="T522" s="32"/>
      <c r="U522" s="32"/>
      <c r="AD522" s="160"/>
      <c r="AE522" s="452"/>
      <c r="AF522" s="246"/>
      <c r="AG522" s="142"/>
      <c r="AH522" s="142"/>
      <c r="AI522" s="138"/>
      <c r="AJ522" s="137"/>
    </row>
    <row r="523" customFormat="false" ht="11.25" hidden="false" customHeight="false" outlineLevel="0" collapsed="false">
      <c r="R523" s="32"/>
      <c r="S523" s="32"/>
      <c r="T523" s="32"/>
      <c r="U523" s="32"/>
      <c r="AD523" s="160"/>
      <c r="AE523" s="452"/>
      <c r="AF523" s="246"/>
      <c r="AG523" s="142"/>
      <c r="AH523" s="142"/>
      <c r="AI523" s="138"/>
      <c r="AJ523" s="137"/>
    </row>
    <row r="524" customFormat="false" ht="11.25" hidden="false" customHeight="false" outlineLevel="0" collapsed="false">
      <c r="R524" s="32"/>
      <c r="S524" s="32"/>
      <c r="T524" s="32"/>
      <c r="U524" s="32"/>
      <c r="AD524" s="160"/>
      <c r="AE524" s="452"/>
      <c r="AF524" s="246"/>
      <c r="AG524" s="142"/>
      <c r="AH524" s="142"/>
      <c r="AI524" s="138"/>
      <c r="AJ524" s="137"/>
    </row>
    <row r="525" customFormat="false" ht="11.25" hidden="false" customHeight="false" outlineLevel="0" collapsed="false">
      <c r="R525" s="32"/>
      <c r="S525" s="32"/>
      <c r="T525" s="32"/>
      <c r="U525" s="32"/>
      <c r="AD525" s="160"/>
      <c r="AE525" s="452"/>
      <c r="AF525" s="246"/>
      <c r="AG525" s="142"/>
      <c r="AH525" s="142"/>
      <c r="AI525" s="138"/>
      <c r="AJ525" s="137"/>
    </row>
    <row r="526" customFormat="false" ht="11.25" hidden="false" customHeight="false" outlineLevel="0" collapsed="false">
      <c r="R526" s="32"/>
      <c r="S526" s="32"/>
      <c r="T526" s="32"/>
      <c r="U526" s="32"/>
      <c r="AD526" s="160"/>
      <c r="AE526" s="452"/>
      <c r="AF526" s="246"/>
      <c r="AG526" s="142"/>
      <c r="AH526" s="142"/>
      <c r="AI526" s="138"/>
      <c r="AJ526" s="137"/>
    </row>
    <row r="527" customFormat="false" ht="11.25" hidden="false" customHeight="false" outlineLevel="0" collapsed="false">
      <c r="R527" s="32"/>
      <c r="S527" s="32"/>
      <c r="T527" s="32"/>
      <c r="U527" s="32"/>
      <c r="AD527" s="160"/>
      <c r="AE527" s="452"/>
      <c r="AF527" s="246"/>
      <c r="AG527" s="142"/>
      <c r="AH527" s="142"/>
      <c r="AI527" s="138"/>
      <c r="AJ527" s="137"/>
    </row>
    <row r="528" customFormat="false" ht="11.25" hidden="false" customHeight="false" outlineLevel="0" collapsed="false">
      <c r="R528" s="32"/>
      <c r="S528" s="32"/>
      <c r="T528" s="32"/>
      <c r="U528" s="32"/>
      <c r="AD528" s="160"/>
      <c r="AE528" s="452"/>
      <c r="AF528" s="246"/>
      <c r="AG528" s="142"/>
      <c r="AH528" s="142"/>
      <c r="AI528" s="138"/>
      <c r="AJ528" s="137"/>
    </row>
    <row r="529" customFormat="false" ht="11.25" hidden="false" customHeight="false" outlineLevel="0" collapsed="false">
      <c r="R529" s="32"/>
      <c r="S529" s="32"/>
      <c r="T529" s="32"/>
      <c r="U529" s="32"/>
      <c r="AD529" s="160"/>
      <c r="AE529" s="452"/>
      <c r="AF529" s="246"/>
      <c r="AG529" s="142"/>
      <c r="AH529" s="142"/>
      <c r="AI529" s="138"/>
      <c r="AJ529" s="137"/>
    </row>
    <row r="530" customFormat="false" ht="11.25" hidden="false" customHeight="false" outlineLevel="0" collapsed="false">
      <c r="R530" s="32"/>
      <c r="S530" s="32"/>
      <c r="T530" s="32"/>
      <c r="U530" s="32"/>
      <c r="AD530" s="160"/>
      <c r="AE530" s="452"/>
      <c r="AF530" s="246"/>
      <c r="AG530" s="142"/>
      <c r="AH530" s="142"/>
      <c r="AI530" s="138"/>
      <c r="AJ530" s="137"/>
    </row>
    <row r="531" customFormat="false" ht="11.25" hidden="false" customHeight="false" outlineLevel="0" collapsed="false">
      <c r="R531" s="32"/>
      <c r="S531" s="32"/>
      <c r="T531" s="32"/>
      <c r="U531" s="32"/>
      <c r="AD531" s="160"/>
      <c r="AE531" s="452"/>
      <c r="AF531" s="246"/>
      <c r="AG531" s="142"/>
      <c r="AH531" s="142"/>
      <c r="AI531" s="138"/>
      <c r="AJ531" s="137"/>
    </row>
    <row r="532" customFormat="false" ht="11.25" hidden="false" customHeight="false" outlineLevel="0" collapsed="false">
      <c r="R532" s="32"/>
      <c r="S532" s="32"/>
      <c r="T532" s="32"/>
      <c r="U532" s="32"/>
      <c r="AD532" s="160"/>
      <c r="AE532" s="452"/>
      <c r="AF532" s="246"/>
      <c r="AG532" s="142"/>
      <c r="AH532" s="142"/>
      <c r="AI532" s="138"/>
      <c r="AJ532" s="137"/>
    </row>
    <row r="533" customFormat="false" ht="11.25" hidden="false" customHeight="false" outlineLevel="0" collapsed="false">
      <c r="R533" s="32"/>
      <c r="S533" s="32"/>
      <c r="T533" s="32"/>
      <c r="U533" s="32"/>
      <c r="AD533" s="160"/>
      <c r="AE533" s="452"/>
      <c r="AF533" s="246"/>
      <c r="AG533" s="142"/>
      <c r="AH533" s="142"/>
      <c r="AI533" s="138"/>
      <c r="AJ533" s="137"/>
    </row>
    <row r="534" customFormat="false" ht="11.25" hidden="false" customHeight="false" outlineLevel="0" collapsed="false">
      <c r="R534" s="32"/>
      <c r="S534" s="32"/>
      <c r="T534" s="32"/>
      <c r="U534" s="32"/>
      <c r="AD534" s="160"/>
      <c r="AE534" s="452"/>
      <c r="AF534" s="246"/>
      <c r="AG534" s="142"/>
      <c r="AH534" s="142"/>
      <c r="AI534" s="138"/>
      <c r="AJ534" s="137"/>
    </row>
    <row r="535" customFormat="false" ht="11.25" hidden="false" customHeight="false" outlineLevel="0" collapsed="false">
      <c r="R535" s="32"/>
      <c r="S535" s="32"/>
      <c r="T535" s="32"/>
      <c r="U535" s="32"/>
      <c r="AD535" s="160"/>
      <c r="AE535" s="452"/>
      <c r="AF535" s="246"/>
      <c r="AG535" s="142"/>
      <c r="AH535" s="142"/>
      <c r="AI535" s="138"/>
      <c r="AJ535" s="137"/>
    </row>
    <row r="536" customFormat="false" ht="11.25" hidden="false" customHeight="false" outlineLevel="0" collapsed="false">
      <c r="R536" s="32"/>
      <c r="S536" s="32"/>
      <c r="T536" s="32"/>
      <c r="U536" s="32"/>
      <c r="AD536" s="160"/>
      <c r="AE536" s="452"/>
      <c r="AF536" s="246"/>
      <c r="AG536" s="142"/>
      <c r="AH536" s="142"/>
      <c r="AI536" s="138"/>
      <c r="AJ536" s="137"/>
    </row>
    <row r="537" customFormat="false" ht="11.25" hidden="false" customHeight="false" outlineLevel="0" collapsed="false">
      <c r="R537" s="32"/>
      <c r="S537" s="32"/>
      <c r="T537" s="32"/>
      <c r="U537" s="32"/>
      <c r="AD537" s="160"/>
      <c r="AE537" s="452"/>
      <c r="AF537" s="246"/>
      <c r="AG537" s="142"/>
      <c r="AH537" s="142"/>
      <c r="AI537" s="138"/>
      <c r="AJ537" s="137"/>
    </row>
    <row r="538" customFormat="false" ht="11.25" hidden="false" customHeight="false" outlineLevel="0" collapsed="false">
      <c r="R538" s="32"/>
      <c r="S538" s="32"/>
      <c r="T538" s="32"/>
      <c r="U538" s="32"/>
      <c r="AD538" s="160"/>
      <c r="AE538" s="452"/>
      <c r="AF538" s="246"/>
      <c r="AG538" s="142"/>
      <c r="AH538" s="142"/>
      <c r="AI538" s="138"/>
      <c r="AJ538" s="137"/>
    </row>
    <row r="539" customFormat="false" ht="11.25" hidden="false" customHeight="false" outlineLevel="0" collapsed="false">
      <c r="R539" s="32"/>
      <c r="S539" s="32"/>
      <c r="T539" s="32"/>
      <c r="U539" s="32"/>
      <c r="AD539" s="160"/>
      <c r="AE539" s="452"/>
      <c r="AF539" s="246"/>
      <c r="AG539" s="142"/>
      <c r="AH539" s="142"/>
      <c r="AI539" s="138"/>
      <c r="AJ539" s="137"/>
    </row>
    <row r="540" customFormat="false" ht="11.25" hidden="false" customHeight="false" outlineLevel="0" collapsed="false">
      <c r="R540" s="32"/>
      <c r="S540" s="32"/>
      <c r="T540" s="32"/>
      <c r="U540" s="32"/>
      <c r="AD540" s="160"/>
      <c r="AE540" s="452"/>
      <c r="AF540" s="246"/>
      <c r="AG540" s="142"/>
      <c r="AH540" s="142"/>
      <c r="AI540" s="138"/>
      <c r="AJ540" s="137"/>
    </row>
    <row r="541" customFormat="false" ht="11.25" hidden="false" customHeight="false" outlineLevel="0" collapsed="false">
      <c r="R541" s="32"/>
      <c r="S541" s="32"/>
      <c r="T541" s="32"/>
      <c r="U541" s="32"/>
      <c r="AD541" s="160"/>
      <c r="AE541" s="452"/>
      <c r="AF541" s="246"/>
      <c r="AG541" s="142"/>
      <c r="AH541" s="142"/>
      <c r="AI541" s="138"/>
      <c r="AJ541" s="137"/>
    </row>
    <row r="542" customFormat="false" ht="11.25" hidden="false" customHeight="false" outlineLevel="0" collapsed="false">
      <c r="R542" s="32"/>
      <c r="S542" s="32"/>
      <c r="T542" s="32"/>
      <c r="U542" s="32"/>
      <c r="AD542" s="160"/>
      <c r="AE542" s="452"/>
      <c r="AF542" s="246"/>
      <c r="AG542" s="142"/>
      <c r="AH542" s="142"/>
      <c r="AI542" s="138"/>
      <c r="AJ542" s="137"/>
    </row>
    <row r="543" customFormat="false" ht="11.25" hidden="false" customHeight="false" outlineLevel="0" collapsed="false">
      <c r="R543" s="32"/>
      <c r="S543" s="32"/>
      <c r="T543" s="32"/>
      <c r="U543" s="32"/>
      <c r="AD543" s="160"/>
      <c r="AE543" s="452"/>
      <c r="AF543" s="246"/>
      <c r="AG543" s="142"/>
      <c r="AH543" s="142"/>
      <c r="AI543" s="138"/>
      <c r="AJ543" s="137"/>
    </row>
    <row r="544" customFormat="false" ht="11.25" hidden="false" customHeight="false" outlineLevel="0" collapsed="false">
      <c r="R544" s="32"/>
      <c r="S544" s="32"/>
      <c r="T544" s="32"/>
      <c r="U544" s="32"/>
      <c r="AD544" s="160"/>
      <c r="AE544" s="452"/>
      <c r="AF544" s="246"/>
      <c r="AG544" s="142"/>
      <c r="AH544" s="142"/>
      <c r="AI544" s="138"/>
      <c r="AJ544" s="137"/>
    </row>
    <row r="545" customFormat="false" ht="11.25" hidden="false" customHeight="false" outlineLevel="0" collapsed="false">
      <c r="R545" s="32"/>
      <c r="S545" s="32"/>
      <c r="T545" s="32"/>
      <c r="U545" s="32"/>
      <c r="AD545" s="160"/>
      <c r="AE545" s="452"/>
      <c r="AF545" s="246"/>
      <c r="AG545" s="142"/>
      <c r="AH545" s="142"/>
      <c r="AI545" s="138"/>
      <c r="AJ545" s="137"/>
    </row>
    <row r="546" customFormat="false" ht="11.25" hidden="false" customHeight="false" outlineLevel="0" collapsed="false">
      <c r="R546" s="32"/>
      <c r="S546" s="32"/>
      <c r="T546" s="32"/>
      <c r="U546" s="32"/>
      <c r="AD546" s="160"/>
      <c r="AE546" s="452"/>
      <c r="AF546" s="246"/>
      <c r="AG546" s="142"/>
      <c r="AH546" s="142"/>
      <c r="AI546" s="138"/>
      <c r="AJ546" s="137"/>
    </row>
    <row r="547" customFormat="false" ht="11.25" hidden="false" customHeight="false" outlineLevel="0" collapsed="false">
      <c r="R547" s="32"/>
      <c r="S547" s="32"/>
      <c r="T547" s="32"/>
      <c r="U547" s="32"/>
      <c r="AD547" s="160"/>
      <c r="AE547" s="452"/>
      <c r="AF547" s="246"/>
      <c r="AG547" s="142"/>
      <c r="AH547" s="142"/>
      <c r="AI547" s="138"/>
      <c r="AJ547" s="137"/>
    </row>
    <row r="548" customFormat="false" ht="11.25" hidden="false" customHeight="false" outlineLevel="0" collapsed="false">
      <c r="R548" s="32"/>
      <c r="S548" s="32"/>
      <c r="T548" s="32"/>
      <c r="U548" s="32"/>
      <c r="AD548" s="160"/>
      <c r="AE548" s="452"/>
      <c r="AF548" s="246"/>
      <c r="AG548" s="142"/>
      <c r="AH548" s="142"/>
      <c r="AI548" s="138"/>
      <c r="AJ548" s="137"/>
    </row>
    <row r="549" customFormat="false" ht="11.25" hidden="false" customHeight="false" outlineLevel="0" collapsed="false">
      <c r="R549" s="32"/>
      <c r="S549" s="32"/>
      <c r="T549" s="32"/>
      <c r="U549" s="32"/>
      <c r="AD549" s="160"/>
      <c r="AE549" s="452"/>
      <c r="AF549" s="246"/>
      <c r="AG549" s="142"/>
      <c r="AH549" s="142"/>
      <c r="AI549" s="138"/>
      <c r="AJ549" s="137"/>
    </row>
    <row r="550" customFormat="false" ht="11.25" hidden="false" customHeight="false" outlineLevel="0" collapsed="false">
      <c r="R550" s="32"/>
      <c r="S550" s="32"/>
      <c r="T550" s="32"/>
      <c r="U550" s="32"/>
      <c r="AD550" s="160"/>
      <c r="AE550" s="452"/>
      <c r="AF550" s="246"/>
      <c r="AG550" s="142"/>
      <c r="AH550" s="142"/>
      <c r="AI550" s="138"/>
      <c r="AJ550" s="137"/>
    </row>
    <row r="551" customFormat="false" ht="11.25" hidden="false" customHeight="false" outlineLevel="0" collapsed="false">
      <c r="R551" s="32"/>
      <c r="S551" s="32"/>
      <c r="T551" s="32"/>
      <c r="U551" s="32"/>
      <c r="AD551" s="160"/>
      <c r="AE551" s="452"/>
      <c r="AF551" s="246"/>
      <c r="AG551" s="142"/>
      <c r="AH551" s="142"/>
      <c r="AI551" s="138"/>
      <c r="AJ551" s="137"/>
    </row>
    <row r="552" customFormat="false" ht="11.25" hidden="false" customHeight="false" outlineLevel="0" collapsed="false">
      <c r="R552" s="32"/>
      <c r="S552" s="32"/>
      <c r="T552" s="32"/>
      <c r="U552" s="32"/>
      <c r="AD552" s="160"/>
      <c r="AE552" s="452"/>
      <c r="AF552" s="246"/>
      <c r="AG552" s="142"/>
      <c r="AH552" s="142"/>
      <c r="AI552" s="138"/>
      <c r="AJ552" s="137"/>
    </row>
    <row r="553" customFormat="false" ht="11.25" hidden="false" customHeight="false" outlineLevel="0" collapsed="false">
      <c r="R553" s="32"/>
      <c r="S553" s="32"/>
      <c r="T553" s="32"/>
      <c r="U553" s="32"/>
      <c r="AD553" s="160"/>
      <c r="AE553" s="452"/>
      <c r="AF553" s="246"/>
      <c r="AG553" s="142"/>
      <c r="AH553" s="142"/>
      <c r="AI553" s="138"/>
      <c r="AJ553" s="137"/>
    </row>
    <row r="554" customFormat="false" ht="11.25" hidden="false" customHeight="false" outlineLevel="0" collapsed="false">
      <c r="R554" s="32"/>
      <c r="S554" s="32"/>
      <c r="T554" s="32"/>
      <c r="U554" s="32"/>
      <c r="AD554" s="160"/>
      <c r="AE554" s="452"/>
      <c r="AF554" s="246"/>
      <c r="AG554" s="142"/>
      <c r="AH554" s="142"/>
      <c r="AI554" s="138"/>
      <c r="AJ554" s="137"/>
    </row>
    <row r="555" customFormat="false" ht="11.25" hidden="false" customHeight="false" outlineLevel="0" collapsed="false">
      <c r="R555" s="32"/>
      <c r="S555" s="32"/>
      <c r="T555" s="32"/>
      <c r="U555" s="32"/>
      <c r="AD555" s="160"/>
      <c r="AE555" s="452"/>
      <c r="AF555" s="246"/>
      <c r="AG555" s="142"/>
      <c r="AH555" s="142"/>
      <c r="AI555" s="138"/>
      <c r="AJ555" s="137"/>
    </row>
    <row r="556" customFormat="false" ht="11.25" hidden="false" customHeight="false" outlineLevel="0" collapsed="false">
      <c r="R556" s="32"/>
      <c r="S556" s="32"/>
      <c r="T556" s="32"/>
      <c r="U556" s="32"/>
      <c r="AD556" s="160"/>
      <c r="AE556" s="452"/>
      <c r="AF556" s="246"/>
      <c r="AG556" s="142"/>
      <c r="AH556" s="142"/>
      <c r="AI556" s="138"/>
      <c r="AJ556" s="137"/>
    </row>
    <row r="557" customFormat="false" ht="11.25" hidden="false" customHeight="false" outlineLevel="0" collapsed="false">
      <c r="R557" s="32"/>
      <c r="S557" s="32"/>
      <c r="T557" s="32"/>
      <c r="U557" s="32"/>
      <c r="AD557" s="160"/>
      <c r="AE557" s="452"/>
      <c r="AF557" s="246"/>
      <c r="AG557" s="142"/>
      <c r="AH557" s="142"/>
      <c r="AI557" s="138"/>
      <c r="AJ557" s="137"/>
    </row>
    <row r="558" customFormat="false" ht="11.25" hidden="false" customHeight="false" outlineLevel="0" collapsed="false">
      <c r="R558" s="32"/>
      <c r="S558" s="32"/>
      <c r="T558" s="32"/>
      <c r="U558" s="32"/>
      <c r="AD558" s="160"/>
      <c r="AE558" s="452"/>
      <c r="AF558" s="246"/>
      <c r="AG558" s="142"/>
      <c r="AH558" s="142"/>
      <c r="AI558" s="138"/>
      <c r="AJ558" s="137"/>
    </row>
    <row r="559" customFormat="false" ht="11.25" hidden="false" customHeight="false" outlineLevel="0" collapsed="false">
      <c r="R559" s="32"/>
      <c r="S559" s="32"/>
      <c r="T559" s="32"/>
      <c r="U559" s="32"/>
      <c r="AD559" s="160"/>
      <c r="AE559" s="452"/>
      <c r="AF559" s="246"/>
      <c r="AG559" s="142"/>
      <c r="AH559" s="142"/>
      <c r="AI559" s="138"/>
      <c r="AJ559" s="137"/>
    </row>
    <row r="560" customFormat="false" ht="11.25" hidden="false" customHeight="false" outlineLevel="0" collapsed="false">
      <c r="R560" s="32"/>
      <c r="S560" s="32"/>
      <c r="T560" s="32"/>
      <c r="U560" s="32"/>
      <c r="AD560" s="160"/>
      <c r="AE560" s="452"/>
      <c r="AF560" s="246"/>
      <c r="AG560" s="142"/>
      <c r="AH560" s="142"/>
      <c r="AI560" s="138"/>
      <c r="AJ560" s="137"/>
    </row>
    <row r="561" customFormat="false" ht="11.25" hidden="false" customHeight="false" outlineLevel="0" collapsed="false">
      <c r="R561" s="32"/>
      <c r="S561" s="32"/>
      <c r="T561" s="32"/>
      <c r="U561" s="32"/>
      <c r="AD561" s="160"/>
      <c r="AE561" s="452"/>
      <c r="AF561" s="246"/>
      <c r="AG561" s="142"/>
      <c r="AH561" s="142"/>
      <c r="AI561" s="138"/>
      <c r="AJ561" s="137"/>
    </row>
    <row r="562" customFormat="false" ht="11.25" hidden="false" customHeight="false" outlineLevel="0" collapsed="false">
      <c r="R562" s="32"/>
      <c r="S562" s="32"/>
      <c r="T562" s="32"/>
      <c r="U562" s="32"/>
      <c r="AD562" s="160"/>
      <c r="AE562" s="452"/>
      <c r="AF562" s="246"/>
      <c r="AG562" s="142"/>
      <c r="AH562" s="142"/>
      <c r="AI562" s="138"/>
      <c r="AJ562" s="137"/>
    </row>
    <row r="563" customFormat="false" ht="11.25" hidden="false" customHeight="false" outlineLevel="0" collapsed="false">
      <c r="R563" s="32"/>
      <c r="S563" s="32"/>
      <c r="T563" s="32"/>
      <c r="U563" s="32"/>
      <c r="AD563" s="160"/>
      <c r="AE563" s="452"/>
      <c r="AF563" s="246"/>
      <c r="AG563" s="142"/>
      <c r="AH563" s="142"/>
      <c r="AI563" s="138"/>
      <c r="AJ563" s="137"/>
    </row>
    <row r="564" customFormat="false" ht="11.25" hidden="false" customHeight="false" outlineLevel="0" collapsed="false">
      <c r="R564" s="32"/>
      <c r="S564" s="32"/>
      <c r="T564" s="32"/>
      <c r="U564" s="32"/>
      <c r="AD564" s="160"/>
      <c r="AE564" s="452"/>
      <c r="AF564" s="246"/>
      <c r="AG564" s="142"/>
      <c r="AH564" s="142"/>
      <c r="AI564" s="138"/>
      <c r="AJ564" s="137"/>
    </row>
    <row r="565" customFormat="false" ht="11.25" hidden="false" customHeight="false" outlineLevel="0" collapsed="false">
      <c r="R565" s="32"/>
      <c r="S565" s="32"/>
      <c r="T565" s="32"/>
      <c r="U565" s="32"/>
      <c r="AD565" s="160"/>
      <c r="AE565" s="452"/>
      <c r="AF565" s="246"/>
      <c r="AG565" s="142"/>
      <c r="AH565" s="142"/>
      <c r="AI565" s="138"/>
      <c r="AJ565" s="137"/>
    </row>
    <row r="566" customFormat="false" ht="11.25" hidden="false" customHeight="false" outlineLevel="0" collapsed="false">
      <c r="R566" s="32"/>
      <c r="S566" s="32"/>
      <c r="T566" s="32"/>
      <c r="U566" s="32"/>
      <c r="AD566" s="160"/>
      <c r="AE566" s="452"/>
      <c r="AF566" s="246"/>
      <c r="AG566" s="142"/>
      <c r="AH566" s="142"/>
      <c r="AI566" s="138"/>
      <c r="AJ566" s="137"/>
    </row>
    <row r="567" customFormat="false" ht="11.25" hidden="false" customHeight="false" outlineLevel="0" collapsed="false">
      <c r="R567" s="32"/>
      <c r="S567" s="32"/>
      <c r="T567" s="32"/>
      <c r="U567" s="32"/>
      <c r="AD567" s="160"/>
      <c r="AE567" s="452"/>
      <c r="AF567" s="246"/>
      <c r="AG567" s="142"/>
      <c r="AH567" s="142"/>
      <c r="AI567" s="138"/>
      <c r="AJ567" s="137"/>
    </row>
    <row r="568" customFormat="false" ht="11.25" hidden="false" customHeight="false" outlineLevel="0" collapsed="false">
      <c r="R568" s="32"/>
      <c r="S568" s="32"/>
      <c r="T568" s="32"/>
      <c r="U568" s="32"/>
      <c r="AD568" s="160"/>
      <c r="AE568" s="452"/>
      <c r="AF568" s="246"/>
      <c r="AG568" s="142"/>
      <c r="AH568" s="142"/>
      <c r="AI568" s="138"/>
      <c r="AJ568" s="137"/>
    </row>
    <row r="569" customFormat="false" ht="11.25" hidden="false" customHeight="false" outlineLevel="0" collapsed="false">
      <c r="R569" s="32"/>
      <c r="S569" s="32"/>
      <c r="T569" s="32"/>
      <c r="U569" s="32"/>
      <c r="AD569" s="160"/>
      <c r="AE569" s="452"/>
      <c r="AF569" s="246"/>
      <c r="AG569" s="142"/>
      <c r="AH569" s="142"/>
      <c r="AI569" s="138"/>
      <c r="AJ569" s="137"/>
    </row>
    <row r="570" customFormat="false" ht="11.25" hidden="false" customHeight="false" outlineLevel="0" collapsed="false">
      <c r="R570" s="32"/>
      <c r="S570" s="32"/>
      <c r="T570" s="32"/>
      <c r="U570" s="32"/>
      <c r="AD570" s="160"/>
      <c r="AE570" s="452"/>
      <c r="AF570" s="246"/>
      <c r="AG570" s="142"/>
      <c r="AH570" s="142"/>
      <c r="AI570" s="138"/>
      <c r="AJ570" s="137"/>
    </row>
    <row r="571" customFormat="false" ht="11.25" hidden="false" customHeight="false" outlineLevel="0" collapsed="false">
      <c r="R571" s="32"/>
      <c r="S571" s="32"/>
      <c r="T571" s="32"/>
      <c r="U571" s="32"/>
      <c r="AD571" s="160"/>
      <c r="AE571" s="452"/>
      <c r="AF571" s="246"/>
      <c r="AG571" s="142"/>
      <c r="AH571" s="142"/>
      <c r="AI571" s="138"/>
      <c r="AJ571" s="137"/>
    </row>
    <row r="572" customFormat="false" ht="11.25" hidden="false" customHeight="false" outlineLevel="0" collapsed="false">
      <c r="R572" s="32"/>
      <c r="S572" s="32"/>
      <c r="T572" s="32"/>
      <c r="U572" s="32"/>
      <c r="AD572" s="160"/>
      <c r="AE572" s="452"/>
      <c r="AF572" s="246"/>
      <c r="AG572" s="142"/>
      <c r="AH572" s="142"/>
      <c r="AI572" s="138"/>
      <c r="AJ572" s="137"/>
    </row>
    <row r="573" customFormat="false" ht="11.25" hidden="false" customHeight="false" outlineLevel="0" collapsed="false">
      <c r="R573" s="32"/>
      <c r="S573" s="32"/>
      <c r="T573" s="32"/>
      <c r="U573" s="32"/>
      <c r="AD573" s="160"/>
      <c r="AE573" s="452"/>
      <c r="AF573" s="246"/>
      <c r="AG573" s="142"/>
      <c r="AH573" s="142"/>
      <c r="AI573" s="138"/>
      <c r="AJ573" s="137"/>
    </row>
    <row r="574" customFormat="false" ht="11.25" hidden="false" customHeight="false" outlineLevel="0" collapsed="false">
      <c r="R574" s="32"/>
      <c r="S574" s="32"/>
      <c r="T574" s="32"/>
      <c r="U574" s="32"/>
      <c r="AD574" s="160"/>
      <c r="AE574" s="452"/>
      <c r="AF574" s="246"/>
      <c r="AG574" s="142"/>
      <c r="AH574" s="142"/>
      <c r="AI574" s="138"/>
      <c r="AJ574" s="137"/>
    </row>
    <row r="575" customFormat="false" ht="11.25" hidden="false" customHeight="false" outlineLevel="0" collapsed="false">
      <c r="R575" s="32"/>
      <c r="S575" s="32"/>
      <c r="T575" s="32"/>
      <c r="U575" s="32"/>
      <c r="AD575" s="160"/>
      <c r="AE575" s="452"/>
      <c r="AF575" s="246"/>
      <c r="AG575" s="142"/>
      <c r="AH575" s="142"/>
      <c r="AI575" s="138"/>
      <c r="AJ575" s="137"/>
    </row>
    <row r="576" customFormat="false" ht="11.25" hidden="false" customHeight="false" outlineLevel="0" collapsed="false">
      <c r="R576" s="32"/>
      <c r="S576" s="32"/>
      <c r="T576" s="32"/>
      <c r="U576" s="32"/>
      <c r="AD576" s="160"/>
      <c r="AE576" s="452"/>
      <c r="AF576" s="246"/>
      <c r="AG576" s="142"/>
      <c r="AH576" s="142"/>
      <c r="AI576" s="138"/>
      <c r="AJ576" s="137"/>
    </row>
    <row r="577" customFormat="false" ht="11.25" hidden="false" customHeight="false" outlineLevel="0" collapsed="false">
      <c r="R577" s="32"/>
      <c r="S577" s="32"/>
      <c r="T577" s="32"/>
      <c r="U577" s="32"/>
      <c r="AD577" s="160"/>
      <c r="AE577" s="452"/>
      <c r="AF577" s="246"/>
      <c r="AG577" s="142"/>
      <c r="AH577" s="142"/>
      <c r="AI577" s="138"/>
      <c r="AJ577" s="137"/>
    </row>
    <row r="578" customFormat="false" ht="11.25" hidden="false" customHeight="false" outlineLevel="0" collapsed="false">
      <c r="R578" s="32"/>
      <c r="S578" s="32"/>
      <c r="T578" s="32"/>
      <c r="U578" s="32"/>
      <c r="AD578" s="160"/>
      <c r="AE578" s="452"/>
      <c r="AF578" s="246"/>
      <c r="AG578" s="142"/>
      <c r="AH578" s="142"/>
      <c r="AI578" s="138"/>
      <c r="AJ578" s="137"/>
    </row>
    <row r="579" customFormat="false" ht="11.25" hidden="false" customHeight="false" outlineLevel="0" collapsed="false">
      <c r="R579" s="32"/>
      <c r="S579" s="32"/>
      <c r="T579" s="32"/>
      <c r="U579" s="32"/>
      <c r="AD579" s="160"/>
      <c r="AE579" s="452"/>
      <c r="AF579" s="246"/>
      <c r="AG579" s="142"/>
      <c r="AH579" s="142"/>
      <c r="AI579" s="138"/>
      <c r="AJ579" s="137"/>
    </row>
    <row r="580" customFormat="false" ht="11.25" hidden="false" customHeight="false" outlineLevel="0" collapsed="false">
      <c r="R580" s="32"/>
      <c r="S580" s="32"/>
      <c r="T580" s="32"/>
      <c r="U580" s="32"/>
      <c r="AD580" s="160"/>
      <c r="AE580" s="452"/>
      <c r="AF580" s="246"/>
      <c r="AG580" s="142"/>
      <c r="AH580" s="142"/>
      <c r="AI580" s="138"/>
      <c r="AJ580" s="137"/>
    </row>
    <row r="581" customFormat="false" ht="11.25" hidden="false" customHeight="false" outlineLevel="0" collapsed="false">
      <c r="R581" s="32"/>
      <c r="S581" s="32"/>
      <c r="T581" s="32"/>
      <c r="U581" s="32"/>
      <c r="AD581" s="160"/>
      <c r="AE581" s="452"/>
      <c r="AF581" s="246"/>
      <c r="AG581" s="142"/>
      <c r="AH581" s="142"/>
      <c r="AI581" s="138"/>
      <c r="AJ581" s="137"/>
    </row>
    <row r="582" customFormat="false" ht="11.25" hidden="false" customHeight="false" outlineLevel="0" collapsed="false">
      <c r="R582" s="32"/>
      <c r="S582" s="32"/>
      <c r="T582" s="32"/>
      <c r="U582" s="32"/>
      <c r="AD582" s="160"/>
      <c r="AE582" s="452"/>
      <c r="AF582" s="246"/>
      <c r="AG582" s="142"/>
      <c r="AH582" s="142"/>
      <c r="AI582" s="138"/>
      <c r="AJ582" s="137"/>
    </row>
    <row r="583" customFormat="false" ht="11.25" hidden="false" customHeight="false" outlineLevel="0" collapsed="false">
      <c r="R583" s="32"/>
      <c r="S583" s="32"/>
      <c r="T583" s="32"/>
      <c r="U583" s="32"/>
      <c r="AD583" s="160"/>
      <c r="AE583" s="452"/>
      <c r="AF583" s="246"/>
      <c r="AG583" s="142"/>
      <c r="AH583" s="142"/>
      <c r="AI583" s="138"/>
      <c r="AJ583" s="137"/>
    </row>
    <row r="584" customFormat="false" ht="11.25" hidden="false" customHeight="false" outlineLevel="0" collapsed="false">
      <c r="R584" s="32"/>
      <c r="S584" s="32"/>
      <c r="T584" s="32"/>
      <c r="U584" s="32"/>
      <c r="AD584" s="160"/>
      <c r="AE584" s="452"/>
      <c r="AF584" s="246"/>
      <c r="AG584" s="142"/>
      <c r="AH584" s="142"/>
      <c r="AI584" s="138"/>
      <c r="AJ584" s="137"/>
    </row>
    <row r="585" customFormat="false" ht="11.25" hidden="false" customHeight="false" outlineLevel="0" collapsed="false">
      <c r="R585" s="32"/>
      <c r="S585" s="32"/>
      <c r="T585" s="32"/>
      <c r="U585" s="32"/>
      <c r="AD585" s="160"/>
      <c r="AE585" s="452"/>
      <c r="AF585" s="246"/>
      <c r="AG585" s="142"/>
      <c r="AH585" s="142"/>
      <c r="AI585" s="138"/>
      <c r="AJ585" s="137"/>
    </row>
    <row r="586" customFormat="false" ht="11.25" hidden="false" customHeight="false" outlineLevel="0" collapsed="false">
      <c r="R586" s="32"/>
      <c r="S586" s="32"/>
      <c r="T586" s="32"/>
      <c r="U586" s="32"/>
      <c r="AD586" s="160"/>
      <c r="AE586" s="452"/>
      <c r="AF586" s="246"/>
      <c r="AG586" s="142"/>
      <c r="AH586" s="142"/>
      <c r="AI586" s="138"/>
      <c r="AJ586" s="137"/>
    </row>
    <row r="587" customFormat="false" ht="11.25" hidden="false" customHeight="false" outlineLevel="0" collapsed="false">
      <c r="R587" s="32"/>
      <c r="S587" s="32"/>
      <c r="T587" s="32"/>
      <c r="U587" s="32"/>
      <c r="AD587" s="160"/>
      <c r="AE587" s="452"/>
      <c r="AF587" s="246"/>
      <c r="AG587" s="142"/>
      <c r="AH587" s="142"/>
      <c r="AI587" s="138"/>
      <c r="AJ587" s="137"/>
    </row>
    <row r="588" customFormat="false" ht="11.25" hidden="false" customHeight="false" outlineLevel="0" collapsed="false">
      <c r="R588" s="32"/>
      <c r="S588" s="32"/>
      <c r="T588" s="32"/>
      <c r="U588" s="32"/>
      <c r="AD588" s="160"/>
      <c r="AE588" s="452"/>
      <c r="AF588" s="246"/>
      <c r="AG588" s="142"/>
      <c r="AH588" s="142"/>
      <c r="AI588" s="138"/>
      <c r="AJ588" s="137"/>
    </row>
    <row r="589" customFormat="false" ht="11.25" hidden="false" customHeight="false" outlineLevel="0" collapsed="false">
      <c r="R589" s="32"/>
      <c r="S589" s="32"/>
      <c r="T589" s="32"/>
      <c r="U589" s="32"/>
      <c r="AD589" s="160"/>
      <c r="AE589" s="452"/>
      <c r="AF589" s="246"/>
      <c r="AG589" s="142"/>
      <c r="AH589" s="142"/>
      <c r="AI589" s="138"/>
      <c r="AJ589" s="137"/>
    </row>
    <row r="590" customFormat="false" ht="11.25" hidden="false" customHeight="false" outlineLevel="0" collapsed="false">
      <c r="R590" s="32"/>
      <c r="S590" s="32"/>
      <c r="T590" s="32"/>
      <c r="U590" s="32"/>
      <c r="AD590" s="160"/>
      <c r="AE590" s="452"/>
      <c r="AF590" s="246"/>
      <c r="AG590" s="142"/>
      <c r="AH590" s="142"/>
      <c r="AI590" s="138"/>
      <c r="AJ590" s="137"/>
    </row>
    <row r="591" customFormat="false" ht="11.25" hidden="false" customHeight="false" outlineLevel="0" collapsed="false">
      <c r="R591" s="32"/>
      <c r="S591" s="32"/>
      <c r="T591" s="32"/>
      <c r="U591" s="32"/>
      <c r="AD591" s="160"/>
      <c r="AE591" s="452"/>
      <c r="AF591" s="246"/>
      <c r="AG591" s="142"/>
      <c r="AH591" s="142"/>
      <c r="AI591" s="138"/>
      <c r="AJ591" s="137"/>
    </row>
    <row r="592" customFormat="false" ht="11.25" hidden="false" customHeight="false" outlineLevel="0" collapsed="false">
      <c r="R592" s="32"/>
      <c r="S592" s="32"/>
      <c r="T592" s="32"/>
      <c r="U592" s="32"/>
      <c r="AD592" s="160"/>
      <c r="AE592" s="452"/>
      <c r="AF592" s="246"/>
      <c r="AG592" s="142"/>
      <c r="AH592" s="142"/>
      <c r="AI592" s="138"/>
      <c r="AJ592" s="137"/>
    </row>
    <row r="593" customFormat="false" ht="11.25" hidden="false" customHeight="false" outlineLevel="0" collapsed="false">
      <c r="R593" s="32"/>
      <c r="S593" s="32"/>
      <c r="T593" s="32"/>
      <c r="U593" s="32"/>
      <c r="AD593" s="160"/>
      <c r="AE593" s="452"/>
      <c r="AF593" s="246"/>
      <c r="AG593" s="142"/>
      <c r="AH593" s="142"/>
      <c r="AI593" s="138"/>
      <c r="AJ593" s="137"/>
    </row>
    <row r="594" customFormat="false" ht="11.25" hidden="false" customHeight="false" outlineLevel="0" collapsed="false">
      <c r="R594" s="32"/>
      <c r="S594" s="32"/>
      <c r="T594" s="32"/>
      <c r="U594" s="32"/>
      <c r="AD594" s="160"/>
      <c r="AE594" s="452"/>
      <c r="AF594" s="246"/>
      <c r="AG594" s="142"/>
      <c r="AH594" s="142"/>
      <c r="AI594" s="138"/>
      <c r="AJ594" s="137"/>
    </row>
    <row r="595" customFormat="false" ht="11.25" hidden="false" customHeight="false" outlineLevel="0" collapsed="false">
      <c r="R595" s="32"/>
      <c r="S595" s="32"/>
      <c r="T595" s="32"/>
      <c r="U595" s="32"/>
      <c r="AD595" s="160"/>
      <c r="AE595" s="452"/>
      <c r="AF595" s="246"/>
      <c r="AG595" s="142"/>
      <c r="AH595" s="142"/>
      <c r="AI595" s="138"/>
      <c r="AJ595" s="137"/>
    </row>
    <row r="596" customFormat="false" ht="11.25" hidden="false" customHeight="false" outlineLevel="0" collapsed="false">
      <c r="R596" s="32"/>
      <c r="S596" s="32"/>
      <c r="T596" s="32"/>
      <c r="U596" s="32"/>
      <c r="AD596" s="160"/>
      <c r="AE596" s="452"/>
      <c r="AF596" s="246"/>
      <c r="AG596" s="142"/>
      <c r="AH596" s="142"/>
      <c r="AI596" s="138"/>
      <c r="AJ596" s="137"/>
    </row>
    <row r="597" customFormat="false" ht="11.25" hidden="false" customHeight="false" outlineLevel="0" collapsed="false">
      <c r="R597" s="32"/>
      <c r="S597" s="32"/>
      <c r="T597" s="32"/>
      <c r="U597" s="32"/>
      <c r="AD597" s="160"/>
      <c r="AE597" s="452"/>
      <c r="AF597" s="246"/>
      <c r="AG597" s="142"/>
      <c r="AH597" s="142"/>
      <c r="AI597" s="138"/>
      <c r="AJ597" s="137"/>
    </row>
    <row r="598" customFormat="false" ht="11.25" hidden="false" customHeight="false" outlineLevel="0" collapsed="false">
      <c r="R598" s="32"/>
      <c r="S598" s="32"/>
      <c r="T598" s="32"/>
      <c r="U598" s="32"/>
      <c r="AD598" s="160"/>
      <c r="AE598" s="452"/>
      <c r="AF598" s="246"/>
      <c r="AG598" s="142"/>
      <c r="AH598" s="142"/>
      <c r="AI598" s="138"/>
      <c r="AJ598" s="137"/>
    </row>
    <row r="599" customFormat="false" ht="11.25" hidden="false" customHeight="false" outlineLevel="0" collapsed="false">
      <c r="R599" s="32"/>
      <c r="S599" s="32"/>
      <c r="T599" s="32"/>
      <c r="U599" s="32"/>
      <c r="AD599" s="160"/>
      <c r="AE599" s="452"/>
      <c r="AF599" s="142"/>
      <c r="AG599" s="142"/>
      <c r="AH599" s="142"/>
      <c r="AI599" s="138"/>
      <c r="AJ599" s="137"/>
    </row>
    <row r="600" customFormat="false" ht="11.25" hidden="false" customHeight="false" outlineLevel="0" collapsed="false">
      <c r="R600" s="32"/>
      <c r="S600" s="32"/>
      <c r="T600" s="32"/>
      <c r="U600" s="32"/>
      <c r="AD600" s="160"/>
      <c r="AE600" s="452"/>
      <c r="AF600" s="142"/>
      <c r="AG600" s="142"/>
      <c r="AH600" s="142"/>
      <c r="AI600" s="138"/>
      <c r="AJ600" s="137"/>
    </row>
    <row r="601" customFormat="false" ht="11.25" hidden="false" customHeight="false" outlineLevel="0" collapsed="false">
      <c r="R601" s="32"/>
      <c r="S601" s="32"/>
      <c r="T601" s="32"/>
      <c r="U601" s="32"/>
      <c r="AD601" s="160"/>
      <c r="AE601" s="452"/>
      <c r="AF601" s="142"/>
      <c r="AG601" s="142"/>
      <c r="AH601" s="142"/>
      <c r="AI601" s="138"/>
      <c r="AJ601" s="137"/>
    </row>
    <row r="602" customFormat="false" ht="11.25" hidden="false" customHeight="false" outlineLevel="0" collapsed="false">
      <c r="R602" s="32"/>
      <c r="S602" s="32"/>
      <c r="T602" s="32"/>
      <c r="U602" s="32"/>
      <c r="AD602" s="160"/>
      <c r="AE602" s="452"/>
      <c r="AF602" s="246"/>
      <c r="AG602" s="142"/>
      <c r="AH602" s="142"/>
      <c r="AI602" s="138"/>
      <c r="AJ602" s="137"/>
    </row>
    <row r="603" customFormat="false" ht="11.25" hidden="false" customHeight="false" outlineLevel="0" collapsed="false">
      <c r="R603" s="32"/>
      <c r="S603" s="32"/>
      <c r="T603" s="32"/>
      <c r="U603" s="32"/>
      <c r="AD603" s="160"/>
      <c r="AE603" s="452"/>
      <c r="AF603" s="246"/>
      <c r="AG603" s="142"/>
      <c r="AH603" s="142"/>
      <c r="AI603" s="138"/>
      <c r="AJ603" s="137"/>
    </row>
    <row r="604" customFormat="false" ht="11.25" hidden="false" customHeight="false" outlineLevel="0" collapsed="false">
      <c r="R604" s="32"/>
      <c r="S604" s="32"/>
      <c r="T604" s="32"/>
      <c r="U604" s="32"/>
      <c r="AD604" s="160"/>
      <c r="AE604" s="452"/>
      <c r="AF604" s="246"/>
      <c r="AG604" s="142"/>
      <c r="AH604" s="142"/>
      <c r="AI604" s="138"/>
      <c r="AJ604" s="137"/>
    </row>
    <row r="605" customFormat="false" ht="11.25" hidden="false" customHeight="false" outlineLevel="0" collapsed="false">
      <c r="R605" s="32"/>
      <c r="S605" s="32"/>
      <c r="T605" s="32"/>
      <c r="U605" s="32"/>
      <c r="AD605" s="160"/>
      <c r="AE605" s="452"/>
      <c r="AF605" s="142"/>
      <c r="AG605" s="142"/>
      <c r="AH605" s="142"/>
      <c r="AI605" s="138"/>
      <c r="AJ605" s="137"/>
    </row>
    <row r="606" customFormat="false" ht="11.25" hidden="false" customHeight="false" outlineLevel="0" collapsed="false">
      <c r="R606" s="32"/>
      <c r="S606" s="32"/>
      <c r="T606" s="32"/>
      <c r="U606" s="32"/>
      <c r="AD606" s="160"/>
      <c r="AE606" s="452"/>
      <c r="AF606" s="142"/>
      <c r="AG606" s="142"/>
      <c r="AH606" s="142"/>
      <c r="AI606" s="138"/>
      <c r="AJ606" s="137"/>
    </row>
    <row r="607" customFormat="false" ht="11.25" hidden="false" customHeight="false" outlineLevel="0" collapsed="false">
      <c r="R607" s="32"/>
      <c r="S607" s="32"/>
      <c r="T607" s="32"/>
      <c r="U607" s="32"/>
      <c r="AD607" s="160"/>
      <c r="AE607" s="452"/>
      <c r="AF607" s="246"/>
      <c r="AG607" s="142"/>
      <c r="AH607" s="142"/>
      <c r="AI607" s="138"/>
      <c r="AJ607" s="137"/>
    </row>
    <row r="608" customFormat="false" ht="11.25" hidden="false" customHeight="false" outlineLevel="0" collapsed="false">
      <c r="R608" s="32"/>
      <c r="S608" s="32"/>
      <c r="T608" s="32"/>
      <c r="U608" s="32"/>
      <c r="AD608" s="160"/>
      <c r="AE608" s="452"/>
      <c r="AF608" s="246"/>
      <c r="AG608" s="142"/>
      <c r="AH608" s="142"/>
      <c r="AI608" s="138"/>
      <c r="AJ608" s="137"/>
    </row>
    <row r="609" customFormat="false" ht="11.25" hidden="false" customHeight="false" outlineLevel="0" collapsed="false">
      <c r="R609" s="32"/>
      <c r="S609" s="32"/>
      <c r="T609" s="32"/>
      <c r="U609" s="32"/>
      <c r="AD609" s="160"/>
      <c r="AE609" s="452"/>
      <c r="AF609" s="246"/>
      <c r="AG609" s="142"/>
      <c r="AH609" s="142"/>
      <c r="AI609" s="138"/>
      <c r="AJ609" s="137"/>
    </row>
    <row r="610" customFormat="false" ht="11.25" hidden="false" customHeight="false" outlineLevel="0" collapsed="false">
      <c r="R610" s="32"/>
      <c r="S610" s="32"/>
      <c r="T610" s="32"/>
      <c r="U610" s="32"/>
      <c r="AD610" s="160"/>
      <c r="AE610" s="452"/>
      <c r="AF610" s="246"/>
      <c r="AG610" s="142"/>
      <c r="AH610" s="142"/>
      <c r="AI610" s="138"/>
      <c r="AJ610" s="137"/>
    </row>
    <row r="611" customFormat="false" ht="11.25" hidden="false" customHeight="false" outlineLevel="0" collapsed="false">
      <c r="R611" s="32"/>
      <c r="S611" s="32"/>
      <c r="T611" s="32"/>
      <c r="U611" s="32"/>
      <c r="AD611" s="160"/>
      <c r="AE611" s="452"/>
      <c r="AF611" s="142"/>
      <c r="AG611" s="142"/>
      <c r="AH611" s="142"/>
      <c r="AI611" s="138"/>
      <c r="AJ611" s="137"/>
    </row>
    <row r="612" customFormat="false" ht="11.25" hidden="false" customHeight="false" outlineLevel="0" collapsed="false">
      <c r="R612" s="32"/>
      <c r="S612" s="32"/>
      <c r="T612" s="32"/>
      <c r="U612" s="32"/>
      <c r="AD612" s="160"/>
      <c r="AE612" s="452"/>
      <c r="AF612" s="142"/>
      <c r="AG612" s="142"/>
      <c r="AH612" s="142"/>
      <c r="AI612" s="138"/>
      <c r="AJ612" s="137"/>
    </row>
    <row r="613" customFormat="false" ht="11.25" hidden="false" customHeight="false" outlineLevel="0" collapsed="false">
      <c r="R613" s="32"/>
      <c r="S613" s="32"/>
      <c r="T613" s="32"/>
      <c r="U613" s="32"/>
      <c r="AD613" s="160"/>
      <c r="AE613" s="452"/>
      <c r="AF613" s="246"/>
      <c r="AG613" s="142"/>
      <c r="AH613" s="142"/>
      <c r="AI613" s="138"/>
      <c r="AJ613" s="137"/>
    </row>
    <row r="614" customFormat="false" ht="11.25" hidden="false" customHeight="false" outlineLevel="0" collapsed="false">
      <c r="R614" s="32"/>
      <c r="S614" s="32"/>
      <c r="T614" s="32"/>
      <c r="U614" s="32"/>
      <c r="AD614" s="160"/>
      <c r="AE614" s="452"/>
      <c r="AF614" s="142"/>
      <c r="AG614" s="142"/>
      <c r="AH614" s="142"/>
      <c r="AI614" s="138"/>
      <c r="AJ614" s="137"/>
    </row>
    <row r="615" customFormat="false" ht="11.25" hidden="false" customHeight="false" outlineLevel="0" collapsed="false">
      <c r="R615" s="32"/>
      <c r="S615" s="32"/>
      <c r="T615" s="32"/>
      <c r="U615" s="32"/>
      <c r="AD615" s="160"/>
      <c r="AE615" s="452"/>
      <c r="AF615" s="246"/>
      <c r="AG615" s="142"/>
      <c r="AH615" s="142"/>
      <c r="AI615" s="138"/>
      <c r="AJ615" s="137"/>
      <c r="AK615" s="169"/>
    </row>
    <row r="616" customFormat="false" ht="11.25" hidden="false" customHeight="false" outlineLevel="0" collapsed="false">
      <c r="R616" s="32"/>
      <c r="S616" s="32"/>
      <c r="T616" s="32"/>
      <c r="U616" s="32"/>
      <c r="AD616" s="160"/>
      <c r="AE616" s="452"/>
      <c r="AF616" s="246"/>
      <c r="AG616" s="142"/>
      <c r="AH616" s="142"/>
      <c r="AI616" s="138"/>
      <c r="AJ616" s="137"/>
      <c r="AK616" s="169"/>
    </row>
    <row r="617" customFormat="false" ht="11.25" hidden="false" customHeight="false" outlineLevel="0" collapsed="false">
      <c r="R617" s="32"/>
      <c r="S617" s="32"/>
      <c r="T617" s="32"/>
      <c r="U617" s="32"/>
      <c r="AD617" s="160"/>
      <c r="AE617" s="452"/>
      <c r="AF617" s="142"/>
      <c r="AG617" s="142"/>
      <c r="AH617" s="142"/>
      <c r="AI617" s="138"/>
      <c r="AJ617" s="137"/>
    </row>
    <row r="618" customFormat="false" ht="11.25" hidden="false" customHeight="false" outlineLevel="0" collapsed="false">
      <c r="R618" s="32"/>
      <c r="S618" s="32"/>
      <c r="T618" s="32"/>
      <c r="U618" s="32"/>
      <c r="AD618" s="160"/>
      <c r="AE618" s="452"/>
      <c r="AF618" s="142"/>
      <c r="AG618" s="142"/>
      <c r="AH618" s="142"/>
      <c r="AI618" s="138"/>
      <c r="AJ618" s="137"/>
    </row>
    <row r="619" customFormat="false" ht="11.25" hidden="false" customHeight="false" outlineLevel="0" collapsed="false">
      <c r="R619" s="32"/>
      <c r="S619" s="32"/>
      <c r="T619" s="32"/>
      <c r="U619" s="32"/>
      <c r="AD619" s="160"/>
      <c r="AE619" s="452"/>
      <c r="AF619" s="142"/>
      <c r="AG619" s="142"/>
      <c r="AH619" s="142"/>
      <c r="AI619" s="138"/>
      <c r="AJ619" s="137"/>
    </row>
    <row r="620" customFormat="false" ht="11.25" hidden="false" customHeight="false" outlineLevel="0" collapsed="false">
      <c r="R620" s="32"/>
      <c r="S620" s="32"/>
      <c r="T620" s="32"/>
      <c r="U620" s="32"/>
      <c r="AD620" s="160"/>
      <c r="AE620" s="452"/>
      <c r="AF620" s="246"/>
      <c r="AG620" s="142"/>
      <c r="AH620" s="142"/>
      <c r="AI620" s="138"/>
      <c r="AJ620" s="137"/>
      <c r="AK620" s="169"/>
    </row>
    <row r="621" customFormat="false" ht="11.25" hidden="false" customHeight="false" outlineLevel="0" collapsed="false">
      <c r="R621" s="32"/>
      <c r="S621" s="32"/>
      <c r="T621" s="32"/>
      <c r="U621" s="32"/>
      <c r="AD621" s="160"/>
      <c r="AE621" s="452"/>
      <c r="AF621" s="246"/>
      <c r="AG621" s="142"/>
      <c r="AH621" s="142"/>
      <c r="AI621" s="138"/>
      <c r="AJ621" s="137"/>
      <c r="AK621" s="169"/>
    </row>
    <row r="622" customFormat="false" ht="11.25" hidden="false" customHeight="false" outlineLevel="0" collapsed="false">
      <c r="R622" s="32"/>
      <c r="S622" s="32"/>
      <c r="T622" s="32"/>
      <c r="U622" s="32"/>
      <c r="AD622" s="160"/>
      <c r="AE622" s="452"/>
      <c r="AF622" s="142"/>
      <c r="AG622" s="142"/>
      <c r="AH622" s="142"/>
      <c r="AI622" s="138"/>
      <c r="AJ622" s="137"/>
    </row>
    <row r="623" customFormat="false" ht="11.25" hidden="false" customHeight="false" outlineLevel="0" collapsed="false">
      <c r="R623" s="32"/>
      <c r="S623" s="32"/>
      <c r="T623" s="32"/>
      <c r="U623" s="32"/>
      <c r="AD623" s="160"/>
      <c r="AE623" s="452"/>
      <c r="AF623" s="142"/>
      <c r="AG623" s="142"/>
      <c r="AH623" s="142"/>
      <c r="AI623" s="138"/>
      <c r="AJ623" s="137"/>
    </row>
    <row r="624" customFormat="false" ht="11.25" hidden="false" customHeight="false" outlineLevel="0" collapsed="false">
      <c r="R624" s="32"/>
      <c r="S624" s="32"/>
      <c r="T624" s="32"/>
      <c r="U624" s="32"/>
      <c r="AD624" s="160"/>
      <c r="AE624" s="452"/>
      <c r="AF624" s="142"/>
      <c r="AG624" s="142"/>
      <c r="AH624" s="142"/>
      <c r="AI624" s="138"/>
      <c r="AJ624" s="137"/>
    </row>
    <row r="625" customFormat="false" ht="11.25" hidden="false" customHeight="false" outlineLevel="0" collapsed="false">
      <c r="R625" s="32"/>
      <c r="S625" s="32"/>
      <c r="T625" s="32"/>
      <c r="U625" s="32"/>
      <c r="AD625" s="160"/>
      <c r="AE625" s="452"/>
      <c r="AF625" s="142"/>
      <c r="AG625" s="142"/>
      <c r="AH625" s="142"/>
      <c r="AI625" s="138"/>
      <c r="AJ625" s="137"/>
    </row>
    <row r="626" customFormat="false" ht="11.25" hidden="false" customHeight="false" outlineLevel="0" collapsed="false">
      <c r="R626" s="32"/>
      <c r="S626" s="32"/>
      <c r="T626" s="32"/>
      <c r="U626" s="32"/>
      <c r="AD626" s="160"/>
      <c r="AE626" s="452"/>
      <c r="AF626" s="246"/>
      <c r="AG626" s="142"/>
      <c r="AH626" s="142"/>
      <c r="AI626" s="138"/>
      <c r="AJ626" s="137"/>
      <c r="AK626" s="169"/>
    </row>
    <row r="627" customFormat="false" ht="11.25" hidden="false" customHeight="false" outlineLevel="0" collapsed="false">
      <c r="R627" s="32"/>
      <c r="S627" s="32"/>
      <c r="T627" s="32"/>
      <c r="U627" s="32"/>
      <c r="AD627" s="160"/>
      <c r="AE627" s="452"/>
      <c r="AF627" s="246"/>
      <c r="AG627" s="142"/>
      <c r="AH627" s="142"/>
      <c r="AI627" s="138"/>
      <c r="AJ627" s="137"/>
      <c r="AK627" s="169"/>
    </row>
    <row r="628" customFormat="false" ht="11.25" hidden="false" customHeight="false" outlineLevel="0" collapsed="false">
      <c r="R628" s="32"/>
      <c r="S628" s="32"/>
      <c r="T628" s="32"/>
      <c r="U628" s="32"/>
      <c r="AD628" s="160"/>
      <c r="AE628" s="452"/>
      <c r="AF628" s="246"/>
      <c r="AG628" s="142"/>
      <c r="AH628" s="142"/>
      <c r="AI628" s="138"/>
      <c r="AJ628" s="137"/>
      <c r="AK628" s="169"/>
    </row>
    <row r="629" customFormat="false" ht="11.25" hidden="false" customHeight="false" outlineLevel="0" collapsed="false">
      <c r="R629" s="32"/>
      <c r="S629" s="32"/>
      <c r="T629" s="32"/>
      <c r="U629" s="32"/>
      <c r="AD629" s="160"/>
      <c r="AE629" s="452"/>
      <c r="AF629" s="246"/>
      <c r="AG629" s="142"/>
      <c r="AH629" s="142"/>
      <c r="AI629" s="138"/>
      <c r="AJ629" s="137"/>
      <c r="AK629" s="169"/>
    </row>
    <row r="630" customFormat="false" ht="11.25" hidden="false" customHeight="false" outlineLevel="0" collapsed="false">
      <c r="R630" s="32"/>
      <c r="S630" s="32"/>
      <c r="T630" s="32"/>
      <c r="U630" s="32"/>
      <c r="AJ630" s="137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2"/>
      <c r="B5" s="5" t="s">
        <v>264</v>
      </c>
    </row>
    <row r="6" customFormat="false" ht="12.75" hidden="false" customHeight="false" outlineLevel="0" collapsed="false">
      <c r="A6" s="173"/>
      <c r="B6" s="131" t="n">
        <v>500204</v>
      </c>
      <c r="D6" s="131" t="n">
        <v>500205</v>
      </c>
      <c r="F6" s="131"/>
    </row>
    <row r="7" customFormat="false" ht="12.75" hidden="false" customHeight="false" outlineLevel="0" collapsed="false">
      <c r="A7" s="94" t="s">
        <v>157</v>
      </c>
      <c r="B7" s="135" t="s">
        <v>158</v>
      </c>
      <c r="C7" s="135" t="s">
        <v>159</v>
      </c>
      <c r="D7" s="135" t="s">
        <v>158</v>
      </c>
      <c r="E7" s="135" t="s">
        <v>159</v>
      </c>
    </row>
    <row r="8" customFormat="false" ht="12.75" hidden="false" customHeight="false" outlineLevel="0" collapsed="false">
      <c r="A8" s="141" t="n">
        <v>1</v>
      </c>
      <c r="B8" s="142"/>
      <c r="C8" s="142"/>
      <c r="D8" s="142"/>
      <c r="E8" s="142" t="n">
        <v>65</v>
      </c>
      <c r="F8" s="157" t="n">
        <f aca="false">+E8+C8-D8-B8</f>
        <v>65</v>
      </c>
    </row>
    <row r="9" customFormat="false" ht="12.75" hidden="false" customHeight="false" outlineLevel="0" collapsed="false">
      <c r="A9" s="141" t="n">
        <v>2</v>
      </c>
      <c r="B9" s="142"/>
      <c r="C9" s="142"/>
      <c r="D9" s="142"/>
      <c r="E9" s="142" t="n">
        <v>65</v>
      </c>
      <c r="F9" s="157" t="n">
        <f aca="false">+E9+C9-D9-B9</f>
        <v>65</v>
      </c>
    </row>
    <row r="10" customFormat="false" ht="12.75" hidden="false" customHeight="false" outlineLevel="0" collapsed="false">
      <c r="A10" s="141" t="n">
        <v>3</v>
      </c>
      <c r="B10" s="142"/>
      <c r="C10" s="142"/>
      <c r="D10" s="142"/>
      <c r="E10" s="142" t="n">
        <v>65</v>
      </c>
      <c r="F10" s="157" t="n">
        <f aca="false">+E10+C10-D10-B10</f>
        <v>65</v>
      </c>
    </row>
    <row r="11" customFormat="false" ht="12.75" hidden="false" customHeight="false" outlineLevel="0" collapsed="false">
      <c r="A11" s="141" t="n">
        <v>4</v>
      </c>
      <c r="B11" s="142"/>
      <c r="C11" s="142"/>
      <c r="D11" s="142"/>
      <c r="E11" s="142" t="n">
        <v>33</v>
      </c>
      <c r="F11" s="157" t="n">
        <f aca="false">+E11+C11-D11-B11</f>
        <v>33</v>
      </c>
    </row>
    <row r="12" customFormat="false" ht="12.75" hidden="false" customHeight="false" outlineLevel="0" collapsed="false">
      <c r="A12" s="141" t="n">
        <v>5</v>
      </c>
      <c r="B12" s="142"/>
      <c r="C12" s="142"/>
      <c r="D12" s="142"/>
      <c r="E12" s="142" t="n">
        <v>65</v>
      </c>
      <c r="F12" s="157" t="n">
        <f aca="false">+E12+C12-D12-B12</f>
        <v>65</v>
      </c>
    </row>
    <row r="13" customFormat="false" ht="12.75" hidden="false" customHeight="false" outlineLevel="0" collapsed="false">
      <c r="A13" s="141" t="n">
        <v>6</v>
      </c>
      <c r="B13" s="142"/>
      <c r="C13" s="142"/>
      <c r="D13" s="142"/>
      <c r="E13" s="142"/>
      <c r="F13" s="157" t="n">
        <f aca="false">+E13+C13-D13-B13</f>
        <v>0</v>
      </c>
    </row>
    <row r="14" customFormat="false" ht="12.75" hidden="false" customHeight="false" outlineLevel="0" collapsed="false">
      <c r="A14" s="141" t="n">
        <v>7</v>
      </c>
      <c r="B14" s="142"/>
      <c r="C14" s="142"/>
      <c r="D14" s="142"/>
      <c r="E14" s="142" t="n">
        <v>135</v>
      </c>
      <c r="F14" s="157" t="n">
        <f aca="false">+E14+C14-D14-B14</f>
        <v>135</v>
      </c>
    </row>
    <row r="15" customFormat="false" ht="12.75" hidden="false" customHeight="false" outlineLevel="0" collapsed="false">
      <c r="A15" s="141" t="n">
        <v>8</v>
      </c>
      <c r="B15" s="142"/>
      <c r="C15" s="142"/>
      <c r="D15" s="142"/>
      <c r="E15" s="142" t="n">
        <v>135</v>
      </c>
      <c r="F15" s="157" t="n">
        <f aca="false">+E15+C15-D15-B15</f>
        <v>135</v>
      </c>
    </row>
    <row r="16" customFormat="false" ht="12.75" hidden="false" customHeight="false" outlineLevel="0" collapsed="false">
      <c r="A16" s="141" t="n">
        <v>9</v>
      </c>
      <c r="B16" s="142"/>
      <c r="C16" s="142"/>
      <c r="D16" s="142"/>
      <c r="E16" s="142" t="n">
        <v>135</v>
      </c>
      <c r="F16" s="157" t="n">
        <f aca="false">+E16+C16-D16-B16</f>
        <v>135</v>
      </c>
    </row>
    <row r="17" customFormat="false" ht="12.75" hidden="false" customHeight="false" outlineLevel="0" collapsed="false">
      <c r="A17" s="141" t="n">
        <v>10</v>
      </c>
      <c r="B17" s="142"/>
      <c r="C17" s="142"/>
      <c r="D17" s="142"/>
      <c r="E17" s="142" t="n">
        <v>135</v>
      </c>
      <c r="F17" s="157" t="n">
        <f aca="false">+E17+C17-D17-B17</f>
        <v>135</v>
      </c>
      <c r="J17" s="476"/>
    </row>
    <row r="18" customFormat="false" ht="12.75" hidden="false" customHeight="false" outlineLevel="0" collapsed="false">
      <c r="A18" s="141" t="n">
        <v>11</v>
      </c>
      <c r="B18" s="142"/>
      <c r="C18" s="142"/>
      <c r="D18" s="142"/>
      <c r="E18" s="142" t="n">
        <v>135</v>
      </c>
      <c r="F18" s="157" t="n">
        <f aca="false">+E18+C18-D18-B18</f>
        <v>135</v>
      </c>
      <c r="J18" s="9"/>
    </row>
    <row r="19" customFormat="false" ht="12.75" hidden="false" customHeight="false" outlineLevel="0" collapsed="false">
      <c r="A19" s="141" t="n">
        <v>12</v>
      </c>
      <c r="B19" s="142"/>
      <c r="C19" s="142"/>
      <c r="D19" s="142"/>
      <c r="E19" s="142" t="n">
        <v>135</v>
      </c>
      <c r="F19" s="157" t="n">
        <f aca="false">+E19+C19-D19-B19</f>
        <v>135</v>
      </c>
      <c r="J19" s="377"/>
    </row>
    <row r="20" customFormat="false" ht="12.75" hidden="false" customHeight="false" outlineLevel="0" collapsed="false">
      <c r="A20" s="141" t="n">
        <v>13</v>
      </c>
      <c r="B20" s="142"/>
      <c r="C20" s="142"/>
      <c r="D20" s="142"/>
      <c r="E20" s="142" t="n">
        <v>135</v>
      </c>
      <c r="F20" s="157" t="n">
        <f aca="false">+E20+C20-D20-B20</f>
        <v>135</v>
      </c>
    </row>
    <row r="21" customFormat="false" ht="12.75" hidden="false" customHeight="false" outlineLevel="0" collapsed="false">
      <c r="A21" s="141" t="n">
        <v>14</v>
      </c>
      <c r="B21" s="142"/>
      <c r="C21" s="142"/>
      <c r="D21" s="142"/>
      <c r="E21" s="142" t="n">
        <v>135</v>
      </c>
      <c r="F21" s="157" t="n">
        <f aca="false">+E21+C21-D21-B21</f>
        <v>135</v>
      </c>
    </row>
    <row r="22" customFormat="false" ht="12.75" hidden="false" customHeight="false" outlineLevel="0" collapsed="false">
      <c r="A22" s="141" t="n">
        <v>15</v>
      </c>
      <c r="B22" s="142"/>
      <c r="C22" s="142"/>
      <c r="D22" s="142"/>
      <c r="E22" s="142" t="n">
        <v>135</v>
      </c>
      <c r="F22" s="157" t="n">
        <f aca="false">+E22+C22-D22-B22</f>
        <v>135</v>
      </c>
    </row>
    <row r="23" customFormat="false" ht="12.75" hidden="false" customHeight="false" outlineLevel="0" collapsed="false">
      <c r="A23" s="141" t="n">
        <v>16</v>
      </c>
      <c r="B23" s="142"/>
      <c r="C23" s="142"/>
      <c r="D23" s="142"/>
      <c r="E23" s="142" t="n">
        <v>135</v>
      </c>
      <c r="F23" s="157" t="n">
        <f aca="false">+E23+C23-D23-B23</f>
        <v>135</v>
      </c>
    </row>
    <row r="24" customFormat="false" ht="12.75" hidden="false" customHeight="false" outlineLevel="0" collapsed="false">
      <c r="A24" s="141" t="n">
        <v>17</v>
      </c>
      <c r="B24" s="142"/>
      <c r="C24" s="142"/>
      <c r="D24" s="142"/>
      <c r="E24" s="142" t="n">
        <v>135</v>
      </c>
      <c r="F24" s="157" t="n">
        <f aca="false">+E24+C24-D24-B24</f>
        <v>135</v>
      </c>
    </row>
    <row r="25" customFormat="false" ht="12.75" hidden="false" customHeight="false" outlineLevel="0" collapsed="false">
      <c r="A25" s="141" t="n">
        <v>18</v>
      </c>
      <c r="B25" s="142"/>
      <c r="C25" s="142"/>
      <c r="D25" s="142"/>
      <c r="E25" s="142" t="n">
        <v>135</v>
      </c>
      <c r="F25" s="157" t="n">
        <f aca="false">+E25+C25-D25-B25</f>
        <v>135</v>
      </c>
    </row>
    <row r="26" customFormat="false" ht="12.75" hidden="false" customHeight="false" outlineLevel="0" collapsed="false">
      <c r="A26" s="141" t="n">
        <v>19</v>
      </c>
      <c r="B26" s="142"/>
      <c r="C26" s="142"/>
      <c r="D26" s="142"/>
      <c r="E26" s="142"/>
      <c r="F26" s="157" t="n">
        <f aca="false">+E26+C26-D26-B26</f>
        <v>0</v>
      </c>
    </row>
    <row r="27" customFormat="false" ht="12.75" hidden="false" customHeight="false" outlineLevel="0" collapsed="false">
      <c r="A27" s="141" t="n">
        <v>20</v>
      </c>
      <c r="B27" s="142"/>
      <c r="C27" s="142"/>
      <c r="D27" s="142"/>
      <c r="E27" s="142"/>
      <c r="F27" s="157" t="n">
        <f aca="false">+E27+C27-D27-B27</f>
        <v>0</v>
      </c>
    </row>
    <row r="28" customFormat="false" ht="12.75" hidden="false" customHeight="false" outlineLevel="0" collapsed="false">
      <c r="A28" s="141" t="n">
        <v>21</v>
      </c>
      <c r="B28" s="142"/>
      <c r="C28" s="142"/>
      <c r="D28" s="142"/>
      <c r="E28" s="142"/>
      <c r="F28" s="157" t="n">
        <f aca="false">+E28+C28-D28-B28</f>
        <v>0</v>
      </c>
    </row>
    <row r="29" customFormat="false" ht="12.75" hidden="false" customHeight="false" outlineLevel="0" collapsed="false">
      <c r="A29" s="141" t="n">
        <v>22</v>
      </c>
      <c r="B29" s="142"/>
      <c r="C29" s="142"/>
      <c r="D29" s="142"/>
      <c r="E29" s="142"/>
      <c r="F29" s="157" t="n">
        <f aca="false">+E29+C29-D29-B29</f>
        <v>0</v>
      </c>
    </row>
    <row r="30" customFormat="false" ht="12.75" hidden="false" customHeight="false" outlineLevel="0" collapsed="false">
      <c r="A30" s="141" t="n">
        <v>23</v>
      </c>
      <c r="B30" s="142"/>
      <c r="C30" s="142"/>
      <c r="D30" s="142"/>
      <c r="E30" s="142"/>
      <c r="F30" s="157" t="n">
        <f aca="false">+E30+C30-D30-B30</f>
        <v>0</v>
      </c>
    </row>
    <row r="31" customFormat="false" ht="12.75" hidden="false" customHeight="false" outlineLevel="0" collapsed="false">
      <c r="A31" s="141" t="n">
        <v>24</v>
      </c>
      <c r="B31" s="142"/>
      <c r="C31" s="142"/>
      <c r="D31" s="142"/>
      <c r="E31" s="142"/>
      <c r="F31" s="157" t="n">
        <f aca="false">+E31+C31-D31-B31</f>
        <v>0</v>
      </c>
    </row>
    <row r="32" customFormat="false" ht="12.75" hidden="false" customHeight="false" outlineLevel="0" collapsed="false">
      <c r="A32" s="141" t="n">
        <v>25</v>
      </c>
      <c r="B32" s="142"/>
      <c r="C32" s="142"/>
      <c r="D32" s="142"/>
      <c r="E32" s="142"/>
      <c r="F32" s="157" t="n">
        <f aca="false">+E32+C32-D32-B32</f>
        <v>0</v>
      </c>
    </row>
    <row r="33" customFormat="false" ht="12.75" hidden="false" customHeight="false" outlineLevel="0" collapsed="false">
      <c r="A33" s="141" t="n">
        <v>26</v>
      </c>
      <c r="B33" s="142"/>
      <c r="C33" s="142"/>
      <c r="D33" s="142"/>
      <c r="E33" s="142"/>
      <c r="F33" s="157" t="n">
        <f aca="false">+E33+C33-D33-B33</f>
        <v>0</v>
      </c>
    </row>
    <row r="34" customFormat="false" ht="12.75" hidden="false" customHeight="false" outlineLevel="0" collapsed="false">
      <c r="A34" s="141" t="n">
        <v>27</v>
      </c>
      <c r="B34" s="142"/>
      <c r="C34" s="142"/>
      <c r="D34" s="142"/>
      <c r="E34" s="142"/>
      <c r="F34" s="157" t="n">
        <f aca="false">+E34+C34-D34-B34</f>
        <v>0</v>
      </c>
    </row>
    <row r="35" customFormat="false" ht="12.75" hidden="false" customHeight="false" outlineLevel="0" collapsed="false">
      <c r="A35" s="141" t="n">
        <v>28</v>
      </c>
      <c r="B35" s="142"/>
      <c r="C35" s="142"/>
      <c r="D35" s="142"/>
      <c r="E35" s="142"/>
      <c r="F35" s="157" t="n">
        <f aca="false">+E35+C35-D35-B35</f>
        <v>0</v>
      </c>
    </row>
    <row r="36" customFormat="false" ht="12.75" hidden="false" customHeight="false" outlineLevel="0" collapsed="false">
      <c r="A36" s="141" t="n">
        <v>29</v>
      </c>
      <c r="B36" s="142"/>
      <c r="C36" s="142"/>
      <c r="D36" s="142"/>
      <c r="E36" s="142"/>
      <c r="F36" s="157" t="n">
        <f aca="false">+E36+C36-D36-B36</f>
        <v>0</v>
      </c>
    </row>
    <row r="37" customFormat="false" ht="12.75" hidden="false" customHeight="false" outlineLevel="0" collapsed="false">
      <c r="A37" s="141" t="n">
        <v>30</v>
      </c>
      <c r="B37" s="142"/>
      <c r="C37" s="142"/>
      <c r="D37" s="142"/>
      <c r="E37" s="142"/>
      <c r="F37" s="157" t="n">
        <f aca="false">+E37+C37-D37-B37</f>
        <v>0</v>
      </c>
    </row>
    <row r="38" customFormat="false" ht="12.75" hidden="false" customHeight="false" outlineLevel="0" collapsed="false">
      <c r="A38" s="141" t="n">
        <v>31</v>
      </c>
      <c r="B38" s="142"/>
      <c r="C38" s="142"/>
      <c r="D38" s="142"/>
      <c r="E38" s="142"/>
      <c r="F38" s="157" t="n">
        <f aca="false">+E38+C38-D38-B38</f>
        <v>0</v>
      </c>
    </row>
    <row r="39" customFormat="false" ht="12.75" hidden="false" customHeight="false" outlineLevel="0" collapsed="false">
      <c r="A39" s="141"/>
      <c r="B39" s="142" t="n">
        <f aca="false">SUM(B8:B38)</f>
        <v>0</v>
      </c>
      <c r="C39" s="142" t="n">
        <f aca="false">SUM(C8:C38)</f>
        <v>0</v>
      </c>
      <c r="D39" s="142" t="n">
        <f aca="false">SUM(D8:D38)</f>
        <v>0</v>
      </c>
      <c r="E39" s="142" t="n">
        <f aca="false">SUM(E8:E38)</f>
        <v>1913</v>
      </c>
      <c r="F39" s="157" t="n">
        <f aca="false">SUM(F8:F38)</f>
        <v>1913</v>
      </c>
    </row>
    <row r="40" customFormat="false" ht="12.75" hidden="false" customHeight="false" outlineLevel="0" collapsed="false">
      <c r="A40" s="171"/>
      <c r="C40" s="32"/>
      <c r="F40" s="426" t="n">
        <f aca="false">+summary!G4</f>
        <v>2.08</v>
      </c>
    </row>
    <row r="41" customFormat="false" ht="12.75" hidden="false" customHeight="false" outlineLevel="0" collapsed="false">
      <c r="F41" s="169" t="n">
        <f aca="false">+F40*F39</f>
        <v>3979.04</v>
      </c>
    </row>
    <row r="42" customFormat="false" ht="12.75" hidden="false" customHeight="false" outlineLevel="0" collapsed="false">
      <c r="A42" s="195" t="n">
        <v>37287</v>
      </c>
      <c r="C42" s="97"/>
      <c r="F42" s="427" t="n">
        <v>42790.44</v>
      </c>
    </row>
    <row r="43" customFormat="false" ht="12.75" hidden="false" customHeight="false" outlineLevel="0" collapsed="false">
      <c r="A43" s="195" t="n">
        <v>37305</v>
      </c>
      <c r="C43" s="192"/>
      <c r="F43" s="169" t="n">
        <f aca="false">+F42+F41</f>
        <v>46769.48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1" t="n">
        <f aca="false">+A42</f>
        <v>37287</v>
      </c>
      <c r="B48" s="9"/>
      <c r="C48" s="9"/>
      <c r="D48" s="339" t="n">
        <v>4581</v>
      </c>
    </row>
    <row r="49" customFormat="false" ht="12.75" hidden="false" customHeight="false" outlineLevel="0" collapsed="false">
      <c r="A49" s="161" t="n">
        <f aca="false">+A43</f>
        <v>37305</v>
      </c>
      <c r="B49" s="9"/>
      <c r="C49" s="9"/>
      <c r="D49" s="42" t="n">
        <f aca="false">+F39</f>
        <v>1913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6494</v>
      </c>
    </row>
    <row r="51" customFormat="false" ht="12.75" hidden="false" customHeight="false" outlineLevel="0" collapsed="false">
      <c r="A51" s="165"/>
      <c r="B51" s="166"/>
      <c r="C51" s="167"/>
      <c r="D51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2"/>
      <c r="B5" s="5" t="s">
        <v>265</v>
      </c>
    </row>
    <row r="6" customFormat="false" ht="12.75" hidden="false" customHeight="false" outlineLevel="0" collapsed="false">
      <c r="A6" s="173"/>
      <c r="B6" s="131" t="n">
        <v>9198</v>
      </c>
      <c r="D6" s="131"/>
    </row>
    <row r="7" customFormat="false" ht="12.75" hidden="false" customHeight="false" outlineLevel="0" collapsed="false">
      <c r="A7" s="94" t="s">
        <v>157</v>
      </c>
      <c r="B7" s="135" t="s">
        <v>158</v>
      </c>
      <c r="C7" s="135" t="s">
        <v>159</v>
      </c>
    </row>
    <row r="8" customFormat="false" ht="12.75" hidden="false" customHeight="false" outlineLevel="0" collapsed="false">
      <c r="A8" s="141" t="n">
        <v>1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2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3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4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5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6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7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8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9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10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11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12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13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14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15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16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17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18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19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20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21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22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23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24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25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26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27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28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29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 t="n">
        <v>30</v>
      </c>
      <c r="B37" s="142"/>
      <c r="C37" s="142"/>
      <c r="D37" s="157" t="n">
        <f aca="false">+C37-B37</f>
        <v>0</v>
      </c>
    </row>
    <row r="38" customFormat="false" ht="12.75" hidden="false" customHeight="false" outlineLevel="0" collapsed="false">
      <c r="A38" s="141" t="n">
        <v>31</v>
      </c>
      <c r="B38" s="142"/>
      <c r="C38" s="142"/>
      <c r="D38" s="157" t="n">
        <f aca="false">+C38-B38</f>
        <v>0</v>
      </c>
    </row>
    <row r="39" customFormat="false" ht="12.75" hidden="false" customHeight="false" outlineLevel="0" collapsed="false">
      <c r="A39" s="141"/>
      <c r="B39" s="142" t="n">
        <f aca="false">SUM(B8:B38)</f>
        <v>0</v>
      </c>
      <c r="C39" s="142" t="n">
        <f aca="false">SUM(C8:C38)</f>
        <v>0</v>
      </c>
      <c r="D39" s="157" t="n">
        <f aca="false">SUM(D8:D38)</f>
        <v>0</v>
      </c>
    </row>
    <row r="40" customFormat="false" ht="12.75" hidden="false" customHeight="false" outlineLevel="0" collapsed="false">
      <c r="A40" s="171"/>
      <c r="C40" s="32"/>
      <c r="D40" s="197"/>
    </row>
    <row r="41" customFormat="false" ht="12.75" hidden="false" customHeight="false" outlineLevel="0" collapsed="false">
      <c r="A41" s="195" t="n">
        <v>37287</v>
      </c>
      <c r="C41" s="97"/>
      <c r="D41" s="477" t="n">
        <v>17587</v>
      </c>
    </row>
    <row r="42" customFormat="false" ht="12.75" hidden="false" customHeight="false" outlineLevel="0" collapsed="false">
      <c r="A42" s="195" t="n">
        <v>37305</v>
      </c>
      <c r="C42" s="192"/>
      <c r="D42" s="142" t="n">
        <f aca="false">+D41+D39</f>
        <v>17587</v>
      </c>
    </row>
    <row r="43" customFormat="false" ht="12.75" hidden="false" customHeight="false" outlineLevel="0" collapsed="false">
      <c r="D43" s="199"/>
    </row>
    <row r="44" customFormat="false" ht="12.75" hidden="false" customHeight="false" outlineLevel="0" collapsed="false">
      <c r="D44" s="199"/>
    </row>
    <row r="46" customFormat="false" ht="12.75" hidden="false" customHeight="false" outlineLevel="0" collapsed="false">
      <c r="A46" s="9" t="s">
        <v>165</v>
      </c>
      <c r="B46" s="9"/>
      <c r="C46" s="9"/>
      <c r="D46" s="9"/>
    </row>
    <row r="47" customFormat="false" ht="12.75" hidden="false" customHeight="false" outlineLevel="0" collapsed="false">
      <c r="A47" s="161" t="n">
        <f aca="false">+A41</f>
        <v>37287</v>
      </c>
      <c r="B47" s="9"/>
      <c r="C47" s="9"/>
      <c r="D47" s="478" t="n">
        <v>385897</v>
      </c>
    </row>
    <row r="48" customFormat="false" ht="12.75" hidden="false" customHeight="false" outlineLevel="0" collapsed="false">
      <c r="A48" s="161" t="n">
        <f aca="false">+A42</f>
        <v>37305</v>
      </c>
      <c r="B48" s="9"/>
      <c r="C48" s="9"/>
      <c r="D48" s="163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8" t="n">
        <f aca="false">+D48+D47</f>
        <v>385897</v>
      </c>
    </row>
    <row r="50" customFormat="false" ht="12.75" hidden="false" customHeight="false" outlineLevel="0" collapsed="false">
      <c r="A50" s="165"/>
      <c r="B50" s="166"/>
      <c r="C50" s="167"/>
      <c r="D50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22"/>
      <c r="B3" s="5" t="s">
        <v>266</v>
      </c>
    </row>
    <row r="4" customFormat="false" ht="12.75" hidden="false" customHeight="false" outlineLevel="0" collapsed="false">
      <c r="A4" s="173"/>
      <c r="B4" s="131" t="n">
        <v>78113</v>
      </c>
      <c r="D4" s="131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41" t="n">
        <v>1</v>
      </c>
      <c r="B6" s="142" t="n">
        <v>-42385</v>
      </c>
      <c r="C6" s="142" t="n">
        <v>-39000</v>
      </c>
      <c r="D6" s="157" t="n">
        <f aca="false">+C6-B6</f>
        <v>3385</v>
      </c>
      <c r="G6" s="244"/>
      <c r="H6" s="5"/>
      <c r="I6" s="5"/>
      <c r="J6" s="314"/>
      <c r="K6" s="479" t="s">
        <v>36</v>
      </c>
      <c r="L6" s="314"/>
      <c r="M6" s="19"/>
      <c r="N6" s="5"/>
    </row>
    <row r="7" customFormat="false" ht="12.75" hidden="false" customHeight="false" outlineLevel="0" collapsed="false">
      <c r="A7" s="141" t="n">
        <v>2</v>
      </c>
      <c r="B7" s="142" t="n">
        <v>-42398</v>
      </c>
      <c r="C7" s="142" t="n">
        <v>-40000</v>
      </c>
      <c r="D7" s="157" t="n">
        <f aca="false">+C7-B7</f>
        <v>2398</v>
      </c>
      <c r="G7" s="244" t="s">
        <v>160</v>
      </c>
      <c r="H7" s="480" t="s">
        <v>158</v>
      </c>
      <c r="I7" s="480" t="s">
        <v>159</v>
      </c>
      <c r="J7" s="481" t="s">
        <v>161</v>
      </c>
      <c r="K7" s="479" t="s">
        <v>162</v>
      </c>
      <c r="L7" s="314" t="s">
        <v>163</v>
      </c>
      <c r="M7" s="19"/>
      <c r="N7" s="5"/>
    </row>
    <row r="8" customFormat="false" ht="15" hidden="false" customHeight="true" outlineLevel="0" collapsed="false">
      <c r="A8" s="141" t="n">
        <v>3</v>
      </c>
      <c r="B8" s="142" t="n">
        <v>-42443</v>
      </c>
      <c r="C8" s="142" t="n">
        <v>-40000</v>
      </c>
      <c r="D8" s="157" t="n">
        <f aca="false">+C8-B8</f>
        <v>2443</v>
      </c>
      <c r="G8" s="244" t="n">
        <v>36923</v>
      </c>
      <c r="H8" s="166" t="n">
        <v>-537</v>
      </c>
      <c r="I8" s="166" t="n">
        <v>-5933</v>
      </c>
      <c r="J8" s="166" t="n">
        <f aca="false">+I8-H8</f>
        <v>-5396</v>
      </c>
      <c r="K8" s="479" t="n">
        <v>5.62</v>
      </c>
      <c r="L8" s="431" t="n">
        <f aca="false">+K8*J8</f>
        <v>-30325.52</v>
      </c>
      <c r="M8" s="19"/>
      <c r="N8" s="5"/>
    </row>
    <row r="9" customFormat="false" ht="15" hidden="false" customHeight="true" outlineLevel="0" collapsed="false">
      <c r="A9" s="141" t="n">
        <v>4</v>
      </c>
      <c r="B9" s="142" t="n">
        <v>-41996</v>
      </c>
      <c r="C9" s="142" t="n">
        <v>-40000</v>
      </c>
      <c r="D9" s="157" t="n">
        <f aca="false">+C9-B9</f>
        <v>1996</v>
      </c>
      <c r="G9" s="244" t="n">
        <v>36951</v>
      </c>
      <c r="H9" s="166" t="n">
        <v>-80533</v>
      </c>
      <c r="I9" s="166" t="n">
        <v>-96000</v>
      </c>
      <c r="J9" s="166" t="n">
        <f aca="false">+I9-H9</f>
        <v>-15467</v>
      </c>
      <c r="K9" s="479" t="n">
        <v>4.98</v>
      </c>
      <c r="L9" s="431" t="n">
        <f aca="false">+K9*J9</f>
        <v>-77025.66</v>
      </c>
      <c r="M9" s="137" t="n">
        <f aca="false">+L9+L8</f>
        <v>-107351.18</v>
      </c>
      <c r="N9" s="5"/>
    </row>
    <row r="10" customFormat="false" ht="15" hidden="false" customHeight="true" outlineLevel="0" collapsed="false">
      <c r="A10" s="141" t="n">
        <v>5</v>
      </c>
      <c r="B10" s="142" t="n">
        <v>-42071</v>
      </c>
      <c r="C10" s="142" t="n">
        <v>-40000</v>
      </c>
      <c r="D10" s="157" t="n">
        <f aca="false">+C10-B10</f>
        <v>2071</v>
      </c>
      <c r="G10" s="244" t="n">
        <v>36982</v>
      </c>
      <c r="H10" s="166" t="n">
        <v>-819833</v>
      </c>
      <c r="I10" s="166" t="n">
        <v>-1020974</v>
      </c>
      <c r="J10" s="166" t="n">
        <f aca="false">+I10-H10</f>
        <v>-201141</v>
      </c>
      <c r="K10" s="479" t="n">
        <v>4.87</v>
      </c>
      <c r="L10" s="431" t="n">
        <f aca="false">+K10*J10</f>
        <v>-979556.67</v>
      </c>
      <c r="M10" s="137" t="n">
        <f aca="false">+M9+L10</f>
        <v>-1086907.85</v>
      </c>
      <c r="N10" s="5"/>
    </row>
    <row r="11" customFormat="false" ht="15" hidden="false" customHeight="true" outlineLevel="0" collapsed="false">
      <c r="A11" s="141" t="n">
        <v>6</v>
      </c>
      <c r="B11" s="142" t="n">
        <v>-42173</v>
      </c>
      <c r="C11" s="142" t="n">
        <v>-42972</v>
      </c>
      <c r="D11" s="157" t="n">
        <f aca="false">+C11-B11</f>
        <v>-799</v>
      </c>
      <c r="G11" s="244" t="n">
        <v>37012</v>
      </c>
      <c r="H11" s="166" t="n">
        <f aca="false">-1443069+4335</f>
        <v>-1438734</v>
      </c>
      <c r="I11" s="166" t="n">
        <v>-1252019</v>
      </c>
      <c r="J11" s="166" t="n">
        <f aca="false">+I11-H11</f>
        <v>186715</v>
      </c>
      <c r="K11" s="479" t="n">
        <v>3.82</v>
      </c>
      <c r="L11" s="431" t="n">
        <f aca="false">+K11*J11</f>
        <v>713251.3</v>
      </c>
      <c r="M11" s="137" t="n">
        <f aca="false">+M10+L11</f>
        <v>-373656.55</v>
      </c>
      <c r="N11" s="5"/>
    </row>
    <row r="12" customFormat="false" ht="15" hidden="false" customHeight="true" outlineLevel="0" collapsed="false">
      <c r="A12" s="141" t="n">
        <v>7</v>
      </c>
      <c r="B12" s="142" t="n">
        <v>-48371</v>
      </c>
      <c r="C12" s="142" t="n">
        <v>-50000</v>
      </c>
      <c r="D12" s="157" t="n">
        <f aca="false">+C12-B12</f>
        <v>-1629</v>
      </c>
      <c r="G12" s="244" t="n">
        <v>37043</v>
      </c>
      <c r="H12" s="166" t="n">
        <f aca="false">-1584593+4130</f>
        <v>-1580463</v>
      </c>
      <c r="I12" s="166" t="n">
        <v>-1589467</v>
      </c>
      <c r="J12" s="166" t="n">
        <f aca="false">+I12-H12</f>
        <v>-9004</v>
      </c>
      <c r="K12" s="479" t="n">
        <v>3.2</v>
      </c>
      <c r="L12" s="431" t="n">
        <f aca="false">+K12*J12</f>
        <v>-28812.8</v>
      </c>
      <c r="M12" s="137" t="n">
        <f aca="false">+M11+L12</f>
        <v>-402469.35</v>
      </c>
      <c r="N12" s="5"/>
    </row>
    <row r="13" customFormat="false" ht="15" hidden="false" customHeight="true" outlineLevel="0" collapsed="false">
      <c r="A13" s="141" t="n">
        <v>8</v>
      </c>
      <c r="B13" s="142" t="n">
        <v>-80802</v>
      </c>
      <c r="C13" s="142" t="n">
        <v>-70000</v>
      </c>
      <c r="D13" s="157" t="n">
        <f aca="false">+C13-B13</f>
        <v>10802</v>
      </c>
      <c r="G13" s="244" t="n">
        <v>37073</v>
      </c>
      <c r="H13" s="166" t="n">
        <v>-2051914</v>
      </c>
      <c r="I13" s="166" t="n">
        <v>-1898771</v>
      </c>
      <c r="J13" s="166" t="n">
        <f aca="false">+I13-H13</f>
        <v>153143</v>
      </c>
      <c r="K13" s="479" t="n">
        <v>2.77</v>
      </c>
      <c r="L13" s="431" t="n">
        <f aca="false">+K13*J13</f>
        <v>424206.11</v>
      </c>
      <c r="M13" s="137" t="n">
        <f aca="false">+M12+L13</f>
        <v>21736.7599999998</v>
      </c>
      <c r="N13" s="5"/>
    </row>
    <row r="14" customFormat="false" ht="15" hidden="false" customHeight="true" outlineLevel="0" collapsed="false">
      <c r="A14" s="141" t="n">
        <v>9</v>
      </c>
      <c r="B14" s="142" t="n">
        <v>-82459</v>
      </c>
      <c r="C14" s="142" t="n">
        <v>-80300</v>
      </c>
      <c r="D14" s="157" t="n">
        <f aca="false">+C14-B14</f>
        <v>2159</v>
      </c>
      <c r="G14" s="244" t="n">
        <v>37104</v>
      </c>
      <c r="H14" s="166" t="n">
        <v>-2021619</v>
      </c>
      <c r="I14" s="166" t="n">
        <v>-1999977</v>
      </c>
      <c r="J14" s="166" t="n">
        <f aca="false">+I14-H14</f>
        <v>21642</v>
      </c>
      <c r="K14" s="479" t="n">
        <v>2.77</v>
      </c>
      <c r="L14" s="431" t="n">
        <f aca="false">+K14*J14</f>
        <v>59948.34</v>
      </c>
      <c r="M14" s="137" t="n">
        <f aca="false">+M13+L14</f>
        <v>81685.0999999998</v>
      </c>
      <c r="N14" s="5"/>
    </row>
    <row r="15" customFormat="false" ht="15" hidden="false" customHeight="true" outlineLevel="0" collapsed="false">
      <c r="A15" s="141" t="n">
        <v>10</v>
      </c>
      <c r="B15" s="142" t="n">
        <v>-78069</v>
      </c>
      <c r="C15" s="142" t="n">
        <v>-80300</v>
      </c>
      <c r="D15" s="157" t="n">
        <f aca="false">+C15-B15</f>
        <v>-2231</v>
      </c>
      <c r="G15" s="482"/>
      <c r="H15" s="166"/>
      <c r="I15" s="166"/>
      <c r="J15" s="166"/>
      <c r="K15" s="479"/>
      <c r="L15" s="431"/>
      <c r="M15" s="137"/>
      <c r="N15" s="5"/>
    </row>
    <row r="16" customFormat="false" ht="15" hidden="false" customHeight="true" outlineLevel="0" collapsed="false">
      <c r="A16" s="141" t="n">
        <v>11</v>
      </c>
      <c r="B16" s="142" t="n">
        <v>-83884</v>
      </c>
      <c r="C16" s="142" t="n">
        <v>-80300</v>
      </c>
      <c r="D16" s="157" t="n">
        <f aca="false">+C16-B16</f>
        <v>3584</v>
      </c>
      <c r="G16" s="483"/>
      <c r="H16" s="5"/>
      <c r="I16" s="5"/>
      <c r="J16" s="314"/>
      <c r="K16" s="479"/>
      <c r="L16" s="314"/>
      <c r="M16" s="19"/>
      <c r="N16" s="5"/>
    </row>
    <row r="17" customFormat="false" ht="15" hidden="false" customHeight="true" outlineLevel="0" collapsed="false">
      <c r="A17" s="141" t="n">
        <v>12</v>
      </c>
      <c r="B17" s="142" t="n">
        <v>-84205</v>
      </c>
      <c r="C17" s="142" t="n">
        <v>-80299</v>
      </c>
      <c r="D17" s="157" t="n">
        <f aca="false">+C17-B17</f>
        <v>3906</v>
      </c>
      <c r="G17" s="483"/>
      <c r="H17" s="5"/>
      <c r="I17" s="5"/>
      <c r="J17" s="313" t="n">
        <f aca="false">SUM(J8:J16)</f>
        <v>130492</v>
      </c>
      <c r="K17" s="479"/>
      <c r="L17" s="314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41" t="n">
        <v>13</v>
      </c>
      <c r="B18" s="142" t="n">
        <v>-80842</v>
      </c>
      <c r="C18" s="142" t="n">
        <v>-80300</v>
      </c>
      <c r="D18" s="157" t="n">
        <f aca="false">+C18-B18</f>
        <v>542</v>
      </c>
      <c r="G18" s="5"/>
      <c r="H18" s="5"/>
      <c r="I18" s="5"/>
      <c r="J18" s="314"/>
      <c r="K18" s="479"/>
      <c r="L18" s="314"/>
      <c r="M18" s="19"/>
      <c r="N18" s="5"/>
    </row>
    <row r="19" customFormat="false" ht="12.75" hidden="false" customHeight="false" outlineLevel="0" collapsed="false">
      <c r="A19" s="141" t="n">
        <v>14</v>
      </c>
      <c r="B19" s="142" t="n">
        <v>-82060</v>
      </c>
      <c r="C19" s="142" t="n">
        <v>-85300</v>
      </c>
      <c r="D19" s="157" t="n">
        <f aca="false">+C19-B19</f>
        <v>-3240</v>
      </c>
      <c r="G19" s="244" t="s">
        <v>267</v>
      </c>
      <c r="H19" s="166" t="n">
        <f aca="false">+B37</f>
        <v>-1210357</v>
      </c>
      <c r="I19" s="166" t="n">
        <f aca="false">+C37</f>
        <v>-1184971</v>
      </c>
      <c r="J19" s="166" t="n">
        <f aca="false">+I19-H19</f>
        <v>25386</v>
      </c>
      <c r="K19" s="479" t="n">
        <f aca="false">+D38</f>
        <v>2.08</v>
      </c>
      <c r="L19" s="431" t="n">
        <f aca="false">+K19*J19</f>
        <v>52802.88</v>
      </c>
      <c r="M19" s="19"/>
      <c r="N19" s="5"/>
    </row>
    <row r="20" customFormat="false" ht="12.75" hidden="false" customHeight="false" outlineLevel="0" collapsed="false">
      <c r="A20" s="141" t="n">
        <v>15</v>
      </c>
      <c r="B20" s="142" t="n">
        <v>-84337</v>
      </c>
      <c r="C20" s="142" t="n">
        <v>-80300</v>
      </c>
      <c r="D20" s="157" t="n">
        <f aca="false">+C20-B20</f>
        <v>4037</v>
      </c>
      <c r="G20" s="244"/>
      <c r="H20" s="166"/>
      <c r="I20" s="166"/>
      <c r="J20" s="166"/>
      <c r="K20" s="479"/>
      <c r="L20" s="431"/>
      <c r="M20" s="19"/>
      <c r="N20" s="5"/>
    </row>
    <row r="21" customFormat="false" ht="12.75" hidden="false" customHeight="false" outlineLevel="0" collapsed="false">
      <c r="A21" s="141" t="n">
        <v>16</v>
      </c>
      <c r="B21" s="142" t="n">
        <v>-84089</v>
      </c>
      <c r="C21" s="142" t="n">
        <v>-85300</v>
      </c>
      <c r="D21" s="157" t="n">
        <f aca="false">+C21-B21</f>
        <v>-1211</v>
      </c>
      <c r="G21" s="160"/>
      <c r="H21" s="142"/>
      <c r="I21" s="142"/>
      <c r="J21" s="142"/>
      <c r="K21" s="138"/>
      <c r="L21" s="137"/>
      <c r="M21" s="19"/>
      <c r="N21" s="5"/>
    </row>
    <row r="22" customFormat="false" ht="12.75" hidden="false" customHeight="false" outlineLevel="0" collapsed="false">
      <c r="A22" s="141" t="n">
        <v>17</v>
      </c>
      <c r="B22" s="142" t="n">
        <v>-83899</v>
      </c>
      <c r="C22" s="142" t="n">
        <v>-85300</v>
      </c>
      <c r="D22" s="157" t="n">
        <f aca="false">+C22-B22</f>
        <v>-1401</v>
      </c>
      <c r="G22" s="160"/>
      <c r="H22" s="142"/>
      <c r="I22" s="142"/>
      <c r="J22" s="137"/>
      <c r="K22" s="138"/>
      <c r="L22" s="137"/>
      <c r="M22" s="19"/>
      <c r="N22" s="5"/>
    </row>
    <row r="23" customFormat="false" ht="12.75" hidden="false" customHeight="false" outlineLevel="0" collapsed="false">
      <c r="A23" s="141" t="n">
        <v>18</v>
      </c>
      <c r="B23" s="142" t="n">
        <v>-83874</v>
      </c>
      <c r="C23" s="142" t="n">
        <v>-85300</v>
      </c>
      <c r="D23" s="157" t="n">
        <f aca="false">+C23-B23</f>
        <v>-1426</v>
      </c>
      <c r="G23" s="160"/>
      <c r="H23" s="142"/>
      <c r="I23" s="142"/>
      <c r="J23" s="154"/>
      <c r="K23" s="155"/>
      <c r="L23" s="154"/>
      <c r="M23" s="19"/>
      <c r="N23" s="5"/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  <c r="G24" s="19" t="s">
        <v>268</v>
      </c>
      <c r="H24" s="142"/>
      <c r="I24" s="142"/>
      <c r="J24" s="142" t="n">
        <f aca="false">+J19+J17</f>
        <v>155878</v>
      </c>
      <c r="K24" s="155"/>
      <c r="L24" s="154" t="n">
        <f aca="false">+L19+L17</f>
        <v>134487.98</v>
      </c>
      <c r="M24" s="19"/>
      <c r="N24" s="5"/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  <c r="G25" s="19"/>
      <c r="H25" s="142"/>
      <c r="I25" s="142"/>
      <c r="J25" s="154"/>
      <c r="K25" s="155"/>
      <c r="L25" s="154"/>
      <c r="M25" s="19"/>
      <c r="N25" s="5"/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  <c r="G26" s="19" t="s">
        <v>269</v>
      </c>
      <c r="H26" s="142"/>
      <c r="I26" s="142"/>
      <c r="J26" s="154"/>
      <c r="K26" s="155"/>
      <c r="L26" s="142" t="n">
        <f aca="false">+L24/K19</f>
        <v>64657.6826923076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  <c r="G27" s="9"/>
      <c r="H27" s="142"/>
      <c r="I27" s="142"/>
      <c r="J27" s="154"/>
      <c r="K27" s="155"/>
      <c r="L27" s="154"/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  <c r="G28" s="9"/>
      <c r="H28" s="142"/>
      <c r="I28" s="142"/>
      <c r="J28" s="154"/>
      <c r="K28" s="155"/>
      <c r="L28" s="154"/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-1210357</v>
      </c>
      <c r="C37" s="142" t="n">
        <f aca="false">SUM(C6:C36)</f>
        <v>-1184971</v>
      </c>
      <c r="D37" s="157" t="n">
        <f aca="false">SUM(D6:D36)</f>
        <v>25386</v>
      </c>
    </row>
    <row r="38" customFormat="false" ht="12.75" hidden="false" customHeight="false" outlineLevel="0" collapsed="false">
      <c r="A38" s="171"/>
      <c r="C38" s="32"/>
      <c r="D38" s="338" t="n">
        <f aca="false">+summary!G4</f>
        <v>2.08</v>
      </c>
    </row>
    <row r="39" customFormat="false" ht="12.75" hidden="false" customHeight="false" outlineLevel="0" collapsed="false">
      <c r="D39" s="169" t="n">
        <f aca="false">+D38*D37</f>
        <v>52802.88</v>
      </c>
    </row>
    <row r="40" customFormat="false" ht="12.75" hidden="false" customHeight="false" outlineLevel="0" collapsed="false">
      <c r="A40" s="195" t="n">
        <v>37287</v>
      </c>
      <c r="C40" s="97"/>
      <c r="D40" s="484" t="n">
        <v>-2220</v>
      </c>
    </row>
    <row r="41" customFormat="false" ht="12.75" hidden="false" customHeight="false" outlineLevel="0" collapsed="false">
      <c r="A41" s="195" t="n">
        <v>37305</v>
      </c>
      <c r="C41" s="192"/>
      <c r="D41" s="169" t="n">
        <f aca="false">+D40+D39</f>
        <v>50582.88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61" t="n">
        <f aca="false">+A40</f>
        <v>37287</v>
      </c>
      <c r="B45" s="9"/>
      <c r="C45" s="9"/>
      <c r="D45" s="387" t="n">
        <v>86032</v>
      </c>
    </row>
    <row r="46" customFormat="false" ht="12.75" hidden="false" customHeight="false" outlineLevel="0" collapsed="false">
      <c r="A46" s="161" t="n">
        <f aca="false">+A41</f>
        <v>37305</v>
      </c>
      <c r="B46" s="9"/>
      <c r="C46" s="9"/>
      <c r="D46" s="42" t="n">
        <f aca="false">+D37</f>
        <v>25386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111418</v>
      </c>
    </row>
    <row r="48" customFormat="false" ht="12.75" hidden="false" customHeight="false" outlineLevel="0" collapsed="false">
      <c r="A48" s="165"/>
      <c r="B48" s="166"/>
      <c r="C48" s="167"/>
      <c r="D48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2"/>
      <c r="B3" s="5" t="s">
        <v>270</v>
      </c>
      <c r="E3" s="173"/>
    </row>
    <row r="4" customFormat="false" ht="12.75" hidden="false" customHeight="false" outlineLevel="0" collapsed="false">
      <c r="A4" s="173"/>
      <c r="B4" s="131" t="n">
        <v>78093</v>
      </c>
      <c r="D4" s="131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31118</v>
      </c>
      <c r="C6" s="142" t="n">
        <v>31456</v>
      </c>
      <c r="D6" s="157" t="n">
        <f aca="false">+C6-B6</f>
        <v>338</v>
      </c>
    </row>
    <row r="7" customFormat="false" ht="12.75" hidden="false" customHeight="false" outlineLevel="0" collapsed="false">
      <c r="A7" s="141" t="n">
        <v>2</v>
      </c>
      <c r="B7" s="142" t="n">
        <v>26432</v>
      </c>
      <c r="C7" s="142" t="n">
        <v>31456</v>
      </c>
      <c r="D7" s="157" t="n">
        <f aca="false">+C7-B7</f>
        <v>5024</v>
      </c>
    </row>
    <row r="8" customFormat="false" ht="12.75" hidden="false" customHeight="false" outlineLevel="0" collapsed="false">
      <c r="A8" s="141" t="n">
        <v>3</v>
      </c>
      <c r="B8" s="142" t="n">
        <v>27387</v>
      </c>
      <c r="C8" s="142" t="n">
        <v>31394</v>
      </c>
      <c r="D8" s="157" t="n">
        <f aca="false">+C8-B8</f>
        <v>4007</v>
      </c>
    </row>
    <row r="9" customFormat="false" ht="12.75" hidden="false" customHeight="false" outlineLevel="0" collapsed="false">
      <c r="A9" s="141" t="n">
        <v>4</v>
      </c>
      <c r="B9" s="142" t="n">
        <v>31954</v>
      </c>
      <c r="C9" s="142" t="n">
        <v>31456</v>
      </c>
      <c r="D9" s="157" t="n">
        <f aca="false">+C9-B9</f>
        <v>-498</v>
      </c>
    </row>
    <row r="10" customFormat="false" ht="12.75" hidden="false" customHeight="false" outlineLevel="0" collapsed="false">
      <c r="A10" s="141" t="n">
        <v>5</v>
      </c>
      <c r="B10" s="142" t="n">
        <v>31066</v>
      </c>
      <c r="C10" s="142" t="n">
        <v>34456</v>
      </c>
      <c r="D10" s="157" t="n">
        <f aca="false">+C10-B10</f>
        <v>3390</v>
      </c>
    </row>
    <row r="11" customFormat="false" ht="12.75" hidden="false" customHeight="false" outlineLevel="0" collapsed="false">
      <c r="A11" s="141" t="n">
        <v>6</v>
      </c>
      <c r="B11" s="142" t="n">
        <v>37507</v>
      </c>
      <c r="C11" s="142" t="n">
        <v>36936</v>
      </c>
      <c r="D11" s="157" t="n">
        <f aca="false">+C11-B11</f>
        <v>-571</v>
      </c>
    </row>
    <row r="12" customFormat="false" ht="12.75" hidden="false" customHeight="false" outlineLevel="0" collapsed="false">
      <c r="A12" s="141" t="n">
        <v>7</v>
      </c>
      <c r="B12" s="142" t="n">
        <v>37808</v>
      </c>
      <c r="C12" s="142" t="n">
        <v>38956</v>
      </c>
      <c r="D12" s="157" t="n">
        <f aca="false">+C12-B12</f>
        <v>1148</v>
      </c>
    </row>
    <row r="13" customFormat="false" ht="12.75" hidden="false" customHeight="false" outlineLevel="0" collapsed="false">
      <c r="A13" s="141" t="n">
        <v>8</v>
      </c>
      <c r="B13" s="142" t="n">
        <v>38181</v>
      </c>
      <c r="C13" s="142" t="n">
        <v>39034</v>
      </c>
      <c r="D13" s="157" t="n">
        <f aca="false">+C13-B13</f>
        <v>853</v>
      </c>
    </row>
    <row r="14" customFormat="false" ht="12.75" hidden="false" customHeight="false" outlineLevel="0" collapsed="false">
      <c r="A14" s="141" t="n">
        <v>9</v>
      </c>
      <c r="B14" s="142" t="n">
        <v>38435</v>
      </c>
      <c r="C14" s="142" t="n">
        <v>39956</v>
      </c>
      <c r="D14" s="157" t="n">
        <f aca="false">+C14-B14</f>
        <v>1521</v>
      </c>
    </row>
    <row r="15" customFormat="false" ht="12.75" hidden="false" customHeight="false" outlineLevel="0" collapsed="false">
      <c r="A15" s="141" t="n">
        <v>10</v>
      </c>
      <c r="B15" s="142" t="n">
        <v>36511</v>
      </c>
      <c r="C15" s="142" t="n">
        <v>39956</v>
      </c>
      <c r="D15" s="157" t="n">
        <f aca="false">+C15-B15</f>
        <v>3445</v>
      </c>
    </row>
    <row r="16" customFormat="false" ht="12.75" hidden="false" customHeight="false" outlineLevel="0" collapsed="false">
      <c r="A16" s="141" t="n">
        <v>11</v>
      </c>
      <c r="B16" s="142" t="n">
        <v>36351</v>
      </c>
      <c r="C16" s="142" t="n">
        <v>34319</v>
      </c>
      <c r="D16" s="157" t="n">
        <f aca="false">+C16-B16</f>
        <v>-2032</v>
      </c>
    </row>
    <row r="17" customFormat="false" ht="12.75" hidden="false" customHeight="false" outlineLevel="0" collapsed="false">
      <c r="A17" s="141" t="n">
        <v>12</v>
      </c>
      <c r="B17" s="142" t="n">
        <v>35353</v>
      </c>
      <c r="C17" s="142" t="n">
        <v>39956</v>
      </c>
      <c r="D17" s="157" t="n">
        <f aca="false">+C17-B17</f>
        <v>4603</v>
      </c>
    </row>
    <row r="18" customFormat="false" ht="12.75" hidden="false" customHeight="false" outlineLevel="0" collapsed="false">
      <c r="A18" s="141" t="n">
        <v>13</v>
      </c>
      <c r="B18" s="142" t="n">
        <v>38142</v>
      </c>
      <c r="C18" s="142" t="n">
        <v>39956</v>
      </c>
      <c r="D18" s="157" t="n">
        <f aca="false">+C18-B18</f>
        <v>1814</v>
      </c>
    </row>
    <row r="19" customFormat="false" ht="12.75" hidden="false" customHeight="false" outlineLevel="0" collapsed="false">
      <c r="A19" s="141" t="n">
        <v>14</v>
      </c>
      <c r="B19" s="142" t="n">
        <v>34878</v>
      </c>
      <c r="C19" s="142" t="n">
        <v>37956</v>
      </c>
      <c r="D19" s="157" t="n">
        <f aca="false">+C19-B19</f>
        <v>3078</v>
      </c>
    </row>
    <row r="20" customFormat="false" ht="12.75" hidden="false" customHeight="false" outlineLevel="0" collapsed="false">
      <c r="A20" s="141" t="n">
        <v>15</v>
      </c>
      <c r="B20" s="142" t="n">
        <v>40870</v>
      </c>
      <c r="C20" s="142" t="n">
        <v>37956</v>
      </c>
      <c r="D20" s="157" t="n">
        <f aca="false">+C20-B20</f>
        <v>-2914</v>
      </c>
    </row>
    <row r="21" customFormat="false" ht="12.75" hidden="false" customHeight="false" outlineLevel="0" collapsed="false">
      <c r="A21" s="141" t="n">
        <v>16</v>
      </c>
      <c r="B21" s="142" t="n">
        <v>40485</v>
      </c>
      <c r="C21" s="142" t="n">
        <v>39956</v>
      </c>
      <c r="D21" s="157" t="n">
        <f aca="false">+C21-B21</f>
        <v>-529</v>
      </c>
    </row>
    <row r="22" customFormat="false" ht="12.75" hidden="false" customHeight="false" outlineLevel="0" collapsed="false">
      <c r="A22" s="141" t="n">
        <v>17</v>
      </c>
      <c r="B22" s="142" t="n">
        <v>40144</v>
      </c>
      <c r="C22" s="142" t="n">
        <v>39956</v>
      </c>
      <c r="D22" s="157" t="n">
        <f aca="false">+C22-B22</f>
        <v>-188</v>
      </c>
    </row>
    <row r="23" customFormat="false" ht="12.75" hidden="false" customHeight="false" outlineLevel="0" collapsed="false">
      <c r="A23" s="141" t="n">
        <v>18</v>
      </c>
      <c r="B23" s="142" t="n">
        <v>41271</v>
      </c>
      <c r="C23" s="142" t="n">
        <v>40108</v>
      </c>
      <c r="D23" s="157" t="n">
        <f aca="false">+C23-B23</f>
        <v>-1163</v>
      </c>
    </row>
    <row r="24" customFormat="false" ht="12.75" hidden="false" customHeight="false" outlineLevel="0" collapsed="false">
      <c r="A24" s="141" t="n">
        <v>19</v>
      </c>
      <c r="B24" s="142" t="n">
        <v>41201</v>
      </c>
      <c r="C24" s="142" t="n">
        <v>40108</v>
      </c>
      <c r="D24" s="157" t="n">
        <f aca="false">+C24-B24</f>
        <v>-1093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685094</v>
      </c>
      <c r="C37" s="142" t="n">
        <f aca="false">SUM(C6:C36)</f>
        <v>705327</v>
      </c>
      <c r="D37" s="157" t="n">
        <f aca="false">SUM(D6:D36)</f>
        <v>20233</v>
      </c>
    </row>
    <row r="38" customFormat="false" ht="12.75" hidden="false" customHeight="false" outlineLevel="0" collapsed="false">
      <c r="A38" s="171"/>
      <c r="B38" s="76"/>
      <c r="C38" s="32"/>
      <c r="D38" s="338" t="n">
        <f aca="false">+summary!G5</f>
        <v>2.08</v>
      </c>
    </row>
    <row r="39" customFormat="false" ht="12.75" hidden="false" customHeight="false" outlineLevel="0" collapsed="false">
      <c r="D39" s="169" t="n">
        <f aca="false">+D38*D37</f>
        <v>42084.64</v>
      </c>
    </row>
    <row r="40" customFormat="false" ht="12.75" hidden="false" customHeight="false" outlineLevel="0" collapsed="false">
      <c r="A40" s="195" t="n">
        <v>37287</v>
      </c>
      <c r="C40" s="97"/>
      <c r="D40" s="484" t="n">
        <v>100916</v>
      </c>
    </row>
    <row r="41" customFormat="false" ht="12.75" hidden="false" customHeight="false" outlineLevel="0" collapsed="false">
      <c r="A41" s="195" t="n">
        <v>37306</v>
      </c>
      <c r="C41" s="192"/>
      <c r="D41" s="169" t="n">
        <f aca="false">+D40+D39</f>
        <v>143000.64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61" t="n">
        <f aca="false">+A40</f>
        <v>37287</v>
      </c>
      <c r="B45" s="9"/>
      <c r="C45" s="9"/>
      <c r="D45" s="387" t="n">
        <v>62232</v>
      </c>
    </row>
    <row r="46" customFormat="false" ht="12.75" hidden="false" customHeight="false" outlineLevel="0" collapsed="false">
      <c r="A46" s="161" t="n">
        <f aca="false">+A41</f>
        <v>37306</v>
      </c>
      <c r="B46" s="9"/>
      <c r="C46" s="9"/>
      <c r="D46" s="42" t="n">
        <f aca="false">+D37</f>
        <v>20233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82465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5" width="10.71"/>
    <col collapsed="false" customWidth="true" hidden="false" outlineLevel="0" max="17" min="17" style="130" width="7.99"/>
    <col collapsed="false" customWidth="true" hidden="false" outlineLevel="0" max="18" min="18" style="45" width="11.42"/>
  </cols>
  <sheetData>
    <row r="1" customFormat="false" ht="12.75" hidden="false" customHeight="false" outlineLevel="0" collapsed="false">
      <c r="B1" s="131" t="s">
        <v>153</v>
      </c>
      <c r="D1" s="131" t="s">
        <v>154</v>
      </c>
      <c r="F1" s="131" t="s">
        <v>155</v>
      </c>
      <c r="H1" s="131" t="s">
        <v>156</v>
      </c>
    </row>
    <row r="2" customFormat="false" ht="12.75" hidden="false" customHeight="false" outlineLevel="0" collapsed="false">
      <c r="B2" s="132"/>
      <c r="C2" s="133"/>
      <c r="D2" s="133"/>
      <c r="E2" s="133"/>
      <c r="F2" s="133"/>
      <c r="G2" s="133"/>
      <c r="H2" s="133"/>
      <c r="I2" s="133"/>
      <c r="J2" s="133"/>
      <c r="M2" s="9"/>
      <c r="N2" s="9"/>
      <c r="O2" s="9"/>
      <c r="P2" s="97"/>
      <c r="Q2" s="134"/>
      <c r="R2" s="97"/>
      <c r="S2" s="9"/>
      <c r="T2" s="9"/>
    </row>
    <row r="3" customFormat="false" ht="12.75" hidden="false" customHeight="false" outlineLevel="0" collapsed="false">
      <c r="A3" s="94" t="s">
        <v>157</v>
      </c>
      <c r="B3" s="135" t="s">
        <v>158</v>
      </c>
      <c r="C3" s="135" t="s">
        <v>159</v>
      </c>
      <c r="D3" s="135" t="s">
        <v>158</v>
      </c>
      <c r="E3" s="135" t="s">
        <v>159</v>
      </c>
      <c r="F3" s="135" t="s">
        <v>158</v>
      </c>
      <c r="G3" s="135" t="s">
        <v>159</v>
      </c>
      <c r="H3" s="135" t="s">
        <v>158</v>
      </c>
      <c r="I3" s="135" t="s">
        <v>159</v>
      </c>
      <c r="J3" s="135"/>
      <c r="M3" s="136"/>
      <c r="N3" s="19"/>
      <c r="O3" s="19"/>
      <c r="P3" s="137"/>
      <c r="Q3" s="138" t="s">
        <v>36</v>
      </c>
      <c r="R3" s="137"/>
      <c r="S3" s="9"/>
      <c r="T3" s="18"/>
      <c r="Y3" s="6"/>
      <c r="Z3" s="139"/>
      <c r="AA3" s="139"/>
      <c r="AB3" s="139"/>
      <c r="AC3" s="139"/>
      <c r="AD3" s="139"/>
      <c r="AF3" s="140"/>
    </row>
    <row r="4" customFormat="false" ht="12.75" hidden="false" customHeight="false" outlineLevel="0" collapsed="false">
      <c r="A4" s="141" t="n">
        <v>1</v>
      </c>
      <c r="B4" s="142" t="n">
        <v>348740</v>
      </c>
      <c r="C4" s="142" t="n">
        <v>348593</v>
      </c>
      <c r="D4" s="142" t="n">
        <v>44952</v>
      </c>
      <c r="E4" s="142" t="n">
        <v>39832</v>
      </c>
      <c r="F4" s="142" t="n">
        <v>34864</v>
      </c>
      <c r="G4" s="142" t="n">
        <v>38368</v>
      </c>
      <c r="H4" s="142" t="n">
        <v>138333</v>
      </c>
      <c r="I4" s="142" t="n">
        <v>132994</v>
      </c>
      <c r="J4" s="142" t="n">
        <f aca="false">+C4+E4+G4+I4-H4-F4-D4-B4</f>
        <v>-7102</v>
      </c>
      <c r="K4" s="76"/>
      <c r="M4" s="136" t="s">
        <v>160</v>
      </c>
      <c r="N4" s="133" t="s">
        <v>158</v>
      </c>
      <c r="O4" s="133" t="s">
        <v>159</v>
      </c>
      <c r="P4" s="143" t="s">
        <v>161</v>
      </c>
      <c r="Q4" s="138" t="s">
        <v>162</v>
      </c>
      <c r="R4" s="137" t="s">
        <v>163</v>
      </c>
      <c r="S4" s="18"/>
      <c r="T4" s="18"/>
      <c r="W4" s="144"/>
      <c r="Y4" s="6"/>
      <c r="Z4" s="139"/>
      <c r="AA4" s="139"/>
      <c r="AB4" s="139"/>
      <c r="AC4" s="139"/>
      <c r="AD4" s="139"/>
      <c r="AE4" s="18"/>
      <c r="AF4" s="140"/>
      <c r="AI4" s="144"/>
    </row>
    <row r="5" customFormat="false" ht="12.75" hidden="false" customHeight="false" outlineLevel="0" collapsed="false">
      <c r="A5" s="141" t="n">
        <v>2</v>
      </c>
      <c r="B5" s="142" t="n">
        <v>326868</v>
      </c>
      <c r="C5" s="142" t="n">
        <v>331402</v>
      </c>
      <c r="D5" s="142" t="n">
        <v>44933</v>
      </c>
      <c r="E5" s="142" t="n">
        <v>40489</v>
      </c>
      <c r="F5" s="142" t="n">
        <v>36801</v>
      </c>
      <c r="G5" s="142" t="n">
        <v>38316</v>
      </c>
      <c r="H5" s="142" t="n">
        <v>105582</v>
      </c>
      <c r="I5" s="142" t="n">
        <v>103708</v>
      </c>
      <c r="J5" s="142" t="n">
        <f aca="false">+C5+E5+G5+I5-H5-F5-D5-B5</f>
        <v>-269</v>
      </c>
      <c r="M5" s="145" t="s">
        <v>164</v>
      </c>
      <c r="N5" s="32"/>
      <c r="O5" s="32"/>
      <c r="P5" s="32" t="n">
        <v>-34361</v>
      </c>
      <c r="Q5" s="134"/>
      <c r="R5" s="68" t="n">
        <v>25006</v>
      </c>
      <c r="S5" s="9"/>
      <c r="T5" s="97"/>
      <c r="U5" s="73"/>
      <c r="Y5" s="146"/>
      <c r="Z5" s="147"/>
      <c r="AA5" s="147"/>
      <c r="AB5" s="147"/>
      <c r="AC5" s="147"/>
      <c r="AD5" s="147"/>
      <c r="AE5" s="148"/>
      <c r="AF5" s="149"/>
      <c r="AG5" s="73"/>
      <c r="AH5" s="97"/>
      <c r="AI5" s="144"/>
    </row>
    <row r="6" customFormat="false" ht="12.75" hidden="false" customHeight="false" outlineLevel="0" collapsed="false">
      <c r="A6" s="141" t="n">
        <v>3</v>
      </c>
      <c r="B6" s="142" t="n">
        <v>327137</v>
      </c>
      <c r="C6" s="142" t="n">
        <v>330848</v>
      </c>
      <c r="D6" s="142" t="n">
        <v>45018</v>
      </c>
      <c r="E6" s="142" t="n">
        <v>40410</v>
      </c>
      <c r="F6" s="142" t="n">
        <v>34501</v>
      </c>
      <c r="G6" s="142" t="n">
        <v>39399</v>
      </c>
      <c r="H6" s="142" t="n">
        <v>111726</v>
      </c>
      <c r="I6" s="142" t="n">
        <v>105510</v>
      </c>
      <c r="J6" s="142" t="n">
        <f aca="false">+C6+E6+G6+I6-H6-F6-D6-B6</f>
        <v>-2215</v>
      </c>
      <c r="M6" s="136" t="n">
        <v>36861</v>
      </c>
      <c r="N6" s="142" t="n">
        <v>19698194</v>
      </c>
      <c r="O6" s="142" t="n">
        <v>19662410</v>
      </c>
      <c r="P6" s="32" t="n">
        <f aca="false">+O6-N6</f>
        <v>-35784</v>
      </c>
      <c r="Q6" s="134" t="n">
        <v>7.95</v>
      </c>
      <c r="R6" s="68" t="n">
        <f aca="false">+Q6*P6</f>
        <v>-284482.8</v>
      </c>
      <c r="S6" s="148"/>
      <c r="T6" s="137"/>
      <c r="U6" s="73"/>
      <c r="V6" s="97"/>
      <c r="W6" s="144"/>
      <c r="Y6" s="146"/>
      <c r="Z6" s="147"/>
      <c r="AA6" s="147"/>
      <c r="AB6" s="147"/>
      <c r="AC6" s="147"/>
      <c r="AD6" s="147"/>
      <c r="AE6" s="150"/>
      <c r="AF6" s="149"/>
      <c r="AG6" s="73"/>
      <c r="AH6" s="97"/>
      <c r="AI6" s="144"/>
    </row>
    <row r="7" customFormat="false" ht="12.75" hidden="false" customHeight="false" outlineLevel="0" collapsed="false">
      <c r="A7" s="141" t="n">
        <v>4</v>
      </c>
      <c r="B7" s="142" t="n">
        <v>327600</v>
      </c>
      <c r="C7" s="142" t="n">
        <v>330450</v>
      </c>
      <c r="D7" s="142" t="n">
        <v>31087</v>
      </c>
      <c r="E7" s="142" t="n">
        <v>40426</v>
      </c>
      <c r="F7" s="142" t="n">
        <v>42627</v>
      </c>
      <c r="G7" s="142" t="n">
        <v>39399</v>
      </c>
      <c r="H7" s="142" t="n">
        <v>126063</v>
      </c>
      <c r="I7" s="142" t="n">
        <v>126994</v>
      </c>
      <c r="J7" s="142" t="n">
        <f aca="false">+C7+E7+G7+I7-H7-F7-D7-B7</f>
        <v>9892</v>
      </c>
      <c r="M7" s="136" t="n">
        <v>36892</v>
      </c>
      <c r="N7" s="142" t="n">
        <v>18949781</v>
      </c>
      <c r="O7" s="32" t="n">
        <v>18975457</v>
      </c>
      <c r="P7" s="32" t="n">
        <f aca="false">+O7-N7</f>
        <v>25676</v>
      </c>
      <c r="Q7" s="134" t="n">
        <v>8.1</v>
      </c>
      <c r="R7" s="68" t="n">
        <f aca="false">+Q7*P7</f>
        <v>207975.6</v>
      </c>
      <c r="S7" s="150"/>
      <c r="T7" s="137"/>
      <c r="U7" s="73"/>
      <c r="V7" s="97"/>
      <c r="W7" s="144"/>
      <c r="Y7" s="146"/>
      <c r="Z7" s="147"/>
      <c r="AA7" s="147"/>
      <c r="AB7" s="147"/>
      <c r="AC7" s="147"/>
      <c r="AD7" s="147"/>
      <c r="AE7" s="150"/>
      <c r="AF7" s="149"/>
      <c r="AG7" s="73"/>
      <c r="AH7" s="97"/>
      <c r="AI7" s="144"/>
    </row>
    <row r="8" customFormat="false" ht="12.75" hidden="false" customHeight="false" outlineLevel="0" collapsed="false">
      <c r="A8" s="141" t="n">
        <v>5</v>
      </c>
      <c r="B8" s="142" t="n">
        <v>305375</v>
      </c>
      <c r="C8" s="142" t="n">
        <v>307821</v>
      </c>
      <c r="D8" s="142" t="n">
        <v>35408</v>
      </c>
      <c r="E8" s="142" t="n">
        <v>35617</v>
      </c>
      <c r="F8" s="142" t="n">
        <v>42536</v>
      </c>
      <c r="G8" s="142" t="n">
        <v>40399</v>
      </c>
      <c r="H8" s="142" t="n">
        <v>135758</v>
      </c>
      <c r="I8" s="142" t="n">
        <v>134714</v>
      </c>
      <c r="J8" s="142" t="n">
        <f aca="false">+C8+E8+G8+I8-H8-F8-D8-B8</f>
        <v>-526</v>
      </c>
      <c r="M8" s="136" t="n">
        <v>36923</v>
      </c>
      <c r="N8" s="142" t="n">
        <v>15256233</v>
      </c>
      <c r="O8" s="32" t="n">
        <v>15290953</v>
      </c>
      <c r="P8" s="32" t="n">
        <f aca="false">+O8-N8</f>
        <v>34720</v>
      </c>
      <c r="Q8" s="134" t="n">
        <v>5.61</v>
      </c>
      <c r="R8" s="68" t="n">
        <f aca="false">+Q8*P8</f>
        <v>194779.2</v>
      </c>
      <c r="S8" s="150"/>
      <c r="T8" s="137"/>
      <c r="U8" s="73"/>
      <c r="V8" s="97"/>
      <c r="W8" s="144"/>
      <c r="Y8" s="146"/>
      <c r="Z8" s="147"/>
      <c r="AA8" s="147"/>
      <c r="AB8" s="147"/>
      <c r="AC8" s="147"/>
      <c r="AD8" s="147"/>
      <c r="AE8" s="150"/>
      <c r="AF8" s="149"/>
      <c r="AG8" s="73"/>
      <c r="AH8" s="97"/>
      <c r="AI8" s="144"/>
    </row>
    <row r="9" customFormat="false" ht="12.75" hidden="false" customHeight="false" outlineLevel="0" collapsed="false">
      <c r="A9" s="141" t="n">
        <v>6</v>
      </c>
      <c r="B9" s="142" t="n">
        <v>328360</v>
      </c>
      <c r="C9" s="142" t="n">
        <v>331758</v>
      </c>
      <c r="D9" s="142" t="n">
        <v>32048</v>
      </c>
      <c r="E9" s="142" t="n">
        <v>35617</v>
      </c>
      <c r="F9" s="142" t="n">
        <v>44703</v>
      </c>
      <c r="G9" s="142" t="n">
        <v>37058</v>
      </c>
      <c r="H9" s="142" t="n">
        <v>132131</v>
      </c>
      <c r="I9" s="142" t="n">
        <v>131043</v>
      </c>
      <c r="J9" s="142" t="n">
        <f aca="false">+C9+E9+G9+I9-H9-F9-D9-B9</f>
        <v>-1766</v>
      </c>
      <c r="M9" s="136" t="n">
        <v>36951</v>
      </c>
      <c r="N9" s="142" t="n">
        <v>17049350</v>
      </c>
      <c r="O9" s="32" t="n">
        <v>17089226</v>
      </c>
      <c r="P9" s="32" t="n">
        <f aca="false">+O9-N9</f>
        <v>39876</v>
      </c>
      <c r="Q9" s="134" t="n">
        <v>4.87</v>
      </c>
      <c r="R9" s="68" t="n">
        <f aca="false">+Q9*P9</f>
        <v>194196.12</v>
      </c>
      <c r="S9" s="150"/>
      <c r="T9" s="137"/>
      <c r="U9" s="73"/>
      <c r="V9" s="97"/>
      <c r="W9" s="144"/>
      <c r="Y9" s="146"/>
      <c r="Z9" s="147"/>
      <c r="AA9" s="147"/>
      <c r="AB9" s="147"/>
      <c r="AC9" s="147"/>
      <c r="AD9" s="147"/>
      <c r="AE9" s="150"/>
      <c r="AF9" s="149"/>
      <c r="AG9" s="73"/>
      <c r="AH9" s="97"/>
      <c r="AI9" s="144"/>
    </row>
    <row r="10" customFormat="false" ht="12.75" hidden="false" customHeight="false" outlineLevel="0" collapsed="false">
      <c r="A10" s="141" t="n">
        <v>7</v>
      </c>
      <c r="B10" s="142" t="n">
        <v>319506</v>
      </c>
      <c r="C10" s="142" t="n">
        <v>320155</v>
      </c>
      <c r="D10" s="142" t="n">
        <v>23179</v>
      </c>
      <c r="E10" s="142" t="n">
        <v>22626</v>
      </c>
      <c r="F10" s="142" t="n">
        <v>38348</v>
      </c>
      <c r="G10" s="142" t="n">
        <v>37079</v>
      </c>
      <c r="H10" s="142" t="n">
        <v>129327</v>
      </c>
      <c r="I10" s="142" t="n">
        <v>126563</v>
      </c>
      <c r="J10" s="142" t="n">
        <f aca="false">+C10+E10+G10+I10-H10-F10-D10-B10</f>
        <v>-3937</v>
      </c>
      <c r="M10" s="136" t="n">
        <v>36982</v>
      </c>
      <c r="N10" s="142" t="n">
        <v>17652369</v>
      </c>
      <c r="O10" s="32" t="n">
        <v>17743987</v>
      </c>
      <c r="P10" s="32" t="n">
        <f aca="false">+O10-N10</f>
        <v>91618</v>
      </c>
      <c r="Q10" s="134" t="n">
        <v>4.62</v>
      </c>
      <c r="R10" s="68" t="n">
        <f aca="false">+Q10*P10</f>
        <v>423275.16</v>
      </c>
      <c r="S10" s="150"/>
      <c r="T10" s="137"/>
      <c r="U10" s="73"/>
      <c r="V10" s="97"/>
      <c r="W10" s="144"/>
      <c r="Y10" s="146"/>
      <c r="Z10" s="147"/>
      <c r="AA10" s="147"/>
      <c r="AB10" s="147"/>
      <c r="AC10" s="147"/>
      <c r="AD10" s="147"/>
      <c r="AE10" s="150"/>
      <c r="AF10" s="149"/>
      <c r="AG10" s="73"/>
      <c r="AH10" s="97"/>
      <c r="AI10" s="144"/>
    </row>
    <row r="11" customFormat="false" ht="12.75" hidden="false" customHeight="false" outlineLevel="0" collapsed="false">
      <c r="A11" s="141" t="n">
        <v>8</v>
      </c>
      <c r="B11" s="142" t="n">
        <v>286158</v>
      </c>
      <c r="C11" s="142" t="n">
        <v>281186</v>
      </c>
      <c r="D11" s="142" t="n">
        <v>22743</v>
      </c>
      <c r="E11" s="142" t="n">
        <v>22671</v>
      </c>
      <c r="F11" s="142" t="n">
        <v>38426</v>
      </c>
      <c r="G11" s="142" t="n">
        <v>40918</v>
      </c>
      <c r="H11" s="142" t="n">
        <v>111115</v>
      </c>
      <c r="I11" s="142" t="n">
        <v>111192</v>
      </c>
      <c r="J11" s="142" t="n">
        <f aca="false">+C11+E11+G11+I11-H11-F11-D11-B11</f>
        <v>-2475</v>
      </c>
      <c r="M11" s="136" t="n">
        <v>37012</v>
      </c>
      <c r="N11" s="142" t="n">
        <v>16124989</v>
      </c>
      <c r="O11" s="32" t="n">
        <v>16282021</v>
      </c>
      <c r="P11" s="32" t="n">
        <f aca="false">+O11-N11</f>
        <v>157032</v>
      </c>
      <c r="Q11" s="134" t="n">
        <v>3.44</v>
      </c>
      <c r="R11" s="68" t="n">
        <f aca="false">+Q11*P11</f>
        <v>540190.08</v>
      </c>
      <c r="S11" s="150"/>
      <c r="T11" s="137"/>
      <c r="U11" s="73"/>
      <c r="V11" s="97"/>
      <c r="W11" s="144"/>
      <c r="Y11" s="146"/>
      <c r="Z11" s="147"/>
      <c r="AA11" s="147"/>
      <c r="AB11" s="147"/>
      <c r="AC11" s="147"/>
      <c r="AD11" s="147"/>
      <c r="AE11" s="150"/>
      <c r="AF11" s="149"/>
      <c r="AG11" s="73"/>
      <c r="AH11" s="97"/>
      <c r="AI11" s="144"/>
    </row>
    <row r="12" customFormat="false" ht="12.75" hidden="false" customHeight="false" outlineLevel="0" collapsed="false">
      <c r="A12" s="141" t="n">
        <v>9</v>
      </c>
      <c r="B12" s="142" t="n">
        <v>302691</v>
      </c>
      <c r="C12" s="142" t="n">
        <v>299195</v>
      </c>
      <c r="D12" s="142" t="n">
        <v>19977</v>
      </c>
      <c r="E12" s="142" t="n">
        <v>22175</v>
      </c>
      <c r="F12" s="142" t="n">
        <v>40192</v>
      </c>
      <c r="G12" s="142" t="n">
        <v>40918</v>
      </c>
      <c r="H12" s="142" t="n">
        <v>124988</v>
      </c>
      <c r="I12" s="142" t="n">
        <v>121550</v>
      </c>
      <c r="J12" s="142" t="n">
        <f aca="false">+C12+E12+G12+I12-H12-F12-D12-B12</f>
        <v>-4010</v>
      </c>
      <c r="M12" s="136" t="n">
        <v>37043</v>
      </c>
      <c r="N12" s="142" t="n">
        <v>15928675</v>
      </c>
      <c r="O12" s="32" t="n">
        <v>15936227</v>
      </c>
      <c r="P12" s="32" t="n">
        <f aca="false">+O12-N12</f>
        <v>7552</v>
      </c>
      <c r="Q12" s="134" t="n">
        <v>2.58</v>
      </c>
      <c r="R12" s="68" t="n">
        <f aca="false">+Q12*P12</f>
        <v>19484.16</v>
      </c>
      <c r="S12" s="151" t="n">
        <f aca="false">SUM(P6:P12)</f>
        <v>320690</v>
      </c>
      <c r="T12" s="137"/>
      <c r="U12" s="73"/>
      <c r="V12" s="97"/>
      <c r="W12" s="144"/>
      <c r="Y12" s="146"/>
      <c r="Z12" s="147"/>
      <c r="AA12" s="147"/>
      <c r="AB12" s="147"/>
      <c r="AC12" s="147"/>
      <c r="AD12" s="147"/>
      <c r="AE12" s="150"/>
      <c r="AF12" s="149"/>
      <c r="AG12" s="73"/>
      <c r="AH12" s="97"/>
      <c r="AI12" s="144"/>
    </row>
    <row r="13" customFormat="false" ht="12.75" hidden="false" customHeight="false" outlineLevel="0" collapsed="false">
      <c r="A13" s="141" t="n">
        <v>10</v>
      </c>
      <c r="B13" s="142" t="n">
        <v>294278</v>
      </c>
      <c r="C13" s="142" t="n">
        <v>299195</v>
      </c>
      <c r="D13" s="142" t="n">
        <v>22860</v>
      </c>
      <c r="E13" s="142" t="n">
        <v>22094</v>
      </c>
      <c r="F13" s="142" t="n">
        <v>42910</v>
      </c>
      <c r="G13" s="142" t="n">
        <v>40918</v>
      </c>
      <c r="H13" s="142" t="n">
        <v>128025</v>
      </c>
      <c r="I13" s="142" t="n">
        <v>125624</v>
      </c>
      <c r="J13" s="142" t="n">
        <f aca="false">+C13+E13+G13+I13-H13-F13-D13-B13</f>
        <v>-242</v>
      </c>
      <c r="M13" s="136" t="n">
        <v>37073</v>
      </c>
      <c r="N13" s="142" t="n">
        <v>16669639</v>
      </c>
      <c r="O13" s="32" t="n">
        <v>16693576</v>
      </c>
      <c r="P13" s="32" t="n">
        <f aca="false">+O13-N13</f>
        <v>23937</v>
      </c>
      <c r="Q13" s="134" t="n">
        <v>2.45</v>
      </c>
      <c r="R13" s="68" t="n">
        <f aca="false">+Q13*P13</f>
        <v>58645.65</v>
      </c>
      <c r="S13" s="150"/>
      <c r="T13" s="137"/>
      <c r="U13" s="73"/>
      <c r="V13" s="97"/>
      <c r="W13" s="144"/>
      <c r="Y13" s="146"/>
      <c r="Z13" s="147"/>
      <c r="AA13" s="147"/>
      <c r="AB13" s="147"/>
      <c r="AC13" s="147"/>
      <c r="AD13" s="147"/>
      <c r="AE13" s="150"/>
      <c r="AF13" s="149"/>
      <c r="AG13" s="73"/>
      <c r="AH13" s="97"/>
      <c r="AI13" s="144"/>
    </row>
    <row r="14" customFormat="false" ht="12.75" hidden="false" customHeight="false" outlineLevel="0" collapsed="false">
      <c r="A14" s="141" t="n">
        <v>11</v>
      </c>
      <c r="B14" s="142" t="n">
        <v>308297</v>
      </c>
      <c r="C14" s="142" t="n">
        <v>314941</v>
      </c>
      <c r="D14" s="142" t="n">
        <v>23014</v>
      </c>
      <c r="E14" s="142" t="n">
        <v>21854</v>
      </c>
      <c r="F14" s="142" t="n">
        <v>38296</v>
      </c>
      <c r="G14" s="142" t="n">
        <v>34629</v>
      </c>
      <c r="H14" s="142" t="n">
        <v>136518</v>
      </c>
      <c r="I14" s="142" t="n">
        <v>133999</v>
      </c>
      <c r="J14" s="142" t="n">
        <f aca="false">+C14+E14+G14+I14-H14-F14-D14-B14</f>
        <v>-702</v>
      </c>
      <c r="M14" s="136" t="n">
        <v>37104</v>
      </c>
      <c r="N14" s="142" t="n">
        <v>17850737</v>
      </c>
      <c r="O14" s="32" t="n">
        <v>17815859</v>
      </c>
      <c r="P14" s="32" t="n">
        <f aca="false">+O14-N14</f>
        <v>-34878</v>
      </c>
      <c r="Q14" s="134" t="n">
        <v>2.61</v>
      </c>
      <c r="R14" s="68" t="n">
        <f aca="false">+Q14*P14</f>
        <v>-91031.58</v>
      </c>
      <c r="S14" s="150"/>
      <c r="T14" s="137"/>
      <c r="U14" s="73"/>
      <c r="V14" s="97"/>
      <c r="W14" s="144"/>
      <c r="Y14" s="146"/>
      <c r="Z14" s="147"/>
      <c r="AA14" s="147"/>
      <c r="AB14" s="147"/>
      <c r="AC14" s="147"/>
      <c r="AD14" s="147"/>
      <c r="AE14" s="150"/>
      <c r="AF14" s="149"/>
      <c r="AG14" s="73"/>
      <c r="AH14" s="97"/>
      <c r="AI14" s="144"/>
    </row>
    <row r="15" customFormat="false" ht="12.75" hidden="false" customHeight="false" outlineLevel="0" collapsed="false">
      <c r="A15" s="141" t="n">
        <v>12</v>
      </c>
      <c r="B15" s="142" t="n">
        <v>323009</v>
      </c>
      <c r="C15" s="142" t="n">
        <v>340013</v>
      </c>
      <c r="D15" s="142" t="n">
        <v>23025</v>
      </c>
      <c r="E15" s="142" t="n">
        <v>21500</v>
      </c>
      <c r="F15" s="142" t="n">
        <v>48171</v>
      </c>
      <c r="G15" s="142" t="n">
        <v>28668</v>
      </c>
      <c r="H15" s="142" t="n">
        <v>119665</v>
      </c>
      <c r="I15" s="142" t="n">
        <v>121497</v>
      </c>
      <c r="J15" s="142" t="n">
        <f aca="false">+C15+E15+G15+I15-H15-F15-D15-B15</f>
        <v>-2192</v>
      </c>
      <c r="M15" s="136" t="n">
        <v>37135</v>
      </c>
      <c r="N15" s="142" t="n">
        <v>16552948</v>
      </c>
      <c r="O15" s="32" t="n">
        <v>16508018</v>
      </c>
      <c r="P15" s="32" t="n">
        <f aca="false">+O15-N15</f>
        <v>-44930</v>
      </c>
      <c r="Q15" s="134" t="n">
        <v>1.73</v>
      </c>
      <c r="R15" s="68" t="n">
        <f aca="false">+Q15*P15</f>
        <v>-77728.9</v>
      </c>
      <c r="S15" s="150"/>
      <c r="T15" s="137"/>
      <c r="U15" s="73"/>
      <c r="V15" s="97"/>
      <c r="W15" s="144"/>
      <c r="Y15" s="146"/>
      <c r="Z15" s="147"/>
      <c r="AA15" s="147"/>
      <c r="AB15" s="147"/>
      <c r="AC15" s="147"/>
      <c r="AD15" s="147"/>
      <c r="AE15" s="150"/>
      <c r="AF15" s="149"/>
      <c r="AG15" s="73"/>
      <c r="AH15" s="97"/>
      <c r="AI15" s="144"/>
    </row>
    <row r="16" customFormat="false" ht="12.75" hidden="false" customHeight="false" outlineLevel="0" collapsed="false">
      <c r="A16" s="141" t="n">
        <v>13</v>
      </c>
      <c r="B16" s="142" t="n">
        <v>251547</v>
      </c>
      <c r="C16" s="142" t="n">
        <v>255068</v>
      </c>
      <c r="D16" s="142" t="n">
        <v>22924</v>
      </c>
      <c r="E16" s="142" t="n">
        <v>11153</v>
      </c>
      <c r="F16" s="142" t="n">
        <v>34346</v>
      </c>
      <c r="G16" s="142" t="n">
        <v>29840</v>
      </c>
      <c r="H16" s="142" t="n">
        <v>120632</v>
      </c>
      <c r="I16" s="142" t="n">
        <v>119766</v>
      </c>
      <c r="J16" s="142" t="n">
        <f aca="false">+C16+E16+G16+I16-H16-F16-D16-B16</f>
        <v>-13622</v>
      </c>
      <c r="M16" s="136" t="n">
        <v>37165</v>
      </c>
      <c r="N16" s="142" t="n">
        <v>17924814</v>
      </c>
      <c r="O16" s="32" t="n">
        <v>17872479</v>
      </c>
      <c r="P16" s="32" t="n">
        <f aca="false">+O16-N16</f>
        <v>-52335</v>
      </c>
      <c r="Q16" s="134" t="n">
        <v>2.06</v>
      </c>
      <c r="R16" s="68" t="n">
        <f aca="false">+Q16*P16</f>
        <v>-107810.1</v>
      </c>
      <c r="S16" s="150"/>
      <c r="T16" s="137"/>
      <c r="U16" s="73"/>
      <c r="V16" s="97"/>
      <c r="W16" s="144"/>
      <c r="Y16" s="146"/>
      <c r="Z16" s="147"/>
      <c r="AD16" s="147"/>
      <c r="AE16" s="150"/>
      <c r="AF16" s="149"/>
      <c r="AG16" s="73"/>
      <c r="AH16" s="97"/>
      <c r="AI16" s="144"/>
    </row>
    <row r="17" customFormat="false" ht="12.75" hidden="false" customHeight="false" outlineLevel="0" collapsed="false">
      <c r="A17" s="141" t="n">
        <v>14</v>
      </c>
      <c r="B17" s="142" t="n">
        <v>302986</v>
      </c>
      <c r="C17" s="142" t="n">
        <v>300798</v>
      </c>
      <c r="D17" s="142" t="n">
        <v>23089</v>
      </c>
      <c r="E17" s="142" t="n">
        <v>12065</v>
      </c>
      <c r="F17" s="142" t="n">
        <v>30114</v>
      </c>
      <c r="G17" s="142" t="n">
        <v>36168</v>
      </c>
      <c r="H17" s="142" t="n">
        <v>118174</v>
      </c>
      <c r="I17" s="142" t="n">
        <v>128285</v>
      </c>
      <c r="J17" s="142" t="n">
        <f aca="false">+C17+E17+G17+I17-H17-F17-D17-B17</f>
        <v>2953</v>
      </c>
      <c r="M17" s="136" t="n">
        <v>37196</v>
      </c>
      <c r="N17" s="142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34" t="n">
        <v>1.98</v>
      </c>
      <c r="R17" s="68" t="n">
        <f aca="false">+Q17*P17</f>
        <v>-83981.7</v>
      </c>
      <c r="S17" s="148"/>
      <c r="T17" s="137"/>
      <c r="U17" s="73"/>
      <c r="V17" s="97"/>
      <c r="W17" s="144"/>
      <c r="Y17" s="146"/>
      <c r="Z17" s="147"/>
      <c r="AD17" s="147"/>
      <c r="AE17" s="150"/>
      <c r="AF17" s="149"/>
      <c r="AG17" s="73"/>
      <c r="AH17" s="97"/>
      <c r="AI17" s="144"/>
    </row>
    <row r="18" customFormat="false" ht="12.75" hidden="false" customHeight="false" outlineLevel="0" collapsed="false">
      <c r="A18" s="141" t="n">
        <v>15</v>
      </c>
      <c r="B18" s="142" t="n">
        <v>320781</v>
      </c>
      <c r="C18" s="142" t="n">
        <v>321683</v>
      </c>
      <c r="D18" s="142" t="n">
        <v>7129</v>
      </c>
      <c r="E18" s="142" t="n">
        <v>11514</v>
      </c>
      <c r="F18" s="142" t="n">
        <v>33386</v>
      </c>
      <c r="G18" s="142" t="n">
        <v>33898</v>
      </c>
      <c r="H18" s="142" t="n">
        <v>132774</v>
      </c>
      <c r="I18" s="142" t="n">
        <v>133680</v>
      </c>
      <c r="J18" s="142" t="n">
        <f aca="false">+C18+E18+G18+I18-H18-F18-D18-B18</f>
        <v>6705</v>
      </c>
      <c r="M18" s="136" t="n">
        <v>37229</v>
      </c>
      <c r="N18" s="142"/>
      <c r="O18" s="32"/>
      <c r="P18" s="32" t="n">
        <f aca="false">+O18-N18</f>
        <v>0</v>
      </c>
      <c r="Q18" s="134" t="n">
        <f aca="false">+'[3]1001'!$K$39</f>
        <v>2.24</v>
      </c>
      <c r="R18" s="68" t="n">
        <f aca="false">+Q18*P18</f>
        <v>0</v>
      </c>
      <c r="S18" s="148"/>
      <c r="T18" s="137"/>
      <c r="U18" s="73"/>
      <c r="V18" s="97"/>
      <c r="W18" s="144"/>
      <c r="Y18" s="146"/>
      <c r="Z18" s="147"/>
      <c r="AD18" s="147"/>
      <c r="AE18" s="150"/>
      <c r="AF18" s="149"/>
      <c r="AG18" s="73"/>
      <c r="AH18" s="97"/>
      <c r="AI18" s="144"/>
    </row>
    <row r="19" customFormat="false" ht="12.75" hidden="false" customHeight="false" outlineLevel="0" collapsed="false">
      <c r="A19" s="141" t="n">
        <v>16</v>
      </c>
      <c r="B19" s="142" t="n">
        <v>294339</v>
      </c>
      <c r="C19" s="142" t="n">
        <v>291714</v>
      </c>
      <c r="D19" s="142"/>
      <c r="E19" s="142" t="n">
        <v>4943</v>
      </c>
      <c r="F19" s="142" t="n">
        <v>38975</v>
      </c>
      <c r="G19" s="142" t="n">
        <v>35013</v>
      </c>
      <c r="H19" s="142" t="n">
        <v>131155</v>
      </c>
      <c r="I19" s="142" t="n">
        <v>131546</v>
      </c>
      <c r="J19" s="142" t="n">
        <f aca="false">+C19+E19+G19+I19-H19-F19-D19-B19</f>
        <v>-1253</v>
      </c>
      <c r="R19" s="2"/>
      <c r="S19" s="9"/>
      <c r="T19" s="9"/>
      <c r="Y19" s="146"/>
      <c r="Z19" s="147"/>
      <c r="AD19" s="147"/>
      <c r="AE19" s="150"/>
      <c r="AF19" s="149"/>
      <c r="AG19" s="73"/>
      <c r="AH19" s="97"/>
      <c r="AI19" s="144"/>
    </row>
    <row r="20" customFormat="false" ht="12.75" hidden="false" customHeight="false" outlineLevel="0" collapsed="false">
      <c r="A20" s="141" t="n">
        <v>17</v>
      </c>
      <c r="B20" s="142" t="n">
        <v>290904</v>
      </c>
      <c r="C20" s="142" t="n">
        <v>293264</v>
      </c>
      <c r="D20" s="142"/>
      <c r="E20" s="142" t="n">
        <v>4862</v>
      </c>
      <c r="F20" s="142" t="n">
        <v>36131</v>
      </c>
      <c r="G20" s="142" t="n">
        <v>36168</v>
      </c>
      <c r="H20" s="142" t="n">
        <v>126129</v>
      </c>
      <c r="I20" s="142" t="n">
        <v>119066</v>
      </c>
      <c r="J20" s="142" t="n">
        <f aca="false">+C20+E20+G20+I20-H20-F20-D20-B20</f>
        <v>196</v>
      </c>
      <c r="R20" s="2"/>
      <c r="S20" s="9"/>
      <c r="T20" s="9"/>
      <c r="Y20" s="146"/>
      <c r="Z20" s="142"/>
      <c r="AD20" s="147"/>
      <c r="AE20" s="148"/>
      <c r="AF20" s="149"/>
      <c r="AG20" s="73"/>
      <c r="AH20" s="97"/>
      <c r="AI20" s="144"/>
    </row>
    <row r="21" customFormat="false" ht="12.75" hidden="false" customHeight="false" outlineLevel="0" collapsed="false">
      <c r="A21" s="141" t="n">
        <v>18</v>
      </c>
      <c r="B21" s="142" t="n">
        <v>305922</v>
      </c>
      <c r="C21" s="142" t="n">
        <v>303311</v>
      </c>
      <c r="D21" s="142"/>
      <c r="E21" s="142" t="n">
        <v>4930</v>
      </c>
      <c r="F21" s="142" t="n">
        <v>35067</v>
      </c>
      <c r="G21" s="142" t="n">
        <v>35103</v>
      </c>
      <c r="H21" s="142" t="n">
        <v>117947</v>
      </c>
      <c r="I21" s="142" t="n">
        <v>116578</v>
      </c>
      <c r="J21" s="142" t="n">
        <f aca="false">+C21+E21+G21+I21-H21-F21-D21-B21</f>
        <v>986</v>
      </c>
      <c r="M21" s="136"/>
      <c r="N21" s="142"/>
      <c r="O21" s="32"/>
      <c r="P21" s="32" t="n">
        <f aca="false">SUM(P5:P20)</f>
        <v>135708</v>
      </c>
      <c r="Q21" s="134"/>
      <c r="R21" s="68" t="n">
        <f aca="false">SUM(R5:R20)</f>
        <v>1018516.89</v>
      </c>
      <c r="S21" s="150"/>
      <c r="T21" s="137"/>
      <c r="U21" s="73"/>
      <c r="V21" s="97"/>
      <c r="W21" s="144"/>
      <c r="Y21" s="146"/>
      <c r="Z21" s="142"/>
      <c r="AD21" s="147"/>
      <c r="AE21" s="148"/>
      <c r="AF21" s="149"/>
      <c r="AG21" s="73"/>
      <c r="AH21" s="97"/>
      <c r="AI21" s="144"/>
    </row>
    <row r="22" customFormat="false" ht="12.75" hidden="false" customHeight="false" outlineLevel="0" collapsed="false">
      <c r="A22" s="141" t="n">
        <v>19</v>
      </c>
      <c r="B22" s="142" t="n">
        <v>301502</v>
      </c>
      <c r="C22" s="142" t="n">
        <v>302180</v>
      </c>
      <c r="D22" s="142"/>
      <c r="E22" s="142" t="n">
        <v>4734</v>
      </c>
      <c r="F22" s="142" t="n">
        <v>35147</v>
      </c>
      <c r="G22" s="142" t="n">
        <v>35103</v>
      </c>
      <c r="H22" s="142" t="n">
        <v>120094</v>
      </c>
      <c r="I22" s="142" t="n">
        <v>125238</v>
      </c>
      <c r="J22" s="142" t="n">
        <f aca="false">+C22+E22+G22+I22-H22-F22-D22-B22</f>
        <v>10512</v>
      </c>
      <c r="M22" s="136"/>
      <c r="N22" s="142"/>
      <c r="O22" s="32"/>
      <c r="P22" s="152" t="n">
        <v>1.98</v>
      </c>
      <c r="Q22" s="134"/>
      <c r="R22" s="153"/>
      <c r="S22" s="150"/>
      <c r="T22" s="137"/>
      <c r="U22" s="73"/>
      <c r="V22" s="97"/>
      <c r="W22" s="144"/>
    </row>
    <row r="23" customFormat="false" ht="12.75" hidden="false" customHeight="false" outlineLevel="0" collapsed="false">
      <c r="A23" s="141" t="n">
        <v>20</v>
      </c>
      <c r="B23" s="142"/>
      <c r="C23" s="142"/>
      <c r="D23" s="142"/>
      <c r="E23" s="142"/>
      <c r="F23" s="142"/>
      <c r="G23" s="142"/>
      <c r="H23" s="142"/>
      <c r="I23" s="142"/>
      <c r="J23" s="142" t="n">
        <f aca="false">+C23+E23+G23+I23-H23-F23-D23-B23</f>
        <v>0</v>
      </c>
      <c r="M23" s="136"/>
      <c r="N23" s="32" t="n">
        <v>1378106</v>
      </c>
      <c r="O23" s="32" t="n">
        <v>1316146</v>
      </c>
      <c r="P23" s="152" t="n">
        <f aca="false">+P22*P21</f>
        <v>268701.84</v>
      </c>
      <c r="Q23" s="134"/>
      <c r="R23" s="27"/>
      <c r="S23" s="150"/>
      <c r="T23" s="137"/>
      <c r="U23" s="73"/>
      <c r="V23" s="97"/>
      <c r="W23" s="144"/>
    </row>
    <row r="24" customFormat="false" ht="12.75" hidden="false" customHeight="false" outlineLevel="0" collapsed="false">
      <c r="A24" s="141" t="n">
        <v>21</v>
      </c>
      <c r="B24" s="142"/>
      <c r="C24" s="142"/>
      <c r="D24" s="142"/>
      <c r="E24" s="142"/>
      <c r="F24" s="142"/>
      <c r="G24" s="142"/>
      <c r="H24" s="142"/>
      <c r="I24" s="142"/>
      <c r="J24" s="142" t="n">
        <f aca="false">+C24+E24+G24+I24-H24-F24-D24-B24</f>
        <v>0</v>
      </c>
      <c r="M24" s="136"/>
      <c r="N24" s="32" t="n">
        <v>9216070</v>
      </c>
      <c r="O24" s="32" t="n">
        <v>9272400</v>
      </c>
      <c r="P24" s="97"/>
      <c r="Q24" s="134"/>
      <c r="R24" s="97"/>
      <c r="S24" s="150"/>
      <c r="T24" s="137"/>
      <c r="U24" s="73"/>
      <c r="V24" s="97"/>
      <c r="W24" s="144"/>
    </row>
    <row r="25" customFormat="false" ht="12.75" hidden="false" customHeight="false" outlineLevel="0" collapsed="false">
      <c r="A25" s="141" t="n">
        <v>22</v>
      </c>
      <c r="B25" s="142"/>
      <c r="C25" s="142"/>
      <c r="D25" s="142"/>
      <c r="E25" s="142"/>
      <c r="F25" s="142"/>
      <c r="G25" s="142"/>
      <c r="H25" s="142"/>
      <c r="I25" s="142"/>
      <c r="J25" s="142" t="n">
        <f aca="false">+C25+E25+G25+I25-H25-F25-D25-B25</f>
        <v>0</v>
      </c>
      <c r="M25" s="136"/>
      <c r="N25" s="142" t="n">
        <v>3546065</v>
      </c>
      <c r="O25" s="142" t="n">
        <v>3512740</v>
      </c>
      <c r="P25" s="154"/>
      <c r="Q25" s="155"/>
      <c r="R25" s="154"/>
      <c r="S25" s="150"/>
      <c r="T25" s="137"/>
      <c r="U25" s="73"/>
      <c r="V25" s="97"/>
      <c r="W25" s="144"/>
    </row>
    <row r="26" customFormat="false" ht="12.75" hidden="false" customHeight="false" outlineLevel="0" collapsed="false">
      <c r="A26" s="141" t="n">
        <v>23</v>
      </c>
      <c r="B26" s="142"/>
      <c r="C26" s="142"/>
      <c r="D26" s="142"/>
      <c r="E26" s="142"/>
      <c r="F26" s="142"/>
      <c r="G26" s="142"/>
      <c r="H26" s="142"/>
      <c r="I26" s="142"/>
      <c r="J26" s="142" t="n">
        <f aca="false">+C26+E26+G26+I26-H26-F26-D26-B26</f>
        <v>0</v>
      </c>
      <c r="M26" s="9"/>
      <c r="N26" s="142" t="n">
        <v>1623705</v>
      </c>
      <c r="O26" s="142" t="n">
        <v>1620245</v>
      </c>
      <c r="P26" s="142"/>
      <c r="Q26" s="155"/>
      <c r="R26" s="154"/>
      <c r="S26" s="150"/>
      <c r="T26" s="137"/>
      <c r="U26" s="73"/>
      <c r="V26" s="97"/>
      <c r="W26" s="144"/>
    </row>
    <row r="27" customFormat="false" ht="12.75" hidden="false" customHeight="false" outlineLevel="0" collapsed="false">
      <c r="A27" s="141" t="n">
        <v>24</v>
      </c>
      <c r="B27" s="142"/>
      <c r="C27" s="142"/>
      <c r="D27" s="142"/>
      <c r="E27" s="142"/>
      <c r="F27" s="142"/>
      <c r="G27" s="142"/>
      <c r="H27" s="142"/>
      <c r="I27" s="142"/>
      <c r="J27" s="142" t="n">
        <f aca="false">+C27+E27+G27+I27-H27-F27-D27-B27</f>
        <v>0</v>
      </c>
      <c r="M27" s="9"/>
      <c r="N27" s="142" t="n">
        <f aca="false">SUM(N23:N26)</f>
        <v>15763946</v>
      </c>
      <c r="O27" s="142" t="n">
        <f aca="false">SUM(O23:O26)</f>
        <v>15721531</v>
      </c>
      <c r="P27" s="154"/>
      <c r="Q27" s="155"/>
      <c r="R27" s="154"/>
      <c r="S27" s="150"/>
      <c r="T27" s="137"/>
      <c r="U27" s="73"/>
      <c r="V27" s="97"/>
      <c r="W27" s="144"/>
    </row>
    <row r="28" customFormat="false" ht="12.75" hidden="false" customHeight="false" outlineLevel="0" collapsed="false">
      <c r="A28" s="141" t="n">
        <v>25</v>
      </c>
      <c r="B28" s="142"/>
      <c r="C28" s="142"/>
      <c r="D28" s="142"/>
      <c r="E28" s="142"/>
      <c r="F28" s="142"/>
      <c r="G28" s="142"/>
      <c r="H28" s="142"/>
      <c r="I28" s="142"/>
      <c r="J28" s="142" t="n">
        <f aca="false">+C28+E28+G28+I28-H28-F28-D28-B28</f>
        <v>0</v>
      </c>
      <c r="M28" s="9"/>
      <c r="N28" s="142"/>
      <c r="O28" s="142"/>
      <c r="P28" s="154"/>
      <c r="Q28" s="155"/>
      <c r="R28" s="154"/>
      <c r="S28" s="150"/>
      <c r="T28" s="137"/>
      <c r="U28" s="73"/>
      <c r="V28" s="97"/>
      <c r="W28" s="144"/>
    </row>
    <row r="29" customFormat="false" ht="12.75" hidden="false" customHeight="false" outlineLevel="0" collapsed="false">
      <c r="A29" s="141" t="n">
        <v>26</v>
      </c>
      <c r="B29" s="142"/>
      <c r="C29" s="142"/>
      <c r="D29" s="142"/>
      <c r="E29" s="142"/>
      <c r="F29" s="142"/>
      <c r="G29" s="142"/>
      <c r="H29" s="142"/>
      <c r="I29" s="142"/>
      <c r="J29" s="142" t="n">
        <f aca="false">+C29+E29+G29+I29-H29-F29-D29-B29</f>
        <v>0</v>
      </c>
      <c r="M29" s="9"/>
      <c r="N29" s="142"/>
      <c r="O29" s="142"/>
      <c r="P29" s="154"/>
      <c r="Q29" s="155"/>
      <c r="R29" s="154"/>
      <c r="S29" s="150"/>
      <c r="T29" s="137"/>
      <c r="U29" s="73"/>
      <c r="V29" s="97"/>
      <c r="W29" s="144"/>
    </row>
    <row r="30" customFormat="false" ht="12.75" hidden="false" customHeight="false" outlineLevel="0" collapsed="false">
      <c r="A30" s="141" t="n">
        <v>27</v>
      </c>
      <c r="B30" s="142"/>
      <c r="C30" s="142"/>
      <c r="D30" s="142"/>
      <c r="E30" s="142"/>
      <c r="F30" s="142"/>
      <c r="G30" s="142"/>
      <c r="H30" s="142"/>
      <c r="I30" s="142"/>
      <c r="J30" s="142" t="n">
        <f aca="false">+C30+E30+G30+I30-H30-F30-D30-B30</f>
        <v>0</v>
      </c>
      <c r="M30" s="9"/>
      <c r="N30" s="142"/>
      <c r="O30" s="142"/>
      <c r="P30" s="154"/>
      <c r="Q30" s="155"/>
      <c r="R30" s="154"/>
      <c r="S30" s="150"/>
      <c r="T30" s="137"/>
      <c r="U30" s="73"/>
      <c r="V30" s="97"/>
      <c r="W30" s="144"/>
    </row>
    <row r="31" customFormat="false" ht="12.75" hidden="false" customHeight="false" outlineLevel="0" collapsed="false">
      <c r="A31" s="141" t="n">
        <v>28</v>
      </c>
      <c r="B31" s="142"/>
      <c r="C31" s="142"/>
      <c r="D31" s="142"/>
      <c r="E31" s="142"/>
      <c r="F31" s="142"/>
      <c r="G31" s="142"/>
      <c r="H31" s="142"/>
      <c r="I31" s="142"/>
      <c r="J31" s="142" t="n">
        <f aca="false">+C31+E31+G31+I31-H31-F31-D31-B31</f>
        <v>0</v>
      </c>
      <c r="M31" s="9"/>
      <c r="N31" s="142"/>
      <c r="O31" s="142"/>
      <c r="P31" s="154"/>
      <c r="Q31" s="155"/>
      <c r="R31" s="154"/>
      <c r="S31" s="150"/>
      <c r="T31" s="137"/>
      <c r="U31" s="73"/>
      <c r="V31" s="97"/>
      <c r="W31" s="144"/>
    </row>
    <row r="32" customFormat="false" ht="12.75" hidden="false" customHeight="false" outlineLevel="0" collapsed="false">
      <c r="A32" s="141" t="n">
        <v>29</v>
      </c>
      <c r="B32" s="142"/>
      <c r="C32" s="142"/>
      <c r="D32" s="142"/>
      <c r="E32" s="142"/>
      <c r="F32" s="142"/>
      <c r="G32" s="142"/>
      <c r="H32" s="142"/>
      <c r="I32" s="142"/>
      <c r="J32" s="142" t="n">
        <f aca="false">+C32+E32+G32+I32-H32-F32-D32-B32</f>
        <v>0</v>
      </c>
      <c r="M32" s="9"/>
      <c r="N32" s="142"/>
      <c r="O32" s="9"/>
      <c r="P32" s="97"/>
      <c r="Q32" s="134"/>
      <c r="R32" s="154"/>
      <c r="S32" s="150"/>
      <c r="T32" s="137"/>
      <c r="U32" s="73"/>
      <c r="V32" s="97"/>
      <c r="W32" s="144"/>
    </row>
    <row r="33" customFormat="false" ht="12.75" hidden="false" customHeight="false" outlineLevel="0" collapsed="false">
      <c r="A33" s="141" t="n">
        <v>30</v>
      </c>
      <c r="B33" s="142"/>
      <c r="C33" s="142"/>
      <c r="D33" s="142"/>
      <c r="E33" s="142"/>
      <c r="F33" s="142"/>
      <c r="G33" s="142"/>
      <c r="H33" s="142"/>
      <c r="I33" s="142"/>
      <c r="J33" s="142" t="n">
        <f aca="false">+C33+E33+G33+I33-H33-F33-D33-B33</f>
        <v>0</v>
      </c>
      <c r="M33" s="9"/>
      <c r="N33" s="142"/>
      <c r="O33" s="9"/>
      <c r="P33" s="97"/>
      <c r="Q33" s="134"/>
      <c r="R33" s="154"/>
      <c r="S33" s="150"/>
      <c r="T33" s="137"/>
      <c r="U33" s="73"/>
      <c r="V33" s="97"/>
      <c r="W33" s="144"/>
    </row>
    <row r="34" customFormat="false" ht="12.75" hidden="false" customHeight="false" outlineLevel="0" collapsed="false">
      <c r="A34" s="141" t="n">
        <v>31</v>
      </c>
      <c r="B34" s="142"/>
      <c r="C34" s="142"/>
      <c r="D34" s="142"/>
      <c r="E34" s="142"/>
      <c r="F34" s="142"/>
      <c r="G34" s="142"/>
      <c r="H34" s="142"/>
      <c r="I34" s="142"/>
      <c r="J34" s="142" t="n">
        <f aca="false">+C34+E34+G34+I34-H34-F34-D34-B34</f>
        <v>0</v>
      </c>
      <c r="M34" s="9"/>
      <c r="N34" s="142"/>
      <c r="O34" s="9"/>
      <c r="P34" s="97"/>
      <c r="Q34" s="134"/>
      <c r="R34" s="154"/>
      <c r="S34" s="150"/>
      <c r="T34" s="137"/>
      <c r="U34" s="73"/>
      <c r="V34" s="97"/>
      <c r="W34" s="144"/>
    </row>
    <row r="35" customFormat="false" ht="12.75" hidden="false" customHeight="false" outlineLevel="0" collapsed="false">
      <c r="A35" s="141"/>
      <c r="B35" s="142" t="n">
        <f aca="false">SUM(B4:B34)</f>
        <v>5866000</v>
      </c>
      <c r="C35" s="142" t="n">
        <f aca="false">SUM(C4:C34)</f>
        <v>5903575</v>
      </c>
      <c r="D35" s="142" t="n">
        <f aca="false">SUM(D4:D34)</f>
        <v>421386</v>
      </c>
      <c r="E35" s="142" t="n">
        <f aca="false">SUM(E4:E34)</f>
        <v>419512</v>
      </c>
      <c r="F35" s="142" t="n">
        <f aca="false">SUM(F4:F34)</f>
        <v>725541</v>
      </c>
      <c r="G35" s="142" t="n">
        <f aca="false">SUM(G4:G34)</f>
        <v>697362</v>
      </c>
      <c r="H35" s="142" t="n">
        <f aca="false">SUM(H4:H34)</f>
        <v>2366136</v>
      </c>
      <c r="I35" s="142" t="n">
        <f aca="false">SUM(I4:I34)</f>
        <v>2349547</v>
      </c>
      <c r="J35" s="142" t="n">
        <f aca="false">SUM(J4:J34)</f>
        <v>-9067</v>
      </c>
      <c r="M35" s="9"/>
      <c r="N35" s="142"/>
      <c r="O35" s="9"/>
      <c r="P35" s="97"/>
      <c r="Q35" s="134"/>
      <c r="R35" s="154"/>
      <c r="S35" s="150"/>
      <c r="T35" s="137"/>
      <c r="U35" s="73"/>
      <c r="V35" s="97"/>
      <c r="W35" s="144"/>
    </row>
    <row r="36" customFormat="false" ht="12.75" hidden="false" customHeight="false" outlineLevel="0" collapsed="false">
      <c r="M36" s="9"/>
      <c r="N36" s="142"/>
      <c r="O36" s="9"/>
      <c r="P36" s="97"/>
      <c r="Q36" s="134"/>
      <c r="R36" s="154"/>
      <c r="S36" s="148"/>
      <c r="T36" s="137"/>
      <c r="U36" s="73"/>
      <c r="V36" s="97"/>
      <c r="W36" s="144"/>
    </row>
    <row r="37" customFormat="false" ht="12.75" hidden="false" customHeight="false" outlineLevel="0" collapsed="false">
      <c r="H37" s="32"/>
      <c r="I37" s="32"/>
      <c r="M37" s="9"/>
      <c r="N37" s="142"/>
      <c r="O37" s="9"/>
      <c r="P37" s="97"/>
      <c r="Q37" s="134"/>
      <c r="R37" s="154"/>
      <c r="S37" s="148"/>
      <c r="T37" s="137"/>
      <c r="U37" s="73"/>
      <c r="V37" s="97"/>
      <c r="W37" s="144"/>
    </row>
    <row r="38" customFormat="false" ht="12.75" hidden="false" customHeight="false" outlineLevel="0" collapsed="false">
      <c r="A38" s="156" t="n">
        <v>37287</v>
      </c>
      <c r="C38" s="157"/>
      <c r="E38" s="157"/>
      <c r="G38" s="157"/>
      <c r="I38" s="157"/>
      <c r="J38" s="158" t="n">
        <f aca="false">3060-3060</f>
        <v>0</v>
      </c>
      <c r="M38" s="9"/>
      <c r="N38" s="142"/>
      <c r="O38" s="9"/>
      <c r="P38" s="97"/>
      <c r="Q38" s="134"/>
      <c r="R38" s="154"/>
      <c r="S38" s="148"/>
      <c r="T38" s="137"/>
      <c r="U38" s="73"/>
      <c r="V38" s="97"/>
      <c r="W38" s="144"/>
    </row>
    <row r="39" customFormat="false" ht="12.75" hidden="false" customHeight="false" outlineLevel="0" collapsed="false">
      <c r="J39" s="142"/>
      <c r="M39" s="9"/>
      <c r="N39" s="142"/>
      <c r="O39" s="9"/>
      <c r="P39" s="97"/>
      <c r="Q39" s="134"/>
      <c r="R39" s="154"/>
      <c r="S39" s="148"/>
      <c r="T39" s="137"/>
      <c r="U39" s="73"/>
      <c r="V39" s="97"/>
      <c r="W39" s="144"/>
    </row>
    <row r="40" customFormat="false" ht="12.75" hidden="false" customHeight="false" outlineLevel="0" collapsed="false">
      <c r="A40" s="159" t="n">
        <v>37306</v>
      </c>
      <c r="J40" s="142" t="n">
        <f aca="false">+J38+J35</f>
        <v>-9067</v>
      </c>
      <c r="M40" s="9"/>
      <c r="N40" s="142"/>
      <c r="O40" s="9"/>
      <c r="P40" s="97"/>
      <c r="Q40" s="134"/>
      <c r="R40" s="154"/>
      <c r="S40" s="148"/>
      <c r="T40" s="137"/>
      <c r="U40" s="73"/>
      <c r="V40" s="97"/>
      <c r="W40" s="144"/>
    </row>
    <row r="41" customFormat="false" ht="12.75" hidden="false" customHeight="false" outlineLevel="0" collapsed="false">
      <c r="M41" s="9"/>
      <c r="N41" s="142"/>
      <c r="O41" s="9"/>
      <c r="P41" s="97"/>
      <c r="Q41" s="134"/>
      <c r="R41" s="154"/>
      <c r="S41" s="148"/>
      <c r="T41" s="137"/>
      <c r="U41" s="73"/>
      <c r="V41" s="97"/>
      <c r="W41" s="144"/>
    </row>
    <row r="42" customFormat="false" ht="12.75" hidden="false" customHeight="false" outlineLevel="0" collapsed="false">
      <c r="I42" s="9"/>
      <c r="M42" s="9"/>
      <c r="N42" s="142"/>
      <c r="O42" s="9"/>
      <c r="P42" s="97"/>
      <c r="Q42" s="134"/>
      <c r="R42" s="154"/>
      <c r="S42" s="148"/>
      <c r="T42" s="137"/>
      <c r="U42" s="73"/>
      <c r="V42" s="97"/>
      <c r="W42" s="144"/>
    </row>
    <row r="43" customFormat="false" ht="12.75" hidden="false" customHeight="false" outlineLevel="0" collapsed="false">
      <c r="I43" s="9"/>
      <c r="M43" s="9"/>
      <c r="N43" s="142"/>
      <c r="O43" s="9"/>
      <c r="P43" s="97"/>
      <c r="Q43" s="134"/>
      <c r="R43" s="154"/>
      <c r="S43" s="148"/>
      <c r="T43" s="137"/>
      <c r="U43" s="73"/>
      <c r="V43" s="97"/>
      <c r="W43" s="144"/>
    </row>
    <row r="44" customFormat="false" ht="12.75" hidden="false" customHeight="false" outlineLevel="0" collapsed="false">
      <c r="B44" s="131"/>
      <c r="D44" s="131"/>
      <c r="F44" s="131"/>
      <c r="H44" s="131"/>
      <c r="I44" s="19"/>
      <c r="K44" s="19"/>
      <c r="M44" s="160"/>
      <c r="N44" s="142"/>
      <c r="O44" s="9"/>
      <c r="P44" s="97"/>
      <c r="Q44" s="134"/>
      <c r="R44" s="154"/>
      <c r="S44" s="148"/>
      <c r="T44" s="137"/>
      <c r="U44" s="73"/>
      <c r="V44" s="97"/>
      <c r="W44" s="144"/>
    </row>
    <row r="45" customFormat="false" ht="12.75" hidden="false" customHeight="false" outlineLevel="0" collapsed="false">
      <c r="A45" s="9" t="s">
        <v>165</v>
      </c>
      <c r="B45" s="9"/>
      <c r="C45" s="9"/>
      <c r="D45" s="27"/>
      <c r="E45" s="133"/>
      <c r="F45" s="133"/>
      <c r="G45" s="133"/>
      <c r="H45" s="133"/>
      <c r="I45" s="133"/>
      <c r="J45" s="133"/>
      <c r="K45" s="19"/>
      <c r="M45" s="160"/>
      <c r="N45" s="142"/>
      <c r="O45" s="9"/>
      <c r="P45" s="97"/>
      <c r="Q45" s="134"/>
      <c r="R45" s="154"/>
      <c r="S45" s="148"/>
      <c r="T45" s="137"/>
      <c r="U45" s="73"/>
      <c r="V45" s="97"/>
      <c r="W45" s="144"/>
    </row>
    <row r="46" customFormat="false" ht="12.75" hidden="false" customHeight="false" outlineLevel="0" collapsed="false">
      <c r="A46" s="161" t="n">
        <f aca="false">+A38</f>
        <v>37287</v>
      </c>
      <c r="B46" s="9"/>
      <c r="C46" s="9"/>
      <c r="D46" s="162" t="n">
        <f aca="false">6364.8-6364.8</f>
        <v>0</v>
      </c>
      <c r="E46" s="135"/>
      <c r="F46" s="135"/>
      <c r="G46" s="135"/>
      <c r="H46" s="135"/>
      <c r="I46" s="135"/>
      <c r="J46" s="135"/>
      <c r="K46" s="19"/>
      <c r="M46" s="160"/>
      <c r="N46" s="9"/>
      <c r="O46" s="9"/>
      <c r="P46" s="97"/>
      <c r="Q46" s="134"/>
      <c r="R46" s="154"/>
      <c r="S46" s="148"/>
      <c r="T46" s="137"/>
      <c r="U46" s="73"/>
      <c r="V46" s="97"/>
      <c r="W46" s="144"/>
    </row>
    <row r="47" customFormat="false" ht="12.75" hidden="false" customHeight="false" outlineLevel="0" collapsed="false">
      <c r="A47" s="161" t="n">
        <f aca="false">+A40</f>
        <v>37306</v>
      </c>
      <c r="B47" s="9"/>
      <c r="C47" s="9"/>
      <c r="D47" s="163" t="n">
        <f aca="false">+J35*'by type_area'!G3</f>
        <v>-18950.03</v>
      </c>
      <c r="E47" s="142"/>
      <c r="F47" s="142"/>
      <c r="G47" s="142"/>
      <c r="H47" s="164"/>
      <c r="I47" s="164"/>
      <c r="J47" s="142"/>
      <c r="K47" s="19"/>
      <c r="M47" s="160"/>
      <c r="N47" s="9"/>
      <c r="O47" s="9"/>
      <c r="P47" s="97"/>
      <c r="Q47" s="134"/>
      <c r="R47" s="154"/>
      <c r="S47" s="148"/>
      <c r="T47" s="137"/>
      <c r="U47" s="73"/>
      <c r="V47" s="97"/>
      <c r="W47" s="144"/>
    </row>
    <row r="48" customFormat="false" ht="12.75" hidden="false" customHeight="false" outlineLevel="0" collapsed="false">
      <c r="A48" s="9"/>
      <c r="B48" s="9"/>
      <c r="C48" s="9"/>
      <c r="D48" s="68" t="n">
        <f aca="false">+D47+D46</f>
        <v>-18950.03</v>
      </c>
      <c r="E48" s="142"/>
      <c r="F48" s="142"/>
      <c r="G48" s="142"/>
      <c r="H48" s="142"/>
      <c r="I48" s="142"/>
      <c r="J48" s="142"/>
      <c r="K48" s="19"/>
      <c r="M48" s="160"/>
      <c r="N48" s="9"/>
      <c r="O48" s="9"/>
      <c r="P48" s="97"/>
      <c r="Q48" s="134"/>
      <c r="R48" s="97"/>
      <c r="S48" s="148"/>
      <c r="T48" s="9"/>
    </row>
    <row r="49" customFormat="false" ht="12.75" hidden="false" customHeight="false" outlineLevel="0" collapsed="false">
      <c r="A49" s="165"/>
      <c r="B49" s="166"/>
      <c r="C49" s="167"/>
      <c r="D49" s="168"/>
      <c r="E49" s="142"/>
      <c r="F49" s="142"/>
      <c r="G49" s="142"/>
      <c r="H49" s="142"/>
      <c r="I49" s="142"/>
      <c r="J49" s="142"/>
      <c r="K49" s="19"/>
      <c r="M49" s="160"/>
      <c r="N49" s="9"/>
      <c r="O49" s="9"/>
      <c r="P49" s="97"/>
      <c r="Q49" s="134"/>
      <c r="R49" s="97"/>
      <c r="S49" s="9"/>
      <c r="T49" s="9"/>
    </row>
    <row r="50" customFormat="false" ht="12.75" hidden="false" customHeight="false" outlineLevel="0" collapsed="false">
      <c r="A50" s="141"/>
      <c r="B50" s="142"/>
      <c r="C50" s="142"/>
      <c r="D50" s="153"/>
      <c r="E50" s="142"/>
      <c r="F50" s="142"/>
      <c r="G50" s="142"/>
      <c r="H50" s="142"/>
      <c r="I50" s="142"/>
      <c r="J50" s="142"/>
      <c r="K50" s="19"/>
      <c r="M50" s="160"/>
      <c r="N50" s="9"/>
      <c r="O50" s="9"/>
      <c r="P50" s="97"/>
      <c r="Q50" s="134"/>
      <c r="R50" s="97"/>
      <c r="S50" s="9"/>
      <c r="T50" s="9"/>
    </row>
    <row r="51" customFormat="false" ht="12.75" hidden="false" customHeight="false" outlineLevel="0" collapsed="false">
      <c r="A51" s="141"/>
      <c r="B51" s="142"/>
      <c r="C51" s="142"/>
      <c r="D51" s="142"/>
      <c r="E51" s="142"/>
      <c r="F51" s="142"/>
      <c r="G51" s="142"/>
      <c r="H51" s="142"/>
      <c r="I51" s="142"/>
      <c r="J51" s="142"/>
      <c r="K51" s="19"/>
      <c r="M51" s="160"/>
      <c r="N51" s="9"/>
      <c r="O51" s="9"/>
      <c r="P51" s="97"/>
      <c r="Q51" s="134"/>
      <c r="R51" s="97"/>
      <c r="S51" s="9"/>
      <c r="T51" s="9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9"/>
      <c r="M52" s="160"/>
      <c r="N52" s="9"/>
      <c r="O52" s="9"/>
      <c r="P52" s="97"/>
      <c r="Q52" s="134"/>
      <c r="R52" s="97"/>
      <c r="S52" s="9"/>
      <c r="T52" s="9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9"/>
      <c r="M53" s="160"/>
      <c r="N53" s="9"/>
      <c r="O53" s="9"/>
      <c r="P53" s="97"/>
      <c r="Q53" s="134"/>
      <c r="R53" s="97"/>
      <c r="S53" s="9"/>
      <c r="T53" s="9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142"/>
      <c r="G54" s="142"/>
      <c r="H54" s="142"/>
      <c r="I54" s="142"/>
      <c r="J54" s="142"/>
      <c r="K54" s="19"/>
      <c r="M54" s="160"/>
      <c r="N54" s="9"/>
      <c r="O54" s="9"/>
      <c r="P54" s="97"/>
      <c r="Q54" s="134"/>
      <c r="R54" s="97"/>
      <c r="S54" s="9"/>
      <c r="T54" s="9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142"/>
      <c r="G55" s="142"/>
      <c r="H55" s="142"/>
      <c r="I55" s="142"/>
      <c r="J55" s="142"/>
      <c r="K55" s="19"/>
      <c r="M55" s="160"/>
      <c r="N55" s="9"/>
      <c r="O55" s="9"/>
      <c r="P55" s="97"/>
      <c r="Q55" s="134"/>
      <c r="R55" s="97"/>
      <c r="S55" s="9"/>
      <c r="T55" s="9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142"/>
      <c r="G56" s="142"/>
      <c r="H56" s="142"/>
      <c r="I56" s="142"/>
      <c r="J56" s="142"/>
      <c r="K56" s="19"/>
      <c r="M56" s="160"/>
      <c r="N56" s="9"/>
      <c r="O56" s="9"/>
      <c r="P56" s="97"/>
      <c r="Q56" s="134"/>
      <c r="R56" s="97"/>
      <c r="S56" s="9"/>
      <c r="T56" s="9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142"/>
      <c r="G57" s="142"/>
      <c r="H57" s="142"/>
      <c r="I57" s="142"/>
      <c r="J57" s="142"/>
      <c r="K57" s="19"/>
      <c r="M57" s="160"/>
      <c r="N57" s="9"/>
      <c r="O57" s="9"/>
      <c r="P57" s="97"/>
      <c r="Q57" s="134"/>
      <c r="R57" s="97"/>
      <c r="S57" s="9"/>
      <c r="T57" s="9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9"/>
      <c r="M58" s="160"/>
      <c r="N58" s="9"/>
      <c r="O58" s="9"/>
      <c r="P58" s="97"/>
      <c r="Q58" s="134"/>
      <c r="R58" s="97"/>
      <c r="S58" s="9"/>
      <c r="T58" s="9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F59" s="142"/>
      <c r="G59" s="142"/>
      <c r="H59" s="142"/>
      <c r="I59" s="142"/>
      <c r="J59" s="142"/>
      <c r="K59" s="19"/>
      <c r="M59" s="160"/>
      <c r="N59" s="9"/>
      <c r="O59" s="9"/>
      <c r="P59" s="97"/>
      <c r="Q59" s="134"/>
      <c r="R59" s="97"/>
      <c r="S59" s="9"/>
      <c r="T59" s="9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9"/>
      <c r="M60" s="160"/>
      <c r="N60" s="9"/>
      <c r="O60" s="9"/>
      <c r="P60" s="97"/>
      <c r="Q60" s="134"/>
      <c r="R60" s="97"/>
      <c r="S60" s="9"/>
      <c r="T60" s="9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9"/>
      <c r="M61" s="160"/>
      <c r="N61" s="9"/>
      <c r="O61" s="9"/>
      <c r="P61" s="97"/>
      <c r="Q61" s="134"/>
      <c r="R61" s="97"/>
      <c r="S61" s="9"/>
      <c r="T61" s="9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F62" s="142"/>
      <c r="G62" s="142"/>
      <c r="H62" s="142"/>
      <c r="I62" s="142"/>
      <c r="J62" s="142"/>
      <c r="K62" s="19"/>
      <c r="M62" s="160"/>
      <c r="N62" s="9"/>
      <c r="O62" s="9"/>
      <c r="P62" s="97"/>
      <c r="Q62" s="134"/>
      <c r="R62" s="97"/>
      <c r="S62" s="9"/>
      <c r="T62" s="9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F63" s="142"/>
      <c r="G63" s="142"/>
      <c r="H63" s="142"/>
      <c r="I63" s="142"/>
      <c r="J63" s="142"/>
      <c r="K63" s="19"/>
      <c r="M63" s="160"/>
      <c r="N63" s="9"/>
      <c r="O63" s="9"/>
      <c r="P63" s="97"/>
      <c r="Q63" s="134"/>
      <c r="R63" s="97"/>
      <c r="S63" s="9"/>
      <c r="T63" s="9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F64" s="142"/>
      <c r="G64" s="142"/>
      <c r="H64" s="142"/>
      <c r="I64" s="142"/>
      <c r="J64" s="142"/>
      <c r="K64" s="19"/>
      <c r="M64" s="160"/>
      <c r="N64" s="9"/>
      <c r="O64" s="9"/>
      <c r="P64" s="97"/>
      <c r="Q64" s="134"/>
      <c r="R64" s="97"/>
      <c r="S64" s="9"/>
      <c r="T64" s="9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F65" s="142"/>
      <c r="G65" s="142"/>
      <c r="H65" s="142"/>
      <c r="I65" s="142"/>
      <c r="J65" s="142"/>
      <c r="K65" s="19"/>
      <c r="M65" s="160"/>
      <c r="N65" s="9"/>
      <c r="O65" s="9"/>
      <c r="P65" s="97"/>
      <c r="Q65" s="134"/>
      <c r="R65" s="97"/>
      <c r="S65" s="9"/>
      <c r="T65" s="9"/>
    </row>
    <row r="66" customFormat="false" ht="12.75" hidden="false" customHeight="false" outlineLevel="0" collapsed="false">
      <c r="A66" s="141"/>
      <c r="B66" s="142"/>
      <c r="C66" s="142"/>
      <c r="D66" s="142" t="n">
        <v>300359.04</v>
      </c>
      <c r="E66" s="142"/>
      <c r="F66" s="142"/>
      <c r="G66" s="142"/>
      <c r="H66" s="142"/>
      <c r="I66" s="142"/>
      <c r="J66" s="142"/>
      <c r="K66" s="19"/>
      <c r="M66" s="160"/>
      <c r="N66" s="9"/>
      <c r="O66" s="9"/>
      <c r="P66" s="97"/>
      <c r="Q66" s="134"/>
      <c r="R66" s="97"/>
      <c r="S66" s="9"/>
      <c r="T66" s="9"/>
    </row>
    <row r="67" customFormat="false" ht="12.75" hidden="false" customHeight="false" outlineLevel="0" collapsed="false">
      <c r="A67" s="141"/>
      <c r="B67" s="142"/>
      <c r="C67" s="142"/>
      <c r="D67" s="142" t="n">
        <v>-250735.54</v>
      </c>
      <c r="E67" s="142"/>
      <c r="F67" s="142"/>
      <c r="G67" s="142"/>
      <c r="H67" s="142"/>
      <c r="I67" s="142"/>
      <c r="J67" s="142"/>
      <c r="K67" s="19"/>
      <c r="M67" s="9"/>
      <c r="N67" s="9"/>
      <c r="O67" s="9"/>
      <c r="P67" s="97"/>
      <c r="Q67" s="134"/>
      <c r="R67" s="97"/>
      <c r="S67" s="9"/>
      <c r="T67" s="9"/>
    </row>
    <row r="68" customFormat="false" ht="12.75" hidden="false" customHeight="false" outlineLevel="0" collapsed="false">
      <c r="A68" s="141"/>
      <c r="B68" s="142"/>
      <c r="C68" s="142"/>
      <c r="D68" s="142" t="n">
        <v>44931.54</v>
      </c>
      <c r="E68" s="142"/>
      <c r="F68" s="142"/>
      <c r="G68" s="142"/>
      <c r="H68" s="142"/>
      <c r="I68" s="142"/>
      <c r="J68" s="142"/>
      <c r="K68" s="19"/>
      <c r="M68" s="160"/>
      <c r="N68" s="142"/>
      <c r="O68" s="142"/>
      <c r="P68" s="154"/>
      <c r="Q68" s="155"/>
      <c r="R68" s="154"/>
      <c r="S68" s="148"/>
      <c r="T68" s="169"/>
    </row>
    <row r="69" customFormat="false" ht="12.75" hidden="false" customHeight="false" outlineLevel="0" collapsed="false">
      <c r="A69" s="141"/>
      <c r="B69" s="142"/>
      <c r="C69" s="142"/>
      <c r="D69" s="142" t="n">
        <v>2153062.32</v>
      </c>
      <c r="E69" s="142"/>
      <c r="F69" s="142"/>
      <c r="G69" s="142"/>
      <c r="H69" s="142"/>
      <c r="I69" s="142"/>
      <c r="J69" s="142"/>
      <c r="K69" s="19"/>
      <c r="M69" s="160"/>
      <c r="N69" s="142"/>
      <c r="O69" s="142"/>
      <c r="P69" s="154"/>
      <c r="Q69" s="155"/>
      <c r="R69" s="154"/>
      <c r="S69" s="148"/>
      <c r="T69" s="169"/>
    </row>
    <row r="70" customFormat="false" ht="12.75" hidden="false" customHeight="false" outlineLevel="0" collapsed="false">
      <c r="A70" s="141"/>
      <c r="B70" s="142"/>
      <c r="C70" s="142"/>
      <c r="D70" s="142" t="n">
        <f aca="false">SUM(D66:D69)</f>
        <v>2247617.36</v>
      </c>
      <c r="E70" s="142"/>
      <c r="F70" s="142"/>
      <c r="G70" s="142"/>
      <c r="H70" s="142"/>
      <c r="I70" s="142"/>
      <c r="J70" s="142"/>
      <c r="K70" s="19"/>
      <c r="M70" s="160"/>
      <c r="N70" s="142"/>
      <c r="O70" s="142"/>
      <c r="P70" s="154"/>
      <c r="Q70" s="155"/>
      <c r="R70" s="154"/>
      <c r="S70" s="148"/>
      <c r="T70" s="169"/>
    </row>
    <row r="71" customFormat="false" ht="12.75" hidden="false" customHeight="false" outlineLevel="0" collapsed="false">
      <c r="A71" s="141"/>
      <c r="B71" s="142"/>
      <c r="C71" s="142"/>
      <c r="D71" s="170" t="n">
        <v>0.0238</v>
      </c>
      <c r="E71" s="142"/>
      <c r="F71" s="142"/>
      <c r="G71" s="142"/>
      <c r="H71" s="142"/>
      <c r="I71" s="142"/>
      <c r="J71" s="142"/>
      <c r="K71" s="19"/>
      <c r="M71" s="160"/>
      <c r="N71" s="142"/>
      <c r="O71" s="142"/>
      <c r="P71" s="154"/>
      <c r="Q71" s="155"/>
      <c r="R71" s="154"/>
      <c r="S71" s="148"/>
      <c r="T71" s="169"/>
    </row>
    <row r="72" customFormat="false" ht="12.75" hidden="false" customHeight="false" outlineLevel="0" collapsed="false">
      <c r="A72" s="141"/>
      <c r="B72" s="142"/>
      <c r="C72" s="142"/>
      <c r="D72" s="170" t="n">
        <v>0.0153</v>
      </c>
      <c r="E72" s="142"/>
      <c r="F72" s="142"/>
      <c r="G72" s="142"/>
      <c r="H72" s="142"/>
      <c r="I72" s="142"/>
      <c r="J72" s="142"/>
      <c r="K72" s="19"/>
      <c r="M72" s="160"/>
      <c r="N72" s="142"/>
      <c r="O72" s="142"/>
      <c r="P72" s="154"/>
      <c r="Q72" s="155"/>
      <c r="R72" s="154"/>
      <c r="S72" s="148"/>
      <c r="T72" s="169"/>
    </row>
    <row r="73" customFormat="false" ht="12.75" hidden="false" customHeight="false" outlineLevel="0" collapsed="false">
      <c r="A73" s="141"/>
      <c r="B73" s="142"/>
      <c r="C73" s="142"/>
      <c r="D73" s="170" t="n">
        <f aca="false">+D71-D72</f>
        <v>0.0085</v>
      </c>
      <c r="E73" s="142"/>
      <c r="F73" s="142"/>
      <c r="G73" s="142"/>
      <c r="H73" s="142"/>
      <c r="I73" s="142"/>
      <c r="J73" s="142"/>
      <c r="K73" s="19"/>
      <c r="M73" s="160"/>
      <c r="N73" s="142"/>
      <c r="O73" s="142"/>
      <c r="P73" s="154"/>
      <c r="Q73" s="155"/>
      <c r="R73" s="154"/>
      <c r="S73" s="148"/>
      <c r="T73" s="169"/>
    </row>
    <row r="74" customFormat="false" ht="12.75" hidden="false" customHeight="false" outlineLevel="0" collapsed="false">
      <c r="A74" s="141"/>
      <c r="B74" s="142"/>
      <c r="C74" s="142"/>
      <c r="D74" s="142" t="n">
        <f aca="false">+D73*5838059</f>
        <v>49623.5015</v>
      </c>
      <c r="E74" s="142"/>
      <c r="F74" s="142"/>
      <c r="G74" s="142"/>
      <c r="H74" s="142"/>
      <c r="I74" s="142"/>
      <c r="J74" s="142"/>
      <c r="K74" s="19"/>
      <c r="M74" s="160"/>
      <c r="N74" s="142"/>
      <c r="O74" s="142"/>
      <c r="P74" s="154"/>
      <c r="Q74" s="155"/>
      <c r="R74" s="154"/>
      <c r="S74" s="150"/>
      <c r="T74" s="169"/>
    </row>
    <row r="75" customFormat="false" ht="12.75" hidden="false" customHeight="false" outlineLevel="0" collapsed="false">
      <c r="A75" s="141"/>
      <c r="B75" s="142"/>
      <c r="C75" s="142"/>
      <c r="D75" s="142" t="n">
        <f aca="false">SUM(D71:D74)</f>
        <v>49623.5491</v>
      </c>
      <c r="E75" s="142"/>
      <c r="F75" s="142"/>
      <c r="G75" s="142"/>
      <c r="H75" s="142"/>
      <c r="I75" s="142"/>
      <c r="J75" s="142"/>
      <c r="K75" s="19"/>
      <c r="M75" s="160"/>
      <c r="N75" s="142"/>
      <c r="O75" s="142"/>
      <c r="P75" s="154"/>
      <c r="Q75" s="155"/>
      <c r="R75" s="154"/>
      <c r="S75" s="150"/>
      <c r="T75" s="169"/>
    </row>
    <row r="76" customFormat="false" ht="12.75" hidden="false" customHeight="false" outlineLevel="0" collapsed="false">
      <c r="A76" s="141"/>
      <c r="B76" s="142"/>
      <c r="C76" s="142"/>
      <c r="D76" s="142"/>
      <c r="E76" s="142"/>
      <c r="F76" s="142"/>
      <c r="G76" s="142"/>
      <c r="H76" s="142"/>
      <c r="I76" s="142"/>
      <c r="J76" s="142"/>
      <c r="K76" s="19"/>
      <c r="M76" s="160"/>
      <c r="N76" s="142"/>
      <c r="O76" s="142"/>
      <c r="P76" s="154"/>
      <c r="Q76" s="155"/>
      <c r="R76" s="154"/>
      <c r="S76" s="150"/>
      <c r="T76" s="169"/>
    </row>
    <row r="77" customFormat="false" ht="12.75" hidden="false" customHeight="false" outlineLevel="0" collapsed="false">
      <c r="A77" s="141"/>
      <c r="B77" s="142"/>
      <c r="C77" s="142"/>
      <c r="D77" s="142"/>
      <c r="E77" s="142"/>
      <c r="F77" s="142"/>
      <c r="G77" s="142"/>
      <c r="H77" s="142"/>
      <c r="I77" s="142"/>
      <c r="J77" s="142"/>
      <c r="K77" s="19"/>
      <c r="M77" s="160"/>
      <c r="N77" s="142"/>
      <c r="O77" s="142"/>
      <c r="P77" s="154"/>
      <c r="Q77" s="155"/>
      <c r="R77" s="154"/>
      <c r="S77" s="150"/>
      <c r="T77" s="169"/>
    </row>
    <row r="78" customFormat="false" ht="12.75" hidden="false" customHeight="false" outlineLevel="0" collapsed="false">
      <c r="A78" s="141"/>
      <c r="B78" s="142"/>
      <c r="C78" s="142"/>
      <c r="D78" s="142"/>
      <c r="E78" s="142"/>
      <c r="F78" s="142"/>
      <c r="G78" s="142"/>
      <c r="H78" s="142"/>
      <c r="I78" s="142"/>
      <c r="J78" s="142"/>
      <c r="K78" s="19"/>
      <c r="M78" s="160"/>
      <c r="N78" s="142"/>
      <c r="O78" s="142"/>
      <c r="P78" s="154"/>
      <c r="Q78" s="155"/>
      <c r="R78" s="154"/>
      <c r="S78" s="150"/>
      <c r="T78" s="169"/>
    </row>
    <row r="79" customFormat="false" ht="12.75" hidden="false" customHeight="false" outlineLevel="0" collapsed="false">
      <c r="A79" s="171"/>
      <c r="C79" s="157"/>
      <c r="E79" s="157"/>
      <c r="G79" s="157"/>
      <c r="I79" s="157"/>
      <c r="K79" s="19"/>
      <c r="M79" s="160"/>
      <c r="N79" s="142"/>
      <c r="O79" s="142"/>
      <c r="P79" s="154"/>
      <c r="Q79" s="155"/>
      <c r="R79" s="154"/>
      <c r="S79" s="150"/>
      <c r="T79" s="169"/>
    </row>
    <row r="80" customFormat="false" ht="12.75" hidden="false" customHeight="false" outlineLevel="0" collapsed="false">
      <c r="A80" s="171"/>
      <c r="C80" s="142"/>
      <c r="D80" s="142"/>
      <c r="E80" s="142"/>
      <c r="F80" s="142"/>
      <c r="G80" s="142"/>
      <c r="H80" s="142"/>
      <c r="I80" s="142"/>
      <c r="K80" s="19"/>
      <c r="M80" s="160"/>
      <c r="N80" s="142"/>
      <c r="O80" s="142"/>
      <c r="P80" s="154"/>
      <c r="Q80" s="155"/>
      <c r="R80" s="154"/>
      <c r="S80" s="150"/>
      <c r="T80" s="169"/>
    </row>
    <row r="81" customFormat="false" ht="12.75" hidden="false" customHeight="false" outlineLevel="0" collapsed="false">
      <c r="A81" s="171"/>
      <c r="C81" s="157"/>
      <c r="E81" s="157"/>
      <c r="H81" s="172"/>
      <c r="I81" s="172"/>
      <c r="J81" s="157"/>
      <c r="K81" s="19"/>
      <c r="M81" s="160"/>
      <c r="N81" s="142"/>
      <c r="O81" s="142"/>
      <c r="P81" s="154"/>
      <c r="Q81" s="155"/>
      <c r="R81" s="154"/>
      <c r="S81" s="9"/>
      <c r="T81" s="169"/>
    </row>
    <row r="82" customFormat="false" ht="12.75" hidden="false" customHeight="false" outlineLevel="0" collapsed="false">
      <c r="A82" s="171"/>
      <c r="K82" s="19"/>
      <c r="M82" s="160"/>
      <c r="N82" s="142"/>
      <c r="O82" s="142"/>
      <c r="P82" s="154"/>
      <c r="Q82" s="155"/>
      <c r="R82" s="154"/>
      <c r="S82" s="9"/>
      <c r="T82" s="169"/>
    </row>
    <row r="83" customFormat="false" ht="12.75" hidden="false" customHeight="false" outlineLevel="0" collapsed="false">
      <c r="A83" s="171"/>
      <c r="K83" s="19"/>
      <c r="M83" s="160"/>
      <c r="N83" s="142"/>
      <c r="O83" s="142"/>
      <c r="P83" s="154"/>
      <c r="Q83" s="155"/>
      <c r="R83" s="154"/>
      <c r="S83" s="9"/>
      <c r="T83" s="169"/>
    </row>
    <row r="84" customFormat="false" ht="12.75" hidden="false" customHeight="false" outlineLevel="0" collapsed="false">
      <c r="A84" s="171"/>
      <c r="K84" s="19"/>
      <c r="M84" s="160"/>
      <c r="N84" s="142"/>
      <c r="O84" s="142"/>
      <c r="P84" s="154"/>
      <c r="Q84" s="155"/>
      <c r="R84" s="154"/>
      <c r="S84" s="9"/>
      <c r="T84" s="169"/>
    </row>
    <row r="85" customFormat="false" ht="12.75" hidden="false" customHeight="false" outlineLevel="0" collapsed="false">
      <c r="A85" s="171"/>
      <c r="K85" s="19"/>
      <c r="M85" s="160"/>
      <c r="N85" s="142"/>
      <c r="O85" s="142"/>
      <c r="P85" s="154"/>
      <c r="Q85" s="155"/>
      <c r="R85" s="154"/>
      <c r="S85" s="9"/>
      <c r="T85" s="169"/>
    </row>
    <row r="86" customFormat="false" ht="12.75" hidden="false" customHeight="false" outlineLevel="0" collapsed="false">
      <c r="A86" s="171"/>
      <c r="K86" s="19"/>
      <c r="M86" s="160"/>
      <c r="N86" s="142"/>
      <c r="O86" s="142"/>
      <c r="P86" s="154"/>
      <c r="Q86" s="155"/>
      <c r="R86" s="154"/>
      <c r="S86" s="9"/>
      <c r="T86" s="169"/>
    </row>
    <row r="87" customFormat="false" ht="12.75" hidden="false" customHeight="false" outlineLevel="0" collapsed="false">
      <c r="A87" s="171"/>
      <c r="K87" s="19"/>
      <c r="M87" s="160"/>
      <c r="N87" s="142"/>
      <c r="O87" s="142"/>
      <c r="P87" s="154"/>
      <c r="Q87" s="155"/>
      <c r="R87" s="154"/>
      <c r="S87" s="9"/>
      <c r="T87" s="169"/>
    </row>
    <row r="88" customFormat="false" ht="12.75" hidden="false" customHeight="false" outlineLevel="0" collapsed="false">
      <c r="B88" s="131"/>
      <c r="D88" s="131"/>
      <c r="F88" s="131"/>
      <c r="H88" s="131"/>
      <c r="K88" s="19"/>
      <c r="M88" s="160"/>
      <c r="N88" s="142"/>
      <c r="O88" s="142"/>
      <c r="P88" s="154"/>
      <c r="Q88" s="155"/>
      <c r="R88" s="154"/>
      <c r="S88" s="9"/>
      <c r="T88" s="169"/>
    </row>
    <row r="89" customFormat="false" ht="12.75" hidden="false" customHeight="false" outlineLevel="0" collapsed="false">
      <c r="A89" s="173"/>
      <c r="B89" s="133"/>
      <c r="C89" s="133"/>
      <c r="D89" s="133"/>
      <c r="E89" s="133"/>
      <c r="F89" s="133"/>
      <c r="G89" s="133"/>
      <c r="H89" s="133"/>
      <c r="I89" s="133"/>
      <c r="J89" s="133"/>
      <c r="K89" s="19"/>
      <c r="M89" s="160"/>
      <c r="N89" s="142"/>
      <c r="O89" s="142"/>
      <c r="P89" s="154"/>
      <c r="Q89" s="155"/>
      <c r="R89" s="154"/>
      <c r="S89" s="9"/>
      <c r="T89" s="169"/>
    </row>
    <row r="90" customFormat="false" ht="12.75" hidden="false" customHeight="false" outlineLevel="0" collapsed="false">
      <c r="A90" s="94"/>
      <c r="B90" s="135"/>
      <c r="C90" s="135"/>
      <c r="D90" s="135"/>
      <c r="E90" s="135"/>
      <c r="F90" s="135"/>
      <c r="G90" s="135"/>
      <c r="H90" s="135"/>
      <c r="I90" s="135"/>
      <c r="J90" s="135"/>
      <c r="K90" s="19"/>
      <c r="M90" s="160"/>
      <c r="N90" s="157"/>
      <c r="O90" s="157"/>
      <c r="P90" s="137"/>
      <c r="Q90" s="138"/>
      <c r="R90" s="137"/>
      <c r="S90" s="9"/>
      <c r="T90" s="19"/>
    </row>
    <row r="91" customFormat="false" ht="12.75" hidden="false" customHeight="false" outlineLevel="0" collapsed="false">
      <c r="A91" s="141"/>
      <c r="B91" s="142"/>
      <c r="C91" s="142"/>
      <c r="D91" s="142"/>
      <c r="E91" s="142"/>
      <c r="F91" s="142"/>
      <c r="G91" s="142"/>
      <c r="H91" s="142"/>
      <c r="I91" s="142"/>
      <c r="J91" s="142"/>
      <c r="K91" s="19"/>
      <c r="M91" s="9"/>
      <c r="N91" s="9"/>
      <c r="O91" s="9"/>
      <c r="P91" s="97"/>
      <c r="Q91" s="134"/>
      <c r="R91" s="97"/>
      <c r="S91" s="9"/>
      <c r="T91" s="9"/>
    </row>
    <row r="92" customFormat="false" ht="12.75" hidden="false" customHeight="false" outlineLevel="0" collapsed="false">
      <c r="A92" s="141"/>
      <c r="B92" s="142"/>
      <c r="C92" s="142"/>
      <c r="D92" s="142"/>
      <c r="E92" s="142"/>
      <c r="F92" s="142"/>
      <c r="G92" s="142"/>
      <c r="H92" s="142"/>
      <c r="I92" s="142"/>
      <c r="J92" s="142"/>
      <c r="K92" s="19"/>
      <c r="M92" s="9"/>
      <c r="N92" s="9"/>
      <c r="O92" s="9"/>
      <c r="P92" s="97"/>
      <c r="Q92" s="134"/>
      <c r="R92" s="97"/>
      <c r="S92" s="9"/>
      <c r="T92" s="9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2"/>
      <c r="G93" s="142"/>
      <c r="H93" s="142"/>
      <c r="I93" s="142"/>
      <c r="J93" s="142"/>
      <c r="K93" s="19"/>
      <c r="M93" s="9"/>
      <c r="N93" s="9"/>
      <c r="O93" s="9"/>
      <c r="P93" s="97"/>
      <c r="Q93" s="134"/>
      <c r="R93" s="97"/>
      <c r="S93" s="9"/>
      <c r="T93" s="9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2"/>
      <c r="G94" s="142"/>
      <c r="H94" s="142"/>
      <c r="I94" s="142"/>
      <c r="J94" s="142"/>
      <c r="K94" s="19"/>
      <c r="M94" s="9"/>
      <c r="N94" s="9"/>
      <c r="O94" s="9"/>
      <c r="P94" s="97"/>
      <c r="Q94" s="134"/>
      <c r="R94" s="97"/>
      <c r="S94" s="9"/>
      <c r="T94" s="9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2"/>
      <c r="G95" s="142"/>
      <c r="H95" s="142"/>
      <c r="I95" s="142"/>
      <c r="J95" s="142"/>
      <c r="K95" s="19"/>
      <c r="M95" s="9"/>
      <c r="N95" s="9"/>
      <c r="O95" s="9"/>
      <c r="P95" s="97"/>
      <c r="Q95" s="134"/>
      <c r="R95" s="97"/>
      <c r="S95" s="9"/>
      <c r="T95" s="9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2"/>
      <c r="G96" s="142"/>
      <c r="H96" s="142"/>
      <c r="I96" s="142"/>
      <c r="J96" s="142"/>
      <c r="K96" s="19"/>
      <c r="M96" s="9"/>
      <c r="N96" s="9"/>
      <c r="O96" s="9"/>
      <c r="P96" s="97"/>
      <c r="Q96" s="134"/>
      <c r="R96" s="97"/>
      <c r="S96" s="9"/>
      <c r="T96" s="9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2"/>
      <c r="G97" s="142"/>
      <c r="H97" s="142"/>
      <c r="I97" s="142"/>
      <c r="J97" s="142"/>
      <c r="K97" s="19"/>
      <c r="M97" s="9"/>
      <c r="N97" s="9"/>
      <c r="O97" s="9"/>
      <c r="P97" s="97"/>
      <c r="Q97" s="134"/>
      <c r="R97" s="97"/>
      <c r="S97" s="9"/>
      <c r="T97" s="9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2"/>
      <c r="G98" s="142"/>
      <c r="H98" s="142"/>
      <c r="I98" s="142"/>
      <c r="J98" s="142"/>
      <c r="K98" s="19"/>
      <c r="M98" s="9"/>
      <c r="N98" s="9"/>
      <c r="O98" s="9"/>
      <c r="P98" s="97"/>
      <c r="Q98" s="134"/>
      <c r="R98" s="97"/>
      <c r="S98" s="9"/>
      <c r="T98" s="9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2"/>
      <c r="G99" s="142"/>
      <c r="H99" s="142"/>
      <c r="I99" s="142"/>
      <c r="J99" s="142"/>
      <c r="K99" s="19"/>
      <c r="M99" s="9"/>
      <c r="N99" s="9"/>
      <c r="O99" s="9"/>
      <c r="P99" s="97"/>
      <c r="Q99" s="134"/>
      <c r="R99" s="97"/>
      <c r="S99" s="9"/>
      <c r="T99" s="9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2"/>
      <c r="G100" s="142"/>
      <c r="H100" s="142"/>
      <c r="I100" s="142"/>
      <c r="J100" s="142"/>
      <c r="K100" s="19"/>
      <c r="M100" s="9"/>
      <c r="N100" s="9"/>
      <c r="O100" s="9"/>
      <c r="P100" s="97"/>
      <c r="Q100" s="134"/>
      <c r="R100" s="97"/>
      <c r="S100" s="9"/>
      <c r="T100" s="9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2"/>
      <c r="G101" s="142"/>
      <c r="H101" s="142"/>
      <c r="I101" s="142"/>
      <c r="J101" s="142"/>
      <c r="K101" s="19"/>
      <c r="M101" s="9"/>
      <c r="N101" s="9"/>
      <c r="O101" s="9"/>
      <c r="P101" s="97"/>
      <c r="Q101" s="134"/>
      <c r="R101" s="97"/>
      <c r="S101" s="9"/>
      <c r="T101" s="9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2"/>
      <c r="G102" s="142"/>
      <c r="H102" s="142"/>
      <c r="I102" s="142"/>
      <c r="J102" s="142"/>
      <c r="K102" s="19"/>
      <c r="M102" s="9"/>
      <c r="N102" s="9"/>
      <c r="O102" s="9"/>
      <c r="P102" s="97"/>
      <c r="Q102" s="134"/>
      <c r="R102" s="97"/>
      <c r="S102" s="9"/>
      <c r="T102" s="9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2"/>
      <c r="G103" s="142"/>
      <c r="H103" s="142"/>
      <c r="I103" s="142"/>
      <c r="J103" s="142"/>
      <c r="K103" s="19"/>
      <c r="M103" s="9"/>
      <c r="N103" s="9"/>
      <c r="O103" s="9"/>
      <c r="P103" s="97"/>
      <c r="Q103" s="134"/>
      <c r="R103" s="97"/>
      <c r="S103" s="9"/>
      <c r="T103" s="9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2"/>
      <c r="G104" s="142"/>
      <c r="H104" s="142"/>
      <c r="I104" s="142"/>
      <c r="J104" s="142"/>
      <c r="K104" s="19"/>
      <c r="M104" s="9"/>
      <c r="N104" s="9"/>
      <c r="O104" s="9"/>
      <c r="P104" s="97"/>
      <c r="Q104" s="134"/>
      <c r="R104" s="97"/>
      <c r="S104" s="9"/>
      <c r="T104" s="9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2"/>
      <c r="G105" s="142"/>
      <c r="H105" s="142"/>
      <c r="I105" s="142"/>
      <c r="J105" s="142"/>
      <c r="K105" s="19"/>
      <c r="M105" s="9"/>
      <c r="N105" s="9"/>
      <c r="O105" s="9"/>
      <c r="P105" s="97"/>
      <c r="Q105" s="134"/>
      <c r="R105" s="97"/>
      <c r="S105" s="9"/>
      <c r="T105" s="9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2"/>
      <c r="G106" s="142"/>
      <c r="H106" s="142"/>
      <c r="I106" s="142"/>
      <c r="J106" s="142"/>
      <c r="K106" s="19"/>
      <c r="M106" s="9"/>
      <c r="N106" s="9"/>
      <c r="O106" s="9"/>
      <c r="P106" s="97"/>
      <c r="Q106" s="134"/>
      <c r="R106" s="97"/>
      <c r="S106" s="9"/>
      <c r="T106" s="9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2"/>
      <c r="G107" s="142"/>
      <c r="H107" s="142"/>
      <c r="I107" s="142"/>
      <c r="J107" s="142"/>
      <c r="K107" s="19"/>
      <c r="M107" s="9"/>
      <c r="N107" s="9"/>
      <c r="O107" s="9"/>
      <c r="P107" s="97"/>
      <c r="Q107" s="134"/>
      <c r="R107" s="97"/>
      <c r="S107" s="9"/>
      <c r="T107" s="9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2"/>
      <c r="G108" s="142"/>
      <c r="H108" s="142"/>
      <c r="I108" s="142"/>
      <c r="J108" s="142"/>
      <c r="K108" s="19"/>
      <c r="M108" s="9"/>
      <c r="N108" s="9"/>
      <c r="O108" s="9"/>
      <c r="P108" s="97"/>
      <c r="Q108" s="134"/>
      <c r="R108" s="97"/>
      <c r="S108" s="9"/>
      <c r="T108" s="9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2"/>
      <c r="G109" s="142"/>
      <c r="H109" s="142"/>
      <c r="I109" s="142"/>
      <c r="J109" s="142"/>
      <c r="K109" s="19"/>
      <c r="M109" s="9"/>
      <c r="N109" s="9"/>
      <c r="O109" s="9"/>
      <c r="P109" s="97"/>
      <c r="Q109" s="134"/>
      <c r="R109" s="97"/>
      <c r="S109" s="9"/>
      <c r="T109" s="9"/>
    </row>
    <row r="110" customFormat="false" ht="12.75" hidden="false" customHeight="false" outlineLevel="0" collapsed="false">
      <c r="A110" s="141"/>
      <c r="B110" s="142"/>
      <c r="C110" s="142"/>
      <c r="D110" s="142" t="n">
        <v>2444.99</v>
      </c>
      <c r="E110" s="142"/>
      <c r="F110" s="142"/>
      <c r="G110" s="142"/>
      <c r="H110" s="142"/>
      <c r="I110" s="142"/>
      <c r="J110" s="142"/>
      <c r="K110" s="19"/>
    </row>
    <row r="111" customFormat="false" ht="12.75" hidden="false" customHeight="false" outlineLevel="0" collapsed="false">
      <c r="A111" s="141"/>
      <c r="B111" s="142"/>
      <c r="C111" s="142"/>
      <c r="D111" s="142" t="n">
        <v>250</v>
      </c>
      <c r="E111" s="142"/>
      <c r="F111" s="142"/>
      <c r="G111" s="142"/>
      <c r="H111" s="142"/>
      <c r="I111" s="142"/>
      <c r="J111" s="142"/>
      <c r="K111" s="19"/>
    </row>
    <row r="112" customFormat="false" ht="12.75" hidden="false" customHeight="false" outlineLevel="0" collapsed="false">
      <c r="A112" s="141"/>
      <c r="B112" s="142"/>
      <c r="C112" s="142"/>
      <c r="D112" s="142" t="n">
        <f aca="false">+D110-D111</f>
        <v>2194.99</v>
      </c>
      <c r="E112" s="142"/>
      <c r="F112" s="142"/>
      <c r="G112" s="142"/>
      <c r="H112" s="142"/>
      <c r="I112" s="142"/>
      <c r="J112" s="142"/>
      <c r="K112" s="19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2"/>
      <c r="G113" s="142"/>
      <c r="H113" s="142"/>
      <c r="I113" s="142"/>
      <c r="J113" s="142"/>
      <c r="K113" s="19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2"/>
      <c r="G114" s="142"/>
      <c r="H114" s="142"/>
      <c r="I114" s="142"/>
      <c r="J114" s="142"/>
      <c r="K114" s="19"/>
    </row>
    <row r="115" customFormat="false" ht="12.75" hidden="false" customHeight="false" outlineLevel="0" collapsed="false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  <c r="K115" s="19"/>
    </row>
    <row r="116" customFormat="false" ht="12.75" hidden="false" customHeight="false" outlineLevel="0" collapsed="false">
      <c r="A116" s="141"/>
      <c r="B116" s="142"/>
      <c r="C116" s="142"/>
      <c r="D116" s="142"/>
      <c r="E116" s="142"/>
      <c r="F116" s="142"/>
      <c r="G116" s="142"/>
      <c r="H116" s="142"/>
      <c r="I116" s="142"/>
      <c r="J116" s="142"/>
      <c r="K116" s="19"/>
    </row>
    <row r="117" customFormat="false" ht="12.75" hidden="false" customHeight="false" outlineLevel="0" collapsed="false">
      <c r="A117" s="141"/>
      <c r="B117" s="142"/>
      <c r="C117" s="142"/>
      <c r="D117" s="142"/>
      <c r="E117" s="142"/>
      <c r="F117" s="142"/>
      <c r="G117" s="142"/>
      <c r="H117" s="142"/>
      <c r="I117" s="142"/>
      <c r="J117" s="142"/>
      <c r="K117" s="19"/>
    </row>
    <row r="118" customFormat="false" ht="12.75" hidden="false" customHeight="false" outlineLevel="0" collapsed="false">
      <c r="A118" s="141"/>
      <c r="B118" s="142"/>
      <c r="C118" s="142"/>
      <c r="D118" s="142"/>
      <c r="E118" s="142"/>
      <c r="F118" s="142"/>
      <c r="G118" s="142"/>
      <c r="H118" s="142"/>
      <c r="I118" s="142"/>
      <c r="J118" s="142"/>
      <c r="K118" s="19"/>
    </row>
    <row r="119" customFormat="false" ht="12.75" hidden="false" customHeight="false" outlineLevel="0" collapsed="false">
      <c r="A119" s="141"/>
      <c r="B119" s="142"/>
      <c r="C119" s="142"/>
      <c r="D119" s="142"/>
      <c r="E119" s="142"/>
      <c r="F119" s="142"/>
      <c r="G119" s="142"/>
      <c r="H119" s="142"/>
      <c r="I119" s="142"/>
      <c r="J119" s="142"/>
      <c r="K119" s="19"/>
    </row>
    <row r="120" customFormat="false" ht="12.75" hidden="false" customHeight="false" outlineLevel="0" collapsed="false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  <c r="K120" s="19"/>
    </row>
    <row r="121" customFormat="false" ht="12.75" hidden="false" customHeight="false" outlineLevel="0" collapsed="false">
      <c r="A121" s="141"/>
      <c r="B121" s="142"/>
      <c r="C121" s="142"/>
      <c r="D121" s="142"/>
      <c r="E121" s="142"/>
      <c r="F121" s="142"/>
      <c r="G121" s="142"/>
      <c r="H121" s="142"/>
      <c r="I121" s="142"/>
      <c r="J121" s="142"/>
      <c r="K121" s="19"/>
    </row>
    <row r="122" customFormat="false" ht="12.75" hidden="false" customHeight="false" outlineLevel="0" collapsed="false">
      <c r="A122" s="141"/>
      <c r="B122" s="142"/>
      <c r="C122" s="142"/>
      <c r="D122" s="142"/>
      <c r="E122" s="142"/>
      <c r="F122" s="142"/>
      <c r="G122" s="142"/>
      <c r="H122" s="142"/>
      <c r="I122" s="142"/>
      <c r="J122" s="142"/>
      <c r="K122" s="19"/>
    </row>
    <row r="123" customFormat="false" ht="12.75" hidden="false" customHeight="false" outlineLevel="0" collapsed="false">
      <c r="A123" s="171"/>
      <c r="B123" s="142"/>
      <c r="C123" s="157"/>
      <c r="D123" s="142"/>
      <c r="E123" s="157"/>
      <c r="F123" s="142"/>
      <c r="G123" s="157"/>
      <c r="H123" s="142"/>
      <c r="I123" s="157"/>
      <c r="K123" s="19"/>
    </row>
    <row r="124" customFormat="false" ht="12.75" hidden="false" customHeight="false" outlineLevel="0" collapsed="false">
      <c r="A124" s="171"/>
      <c r="C124" s="142"/>
      <c r="D124" s="142"/>
      <c r="E124" s="142"/>
      <c r="F124" s="142"/>
      <c r="G124" s="142"/>
      <c r="H124" s="142"/>
      <c r="I124" s="142"/>
      <c r="K124" s="19"/>
    </row>
    <row r="125" customFormat="false" ht="12.75" hidden="false" customHeight="false" outlineLevel="0" collapsed="false">
      <c r="A125" s="171"/>
      <c r="C125" s="157"/>
      <c r="E125" s="157"/>
      <c r="H125" s="172"/>
      <c r="I125" s="172"/>
      <c r="J125" s="157"/>
      <c r="K125" s="19"/>
    </row>
    <row r="126" customFormat="false" ht="12.75" hidden="false" customHeight="false" outlineLevel="0" collapsed="false">
      <c r="A126" s="171"/>
      <c r="K126" s="19"/>
    </row>
    <row r="127" customFormat="false" ht="12.75" hidden="false" customHeight="false" outlineLevel="0" collapsed="false">
      <c r="B127" s="131"/>
      <c r="D127" s="131"/>
      <c r="F127" s="131"/>
      <c r="H127" s="131"/>
      <c r="K127" s="19"/>
    </row>
    <row r="128" customFormat="false" ht="12.75" hidden="false" customHeight="false" outlineLevel="0" collapsed="false">
      <c r="B128" s="132"/>
      <c r="C128" s="133"/>
      <c r="D128" s="133"/>
      <c r="E128" s="133"/>
      <c r="F128" s="133"/>
      <c r="G128" s="133"/>
      <c r="H128" s="133"/>
      <c r="I128" s="133"/>
      <c r="J128" s="133"/>
      <c r="K128" s="19"/>
    </row>
    <row r="129" customFormat="false" ht="12.75" hidden="false" customHeight="false" outlineLevel="0" collapsed="false">
      <c r="A129" s="94"/>
      <c r="B129" s="135"/>
      <c r="C129" s="135"/>
      <c r="D129" s="135"/>
      <c r="E129" s="135"/>
      <c r="F129" s="135"/>
      <c r="G129" s="135"/>
      <c r="H129" s="135"/>
      <c r="I129" s="135"/>
      <c r="J129" s="135"/>
      <c r="K129" s="19"/>
    </row>
    <row r="130" customFormat="false" ht="12.75" hidden="false" customHeight="false" outlineLevel="0" collapsed="false">
      <c r="A130" s="141"/>
      <c r="B130" s="142"/>
      <c r="C130" s="142"/>
      <c r="D130" s="142"/>
      <c r="E130" s="142"/>
      <c r="F130" s="142"/>
      <c r="G130" s="142"/>
      <c r="H130" s="142"/>
      <c r="I130" s="142"/>
      <c r="J130" s="142"/>
      <c r="K130" s="19"/>
    </row>
    <row r="131" customFormat="false" ht="12.75" hidden="false" customHeight="false" outlineLevel="0" collapsed="false">
      <c r="A131" s="141"/>
      <c r="B131" s="142"/>
      <c r="C131" s="142"/>
      <c r="D131" s="142"/>
      <c r="E131" s="142"/>
      <c r="F131" s="142"/>
      <c r="G131" s="142"/>
      <c r="H131" s="142"/>
      <c r="I131" s="142"/>
      <c r="J131" s="142"/>
      <c r="K131" s="19"/>
    </row>
    <row r="132" customFormat="false" ht="12.75" hidden="false" customHeight="false" outlineLevel="0" collapsed="false">
      <c r="A132" s="141"/>
      <c r="B132" s="142"/>
      <c r="C132" s="142"/>
      <c r="D132" s="142"/>
      <c r="E132" s="142"/>
      <c r="F132" s="142"/>
      <c r="G132" s="142"/>
      <c r="H132" s="142"/>
      <c r="I132" s="142"/>
      <c r="J132" s="142"/>
      <c r="K132" s="19"/>
    </row>
    <row r="133" customFormat="false" ht="12.75" hidden="false" customHeight="false" outlineLevel="0" collapsed="false">
      <c r="A133" s="141"/>
      <c r="B133" s="142"/>
      <c r="C133" s="142"/>
      <c r="D133" s="142"/>
      <c r="E133" s="142"/>
      <c r="F133" s="142"/>
      <c r="G133" s="142"/>
      <c r="H133" s="142"/>
      <c r="I133" s="142"/>
      <c r="J133" s="142"/>
      <c r="K133" s="19"/>
    </row>
    <row r="134" customFormat="false" ht="12.75" hidden="false" customHeight="false" outlineLevel="0" collapsed="false">
      <c r="A134" s="141"/>
      <c r="B134" s="142"/>
      <c r="C134" s="142"/>
      <c r="D134" s="142"/>
      <c r="E134" s="142"/>
      <c r="F134" s="142"/>
      <c r="G134" s="142"/>
      <c r="H134" s="142"/>
      <c r="I134" s="142"/>
      <c r="J134" s="142"/>
      <c r="K134" s="19"/>
    </row>
    <row r="135" customFormat="false" ht="12.75" hidden="false" customHeight="false" outlineLevel="0" collapsed="false">
      <c r="A135" s="141"/>
      <c r="B135" s="142"/>
      <c r="C135" s="142"/>
      <c r="D135" s="142"/>
      <c r="E135" s="142"/>
      <c r="F135" s="142"/>
      <c r="G135" s="142"/>
      <c r="H135" s="142"/>
      <c r="I135" s="142"/>
      <c r="J135" s="142"/>
      <c r="K135" s="19"/>
    </row>
    <row r="136" customFormat="false" ht="12.75" hidden="false" customHeight="false" outlineLevel="0" collapsed="false">
      <c r="A136" s="141"/>
      <c r="B136" s="142"/>
      <c r="C136" s="142"/>
      <c r="D136" s="142"/>
      <c r="E136" s="142"/>
      <c r="F136" s="142"/>
      <c r="G136" s="142"/>
      <c r="H136" s="142"/>
      <c r="I136" s="142"/>
      <c r="J136" s="142"/>
      <c r="K136" s="19"/>
    </row>
    <row r="137" customFormat="false" ht="12.75" hidden="false" customHeight="false" outlineLevel="0" collapsed="false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  <c r="K137" s="19"/>
    </row>
    <row r="138" customFormat="false" ht="12.75" hidden="false" customHeight="false" outlineLevel="0" collapsed="false">
      <c r="A138" s="141"/>
      <c r="B138" s="142"/>
      <c r="C138" s="142"/>
      <c r="D138" s="142"/>
      <c r="E138" s="142"/>
      <c r="F138" s="142"/>
      <c r="G138" s="142"/>
      <c r="H138" s="142"/>
      <c r="I138" s="142"/>
      <c r="J138" s="142"/>
      <c r="K138" s="19"/>
    </row>
    <row r="139" customFormat="false" ht="12.75" hidden="false" customHeight="false" outlineLevel="0" collapsed="false">
      <c r="A139" s="141"/>
      <c r="B139" s="142"/>
      <c r="C139" s="142"/>
      <c r="D139" s="142"/>
      <c r="E139" s="142"/>
      <c r="F139" s="142"/>
      <c r="G139" s="142"/>
      <c r="H139" s="142"/>
      <c r="I139" s="142"/>
      <c r="J139" s="142"/>
      <c r="K139" s="19"/>
    </row>
    <row r="140" customFormat="false" ht="12.75" hidden="false" customHeight="false" outlineLevel="0" collapsed="false">
      <c r="A140" s="141"/>
      <c r="B140" s="142"/>
      <c r="C140" s="142"/>
      <c r="D140" s="142"/>
      <c r="E140" s="142"/>
      <c r="F140" s="142"/>
      <c r="G140" s="142"/>
      <c r="H140" s="142"/>
      <c r="I140" s="142"/>
      <c r="J140" s="142"/>
      <c r="K140" s="19"/>
    </row>
    <row r="141" customFormat="false" ht="12.75" hidden="false" customHeight="false" outlineLevel="0" collapsed="false">
      <c r="A141" s="141"/>
      <c r="B141" s="142"/>
      <c r="C141" s="142"/>
      <c r="D141" s="142"/>
      <c r="E141" s="142"/>
      <c r="F141" s="142"/>
      <c r="G141" s="142"/>
      <c r="H141" s="142"/>
      <c r="I141" s="142"/>
      <c r="J141" s="142"/>
      <c r="K141" s="19"/>
    </row>
    <row r="142" customFormat="false" ht="12.75" hidden="false" customHeight="false" outlineLevel="0" collapsed="false">
      <c r="A142" s="141"/>
      <c r="B142" s="142"/>
      <c r="C142" s="142"/>
      <c r="D142" s="142"/>
      <c r="E142" s="142"/>
      <c r="F142" s="142"/>
      <c r="G142" s="142"/>
      <c r="H142" s="142"/>
      <c r="I142" s="142"/>
      <c r="J142" s="142"/>
      <c r="K142" s="19"/>
    </row>
    <row r="143" customFormat="false" ht="12.75" hidden="false" customHeight="false" outlineLevel="0" collapsed="false">
      <c r="A143" s="141"/>
      <c r="B143" s="142"/>
      <c r="C143" s="142"/>
      <c r="D143" s="142"/>
      <c r="E143" s="142"/>
      <c r="F143" s="142"/>
      <c r="G143" s="142"/>
      <c r="H143" s="142"/>
      <c r="I143" s="142"/>
      <c r="J143" s="142"/>
      <c r="K143" s="19"/>
    </row>
    <row r="144" customFormat="false" ht="12.75" hidden="false" customHeight="false" outlineLevel="0" collapsed="false">
      <c r="A144" s="141"/>
      <c r="B144" s="142"/>
      <c r="C144" s="142"/>
      <c r="D144" s="142"/>
      <c r="E144" s="142"/>
      <c r="F144" s="142"/>
      <c r="G144" s="142"/>
      <c r="H144" s="142"/>
      <c r="I144" s="142"/>
      <c r="J144" s="142"/>
      <c r="K144" s="19"/>
    </row>
    <row r="145" customFormat="false" ht="12.75" hidden="false" customHeight="false" outlineLevel="0" collapsed="false">
      <c r="A145" s="141"/>
      <c r="B145" s="142"/>
      <c r="C145" s="142"/>
      <c r="D145" s="142"/>
      <c r="E145" s="142"/>
      <c r="F145" s="142"/>
      <c r="G145" s="142"/>
      <c r="H145" s="142"/>
      <c r="I145" s="142"/>
      <c r="J145" s="142"/>
      <c r="K145" s="19"/>
    </row>
    <row r="146" customFormat="false" ht="12.75" hidden="false" customHeight="false" outlineLevel="0" collapsed="false">
      <c r="A146" s="141"/>
      <c r="B146" s="142"/>
      <c r="C146" s="142"/>
      <c r="D146" s="142"/>
      <c r="E146" s="142"/>
      <c r="F146" s="142"/>
      <c r="G146" s="142"/>
      <c r="H146" s="142"/>
      <c r="I146" s="142"/>
      <c r="J146" s="142"/>
      <c r="K146" s="19"/>
    </row>
    <row r="147" customFormat="false" ht="12.75" hidden="false" customHeight="false" outlineLevel="0" collapsed="false">
      <c r="A147" s="141"/>
      <c r="B147" s="142"/>
      <c r="C147" s="142"/>
      <c r="D147" s="142"/>
      <c r="E147" s="142"/>
      <c r="F147" s="142"/>
      <c r="G147" s="142"/>
      <c r="H147" s="142"/>
      <c r="I147" s="142"/>
      <c r="J147" s="142"/>
      <c r="K147" s="19"/>
    </row>
    <row r="148" customFormat="false" ht="12.75" hidden="false" customHeight="false" outlineLevel="0" collapsed="false">
      <c r="A148" s="141"/>
      <c r="B148" s="142"/>
      <c r="C148" s="142"/>
      <c r="D148" s="142"/>
      <c r="E148" s="142"/>
      <c r="F148" s="142"/>
      <c r="G148" s="142"/>
      <c r="H148" s="142"/>
      <c r="I148" s="142"/>
      <c r="J148" s="142"/>
      <c r="K148" s="19"/>
    </row>
    <row r="149" customFormat="false" ht="12.75" hidden="false" customHeight="false" outlineLevel="0" collapsed="false">
      <c r="A149" s="141"/>
      <c r="B149" s="142"/>
      <c r="C149" s="142"/>
      <c r="D149" s="142"/>
      <c r="E149" s="142"/>
      <c r="F149" s="142"/>
      <c r="G149" s="142"/>
      <c r="H149" s="142"/>
      <c r="I149" s="142"/>
      <c r="J149" s="142"/>
      <c r="K149" s="19"/>
    </row>
    <row r="150" customFormat="false" ht="12.75" hidden="false" customHeight="false" outlineLevel="0" collapsed="false">
      <c r="A150" s="141"/>
      <c r="B150" s="142"/>
      <c r="C150" s="142"/>
      <c r="D150" s="142"/>
      <c r="E150" s="142"/>
      <c r="F150" s="142"/>
      <c r="G150" s="142"/>
      <c r="H150" s="142"/>
      <c r="I150" s="142"/>
      <c r="J150" s="142"/>
      <c r="K150" s="19"/>
    </row>
    <row r="151" customFormat="false" ht="12.75" hidden="false" customHeight="false" outlineLevel="0" collapsed="false">
      <c r="A151" s="141"/>
      <c r="B151" s="142"/>
      <c r="C151" s="142"/>
      <c r="D151" s="142"/>
      <c r="E151" s="142"/>
      <c r="F151" s="142"/>
      <c r="G151" s="142"/>
      <c r="H151" s="142"/>
      <c r="I151" s="142"/>
      <c r="J151" s="142"/>
      <c r="K151" s="19"/>
    </row>
    <row r="152" customFormat="false" ht="12.75" hidden="false" customHeight="false" outlineLevel="0" collapsed="false">
      <c r="A152" s="141"/>
      <c r="B152" s="142"/>
      <c r="C152" s="142"/>
      <c r="D152" s="142"/>
      <c r="E152" s="142"/>
      <c r="F152" s="142"/>
      <c r="G152" s="142"/>
      <c r="H152" s="142"/>
      <c r="I152" s="142"/>
      <c r="J152" s="142"/>
      <c r="K152" s="19"/>
    </row>
    <row r="153" customFormat="false" ht="12.75" hidden="false" customHeight="false" outlineLevel="0" collapsed="false">
      <c r="A153" s="141"/>
      <c r="B153" s="142"/>
      <c r="C153" s="142"/>
      <c r="D153" s="142"/>
      <c r="E153" s="142"/>
      <c r="F153" s="142"/>
      <c r="G153" s="142"/>
      <c r="H153" s="142"/>
      <c r="I153" s="142"/>
      <c r="J153" s="142"/>
      <c r="K153" s="19"/>
    </row>
    <row r="154" customFormat="false" ht="12.75" hidden="false" customHeight="false" outlineLevel="0" collapsed="false">
      <c r="A154" s="141"/>
      <c r="B154" s="142"/>
      <c r="C154" s="142"/>
      <c r="D154" s="142"/>
      <c r="E154" s="142"/>
      <c r="F154" s="142"/>
      <c r="G154" s="142"/>
      <c r="H154" s="142"/>
      <c r="I154" s="142"/>
      <c r="J154" s="142"/>
      <c r="K154" s="19"/>
    </row>
    <row r="155" customFormat="false" ht="12.75" hidden="false" customHeight="false" outlineLevel="0" collapsed="false">
      <c r="A155" s="141"/>
      <c r="B155" s="142"/>
      <c r="C155" s="142"/>
      <c r="D155" s="142"/>
      <c r="E155" s="142"/>
      <c r="F155" s="142"/>
      <c r="G155" s="142"/>
      <c r="H155" s="142"/>
      <c r="I155" s="142"/>
      <c r="J155" s="142"/>
      <c r="K155" s="19"/>
    </row>
    <row r="156" customFormat="false" ht="12.75" hidden="false" customHeight="false" outlineLevel="0" collapsed="false">
      <c r="A156" s="141"/>
      <c r="B156" s="142"/>
      <c r="C156" s="142"/>
      <c r="D156" s="142"/>
      <c r="E156" s="142"/>
      <c r="F156" s="142"/>
      <c r="G156" s="142"/>
      <c r="H156" s="142"/>
      <c r="I156" s="142"/>
      <c r="J156" s="142"/>
      <c r="K156" s="19"/>
    </row>
    <row r="157" customFormat="false" ht="12.75" hidden="false" customHeight="false" outlineLevel="0" collapsed="false">
      <c r="A157" s="141"/>
      <c r="B157" s="142"/>
      <c r="C157" s="142"/>
      <c r="D157" s="142"/>
      <c r="E157" s="142"/>
      <c r="F157" s="142"/>
      <c r="G157" s="142"/>
      <c r="H157" s="142"/>
      <c r="I157" s="142"/>
      <c r="J157" s="142"/>
      <c r="K157" s="19"/>
    </row>
    <row r="158" customFormat="false" ht="12.75" hidden="false" customHeight="false" outlineLevel="0" collapsed="false">
      <c r="A158" s="141"/>
      <c r="B158" s="142"/>
      <c r="C158" s="142"/>
      <c r="D158" s="142"/>
      <c r="E158" s="142"/>
      <c r="F158" s="142"/>
      <c r="G158" s="142"/>
      <c r="H158" s="142"/>
      <c r="I158" s="142"/>
      <c r="J158" s="142"/>
      <c r="K158" s="19"/>
    </row>
    <row r="159" customFormat="false" ht="12.75" hidden="false" customHeight="false" outlineLevel="0" collapsed="false">
      <c r="A159" s="141"/>
      <c r="B159" s="142"/>
      <c r="C159" s="142"/>
      <c r="D159" s="142"/>
      <c r="E159" s="142"/>
      <c r="F159" s="142"/>
      <c r="G159" s="142"/>
      <c r="H159" s="142"/>
      <c r="I159" s="142"/>
      <c r="J159" s="142"/>
      <c r="K159" s="19"/>
    </row>
    <row r="160" customFormat="false" ht="12.75" hidden="false" customHeight="false" outlineLevel="0" collapsed="false">
      <c r="A160" s="141"/>
      <c r="B160" s="142"/>
      <c r="C160" s="142"/>
      <c r="D160" s="142"/>
      <c r="E160" s="142"/>
      <c r="F160" s="142"/>
      <c r="G160" s="142"/>
      <c r="H160" s="142"/>
      <c r="I160" s="142"/>
      <c r="J160" s="142"/>
      <c r="K160" s="19"/>
    </row>
    <row r="161" customFormat="false" ht="12.75" hidden="false" customHeight="false" outlineLevel="0" collapsed="false">
      <c r="A161" s="141"/>
      <c r="B161" s="142"/>
      <c r="C161" s="142"/>
      <c r="D161" s="142"/>
      <c r="E161" s="142"/>
      <c r="F161" s="142"/>
      <c r="G161" s="142"/>
      <c r="H161" s="142"/>
      <c r="I161" s="142"/>
      <c r="J161" s="14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6"/>
      <c r="J164" s="142"/>
      <c r="K164" s="19"/>
    </row>
    <row r="165" customFormat="false" ht="12.75" hidden="false" customHeight="false" outlineLevel="0" collapsed="false">
      <c r="J165" s="142"/>
      <c r="K165" s="19"/>
    </row>
    <row r="166" customFormat="false" ht="12.75" hidden="false" customHeight="false" outlineLevel="0" collapsed="false">
      <c r="J166" s="142"/>
      <c r="K166" s="19"/>
    </row>
    <row r="167" customFormat="false" ht="12.75" hidden="false" customHeight="false" outlineLevel="0" collapsed="false">
      <c r="J167" s="14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31"/>
      <c r="D169" s="131"/>
      <c r="F169" s="131"/>
      <c r="H169" s="131"/>
      <c r="K169" s="19"/>
    </row>
    <row r="170" customFormat="false" ht="12.75" hidden="false" customHeight="false" outlineLevel="0" collapsed="false">
      <c r="B170" s="132"/>
      <c r="C170" s="133"/>
      <c r="D170" s="133"/>
      <c r="E170" s="133"/>
      <c r="F170" s="133"/>
      <c r="G170" s="133"/>
      <c r="H170" s="133"/>
      <c r="I170" s="133"/>
      <c r="J170" s="133"/>
      <c r="K170" s="19"/>
    </row>
    <row r="171" customFormat="false" ht="12.75" hidden="false" customHeight="false" outlineLevel="0" collapsed="false">
      <c r="A171" s="94"/>
      <c r="B171" s="135"/>
      <c r="C171" s="135"/>
      <c r="D171" s="135"/>
      <c r="E171" s="135"/>
      <c r="F171" s="135"/>
      <c r="G171" s="135"/>
      <c r="H171" s="135"/>
      <c r="I171" s="135"/>
      <c r="J171" s="135"/>
      <c r="K171" s="19"/>
    </row>
    <row r="172" customFormat="false" ht="12.75" hidden="false" customHeight="false" outlineLevel="0" collapsed="false">
      <c r="A172" s="141"/>
      <c r="B172" s="142"/>
      <c r="C172" s="142"/>
      <c r="D172" s="142"/>
      <c r="E172" s="142"/>
      <c r="F172" s="142"/>
      <c r="G172" s="142"/>
      <c r="H172" s="142"/>
      <c r="I172" s="142"/>
      <c r="J172" s="142"/>
      <c r="K172" s="19"/>
    </row>
    <row r="173" customFormat="false" ht="12.75" hidden="false" customHeight="false" outlineLevel="0" collapsed="false">
      <c r="A173" s="141"/>
      <c r="B173" s="142"/>
      <c r="C173" s="142"/>
      <c r="D173" s="142"/>
      <c r="E173" s="142"/>
      <c r="F173" s="142"/>
      <c r="G173" s="142"/>
      <c r="H173" s="142"/>
      <c r="I173" s="142"/>
      <c r="J173" s="142"/>
      <c r="K173" s="19"/>
    </row>
    <row r="174" customFormat="false" ht="12.75" hidden="false" customHeight="false" outlineLevel="0" collapsed="false">
      <c r="A174" s="141"/>
      <c r="B174" s="142"/>
      <c r="C174" s="142"/>
      <c r="D174" s="142"/>
      <c r="E174" s="142"/>
      <c r="F174" s="142"/>
      <c r="G174" s="142"/>
      <c r="H174" s="142"/>
      <c r="I174" s="142"/>
      <c r="J174" s="142"/>
      <c r="K174" s="19"/>
    </row>
    <row r="175" customFormat="false" ht="12.75" hidden="false" customHeight="false" outlineLevel="0" collapsed="false">
      <c r="A175" s="141"/>
      <c r="B175" s="142"/>
      <c r="C175" s="142"/>
      <c r="D175" s="142"/>
      <c r="E175" s="142"/>
      <c r="F175" s="142"/>
      <c r="G175" s="142"/>
      <c r="H175" s="142"/>
      <c r="I175" s="142"/>
      <c r="J175" s="142"/>
      <c r="K175" s="19"/>
    </row>
    <row r="176" customFormat="false" ht="12.75" hidden="false" customHeight="false" outlineLevel="0" collapsed="false">
      <c r="A176" s="141"/>
      <c r="B176" s="142"/>
      <c r="C176" s="142"/>
      <c r="D176" s="142"/>
      <c r="E176" s="142"/>
      <c r="F176" s="142"/>
      <c r="G176" s="142"/>
      <c r="H176" s="142"/>
      <c r="I176" s="142"/>
      <c r="J176" s="142"/>
      <c r="K176" s="19"/>
    </row>
    <row r="177" customFormat="false" ht="12.75" hidden="false" customHeight="false" outlineLevel="0" collapsed="false">
      <c r="A177" s="141"/>
      <c r="B177" s="142"/>
      <c r="C177" s="142"/>
      <c r="D177" s="142"/>
      <c r="E177" s="142"/>
      <c r="F177" s="142"/>
      <c r="G177" s="142"/>
      <c r="H177" s="142"/>
      <c r="I177" s="142"/>
      <c r="J177" s="142"/>
      <c r="K177" s="19"/>
    </row>
    <row r="178" customFormat="false" ht="12.75" hidden="false" customHeight="false" outlineLevel="0" collapsed="false">
      <c r="A178" s="141"/>
      <c r="B178" s="142"/>
      <c r="C178" s="142"/>
      <c r="D178" s="142"/>
      <c r="E178" s="142"/>
      <c r="F178" s="142"/>
      <c r="G178" s="142"/>
      <c r="H178" s="142"/>
      <c r="I178" s="142"/>
      <c r="J178" s="142"/>
      <c r="K178" s="19"/>
    </row>
    <row r="179" customFormat="false" ht="12.75" hidden="false" customHeight="false" outlineLevel="0" collapsed="false">
      <c r="A179" s="141"/>
      <c r="B179" s="142"/>
      <c r="C179" s="142"/>
      <c r="D179" s="142"/>
      <c r="E179" s="142"/>
      <c r="F179" s="142"/>
      <c r="G179" s="142"/>
      <c r="H179" s="142"/>
      <c r="I179" s="142"/>
      <c r="J179" s="142"/>
      <c r="K179" s="19"/>
    </row>
    <row r="180" customFormat="false" ht="12.75" hidden="false" customHeight="false" outlineLevel="0" collapsed="false">
      <c r="A180" s="141"/>
      <c r="B180" s="142"/>
      <c r="C180" s="142"/>
      <c r="D180" s="142"/>
      <c r="E180" s="142"/>
      <c r="F180" s="142"/>
      <c r="G180" s="142"/>
      <c r="H180" s="142"/>
      <c r="I180" s="142"/>
      <c r="J180" s="142"/>
      <c r="K180" s="19"/>
    </row>
    <row r="181" customFormat="false" ht="12.75" hidden="false" customHeight="false" outlineLevel="0" collapsed="false">
      <c r="A181" s="141"/>
      <c r="B181" s="142"/>
      <c r="C181" s="142"/>
      <c r="D181" s="142"/>
      <c r="E181" s="142"/>
      <c r="F181" s="142"/>
      <c r="G181" s="142"/>
      <c r="H181" s="142"/>
      <c r="I181" s="142"/>
      <c r="J181" s="142"/>
      <c r="K181" s="19"/>
    </row>
    <row r="182" customFormat="false" ht="12.75" hidden="false" customHeight="false" outlineLevel="0" collapsed="false">
      <c r="A182" s="141"/>
      <c r="B182" s="142"/>
      <c r="C182" s="142"/>
      <c r="D182" s="142"/>
      <c r="E182" s="142"/>
      <c r="F182" s="142"/>
      <c r="G182" s="142"/>
      <c r="H182" s="142"/>
      <c r="I182" s="142"/>
      <c r="J182" s="142"/>
      <c r="K182" s="19"/>
    </row>
    <row r="183" customFormat="false" ht="12.75" hidden="false" customHeight="false" outlineLevel="0" collapsed="false">
      <c r="A183" s="141"/>
      <c r="B183" s="142"/>
      <c r="C183" s="142"/>
      <c r="D183" s="142"/>
      <c r="E183" s="142"/>
      <c r="F183" s="142"/>
      <c r="G183" s="142"/>
      <c r="H183" s="142"/>
      <c r="I183" s="142"/>
      <c r="J183" s="142"/>
      <c r="K183" s="19"/>
    </row>
    <row r="184" customFormat="false" ht="12.75" hidden="false" customHeight="false" outlineLevel="0" collapsed="false">
      <c r="A184" s="141"/>
      <c r="B184" s="142"/>
      <c r="C184" s="142"/>
      <c r="D184" s="142"/>
      <c r="E184" s="142"/>
      <c r="F184" s="142"/>
      <c r="G184" s="142"/>
      <c r="H184" s="142"/>
      <c r="I184" s="142"/>
      <c r="J184" s="142"/>
      <c r="K184" s="19"/>
    </row>
    <row r="185" customFormat="false" ht="12.75" hidden="false" customHeight="false" outlineLevel="0" collapsed="false">
      <c r="A185" s="141"/>
      <c r="B185" s="142"/>
      <c r="C185" s="142"/>
      <c r="D185" s="142"/>
      <c r="E185" s="142"/>
      <c r="F185" s="142"/>
      <c r="G185" s="142"/>
      <c r="H185" s="142"/>
      <c r="I185" s="142"/>
      <c r="J185" s="142"/>
      <c r="K185" s="19"/>
    </row>
    <row r="186" customFormat="false" ht="12.75" hidden="false" customHeight="false" outlineLevel="0" collapsed="false">
      <c r="A186" s="141"/>
      <c r="B186" s="142"/>
      <c r="C186" s="142"/>
      <c r="D186" s="142"/>
      <c r="E186" s="142"/>
      <c r="F186" s="142"/>
      <c r="G186" s="142"/>
      <c r="H186" s="142"/>
      <c r="I186" s="142"/>
      <c r="J186" s="142"/>
      <c r="K186" s="19"/>
    </row>
    <row r="187" customFormat="false" ht="12.75" hidden="false" customHeight="false" outlineLevel="0" collapsed="false">
      <c r="A187" s="141"/>
      <c r="B187" s="142"/>
      <c r="C187" s="142"/>
      <c r="D187" s="142"/>
      <c r="E187" s="142"/>
      <c r="F187" s="142"/>
      <c r="G187" s="142"/>
      <c r="H187" s="142"/>
      <c r="I187" s="142"/>
      <c r="J187" s="142"/>
      <c r="K187" s="19"/>
    </row>
    <row r="188" customFormat="false" ht="12.75" hidden="false" customHeight="false" outlineLevel="0" collapsed="false">
      <c r="A188" s="141"/>
      <c r="B188" s="142"/>
      <c r="C188" s="142"/>
      <c r="D188" s="142"/>
      <c r="E188" s="142"/>
      <c r="F188" s="142"/>
      <c r="G188" s="142"/>
      <c r="H188" s="142"/>
      <c r="I188" s="142"/>
      <c r="J188" s="142"/>
      <c r="K188" s="19"/>
    </row>
    <row r="189" customFormat="false" ht="12.75" hidden="false" customHeight="false" outlineLevel="0" collapsed="false">
      <c r="A189" s="141"/>
      <c r="B189" s="142"/>
      <c r="C189" s="142"/>
      <c r="D189" s="142"/>
      <c r="E189" s="142"/>
      <c r="F189" s="142"/>
      <c r="G189" s="142"/>
      <c r="H189" s="142"/>
      <c r="I189" s="142"/>
      <c r="J189" s="142"/>
      <c r="K189" s="19"/>
    </row>
    <row r="190" customFormat="false" ht="12.75" hidden="false" customHeight="false" outlineLevel="0" collapsed="false">
      <c r="A190" s="141"/>
      <c r="B190" s="142"/>
      <c r="C190" s="142"/>
      <c r="D190" s="142"/>
      <c r="E190" s="142"/>
      <c r="F190" s="142"/>
      <c r="G190" s="142"/>
      <c r="H190" s="142"/>
      <c r="I190" s="142"/>
      <c r="J190" s="142"/>
      <c r="K190" s="19"/>
    </row>
    <row r="191" customFormat="false" ht="12.75" hidden="false" customHeight="false" outlineLevel="0" collapsed="false">
      <c r="A191" s="141"/>
      <c r="B191" s="142"/>
      <c r="C191" s="142"/>
      <c r="D191" s="142"/>
      <c r="E191" s="142"/>
      <c r="F191" s="142"/>
      <c r="G191" s="142"/>
      <c r="H191" s="142"/>
      <c r="I191" s="142"/>
      <c r="J191" s="142"/>
      <c r="K191" s="19"/>
    </row>
    <row r="192" customFormat="false" ht="12.75" hidden="false" customHeight="false" outlineLevel="0" collapsed="false">
      <c r="A192" s="141"/>
      <c r="B192" s="142"/>
      <c r="C192" s="142"/>
      <c r="D192" s="142"/>
      <c r="E192" s="142"/>
      <c r="F192" s="142"/>
      <c r="G192" s="142"/>
      <c r="H192" s="142"/>
      <c r="I192" s="142"/>
      <c r="J192" s="142"/>
      <c r="K192" s="19"/>
    </row>
    <row r="193" customFormat="false" ht="12.75" hidden="false" customHeight="false" outlineLevel="0" collapsed="false">
      <c r="A193" s="141"/>
      <c r="B193" s="142"/>
      <c r="C193" s="142"/>
      <c r="D193" s="142"/>
      <c r="E193" s="142"/>
      <c r="F193" s="142"/>
      <c r="G193" s="142"/>
      <c r="H193" s="142"/>
      <c r="I193" s="142"/>
      <c r="J193" s="142"/>
      <c r="K193" s="19"/>
    </row>
    <row r="194" customFormat="false" ht="12.75" hidden="false" customHeight="false" outlineLevel="0" collapsed="false">
      <c r="A194" s="141"/>
      <c r="B194" s="142"/>
      <c r="C194" s="142"/>
      <c r="D194" s="142"/>
      <c r="E194" s="142"/>
      <c r="F194" s="142"/>
      <c r="G194" s="142"/>
      <c r="H194" s="142"/>
      <c r="I194" s="142"/>
      <c r="J194" s="142"/>
      <c r="K194" s="19"/>
    </row>
    <row r="195" customFormat="false" ht="12.75" hidden="false" customHeight="false" outlineLevel="0" collapsed="false">
      <c r="A195" s="141"/>
      <c r="B195" s="142"/>
      <c r="C195" s="142"/>
      <c r="D195" s="142"/>
      <c r="E195" s="142"/>
      <c r="F195" s="142"/>
      <c r="G195" s="142"/>
      <c r="H195" s="142"/>
      <c r="I195" s="142"/>
      <c r="J195" s="142"/>
      <c r="K195" s="19"/>
    </row>
    <row r="196" customFormat="false" ht="12.75" hidden="false" customHeight="false" outlineLevel="0" collapsed="false">
      <c r="A196" s="141"/>
      <c r="B196" s="142"/>
      <c r="C196" s="142"/>
      <c r="D196" s="142"/>
      <c r="E196" s="142"/>
      <c r="F196" s="142"/>
      <c r="G196" s="142"/>
      <c r="H196" s="142"/>
      <c r="I196" s="142"/>
      <c r="J196" s="142"/>
      <c r="K196" s="19"/>
    </row>
    <row r="197" customFormat="false" ht="12.75" hidden="false" customHeight="false" outlineLevel="0" collapsed="false">
      <c r="A197" s="141"/>
      <c r="B197" s="142"/>
      <c r="C197" s="142"/>
      <c r="D197" s="142"/>
      <c r="E197" s="142"/>
      <c r="F197" s="142"/>
      <c r="G197" s="142"/>
      <c r="H197" s="142"/>
      <c r="I197" s="142"/>
      <c r="J197" s="142"/>
      <c r="K197" s="19"/>
    </row>
    <row r="198" customFormat="false" ht="12.75" hidden="false" customHeight="false" outlineLevel="0" collapsed="false">
      <c r="A198" s="141"/>
      <c r="B198" s="142"/>
      <c r="C198" s="142"/>
      <c r="D198" s="142"/>
      <c r="E198" s="142"/>
      <c r="F198" s="142"/>
      <c r="G198" s="142"/>
      <c r="H198" s="142"/>
      <c r="I198" s="142"/>
      <c r="J198" s="142"/>
      <c r="K198" s="19"/>
    </row>
    <row r="199" customFormat="false" ht="12.75" hidden="false" customHeight="false" outlineLevel="0" collapsed="false">
      <c r="A199" s="141"/>
      <c r="B199" s="142"/>
      <c r="C199" s="142"/>
      <c r="D199" s="142"/>
      <c r="E199" s="142"/>
      <c r="F199" s="142"/>
      <c r="G199" s="142"/>
      <c r="H199" s="142"/>
      <c r="I199" s="142"/>
      <c r="J199" s="142"/>
      <c r="K199" s="19"/>
    </row>
    <row r="200" customFormat="false" ht="12.75" hidden="false" customHeight="false" outlineLevel="0" collapsed="false">
      <c r="A200" s="141"/>
      <c r="B200" s="142"/>
      <c r="C200" s="142"/>
      <c r="D200" s="142"/>
      <c r="E200" s="142"/>
      <c r="F200" s="142"/>
      <c r="G200" s="142"/>
      <c r="H200" s="142"/>
      <c r="I200" s="142"/>
      <c r="J200" s="142"/>
      <c r="K200" s="19"/>
    </row>
    <row r="201" customFormat="false" ht="12.75" hidden="false" customHeight="false" outlineLevel="0" collapsed="false">
      <c r="A201" s="141"/>
      <c r="B201" s="142"/>
      <c r="C201" s="142"/>
      <c r="D201" s="142"/>
      <c r="E201" s="142"/>
      <c r="F201" s="142"/>
      <c r="G201" s="142"/>
      <c r="H201" s="142"/>
      <c r="I201" s="142"/>
      <c r="J201" s="142"/>
      <c r="K201" s="19"/>
    </row>
    <row r="202" customFormat="false" ht="12.75" hidden="false" customHeight="false" outlineLevel="0" collapsed="false">
      <c r="A202" s="141"/>
      <c r="B202" s="142"/>
      <c r="C202" s="142"/>
      <c r="D202" s="142"/>
      <c r="E202" s="142"/>
      <c r="F202" s="142"/>
      <c r="G202" s="142"/>
      <c r="H202" s="142"/>
      <c r="I202" s="142"/>
      <c r="J202" s="142"/>
      <c r="K202" s="19"/>
    </row>
    <row r="203" customFormat="false" ht="12.75" hidden="false" customHeight="false" outlineLevel="0" collapsed="false">
      <c r="A203" s="141"/>
      <c r="B203" s="142"/>
      <c r="C203" s="142"/>
      <c r="D203" s="142"/>
      <c r="E203" s="142"/>
      <c r="F203" s="142"/>
      <c r="G203" s="142"/>
      <c r="H203" s="142"/>
      <c r="I203" s="142"/>
      <c r="J203" s="14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6"/>
      <c r="J206" s="142"/>
      <c r="K206" s="19"/>
    </row>
    <row r="207" customFormat="false" ht="12.75" hidden="false" customHeight="false" outlineLevel="0" collapsed="false">
      <c r="J207" s="142"/>
      <c r="K207" s="19"/>
    </row>
    <row r="208" customFormat="false" ht="12.75" hidden="false" customHeight="false" outlineLevel="0" collapsed="false">
      <c r="J208" s="14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31"/>
      <c r="D212" s="131"/>
      <c r="F212" s="131"/>
      <c r="H212" s="131"/>
      <c r="K212" s="19"/>
    </row>
    <row r="213" customFormat="false" ht="12.75" hidden="false" customHeight="false" outlineLevel="0" collapsed="false">
      <c r="B213" s="132"/>
      <c r="C213" s="133"/>
      <c r="D213" s="133"/>
      <c r="E213" s="133"/>
      <c r="F213" s="133"/>
      <c r="G213" s="133"/>
      <c r="H213" s="133"/>
      <c r="I213" s="133"/>
      <c r="J213" s="133"/>
      <c r="K213" s="19"/>
    </row>
    <row r="214" customFormat="false" ht="12.75" hidden="false" customHeight="false" outlineLevel="0" collapsed="false">
      <c r="A214" s="94"/>
      <c r="B214" s="135"/>
      <c r="C214" s="135"/>
      <c r="D214" s="135"/>
      <c r="E214" s="135"/>
      <c r="F214" s="135"/>
      <c r="G214" s="135"/>
      <c r="H214" s="135"/>
      <c r="I214" s="135"/>
      <c r="J214" s="135"/>
      <c r="K214" s="19"/>
    </row>
    <row r="215" customFormat="false" ht="12.75" hidden="false" customHeight="false" outlineLevel="0" collapsed="false">
      <c r="A215" s="141"/>
      <c r="B215" s="142"/>
      <c r="C215" s="142"/>
      <c r="D215" s="142"/>
      <c r="E215" s="142"/>
      <c r="F215" s="142"/>
      <c r="G215" s="142"/>
      <c r="H215" s="142"/>
      <c r="I215" s="142"/>
      <c r="J215" s="142"/>
      <c r="K215" s="157"/>
    </row>
    <row r="216" customFormat="false" ht="12.75" hidden="false" customHeight="false" outlineLevel="0" collapsed="false">
      <c r="A216" s="141"/>
      <c r="B216" s="142"/>
      <c r="C216" s="142"/>
      <c r="D216" s="142"/>
      <c r="E216" s="142"/>
      <c r="F216" s="142"/>
      <c r="G216" s="142"/>
      <c r="H216" s="142"/>
      <c r="I216" s="142"/>
      <c r="J216" s="142"/>
      <c r="K216" s="157"/>
    </row>
    <row r="217" customFormat="false" ht="12.75" hidden="false" customHeight="false" outlineLevel="0" collapsed="false">
      <c r="A217" s="141"/>
      <c r="B217" s="142"/>
      <c r="C217" s="142"/>
      <c r="D217" s="142"/>
      <c r="E217" s="142"/>
      <c r="F217" s="142"/>
      <c r="G217" s="142"/>
      <c r="H217" s="142"/>
      <c r="I217" s="142"/>
      <c r="J217" s="142"/>
      <c r="K217" s="157"/>
    </row>
    <row r="218" customFormat="false" ht="12.75" hidden="false" customHeight="false" outlineLevel="0" collapsed="false">
      <c r="A218" s="141"/>
      <c r="B218" s="142"/>
      <c r="C218" s="142"/>
      <c r="D218" s="142"/>
      <c r="E218" s="142"/>
      <c r="F218" s="142"/>
      <c r="G218" s="142"/>
      <c r="H218" s="142"/>
      <c r="I218" s="142"/>
      <c r="J218" s="142"/>
      <c r="K218" s="157"/>
    </row>
    <row r="219" customFormat="false" ht="12.75" hidden="false" customHeight="false" outlineLevel="0" collapsed="false">
      <c r="A219" s="141"/>
      <c r="B219" s="142"/>
      <c r="C219" s="142"/>
      <c r="D219" s="142"/>
      <c r="E219" s="142"/>
      <c r="F219" s="142"/>
      <c r="G219" s="142"/>
      <c r="H219" s="142"/>
      <c r="I219" s="142"/>
      <c r="J219" s="142"/>
      <c r="K219" s="157"/>
    </row>
    <row r="220" customFormat="false" ht="12.75" hidden="false" customHeight="false" outlineLevel="0" collapsed="false">
      <c r="A220" s="141"/>
      <c r="B220" s="142"/>
      <c r="C220" s="142"/>
      <c r="D220" s="142"/>
      <c r="E220" s="142"/>
      <c r="F220" s="142"/>
      <c r="G220" s="142"/>
      <c r="H220" s="142"/>
      <c r="I220" s="142"/>
      <c r="J220" s="142"/>
      <c r="K220" s="157"/>
    </row>
    <row r="221" customFormat="false" ht="12.75" hidden="false" customHeight="false" outlineLevel="0" collapsed="false">
      <c r="A221" s="141"/>
      <c r="B221" s="142"/>
      <c r="C221" s="142"/>
      <c r="D221" s="142"/>
      <c r="E221" s="142"/>
      <c r="F221" s="142"/>
      <c r="G221" s="142"/>
      <c r="H221" s="142"/>
      <c r="I221" s="142"/>
      <c r="J221" s="142"/>
      <c r="K221" s="157"/>
    </row>
    <row r="222" customFormat="false" ht="12.75" hidden="false" customHeight="false" outlineLevel="0" collapsed="false">
      <c r="A222" s="141"/>
      <c r="B222" s="142"/>
      <c r="C222" s="142"/>
      <c r="D222" s="142"/>
      <c r="E222" s="142"/>
      <c r="F222" s="142"/>
      <c r="G222" s="142"/>
      <c r="H222" s="142"/>
      <c r="I222" s="142"/>
      <c r="J222" s="142"/>
      <c r="K222" s="157"/>
    </row>
    <row r="223" customFormat="false" ht="12.75" hidden="false" customHeight="false" outlineLevel="0" collapsed="false">
      <c r="A223" s="141"/>
      <c r="B223" s="142"/>
      <c r="C223" s="142"/>
      <c r="D223" s="142"/>
      <c r="E223" s="142"/>
      <c r="F223" s="142"/>
      <c r="G223" s="142"/>
      <c r="H223" s="142"/>
      <c r="I223" s="142"/>
      <c r="J223" s="142"/>
      <c r="K223" s="157"/>
    </row>
    <row r="224" customFormat="false" ht="12.75" hidden="false" customHeight="false" outlineLevel="0" collapsed="false">
      <c r="A224" s="141"/>
      <c r="B224" s="142"/>
      <c r="C224" s="142"/>
      <c r="D224" s="142"/>
      <c r="E224" s="142"/>
      <c r="F224" s="142"/>
      <c r="G224" s="142"/>
      <c r="H224" s="142"/>
      <c r="I224" s="142"/>
      <c r="J224" s="142"/>
      <c r="K224" s="157"/>
    </row>
    <row r="225" customFormat="false" ht="12.75" hidden="false" customHeight="false" outlineLevel="0" collapsed="false">
      <c r="A225" s="141"/>
      <c r="B225" s="142"/>
      <c r="C225" s="142"/>
      <c r="D225" s="142"/>
      <c r="E225" s="142"/>
      <c r="F225" s="142"/>
      <c r="G225" s="142"/>
      <c r="H225" s="142"/>
      <c r="I225" s="142"/>
      <c r="J225" s="142"/>
      <c r="K225" s="157"/>
    </row>
    <row r="226" customFormat="false" ht="12.75" hidden="false" customHeight="false" outlineLevel="0" collapsed="false">
      <c r="A226" s="141"/>
      <c r="B226" s="142"/>
      <c r="C226" s="142"/>
      <c r="D226" s="142"/>
      <c r="E226" s="142"/>
      <c r="F226" s="142"/>
      <c r="G226" s="142"/>
      <c r="H226" s="142"/>
      <c r="I226" s="142"/>
      <c r="J226" s="142"/>
      <c r="K226" s="157"/>
    </row>
    <row r="227" customFormat="false" ht="12.75" hidden="false" customHeight="false" outlineLevel="0" collapsed="false">
      <c r="A227" s="141"/>
      <c r="B227" s="142"/>
      <c r="C227" s="142"/>
      <c r="D227" s="142"/>
      <c r="E227" s="142"/>
      <c r="F227" s="142"/>
      <c r="G227" s="142"/>
      <c r="H227" s="142"/>
      <c r="I227" s="142"/>
      <c r="J227" s="142"/>
      <c r="K227" s="157"/>
    </row>
    <row r="228" customFormat="false" ht="12.75" hidden="false" customHeight="false" outlineLevel="0" collapsed="false">
      <c r="A228" s="141"/>
      <c r="B228" s="142"/>
      <c r="C228" s="142"/>
      <c r="D228" s="142"/>
      <c r="E228" s="142"/>
      <c r="F228" s="142"/>
      <c r="G228" s="142"/>
      <c r="H228" s="142"/>
      <c r="I228" s="142"/>
      <c r="J228" s="142"/>
      <c r="K228" s="157"/>
    </row>
    <row r="229" customFormat="false" ht="12.75" hidden="false" customHeight="false" outlineLevel="0" collapsed="false">
      <c r="A229" s="141"/>
      <c r="B229" s="142"/>
      <c r="C229" s="142"/>
      <c r="D229" s="142"/>
      <c r="E229" s="142"/>
      <c r="F229" s="142"/>
      <c r="G229" s="142"/>
      <c r="H229" s="142"/>
      <c r="I229" s="142"/>
      <c r="J229" s="142"/>
      <c r="K229" s="157"/>
    </row>
    <row r="230" customFormat="false" ht="12.75" hidden="false" customHeight="false" outlineLevel="0" collapsed="false">
      <c r="A230" s="141"/>
      <c r="B230" s="142"/>
      <c r="C230" s="142"/>
      <c r="D230" s="142"/>
      <c r="E230" s="142"/>
      <c r="F230" s="142"/>
      <c r="G230" s="142"/>
      <c r="H230" s="142"/>
      <c r="I230" s="142"/>
      <c r="J230" s="142"/>
      <c r="K230" s="157"/>
    </row>
    <row r="231" customFormat="false" ht="12.75" hidden="false" customHeight="false" outlineLevel="0" collapsed="false">
      <c r="A231" s="141"/>
      <c r="B231" s="142"/>
      <c r="C231" s="142"/>
      <c r="D231" s="142"/>
      <c r="E231" s="142"/>
      <c r="F231" s="142"/>
      <c r="G231" s="142"/>
      <c r="H231" s="142"/>
      <c r="I231" s="142"/>
      <c r="J231" s="142"/>
      <c r="K231" s="157"/>
    </row>
    <row r="232" customFormat="false" ht="12.75" hidden="false" customHeight="false" outlineLevel="0" collapsed="false">
      <c r="A232" s="141"/>
      <c r="B232" s="142"/>
      <c r="C232" s="142"/>
      <c r="D232" s="142"/>
      <c r="E232" s="142"/>
      <c r="F232" s="142"/>
      <c r="G232" s="142"/>
      <c r="H232" s="142"/>
      <c r="I232" s="142"/>
      <c r="J232" s="142"/>
      <c r="K232" s="157"/>
    </row>
    <row r="233" customFormat="false" ht="12.75" hidden="false" customHeight="false" outlineLevel="0" collapsed="false">
      <c r="A233" s="141"/>
      <c r="B233" s="142"/>
      <c r="C233" s="142"/>
      <c r="D233" s="142"/>
      <c r="E233" s="142"/>
      <c r="F233" s="142"/>
      <c r="G233" s="142"/>
      <c r="H233" s="142"/>
      <c r="I233" s="142"/>
      <c r="J233" s="142"/>
      <c r="K233" s="157"/>
    </row>
    <row r="234" customFormat="false" ht="12.75" hidden="false" customHeight="false" outlineLevel="0" collapsed="false">
      <c r="A234" s="141"/>
      <c r="B234" s="142"/>
      <c r="C234" s="142"/>
      <c r="D234" s="142"/>
      <c r="E234" s="142"/>
      <c r="F234" s="142"/>
      <c r="G234" s="142"/>
      <c r="H234" s="142"/>
      <c r="I234" s="142"/>
      <c r="J234" s="142"/>
      <c r="K234" s="157"/>
    </row>
    <row r="235" customFormat="false" ht="12.75" hidden="false" customHeight="false" outlineLevel="0" collapsed="false">
      <c r="A235" s="141"/>
      <c r="B235" s="142"/>
      <c r="C235" s="142"/>
      <c r="D235" s="142"/>
      <c r="E235" s="142"/>
      <c r="F235" s="142"/>
      <c r="G235" s="142"/>
      <c r="H235" s="142"/>
      <c r="I235" s="142"/>
      <c r="J235" s="142"/>
      <c r="K235" s="157"/>
    </row>
    <row r="236" customFormat="false" ht="12.75" hidden="false" customHeight="false" outlineLevel="0" collapsed="false">
      <c r="A236" s="141"/>
      <c r="B236" s="142"/>
      <c r="C236" s="142"/>
      <c r="D236" s="142"/>
      <c r="E236" s="142"/>
      <c r="F236" s="142"/>
      <c r="G236" s="142"/>
      <c r="H236" s="142"/>
      <c r="I236" s="142"/>
      <c r="J236" s="142"/>
      <c r="K236" s="157"/>
    </row>
    <row r="237" customFormat="false" ht="12.75" hidden="false" customHeight="false" outlineLevel="0" collapsed="false">
      <c r="A237" s="141"/>
      <c r="B237" s="142"/>
      <c r="C237" s="142"/>
      <c r="D237" s="142"/>
      <c r="E237" s="142"/>
      <c r="F237" s="142"/>
      <c r="G237" s="142"/>
      <c r="H237" s="142"/>
      <c r="I237" s="142"/>
      <c r="J237" s="142"/>
      <c r="K237" s="157"/>
    </row>
    <row r="238" customFormat="false" ht="12.75" hidden="false" customHeight="false" outlineLevel="0" collapsed="false">
      <c r="A238" s="141"/>
      <c r="B238" s="142"/>
      <c r="C238" s="142"/>
      <c r="D238" s="142"/>
      <c r="E238" s="142"/>
      <c r="F238" s="142"/>
      <c r="G238" s="142"/>
      <c r="H238" s="142"/>
      <c r="I238" s="142"/>
      <c r="J238" s="142"/>
      <c r="K238" s="157"/>
    </row>
    <row r="239" customFormat="false" ht="12.75" hidden="false" customHeight="false" outlineLevel="0" collapsed="false">
      <c r="A239" s="141"/>
      <c r="B239" s="142"/>
      <c r="C239" s="142"/>
      <c r="D239" s="142"/>
      <c r="E239" s="142"/>
      <c r="F239" s="142"/>
      <c r="G239" s="142"/>
      <c r="H239" s="142"/>
      <c r="I239" s="142"/>
      <c r="J239" s="142"/>
      <c r="K239" s="19"/>
    </row>
    <row r="240" customFormat="false" ht="12.75" hidden="false" customHeight="false" outlineLevel="0" collapsed="false">
      <c r="A240" s="141"/>
      <c r="B240" s="142"/>
      <c r="C240" s="142"/>
      <c r="D240" s="142"/>
      <c r="E240" s="142"/>
      <c r="F240" s="142"/>
      <c r="G240" s="142"/>
      <c r="H240" s="142"/>
      <c r="I240" s="142"/>
      <c r="J240" s="142"/>
      <c r="K240" s="19"/>
    </row>
    <row r="241" customFormat="false" ht="12.75" hidden="false" customHeight="false" outlineLevel="0" collapsed="false">
      <c r="A241" s="141"/>
      <c r="B241" s="142"/>
      <c r="C241" s="142"/>
      <c r="D241" s="142"/>
      <c r="E241" s="142"/>
      <c r="F241" s="142"/>
      <c r="G241" s="142"/>
      <c r="H241" s="142"/>
      <c r="I241" s="142"/>
      <c r="J241" s="142"/>
      <c r="K241" s="19"/>
    </row>
    <row r="242" customFormat="false" ht="12.75" hidden="false" customHeight="false" outlineLevel="0" collapsed="false">
      <c r="A242" s="141"/>
      <c r="B242" s="142"/>
      <c r="C242" s="142"/>
      <c r="D242" s="142"/>
      <c r="E242" s="142"/>
      <c r="F242" s="142"/>
      <c r="G242" s="142"/>
      <c r="H242" s="142"/>
      <c r="I242" s="142"/>
      <c r="J242" s="142"/>
      <c r="K242" s="19"/>
    </row>
    <row r="243" customFormat="false" ht="12.75" hidden="false" customHeight="false" outlineLevel="0" collapsed="false">
      <c r="A243" s="141"/>
      <c r="B243" s="142"/>
      <c r="C243" s="142"/>
      <c r="D243" s="142"/>
      <c r="E243" s="142"/>
      <c r="F243" s="142"/>
      <c r="G243" s="142"/>
      <c r="H243" s="142"/>
      <c r="I243" s="142"/>
      <c r="J243" s="142"/>
      <c r="K243" s="19"/>
    </row>
    <row r="244" customFormat="false" ht="12.75" hidden="false" customHeight="false" outlineLevel="0" collapsed="false">
      <c r="A244" s="141"/>
      <c r="B244" s="142"/>
      <c r="C244" s="142"/>
      <c r="D244" s="142"/>
      <c r="E244" s="142"/>
      <c r="F244" s="142"/>
      <c r="G244" s="142"/>
      <c r="H244" s="142"/>
      <c r="I244" s="142"/>
      <c r="J244" s="142"/>
      <c r="K244" s="19"/>
    </row>
    <row r="245" customFormat="false" ht="12.75" hidden="false" customHeight="false" outlineLevel="0" collapsed="false">
      <c r="A245" s="141"/>
      <c r="B245" s="142"/>
      <c r="C245" s="142"/>
      <c r="D245" s="142"/>
      <c r="E245" s="142"/>
      <c r="F245" s="142"/>
      <c r="G245" s="142"/>
      <c r="H245" s="142"/>
      <c r="I245" s="142"/>
      <c r="J245" s="142"/>
      <c r="K245" s="19"/>
    </row>
    <row r="246" customFormat="false" ht="12.75" hidden="false" customHeight="false" outlineLevel="0" collapsed="false">
      <c r="A246" s="141"/>
      <c r="B246" s="142"/>
      <c r="C246" s="142"/>
      <c r="D246" s="142"/>
      <c r="E246" s="142"/>
      <c r="F246" s="142"/>
      <c r="G246" s="142"/>
      <c r="H246" s="142"/>
      <c r="I246" s="142"/>
      <c r="J246" s="14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6"/>
      <c r="J249" s="142"/>
      <c r="K249" s="19"/>
    </row>
    <row r="250" customFormat="false" ht="12.75" hidden="false" customHeight="false" outlineLevel="0" collapsed="false">
      <c r="J250" s="142"/>
      <c r="K250" s="19"/>
    </row>
    <row r="251" customFormat="false" ht="12.75" hidden="false" customHeight="false" outlineLevel="0" collapsed="false">
      <c r="J251" s="14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31"/>
      <c r="D254" s="131"/>
      <c r="F254" s="131"/>
      <c r="H254" s="131"/>
      <c r="K254" s="19"/>
      <c r="M254" s="131"/>
      <c r="O254" s="131"/>
      <c r="Q254" s="174"/>
      <c r="S254" s="131"/>
    </row>
    <row r="255" customFormat="false" ht="12.75" hidden="false" customHeight="false" outlineLevel="0" collapsed="false">
      <c r="B255" s="132"/>
      <c r="C255" s="133"/>
      <c r="D255" s="133"/>
      <c r="E255" s="133"/>
      <c r="F255" s="133"/>
      <c r="G255" s="133"/>
      <c r="H255" s="133"/>
      <c r="I255" s="133"/>
      <c r="J255" s="133"/>
      <c r="K255" s="19"/>
      <c r="M255" s="132"/>
      <c r="N255" s="133"/>
      <c r="O255" s="133"/>
      <c r="P255" s="143"/>
      <c r="Q255" s="138"/>
      <c r="R255" s="143"/>
      <c r="S255" s="133"/>
      <c r="T255" s="133"/>
      <c r="U255" s="133"/>
    </row>
    <row r="256" customFormat="false" ht="12.75" hidden="false" customHeight="false" outlineLevel="0" collapsed="false">
      <c r="A256" s="94"/>
      <c r="B256" s="135"/>
      <c r="C256" s="135"/>
      <c r="D256" s="135"/>
      <c r="E256" s="135"/>
      <c r="F256" s="135"/>
      <c r="G256" s="135"/>
      <c r="H256" s="135"/>
      <c r="I256" s="135"/>
      <c r="J256" s="135"/>
      <c r="K256" s="19"/>
      <c r="L256" s="94"/>
      <c r="M256" s="135"/>
      <c r="N256" s="135"/>
      <c r="O256" s="135"/>
      <c r="P256" s="175"/>
      <c r="Q256" s="176"/>
      <c r="R256" s="175"/>
      <c r="S256" s="135"/>
      <c r="T256" s="135"/>
      <c r="U256" s="135"/>
    </row>
    <row r="257" customFormat="false" ht="12.75" hidden="false" customHeight="false" outlineLevel="0" collapsed="false">
      <c r="A257" s="141"/>
      <c r="B257" s="142"/>
      <c r="C257" s="142"/>
      <c r="D257" s="142"/>
      <c r="E257" s="142"/>
      <c r="F257" s="142"/>
      <c r="G257" s="142"/>
      <c r="H257" s="142"/>
      <c r="I257" s="142"/>
      <c r="J257" s="142"/>
      <c r="K257" s="157"/>
      <c r="L257" s="141"/>
      <c r="M257" s="142"/>
      <c r="N257" s="142"/>
      <c r="O257" s="142"/>
      <c r="P257" s="154"/>
      <c r="Q257" s="155"/>
      <c r="R257" s="154"/>
      <c r="S257" s="142"/>
      <c r="T257" s="142"/>
      <c r="U257" s="142"/>
    </row>
    <row r="258" customFormat="false" ht="12.75" hidden="false" customHeight="false" outlineLevel="0" collapsed="false">
      <c r="A258" s="141"/>
      <c r="B258" s="142"/>
      <c r="C258" s="142"/>
      <c r="D258" s="142"/>
      <c r="E258" s="142"/>
      <c r="F258" s="142"/>
      <c r="G258" s="142"/>
      <c r="H258" s="142"/>
      <c r="I258" s="142"/>
      <c r="J258" s="142"/>
      <c r="K258" s="157"/>
      <c r="L258" s="141"/>
      <c r="M258" s="142"/>
      <c r="N258" s="142"/>
      <c r="O258" s="142"/>
      <c r="P258" s="154"/>
      <c r="Q258" s="155"/>
      <c r="R258" s="154"/>
      <c r="S258" s="142"/>
      <c r="T258" s="142"/>
      <c r="U258" s="142"/>
    </row>
    <row r="259" customFormat="false" ht="12.75" hidden="false" customHeight="false" outlineLevel="0" collapsed="false">
      <c r="A259" s="141"/>
      <c r="B259" s="142"/>
      <c r="C259" s="142"/>
      <c r="D259" s="142"/>
      <c r="E259" s="142"/>
      <c r="F259" s="142"/>
      <c r="G259" s="142"/>
      <c r="H259" s="142"/>
      <c r="I259" s="142"/>
      <c r="J259" s="142"/>
      <c r="K259" s="157"/>
      <c r="L259" s="141"/>
      <c r="M259" s="142"/>
      <c r="N259" s="142"/>
      <c r="O259" s="142"/>
      <c r="P259" s="154"/>
      <c r="Q259" s="155"/>
      <c r="R259" s="154"/>
      <c r="S259" s="142"/>
      <c r="T259" s="142"/>
      <c r="U259" s="142"/>
    </row>
    <row r="260" customFormat="false" ht="12.75" hidden="false" customHeight="false" outlineLevel="0" collapsed="false">
      <c r="A260" s="141"/>
      <c r="B260" s="142"/>
      <c r="C260" s="142"/>
      <c r="D260" s="142"/>
      <c r="E260" s="142"/>
      <c r="F260" s="142"/>
      <c r="G260" s="142"/>
      <c r="H260" s="142"/>
      <c r="I260" s="142"/>
      <c r="J260" s="142"/>
      <c r="K260" s="157"/>
      <c r="L260" s="141"/>
      <c r="M260" s="142"/>
      <c r="N260" s="142"/>
      <c r="O260" s="142"/>
      <c r="P260" s="154"/>
      <c r="Q260" s="155"/>
      <c r="R260" s="154"/>
      <c r="S260" s="142"/>
      <c r="T260" s="142"/>
      <c r="U260" s="142"/>
    </row>
    <row r="261" customFormat="false" ht="12.75" hidden="false" customHeight="false" outlineLevel="0" collapsed="false">
      <c r="A261" s="141"/>
      <c r="B261" s="142"/>
      <c r="C261" s="142"/>
      <c r="D261" s="142"/>
      <c r="E261" s="142"/>
      <c r="F261" s="142"/>
      <c r="G261" s="142"/>
      <c r="H261" s="142"/>
      <c r="I261" s="142"/>
      <c r="J261" s="142"/>
      <c r="K261" s="157"/>
      <c r="L261" s="141"/>
      <c r="M261" s="142"/>
      <c r="N261" s="142"/>
      <c r="O261" s="142"/>
      <c r="P261" s="154"/>
      <c r="Q261" s="155"/>
      <c r="R261" s="154"/>
      <c r="S261" s="142"/>
      <c r="T261" s="142"/>
      <c r="U261" s="142"/>
    </row>
    <row r="262" customFormat="false" ht="12.75" hidden="false" customHeight="false" outlineLevel="0" collapsed="false">
      <c r="A262" s="141"/>
      <c r="B262" s="142"/>
      <c r="C262" s="142"/>
      <c r="D262" s="142"/>
      <c r="E262" s="142"/>
      <c r="F262" s="142"/>
      <c r="G262" s="142"/>
      <c r="H262" s="142"/>
      <c r="I262" s="142"/>
      <c r="J262" s="142"/>
      <c r="K262" s="157"/>
      <c r="L262" s="141"/>
      <c r="M262" s="142"/>
      <c r="N262" s="142"/>
      <c r="O262" s="142"/>
      <c r="P262" s="154"/>
      <c r="Q262" s="155"/>
      <c r="R262" s="154"/>
      <c r="S262" s="142"/>
      <c r="T262" s="142"/>
      <c r="U262" s="142"/>
    </row>
    <row r="263" customFormat="false" ht="12.75" hidden="false" customHeight="false" outlineLevel="0" collapsed="false">
      <c r="A263" s="141"/>
      <c r="B263" s="142"/>
      <c r="C263" s="142"/>
      <c r="D263" s="142"/>
      <c r="E263" s="142"/>
      <c r="F263" s="142"/>
      <c r="G263" s="142"/>
      <c r="H263" s="142"/>
      <c r="I263" s="142"/>
      <c r="J263" s="142"/>
      <c r="K263" s="157"/>
      <c r="L263" s="141"/>
      <c r="M263" s="142"/>
      <c r="N263" s="142"/>
      <c r="O263" s="142"/>
      <c r="P263" s="154"/>
      <c r="Q263" s="155"/>
      <c r="R263" s="154"/>
      <c r="S263" s="142"/>
      <c r="T263" s="142"/>
      <c r="U263" s="142"/>
    </row>
    <row r="264" customFormat="false" ht="12.75" hidden="false" customHeight="false" outlineLevel="0" collapsed="false">
      <c r="A264" s="141"/>
      <c r="B264" s="142"/>
      <c r="C264" s="142"/>
      <c r="D264" s="142"/>
      <c r="E264" s="142"/>
      <c r="F264" s="142"/>
      <c r="G264" s="142"/>
      <c r="H264" s="142"/>
      <c r="I264" s="142"/>
      <c r="J264" s="142"/>
      <c r="K264" s="157"/>
      <c r="L264" s="141"/>
      <c r="M264" s="142"/>
      <c r="N264" s="142"/>
      <c r="O264" s="142"/>
      <c r="P264" s="154"/>
      <c r="Q264" s="155"/>
      <c r="R264" s="154"/>
      <c r="S264" s="142"/>
      <c r="T264" s="142"/>
      <c r="U264" s="142"/>
    </row>
    <row r="265" customFormat="false" ht="12.75" hidden="false" customHeight="false" outlineLevel="0" collapsed="false">
      <c r="A265" s="141"/>
      <c r="B265" s="142"/>
      <c r="C265" s="142"/>
      <c r="D265" s="142"/>
      <c r="E265" s="142"/>
      <c r="F265" s="142"/>
      <c r="G265" s="142"/>
      <c r="H265" s="142"/>
      <c r="I265" s="142"/>
      <c r="J265" s="142"/>
      <c r="K265" s="157"/>
      <c r="L265" s="141"/>
      <c r="M265" s="142"/>
      <c r="N265" s="142"/>
      <c r="O265" s="142"/>
      <c r="P265" s="154"/>
      <c r="Q265" s="155"/>
      <c r="R265" s="154"/>
      <c r="S265" s="142"/>
      <c r="T265" s="142"/>
      <c r="U265" s="142"/>
    </row>
    <row r="266" customFormat="false" ht="12.75" hidden="false" customHeight="false" outlineLevel="0" collapsed="false">
      <c r="A266" s="141"/>
      <c r="B266" s="142"/>
      <c r="C266" s="142"/>
      <c r="D266" s="142"/>
      <c r="E266" s="142"/>
      <c r="F266" s="142"/>
      <c r="G266" s="142"/>
      <c r="H266" s="142"/>
      <c r="I266" s="142"/>
      <c r="J266" s="142"/>
      <c r="K266" s="157"/>
      <c r="L266" s="141"/>
      <c r="M266" s="142"/>
      <c r="N266" s="142"/>
      <c r="O266" s="142"/>
      <c r="P266" s="154"/>
      <c r="Q266" s="155"/>
      <c r="R266" s="154"/>
      <c r="S266" s="142"/>
      <c r="T266" s="142"/>
      <c r="U266" s="142"/>
    </row>
    <row r="267" customFormat="false" ht="12.75" hidden="false" customHeight="false" outlineLevel="0" collapsed="false">
      <c r="A267" s="141"/>
      <c r="B267" s="142"/>
      <c r="C267" s="142"/>
      <c r="D267" s="142"/>
      <c r="E267" s="142"/>
      <c r="F267" s="142"/>
      <c r="G267" s="142"/>
      <c r="H267" s="142"/>
      <c r="I267" s="142"/>
      <c r="J267" s="142"/>
      <c r="K267" s="157"/>
      <c r="L267" s="141"/>
      <c r="M267" s="142"/>
      <c r="N267" s="142"/>
      <c r="O267" s="142"/>
      <c r="P267" s="154"/>
      <c r="Q267" s="155"/>
      <c r="R267" s="154"/>
      <c r="S267" s="142"/>
      <c r="T267" s="142"/>
      <c r="U267" s="142"/>
    </row>
    <row r="268" customFormat="false" ht="12.75" hidden="false" customHeight="false" outlineLevel="0" collapsed="false">
      <c r="A268" s="141"/>
      <c r="B268" s="142"/>
      <c r="C268" s="142"/>
      <c r="D268" s="142"/>
      <c r="E268" s="142"/>
      <c r="F268" s="142"/>
      <c r="G268" s="142"/>
      <c r="H268" s="142"/>
      <c r="I268" s="142"/>
      <c r="J268" s="142"/>
      <c r="K268" s="157"/>
      <c r="L268" s="141"/>
      <c r="M268" s="142"/>
      <c r="N268" s="142"/>
      <c r="O268" s="142"/>
      <c r="P268" s="154"/>
      <c r="Q268" s="155"/>
      <c r="R268" s="154"/>
      <c r="S268" s="142"/>
      <c r="T268" s="142"/>
      <c r="U268" s="142"/>
    </row>
    <row r="269" customFormat="false" ht="12.75" hidden="false" customHeight="false" outlineLevel="0" collapsed="false">
      <c r="A269" s="141"/>
      <c r="B269" s="142"/>
      <c r="C269" s="142"/>
      <c r="D269" s="142"/>
      <c r="E269" s="142"/>
      <c r="F269" s="142"/>
      <c r="G269" s="142"/>
      <c r="H269" s="142"/>
      <c r="I269" s="142"/>
      <c r="J269" s="142"/>
      <c r="K269" s="157"/>
      <c r="L269" s="141"/>
      <c r="M269" s="142"/>
      <c r="N269" s="142"/>
      <c r="O269" s="142"/>
      <c r="P269" s="154"/>
      <c r="Q269" s="155"/>
      <c r="R269" s="154"/>
      <c r="S269" s="142"/>
      <c r="T269" s="142"/>
      <c r="U269" s="142"/>
    </row>
    <row r="270" customFormat="false" ht="12.75" hidden="false" customHeight="false" outlineLevel="0" collapsed="false">
      <c r="A270" s="141"/>
      <c r="B270" s="142"/>
      <c r="C270" s="142"/>
      <c r="D270" s="142"/>
      <c r="E270" s="142"/>
      <c r="F270" s="142"/>
      <c r="G270" s="142"/>
      <c r="H270" s="142"/>
      <c r="I270" s="142"/>
      <c r="J270" s="142"/>
      <c r="K270" s="157"/>
      <c r="L270" s="141"/>
      <c r="M270" s="142"/>
      <c r="N270" s="142"/>
      <c r="O270" s="142"/>
      <c r="P270" s="154"/>
      <c r="Q270" s="155"/>
      <c r="R270" s="154"/>
      <c r="S270" s="142"/>
      <c r="T270" s="142"/>
      <c r="U270" s="142"/>
    </row>
    <row r="271" customFormat="false" ht="12.75" hidden="false" customHeight="false" outlineLevel="0" collapsed="false">
      <c r="A271" s="141"/>
      <c r="B271" s="142"/>
      <c r="C271" s="142"/>
      <c r="D271" s="142"/>
      <c r="E271" s="142"/>
      <c r="F271" s="142"/>
      <c r="G271" s="142"/>
      <c r="H271" s="142"/>
      <c r="I271" s="142"/>
      <c r="J271" s="142"/>
      <c r="K271" s="157"/>
      <c r="L271" s="141"/>
      <c r="M271" s="142"/>
      <c r="N271" s="142"/>
      <c r="O271" s="142"/>
      <c r="P271" s="154"/>
      <c r="Q271" s="155"/>
      <c r="R271" s="154"/>
      <c r="S271" s="142"/>
      <c r="T271" s="142"/>
      <c r="U271" s="142"/>
    </row>
    <row r="272" customFormat="false" ht="12.75" hidden="false" customHeight="false" outlineLevel="0" collapsed="false">
      <c r="A272" s="141"/>
      <c r="B272" s="142"/>
      <c r="C272" s="142"/>
      <c r="D272" s="142"/>
      <c r="E272" s="142"/>
      <c r="F272" s="142"/>
      <c r="G272" s="142"/>
      <c r="H272" s="142"/>
      <c r="I272" s="142"/>
      <c r="J272" s="142"/>
      <c r="K272" s="157"/>
      <c r="L272" s="141"/>
      <c r="M272" s="142"/>
      <c r="N272" s="142"/>
      <c r="O272" s="142"/>
      <c r="P272" s="154"/>
      <c r="Q272" s="155"/>
      <c r="R272" s="154"/>
      <c r="S272" s="142"/>
      <c r="T272" s="142"/>
      <c r="U272" s="142"/>
    </row>
    <row r="273" customFormat="false" ht="12.75" hidden="false" customHeight="false" outlineLevel="0" collapsed="false">
      <c r="A273" s="141"/>
      <c r="B273" s="142"/>
      <c r="C273" s="142"/>
      <c r="D273" s="142"/>
      <c r="E273" s="142"/>
      <c r="F273" s="142"/>
      <c r="G273" s="142"/>
      <c r="H273" s="142"/>
      <c r="I273" s="142"/>
      <c r="J273" s="142"/>
      <c r="K273" s="157"/>
      <c r="L273" s="141"/>
      <c r="M273" s="142"/>
      <c r="N273" s="142"/>
      <c r="O273" s="142"/>
      <c r="P273" s="154"/>
      <c r="Q273" s="155"/>
      <c r="R273" s="154"/>
      <c r="S273" s="142"/>
      <c r="T273" s="142"/>
      <c r="U273" s="142"/>
    </row>
    <row r="274" customFormat="false" ht="12.75" hidden="false" customHeight="false" outlineLevel="0" collapsed="false">
      <c r="A274" s="141"/>
      <c r="B274" s="142"/>
      <c r="C274" s="142"/>
      <c r="D274" s="142"/>
      <c r="E274" s="142"/>
      <c r="F274" s="142"/>
      <c r="G274" s="142"/>
      <c r="H274" s="142"/>
      <c r="I274" s="142"/>
      <c r="J274" s="142"/>
      <c r="K274" s="157"/>
      <c r="L274" s="141"/>
      <c r="M274" s="142"/>
      <c r="N274" s="142"/>
      <c r="O274" s="142"/>
      <c r="P274" s="154"/>
      <c r="Q274" s="155"/>
      <c r="R274" s="154"/>
      <c r="S274" s="142"/>
      <c r="T274" s="142"/>
      <c r="U274" s="142"/>
    </row>
    <row r="275" customFormat="false" ht="12.75" hidden="false" customHeight="false" outlineLevel="0" collapsed="false">
      <c r="A275" s="141"/>
      <c r="B275" s="142"/>
      <c r="C275" s="142"/>
      <c r="D275" s="142"/>
      <c r="E275" s="142"/>
      <c r="F275" s="142"/>
      <c r="G275" s="142"/>
      <c r="H275" s="142"/>
      <c r="I275" s="142"/>
      <c r="J275" s="142"/>
      <c r="K275" s="157"/>
      <c r="L275" s="141"/>
      <c r="M275" s="142"/>
      <c r="N275" s="142"/>
      <c r="O275" s="142"/>
      <c r="P275" s="154"/>
      <c r="Q275" s="155"/>
      <c r="R275" s="154"/>
      <c r="S275" s="142"/>
      <c r="T275" s="142"/>
      <c r="U275" s="142"/>
    </row>
    <row r="276" customFormat="false" ht="12.75" hidden="false" customHeight="false" outlineLevel="0" collapsed="false">
      <c r="A276" s="141"/>
      <c r="B276" s="142"/>
      <c r="C276" s="142"/>
      <c r="D276" s="142"/>
      <c r="E276" s="142"/>
      <c r="F276" s="142"/>
      <c r="G276" s="142"/>
      <c r="H276" s="142"/>
      <c r="I276" s="142"/>
      <c r="J276" s="142"/>
      <c r="K276" s="157"/>
      <c r="L276" s="141"/>
      <c r="M276" s="142"/>
      <c r="N276" s="142"/>
      <c r="O276" s="142"/>
      <c r="P276" s="154"/>
      <c r="Q276" s="155"/>
      <c r="R276" s="154"/>
      <c r="S276" s="142"/>
      <c r="T276" s="142"/>
      <c r="U276" s="142"/>
    </row>
    <row r="277" customFormat="false" ht="12.75" hidden="false" customHeight="false" outlineLevel="0" collapsed="false">
      <c r="A277" s="141"/>
      <c r="B277" s="142"/>
      <c r="C277" s="142"/>
      <c r="D277" s="142"/>
      <c r="E277" s="142"/>
      <c r="F277" s="142"/>
      <c r="G277" s="142"/>
      <c r="H277" s="142"/>
      <c r="I277" s="142"/>
      <c r="J277" s="142"/>
      <c r="K277" s="157"/>
      <c r="L277" s="141"/>
      <c r="M277" s="142"/>
      <c r="N277" s="142"/>
      <c r="O277" s="142"/>
      <c r="P277" s="154"/>
      <c r="Q277" s="155"/>
      <c r="R277" s="154"/>
      <c r="S277" s="142"/>
      <c r="T277" s="142"/>
      <c r="U277" s="142"/>
    </row>
    <row r="278" customFormat="false" ht="12.75" hidden="false" customHeight="false" outlineLevel="0" collapsed="false">
      <c r="A278" s="141"/>
      <c r="B278" s="142"/>
      <c r="C278" s="142"/>
      <c r="D278" s="142"/>
      <c r="E278" s="142"/>
      <c r="F278" s="142"/>
      <c r="G278" s="142"/>
      <c r="H278" s="142"/>
      <c r="I278" s="142"/>
      <c r="J278" s="142"/>
      <c r="K278" s="157"/>
      <c r="L278" s="141"/>
      <c r="M278" s="142"/>
      <c r="N278" s="142"/>
      <c r="O278" s="142"/>
      <c r="P278" s="154"/>
      <c r="Q278" s="155"/>
      <c r="R278" s="154"/>
      <c r="S278" s="142"/>
      <c r="T278" s="142"/>
      <c r="U278" s="142"/>
    </row>
    <row r="279" customFormat="false" ht="12.75" hidden="false" customHeight="false" outlineLevel="0" collapsed="false">
      <c r="A279" s="141"/>
      <c r="B279" s="142"/>
      <c r="C279" s="142"/>
      <c r="D279" s="142"/>
      <c r="E279" s="142"/>
      <c r="F279" s="142"/>
      <c r="G279" s="142"/>
      <c r="H279" s="142"/>
      <c r="I279" s="142"/>
      <c r="J279" s="142"/>
      <c r="K279" s="157"/>
      <c r="L279" s="141"/>
      <c r="M279" s="142"/>
      <c r="N279" s="142"/>
      <c r="O279" s="142"/>
      <c r="P279" s="154"/>
      <c r="Q279" s="155"/>
      <c r="R279" s="154"/>
      <c r="S279" s="142"/>
      <c r="T279" s="142"/>
      <c r="U279" s="142"/>
    </row>
    <row r="280" customFormat="false" ht="12.75" hidden="false" customHeight="false" outlineLevel="0" collapsed="false">
      <c r="A280" s="141"/>
      <c r="B280" s="142"/>
      <c r="C280" s="142"/>
      <c r="D280" s="142"/>
      <c r="E280" s="142"/>
      <c r="F280" s="142"/>
      <c r="G280" s="142"/>
      <c r="H280" s="142"/>
      <c r="I280" s="142"/>
      <c r="J280" s="142"/>
      <c r="K280" s="157"/>
      <c r="L280" s="141"/>
      <c r="M280" s="142"/>
      <c r="N280" s="142"/>
      <c r="O280" s="142"/>
      <c r="P280" s="154"/>
      <c r="Q280" s="155"/>
      <c r="R280" s="154"/>
      <c r="S280" s="142"/>
      <c r="T280" s="142"/>
      <c r="U280" s="142"/>
    </row>
    <row r="281" customFormat="false" ht="12.75" hidden="false" customHeight="false" outlineLevel="0" collapsed="false">
      <c r="A281" s="141"/>
      <c r="B281" s="142"/>
      <c r="C281" s="142"/>
      <c r="D281" s="142"/>
      <c r="E281" s="142"/>
      <c r="F281" s="142"/>
      <c r="G281" s="142"/>
      <c r="H281" s="142"/>
      <c r="I281" s="142"/>
      <c r="J281" s="142"/>
      <c r="K281" s="19"/>
      <c r="L281" s="141"/>
      <c r="M281" s="142"/>
      <c r="N281" s="142"/>
      <c r="O281" s="142"/>
      <c r="P281" s="154"/>
      <c r="Q281" s="155"/>
      <c r="R281" s="154"/>
      <c r="S281" s="142"/>
      <c r="T281" s="142"/>
      <c r="U281" s="142"/>
    </row>
    <row r="282" customFormat="false" ht="12.75" hidden="false" customHeight="false" outlineLevel="0" collapsed="false">
      <c r="A282" s="141"/>
      <c r="B282" s="142"/>
      <c r="C282" s="142"/>
      <c r="D282" s="142"/>
      <c r="E282" s="142"/>
      <c r="F282" s="142"/>
      <c r="G282" s="142"/>
      <c r="H282" s="142"/>
      <c r="I282" s="142"/>
      <c r="J282" s="142"/>
      <c r="K282" s="19"/>
      <c r="L282" s="141"/>
      <c r="M282" s="142"/>
      <c r="N282" s="142"/>
      <c r="O282" s="142"/>
      <c r="P282" s="154"/>
      <c r="Q282" s="155"/>
      <c r="R282" s="154"/>
      <c r="S282" s="142"/>
      <c r="T282" s="142"/>
      <c r="U282" s="142"/>
    </row>
    <row r="283" customFormat="false" ht="12.75" hidden="false" customHeight="false" outlineLevel="0" collapsed="false">
      <c r="A283" s="141"/>
      <c r="B283" s="142"/>
      <c r="C283" s="142"/>
      <c r="D283" s="142"/>
      <c r="E283" s="142"/>
      <c r="F283" s="142"/>
      <c r="G283" s="142"/>
      <c r="H283" s="142"/>
      <c r="I283" s="142"/>
      <c r="J283" s="142"/>
      <c r="K283" s="19"/>
      <c r="L283" s="141"/>
      <c r="M283" s="142"/>
      <c r="N283" s="142"/>
      <c r="O283" s="142"/>
      <c r="P283" s="154"/>
      <c r="Q283" s="155"/>
      <c r="R283" s="154"/>
      <c r="S283" s="142"/>
      <c r="T283" s="142"/>
      <c r="U283" s="142"/>
    </row>
    <row r="284" customFormat="false" ht="12.75" hidden="false" customHeight="false" outlineLevel="0" collapsed="false">
      <c r="A284" s="141"/>
      <c r="B284" s="142"/>
      <c r="C284" s="142"/>
      <c r="D284" s="142"/>
      <c r="E284" s="142"/>
      <c r="F284" s="142"/>
      <c r="G284" s="142"/>
      <c r="H284" s="142"/>
      <c r="I284" s="142"/>
      <c r="J284" s="142"/>
      <c r="K284" s="19"/>
      <c r="L284" s="141"/>
      <c r="M284" s="142"/>
      <c r="N284" s="142"/>
      <c r="O284" s="142"/>
      <c r="P284" s="154"/>
      <c r="Q284" s="155"/>
      <c r="R284" s="154"/>
      <c r="S284" s="142"/>
      <c r="T284" s="142"/>
      <c r="U284" s="142"/>
    </row>
    <row r="285" customFormat="false" ht="12.75" hidden="false" customHeight="false" outlineLevel="0" collapsed="false">
      <c r="A285" s="141"/>
      <c r="B285" s="142"/>
      <c r="C285" s="142"/>
      <c r="D285" s="142"/>
      <c r="E285" s="142"/>
      <c r="F285" s="142"/>
      <c r="G285" s="142"/>
      <c r="H285" s="142"/>
      <c r="I285" s="142"/>
      <c r="J285" s="142"/>
      <c r="K285" s="19"/>
      <c r="L285" s="141"/>
      <c r="M285" s="142"/>
      <c r="N285" s="142"/>
      <c r="O285" s="142"/>
      <c r="P285" s="154"/>
      <c r="Q285" s="155"/>
      <c r="R285" s="154"/>
      <c r="S285" s="142"/>
      <c r="T285" s="142"/>
      <c r="U285" s="142"/>
    </row>
    <row r="286" customFormat="false" ht="12.75" hidden="false" customHeight="false" outlineLevel="0" collapsed="false">
      <c r="A286" s="141"/>
      <c r="B286" s="142"/>
      <c r="C286" s="142"/>
      <c r="D286" s="142"/>
      <c r="E286" s="142"/>
      <c r="F286" s="142"/>
      <c r="G286" s="142"/>
      <c r="H286" s="142"/>
      <c r="I286" s="142"/>
      <c r="J286" s="142"/>
      <c r="K286" s="19"/>
      <c r="L286" s="141"/>
      <c r="M286" s="142"/>
      <c r="N286" s="142"/>
      <c r="O286" s="142"/>
      <c r="P286" s="154"/>
      <c r="Q286" s="155"/>
      <c r="R286" s="154"/>
      <c r="S286" s="142"/>
      <c r="T286" s="142"/>
      <c r="U286" s="142"/>
    </row>
    <row r="287" customFormat="false" ht="12.75" hidden="false" customHeight="false" outlineLevel="0" collapsed="false">
      <c r="A287" s="141"/>
      <c r="B287" s="142"/>
      <c r="C287" s="142"/>
      <c r="D287" s="142"/>
      <c r="E287" s="142"/>
      <c r="F287" s="142"/>
      <c r="G287" s="142"/>
      <c r="H287" s="142"/>
      <c r="I287" s="142"/>
      <c r="J287" s="142"/>
      <c r="K287" s="19"/>
      <c r="L287" s="141"/>
      <c r="M287" s="142"/>
      <c r="N287" s="142"/>
      <c r="O287" s="142"/>
      <c r="P287" s="154"/>
      <c r="Q287" s="155"/>
      <c r="R287" s="154"/>
      <c r="S287" s="142"/>
      <c r="T287" s="142"/>
      <c r="U287" s="142"/>
    </row>
    <row r="288" customFormat="false" ht="12.75" hidden="false" customHeight="false" outlineLevel="0" collapsed="false">
      <c r="A288" s="141"/>
      <c r="B288" s="142"/>
      <c r="C288" s="142"/>
      <c r="D288" s="142"/>
      <c r="E288" s="142"/>
      <c r="F288" s="142"/>
      <c r="G288" s="142"/>
      <c r="H288" s="142"/>
      <c r="I288" s="142"/>
      <c r="J288" s="142"/>
      <c r="K288" s="19"/>
      <c r="L288" s="141"/>
      <c r="M288" s="142"/>
      <c r="N288" s="142"/>
      <c r="O288" s="142"/>
      <c r="P288" s="154"/>
      <c r="Q288" s="155"/>
      <c r="R288" s="154"/>
      <c r="S288" s="142"/>
      <c r="T288" s="142"/>
      <c r="U288" s="14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6"/>
      <c r="J291" s="142"/>
      <c r="K291" s="19"/>
      <c r="T291" s="76"/>
      <c r="U291" s="142"/>
    </row>
    <row r="292" customFormat="false" ht="12.75" hidden="false" customHeight="false" outlineLevel="0" collapsed="false">
      <c r="J292" s="142"/>
      <c r="K292" s="19"/>
      <c r="U292" s="142"/>
    </row>
    <row r="293" customFormat="false" ht="12.75" hidden="false" customHeight="false" outlineLevel="0" collapsed="false">
      <c r="J293" s="142"/>
      <c r="K293" s="19"/>
      <c r="U293" s="14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31"/>
      <c r="O295" s="131"/>
      <c r="Q295" s="174"/>
      <c r="S295" s="131"/>
    </row>
    <row r="296" customFormat="false" ht="12.75" hidden="false" customHeight="false" outlineLevel="0" collapsed="false">
      <c r="K296" s="19"/>
      <c r="M296" s="132"/>
      <c r="N296" s="133"/>
      <c r="O296" s="133"/>
      <c r="P296" s="143"/>
      <c r="Q296" s="138"/>
      <c r="R296" s="143"/>
      <c r="S296" s="133"/>
      <c r="T296" s="133"/>
      <c r="U296" s="133"/>
    </row>
    <row r="297" customFormat="false" ht="12.75" hidden="false" customHeight="false" outlineLevel="0" collapsed="false">
      <c r="K297" s="19"/>
      <c r="L297" s="94"/>
      <c r="M297" s="135"/>
      <c r="N297" s="135"/>
      <c r="O297" s="135"/>
      <c r="P297" s="175"/>
      <c r="Q297" s="176"/>
      <c r="R297" s="175"/>
      <c r="S297" s="135"/>
      <c r="T297" s="135"/>
      <c r="U297" s="135"/>
    </row>
    <row r="298" customFormat="false" ht="12.75" hidden="false" customHeight="false" outlineLevel="0" collapsed="false">
      <c r="K298" s="19"/>
      <c r="L298" s="141"/>
      <c r="M298" s="142"/>
      <c r="N298" s="142"/>
      <c r="O298" s="142"/>
      <c r="P298" s="154"/>
      <c r="Q298" s="155"/>
      <c r="R298" s="154"/>
      <c r="S298" s="142"/>
      <c r="T298" s="142"/>
      <c r="U298" s="142"/>
    </row>
    <row r="299" customFormat="false" ht="12.75" hidden="false" customHeight="false" outlineLevel="0" collapsed="false">
      <c r="K299" s="19"/>
      <c r="L299" s="141"/>
      <c r="M299" s="142"/>
      <c r="N299" s="142"/>
      <c r="O299" s="142"/>
      <c r="P299" s="154"/>
      <c r="Q299" s="155"/>
      <c r="R299" s="154"/>
      <c r="S299" s="142"/>
      <c r="T299" s="142"/>
      <c r="U299" s="142"/>
    </row>
    <row r="300" customFormat="false" ht="12.75" hidden="false" customHeight="false" outlineLevel="0" collapsed="false">
      <c r="K300" s="19"/>
      <c r="L300" s="141"/>
      <c r="M300" s="142"/>
      <c r="N300" s="142"/>
      <c r="O300" s="142"/>
      <c r="P300" s="154"/>
      <c r="Q300" s="155"/>
      <c r="R300" s="154"/>
      <c r="S300" s="142"/>
      <c r="T300" s="142"/>
      <c r="U300" s="142"/>
    </row>
    <row r="301" customFormat="false" ht="12.75" hidden="false" customHeight="false" outlineLevel="0" collapsed="false">
      <c r="K301" s="19"/>
      <c r="L301" s="141"/>
      <c r="M301" s="142"/>
      <c r="N301" s="142"/>
      <c r="O301" s="142"/>
      <c r="P301" s="154"/>
      <c r="Q301" s="155"/>
      <c r="R301" s="154"/>
      <c r="S301" s="142"/>
      <c r="T301" s="142"/>
      <c r="U301" s="142"/>
    </row>
    <row r="302" customFormat="false" ht="12.75" hidden="false" customHeight="false" outlineLevel="0" collapsed="false">
      <c r="K302" s="19"/>
      <c r="L302" s="141"/>
      <c r="M302" s="142"/>
      <c r="N302" s="142"/>
      <c r="O302" s="142"/>
      <c r="P302" s="154"/>
      <c r="Q302" s="155"/>
      <c r="R302" s="154"/>
      <c r="S302" s="142"/>
      <c r="T302" s="142"/>
      <c r="U302" s="142"/>
    </row>
    <row r="303" customFormat="false" ht="12.75" hidden="false" customHeight="false" outlineLevel="0" collapsed="false">
      <c r="K303" s="19"/>
      <c r="L303" s="141"/>
      <c r="M303" s="142"/>
      <c r="N303" s="142"/>
      <c r="O303" s="142"/>
      <c r="P303" s="154"/>
      <c r="Q303" s="155"/>
      <c r="R303" s="154"/>
      <c r="S303" s="142"/>
      <c r="T303" s="142"/>
      <c r="U303" s="142"/>
    </row>
    <row r="304" customFormat="false" ht="12.75" hidden="false" customHeight="false" outlineLevel="0" collapsed="false">
      <c r="K304" s="19"/>
      <c r="L304" s="141"/>
      <c r="M304" s="142"/>
      <c r="N304" s="142"/>
      <c r="O304" s="142"/>
      <c r="P304" s="154"/>
      <c r="Q304" s="155"/>
      <c r="R304" s="154"/>
      <c r="S304" s="142"/>
      <c r="T304" s="142"/>
      <c r="U304" s="142"/>
    </row>
    <row r="305" customFormat="false" ht="12.75" hidden="false" customHeight="false" outlineLevel="0" collapsed="false">
      <c r="K305" s="19"/>
      <c r="L305" s="141"/>
      <c r="M305" s="142"/>
      <c r="N305" s="142"/>
      <c r="O305" s="142"/>
      <c r="P305" s="154"/>
      <c r="Q305" s="155"/>
      <c r="R305" s="154"/>
      <c r="S305" s="142"/>
      <c r="T305" s="142"/>
      <c r="U305" s="142"/>
    </row>
    <row r="306" customFormat="false" ht="12.75" hidden="false" customHeight="false" outlineLevel="0" collapsed="false">
      <c r="K306" s="19"/>
      <c r="L306" s="141"/>
      <c r="M306" s="142"/>
      <c r="N306" s="142"/>
      <c r="O306" s="142"/>
      <c r="P306" s="154"/>
      <c r="Q306" s="155"/>
      <c r="R306" s="154"/>
      <c r="S306" s="142"/>
      <c r="T306" s="142"/>
      <c r="U306" s="142"/>
    </row>
    <row r="307" customFormat="false" ht="12.75" hidden="false" customHeight="false" outlineLevel="0" collapsed="false">
      <c r="K307" s="19"/>
      <c r="L307" s="141"/>
      <c r="M307" s="142"/>
      <c r="N307" s="142"/>
      <c r="O307" s="142"/>
      <c r="P307" s="154"/>
      <c r="Q307" s="155"/>
      <c r="R307" s="154"/>
      <c r="S307" s="142"/>
      <c r="T307" s="142"/>
      <c r="U307" s="142"/>
    </row>
    <row r="308" customFormat="false" ht="12.75" hidden="false" customHeight="false" outlineLevel="0" collapsed="false">
      <c r="K308" s="19"/>
      <c r="L308" s="141"/>
      <c r="M308" s="142"/>
      <c r="N308" s="142"/>
      <c r="O308" s="142"/>
      <c r="P308" s="154"/>
      <c r="Q308" s="155"/>
      <c r="R308" s="154"/>
      <c r="S308" s="142"/>
      <c r="T308" s="142"/>
      <c r="U308" s="142"/>
    </row>
    <row r="309" customFormat="false" ht="12.75" hidden="false" customHeight="false" outlineLevel="0" collapsed="false">
      <c r="K309" s="19"/>
      <c r="L309" s="141"/>
      <c r="M309" s="142"/>
      <c r="N309" s="142"/>
      <c r="O309" s="142"/>
      <c r="P309" s="154"/>
      <c r="Q309" s="155"/>
      <c r="R309" s="154"/>
      <c r="S309" s="142"/>
      <c r="T309" s="142"/>
      <c r="U309" s="142"/>
    </row>
    <row r="310" customFormat="false" ht="12.75" hidden="false" customHeight="false" outlineLevel="0" collapsed="false">
      <c r="K310" s="19"/>
      <c r="L310" s="141"/>
      <c r="M310" s="142"/>
      <c r="N310" s="142"/>
      <c r="O310" s="142"/>
      <c r="P310" s="154"/>
      <c r="Q310" s="155"/>
      <c r="R310" s="154"/>
      <c r="S310" s="142"/>
      <c r="T310" s="142"/>
      <c r="U310" s="142"/>
    </row>
    <row r="311" customFormat="false" ht="12.75" hidden="false" customHeight="false" outlineLevel="0" collapsed="false">
      <c r="K311" s="19"/>
      <c r="L311" s="141"/>
      <c r="M311" s="142"/>
      <c r="N311" s="142"/>
      <c r="O311" s="142"/>
      <c r="P311" s="154"/>
      <c r="Q311" s="155"/>
      <c r="R311" s="154"/>
      <c r="S311" s="142"/>
      <c r="T311" s="142"/>
      <c r="U311" s="142"/>
    </row>
    <row r="312" customFormat="false" ht="12.75" hidden="false" customHeight="false" outlineLevel="0" collapsed="false">
      <c r="K312" s="19"/>
      <c r="L312" s="141"/>
      <c r="M312" s="142"/>
      <c r="N312" s="142"/>
      <c r="O312" s="142"/>
      <c r="P312" s="154"/>
      <c r="Q312" s="155"/>
      <c r="R312" s="154"/>
      <c r="S312" s="142"/>
      <c r="T312" s="142"/>
      <c r="U312" s="142"/>
    </row>
    <row r="313" customFormat="false" ht="12.75" hidden="false" customHeight="false" outlineLevel="0" collapsed="false">
      <c r="K313" s="19"/>
      <c r="L313" s="141"/>
      <c r="M313" s="142"/>
      <c r="N313" s="142"/>
      <c r="O313" s="142"/>
      <c r="P313" s="154"/>
      <c r="Q313" s="155"/>
      <c r="R313" s="154"/>
      <c r="S313" s="142"/>
      <c r="T313" s="142"/>
      <c r="U313" s="142"/>
    </row>
    <row r="314" customFormat="false" ht="12.75" hidden="false" customHeight="false" outlineLevel="0" collapsed="false">
      <c r="K314" s="19"/>
      <c r="L314" s="141"/>
      <c r="M314" s="142"/>
      <c r="N314" s="142"/>
      <c r="O314" s="142"/>
      <c r="P314" s="154"/>
      <c r="Q314" s="155"/>
      <c r="R314" s="154"/>
      <c r="S314" s="142"/>
      <c r="T314" s="142"/>
      <c r="U314" s="142"/>
    </row>
    <row r="315" customFormat="false" ht="12.75" hidden="false" customHeight="false" outlineLevel="0" collapsed="false">
      <c r="K315" s="19"/>
      <c r="L315" s="141"/>
      <c r="M315" s="142"/>
      <c r="N315" s="142"/>
      <c r="O315" s="142"/>
      <c r="P315" s="154"/>
      <c r="Q315" s="155"/>
      <c r="R315" s="154"/>
      <c r="S315" s="142"/>
      <c r="T315" s="142"/>
      <c r="U315" s="142"/>
    </row>
    <row r="316" customFormat="false" ht="12.75" hidden="false" customHeight="false" outlineLevel="0" collapsed="false">
      <c r="K316" s="19"/>
      <c r="L316" s="141"/>
      <c r="M316" s="142"/>
      <c r="N316" s="142"/>
      <c r="O316" s="142"/>
      <c r="P316" s="154"/>
      <c r="Q316" s="155"/>
      <c r="R316" s="154"/>
      <c r="S316" s="142"/>
      <c r="T316" s="142"/>
      <c r="U316" s="142"/>
    </row>
    <row r="317" customFormat="false" ht="12.75" hidden="false" customHeight="false" outlineLevel="0" collapsed="false">
      <c r="K317" s="19"/>
      <c r="L317" s="141"/>
      <c r="M317" s="142"/>
      <c r="N317" s="142"/>
      <c r="O317" s="142"/>
      <c r="P317" s="154"/>
      <c r="Q317" s="155"/>
      <c r="R317" s="154"/>
      <c r="S317" s="142"/>
      <c r="T317" s="142"/>
      <c r="U317" s="142"/>
    </row>
    <row r="318" customFormat="false" ht="12.75" hidden="false" customHeight="false" outlineLevel="0" collapsed="false">
      <c r="K318" s="19"/>
      <c r="L318" s="141"/>
      <c r="M318" s="142"/>
      <c r="N318" s="142"/>
      <c r="O318" s="142"/>
      <c r="P318" s="154"/>
      <c r="Q318" s="155"/>
      <c r="R318" s="154"/>
      <c r="S318" s="142"/>
      <c r="T318" s="142"/>
      <c r="U318" s="142"/>
    </row>
    <row r="319" customFormat="false" ht="12.75" hidden="false" customHeight="false" outlineLevel="0" collapsed="false">
      <c r="K319" s="19"/>
      <c r="L319" s="141"/>
      <c r="M319" s="142"/>
      <c r="N319" s="142"/>
      <c r="O319" s="142"/>
      <c r="P319" s="154"/>
      <c r="Q319" s="155"/>
      <c r="R319" s="154"/>
      <c r="S319" s="142"/>
      <c r="T319" s="142"/>
      <c r="U319" s="142"/>
    </row>
    <row r="320" customFormat="false" ht="12.75" hidden="false" customHeight="false" outlineLevel="0" collapsed="false">
      <c r="K320" s="19"/>
      <c r="L320" s="141"/>
      <c r="M320" s="142"/>
      <c r="N320" s="142"/>
      <c r="O320" s="142"/>
      <c r="P320" s="154"/>
      <c r="Q320" s="155"/>
      <c r="R320" s="154"/>
      <c r="S320" s="142"/>
      <c r="T320" s="142"/>
      <c r="U320" s="142"/>
    </row>
    <row r="321" customFormat="false" ht="12.75" hidden="false" customHeight="false" outlineLevel="0" collapsed="false">
      <c r="K321" s="19"/>
      <c r="L321" s="141"/>
      <c r="M321" s="142"/>
      <c r="N321" s="142"/>
      <c r="O321" s="142"/>
      <c r="P321" s="154"/>
      <c r="Q321" s="155"/>
      <c r="R321" s="154"/>
      <c r="S321" s="142"/>
      <c r="T321" s="142"/>
      <c r="U321" s="142"/>
    </row>
    <row r="322" customFormat="false" ht="12.75" hidden="false" customHeight="false" outlineLevel="0" collapsed="false">
      <c r="K322" s="19"/>
      <c r="L322" s="141"/>
      <c r="M322" s="142"/>
      <c r="N322" s="142"/>
      <c r="O322" s="142"/>
      <c r="P322" s="154"/>
      <c r="Q322" s="155"/>
      <c r="R322" s="154"/>
      <c r="S322" s="142"/>
      <c r="T322" s="142"/>
      <c r="U322" s="142"/>
    </row>
    <row r="323" customFormat="false" ht="12.75" hidden="false" customHeight="false" outlineLevel="0" collapsed="false">
      <c r="K323" s="19"/>
      <c r="L323" s="141"/>
      <c r="M323" s="142"/>
      <c r="N323" s="142"/>
      <c r="O323" s="142"/>
      <c r="P323" s="154"/>
      <c r="Q323" s="155"/>
      <c r="R323" s="154"/>
      <c r="S323" s="142"/>
      <c r="T323" s="142"/>
      <c r="U323" s="142"/>
    </row>
    <row r="324" customFormat="false" ht="12.75" hidden="false" customHeight="false" outlineLevel="0" collapsed="false">
      <c r="K324" s="19"/>
      <c r="L324" s="141"/>
      <c r="M324" s="142"/>
      <c r="N324" s="142"/>
      <c r="O324" s="142"/>
      <c r="P324" s="154"/>
      <c r="Q324" s="155"/>
      <c r="R324" s="154"/>
      <c r="S324" s="142"/>
      <c r="T324" s="142"/>
      <c r="U324" s="142"/>
    </row>
    <row r="325" customFormat="false" ht="12.75" hidden="false" customHeight="false" outlineLevel="0" collapsed="false">
      <c r="K325" s="19"/>
      <c r="L325" s="141"/>
      <c r="M325" s="142"/>
      <c r="N325" s="142"/>
      <c r="O325" s="142"/>
      <c r="P325" s="154"/>
      <c r="Q325" s="155"/>
      <c r="R325" s="154"/>
      <c r="S325" s="142"/>
      <c r="T325" s="142"/>
      <c r="U325" s="142"/>
    </row>
    <row r="326" customFormat="false" ht="12.75" hidden="false" customHeight="false" outlineLevel="0" collapsed="false">
      <c r="K326" s="19"/>
      <c r="L326" s="141"/>
      <c r="M326" s="142"/>
      <c r="N326" s="142"/>
      <c r="O326" s="142"/>
      <c r="P326" s="154"/>
      <c r="Q326" s="155"/>
      <c r="R326" s="154"/>
      <c r="S326" s="142"/>
      <c r="T326" s="142"/>
      <c r="U326" s="142"/>
    </row>
    <row r="327" customFormat="false" ht="12.75" hidden="false" customHeight="false" outlineLevel="0" collapsed="false">
      <c r="K327" s="19"/>
      <c r="L327" s="141"/>
      <c r="M327" s="142"/>
      <c r="N327" s="142"/>
      <c r="O327" s="142"/>
      <c r="P327" s="154"/>
      <c r="Q327" s="155"/>
      <c r="R327" s="154"/>
      <c r="S327" s="142"/>
      <c r="T327" s="142"/>
      <c r="U327" s="142"/>
    </row>
    <row r="328" customFormat="false" ht="12.75" hidden="false" customHeight="false" outlineLevel="0" collapsed="false">
      <c r="K328" s="19"/>
      <c r="L328" s="141"/>
      <c r="M328" s="142"/>
      <c r="N328" s="142"/>
      <c r="O328" s="142"/>
      <c r="P328" s="154"/>
      <c r="Q328" s="155"/>
      <c r="R328" s="154"/>
      <c r="S328" s="142"/>
      <c r="T328" s="142"/>
      <c r="U328" s="142"/>
    </row>
    <row r="329" customFormat="false" ht="12.75" hidden="false" customHeight="false" outlineLevel="0" collapsed="false">
      <c r="K329" s="19"/>
      <c r="L329" s="141"/>
      <c r="M329" s="142"/>
      <c r="N329" s="142"/>
      <c r="O329" s="142"/>
      <c r="P329" s="154"/>
      <c r="Q329" s="155"/>
      <c r="R329" s="154"/>
      <c r="S329" s="142"/>
      <c r="T329" s="142"/>
      <c r="U329" s="14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7"/>
      <c r="P332" s="137"/>
      <c r="R332" s="137"/>
      <c r="T332" s="157"/>
      <c r="U332" s="142"/>
    </row>
    <row r="333" customFormat="false" ht="12.75" hidden="false" customHeight="false" outlineLevel="0" collapsed="false">
      <c r="K333" s="19"/>
      <c r="U333" s="142"/>
    </row>
    <row r="334" customFormat="false" ht="12.75" hidden="false" customHeight="false" outlineLevel="0" collapsed="false">
      <c r="K334" s="19"/>
      <c r="L334" s="159"/>
      <c r="U334" s="14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31"/>
      <c r="O337" s="131"/>
      <c r="Q337" s="174"/>
      <c r="S337" s="131"/>
    </row>
    <row r="338" customFormat="false" ht="12.75" hidden="false" customHeight="false" outlineLevel="0" collapsed="false">
      <c r="K338" s="19"/>
      <c r="M338" s="132"/>
      <c r="N338" s="133"/>
      <c r="O338" s="133"/>
      <c r="P338" s="143"/>
      <c r="Q338" s="138"/>
      <c r="R338" s="143"/>
      <c r="S338" s="133"/>
      <c r="T338" s="133"/>
      <c r="U338" s="133"/>
    </row>
    <row r="339" customFormat="false" ht="12.75" hidden="false" customHeight="false" outlineLevel="0" collapsed="false">
      <c r="K339" s="19"/>
      <c r="L339" s="94"/>
      <c r="M339" s="135"/>
      <c r="N339" s="135"/>
      <c r="O339" s="135"/>
      <c r="P339" s="175"/>
      <c r="Q339" s="176"/>
      <c r="R339" s="175"/>
      <c r="S339" s="135"/>
      <c r="T339" s="135"/>
      <c r="U339" s="135"/>
    </row>
    <row r="340" customFormat="false" ht="12.75" hidden="false" customHeight="false" outlineLevel="0" collapsed="false">
      <c r="K340" s="19"/>
      <c r="L340" s="141"/>
      <c r="M340" s="142"/>
      <c r="N340" s="142"/>
      <c r="O340" s="142"/>
      <c r="P340" s="154"/>
      <c r="Q340" s="155"/>
      <c r="R340" s="154"/>
      <c r="S340" s="142"/>
      <c r="T340" s="142"/>
      <c r="U340" s="142"/>
    </row>
    <row r="341" customFormat="false" ht="12.75" hidden="false" customHeight="false" outlineLevel="0" collapsed="false">
      <c r="K341" s="19"/>
      <c r="L341" s="141"/>
      <c r="M341" s="142"/>
      <c r="N341" s="142"/>
      <c r="O341" s="142"/>
      <c r="P341" s="154"/>
      <c r="Q341" s="155"/>
      <c r="R341" s="154"/>
      <c r="S341" s="142"/>
      <c r="T341" s="142"/>
      <c r="U341" s="142"/>
    </row>
    <row r="342" customFormat="false" ht="12.75" hidden="false" customHeight="false" outlineLevel="0" collapsed="false">
      <c r="K342" s="19"/>
      <c r="L342" s="141"/>
      <c r="M342" s="142"/>
      <c r="N342" s="142"/>
      <c r="O342" s="142"/>
      <c r="P342" s="154"/>
      <c r="Q342" s="155"/>
      <c r="R342" s="154"/>
      <c r="S342" s="142"/>
      <c r="T342" s="142"/>
      <c r="U342" s="142"/>
    </row>
    <row r="343" customFormat="false" ht="12.75" hidden="false" customHeight="false" outlineLevel="0" collapsed="false">
      <c r="K343" s="19"/>
      <c r="L343" s="141"/>
      <c r="M343" s="142"/>
      <c r="N343" s="142"/>
      <c r="O343" s="142"/>
      <c r="P343" s="154"/>
      <c r="Q343" s="155"/>
      <c r="R343" s="154"/>
      <c r="S343" s="142"/>
      <c r="T343" s="142"/>
      <c r="U343" s="142"/>
    </row>
    <row r="344" customFormat="false" ht="12.75" hidden="false" customHeight="false" outlineLevel="0" collapsed="false">
      <c r="K344" s="19"/>
      <c r="L344" s="141"/>
      <c r="M344" s="142"/>
      <c r="N344" s="142"/>
      <c r="O344" s="142"/>
      <c r="P344" s="154"/>
      <c r="Q344" s="155"/>
      <c r="R344" s="154"/>
      <c r="S344" s="142"/>
      <c r="T344" s="142"/>
      <c r="U344" s="142"/>
    </row>
    <row r="345" customFormat="false" ht="12.75" hidden="false" customHeight="false" outlineLevel="0" collapsed="false">
      <c r="K345" s="19"/>
      <c r="L345" s="141"/>
      <c r="M345" s="142"/>
      <c r="N345" s="142"/>
      <c r="O345" s="142"/>
      <c r="P345" s="154"/>
      <c r="Q345" s="155"/>
      <c r="R345" s="154"/>
      <c r="S345" s="142"/>
      <c r="T345" s="142"/>
      <c r="U345" s="142"/>
    </row>
    <row r="346" customFormat="false" ht="12.75" hidden="false" customHeight="false" outlineLevel="0" collapsed="false">
      <c r="K346" s="19"/>
      <c r="L346" s="141"/>
      <c r="M346" s="142"/>
      <c r="N346" s="142"/>
      <c r="O346" s="142"/>
      <c r="P346" s="154"/>
      <c r="Q346" s="155"/>
      <c r="R346" s="154"/>
      <c r="S346" s="142"/>
      <c r="T346" s="142"/>
      <c r="U346" s="142"/>
    </row>
    <row r="347" customFormat="false" ht="12.75" hidden="false" customHeight="false" outlineLevel="0" collapsed="false">
      <c r="K347" s="19"/>
      <c r="L347" s="141"/>
      <c r="M347" s="142"/>
      <c r="N347" s="142"/>
      <c r="O347" s="142"/>
      <c r="P347" s="154"/>
      <c r="Q347" s="155"/>
      <c r="R347" s="154"/>
      <c r="S347" s="142"/>
      <c r="T347" s="142"/>
      <c r="U347" s="142"/>
    </row>
    <row r="348" customFormat="false" ht="12.75" hidden="false" customHeight="false" outlineLevel="0" collapsed="false">
      <c r="K348" s="19"/>
      <c r="L348" s="141"/>
      <c r="M348" s="142"/>
      <c r="N348" s="142"/>
      <c r="O348" s="142"/>
      <c r="P348" s="154"/>
      <c r="Q348" s="155"/>
      <c r="R348" s="154"/>
      <c r="S348" s="142"/>
      <c r="T348" s="142"/>
      <c r="U348" s="142"/>
    </row>
    <row r="349" customFormat="false" ht="12.75" hidden="false" customHeight="false" outlineLevel="0" collapsed="false">
      <c r="K349" s="19"/>
      <c r="L349" s="141"/>
      <c r="M349" s="142"/>
      <c r="N349" s="142"/>
      <c r="O349" s="142"/>
      <c r="P349" s="154"/>
      <c r="Q349" s="155"/>
      <c r="R349" s="154"/>
      <c r="S349" s="142"/>
      <c r="T349" s="142"/>
      <c r="U349" s="142"/>
    </row>
    <row r="350" customFormat="false" ht="12.75" hidden="false" customHeight="false" outlineLevel="0" collapsed="false">
      <c r="K350" s="19"/>
      <c r="L350" s="141"/>
      <c r="M350" s="142"/>
      <c r="N350" s="142"/>
      <c r="O350" s="142"/>
      <c r="P350" s="154"/>
      <c r="Q350" s="155"/>
      <c r="R350" s="154"/>
      <c r="S350" s="142"/>
      <c r="T350" s="142"/>
      <c r="U350" s="142"/>
    </row>
    <row r="351" customFormat="false" ht="12.75" hidden="false" customHeight="false" outlineLevel="0" collapsed="false">
      <c r="K351" s="19"/>
      <c r="L351" s="141"/>
      <c r="M351" s="142"/>
      <c r="N351" s="142"/>
      <c r="O351" s="142"/>
      <c r="P351" s="154"/>
      <c r="Q351" s="155"/>
      <c r="R351" s="154"/>
      <c r="S351" s="142"/>
      <c r="T351" s="142"/>
      <c r="U351" s="142"/>
    </row>
    <row r="352" customFormat="false" ht="12.75" hidden="false" customHeight="false" outlineLevel="0" collapsed="false">
      <c r="K352" s="19"/>
      <c r="L352" s="141"/>
      <c r="M352" s="142"/>
      <c r="N352" s="142"/>
      <c r="O352" s="142"/>
      <c r="P352" s="154"/>
      <c r="Q352" s="155"/>
      <c r="R352" s="154"/>
      <c r="S352" s="142"/>
      <c r="T352" s="142"/>
      <c r="U352" s="142"/>
    </row>
    <row r="353" customFormat="false" ht="12.75" hidden="false" customHeight="false" outlineLevel="0" collapsed="false">
      <c r="K353" s="19"/>
      <c r="L353" s="141"/>
      <c r="M353" s="142"/>
      <c r="N353" s="142"/>
      <c r="O353" s="142"/>
      <c r="P353" s="154"/>
      <c r="Q353" s="155"/>
      <c r="R353" s="154"/>
      <c r="S353" s="142"/>
      <c r="T353" s="142"/>
      <c r="U353" s="142"/>
    </row>
    <row r="354" customFormat="false" ht="12.75" hidden="false" customHeight="false" outlineLevel="0" collapsed="false">
      <c r="K354" s="19"/>
      <c r="L354" s="141"/>
      <c r="M354" s="142"/>
      <c r="N354" s="142"/>
      <c r="O354" s="142"/>
      <c r="P354" s="154"/>
      <c r="Q354" s="155"/>
      <c r="R354" s="154"/>
      <c r="S354" s="142"/>
      <c r="T354" s="142"/>
      <c r="U354" s="142"/>
    </row>
    <row r="355" customFormat="false" ht="12.75" hidden="false" customHeight="false" outlineLevel="0" collapsed="false">
      <c r="K355" s="19"/>
      <c r="L355" s="141"/>
      <c r="M355" s="142"/>
      <c r="N355" s="142"/>
      <c r="O355" s="142"/>
      <c r="P355" s="154"/>
      <c r="Q355" s="155"/>
      <c r="R355" s="154"/>
      <c r="S355" s="142"/>
      <c r="T355" s="142"/>
      <c r="U355" s="142"/>
    </row>
    <row r="356" customFormat="false" ht="12.75" hidden="false" customHeight="false" outlineLevel="0" collapsed="false">
      <c r="K356" s="19"/>
      <c r="L356" s="141"/>
      <c r="M356" s="142"/>
      <c r="N356" s="142"/>
      <c r="O356" s="142"/>
      <c r="P356" s="154"/>
      <c r="Q356" s="155"/>
      <c r="R356" s="154"/>
      <c r="S356" s="142"/>
      <c r="T356" s="142"/>
      <c r="U356" s="142"/>
    </row>
    <row r="357" customFormat="false" ht="12.75" hidden="false" customHeight="false" outlineLevel="0" collapsed="false">
      <c r="K357" s="19"/>
      <c r="L357" s="141"/>
      <c r="M357" s="142"/>
      <c r="N357" s="142"/>
      <c r="O357" s="142"/>
      <c r="P357" s="154"/>
      <c r="Q357" s="155"/>
      <c r="R357" s="154"/>
      <c r="S357" s="142"/>
      <c r="T357" s="142"/>
      <c r="U357" s="142"/>
    </row>
    <row r="358" customFormat="false" ht="12.75" hidden="false" customHeight="false" outlineLevel="0" collapsed="false">
      <c r="K358" s="19"/>
      <c r="L358" s="141"/>
      <c r="M358" s="142"/>
      <c r="N358" s="142"/>
      <c r="O358" s="142"/>
      <c r="P358" s="154"/>
      <c r="Q358" s="155"/>
      <c r="R358" s="154"/>
      <c r="S358" s="142"/>
      <c r="T358" s="142"/>
      <c r="U358" s="142"/>
    </row>
    <row r="359" customFormat="false" ht="12.75" hidden="false" customHeight="false" outlineLevel="0" collapsed="false">
      <c r="K359" s="19"/>
      <c r="L359" s="141"/>
      <c r="M359" s="142"/>
      <c r="N359" s="142"/>
      <c r="O359" s="142"/>
      <c r="P359" s="154"/>
      <c r="Q359" s="155"/>
      <c r="R359" s="154"/>
      <c r="S359" s="142"/>
      <c r="T359" s="142"/>
      <c r="U359" s="142"/>
    </row>
    <row r="360" customFormat="false" ht="12.75" hidden="false" customHeight="false" outlineLevel="0" collapsed="false">
      <c r="K360" s="19"/>
      <c r="L360" s="141"/>
      <c r="M360" s="142"/>
      <c r="N360" s="142"/>
      <c r="O360" s="142"/>
      <c r="P360" s="154"/>
      <c r="Q360" s="155"/>
      <c r="R360" s="154"/>
      <c r="S360" s="142"/>
      <c r="T360" s="142"/>
      <c r="U360" s="142"/>
    </row>
    <row r="361" customFormat="false" ht="12.75" hidden="false" customHeight="false" outlineLevel="0" collapsed="false">
      <c r="K361" s="19"/>
      <c r="L361" s="141"/>
      <c r="M361" s="142"/>
      <c r="N361" s="142"/>
      <c r="O361" s="142"/>
      <c r="P361" s="154"/>
      <c r="Q361" s="155"/>
      <c r="R361" s="154"/>
      <c r="S361" s="142"/>
      <c r="T361" s="142"/>
      <c r="U361" s="142"/>
    </row>
    <row r="362" customFormat="false" ht="12.75" hidden="false" customHeight="false" outlineLevel="0" collapsed="false">
      <c r="K362" s="19"/>
      <c r="L362" s="141"/>
      <c r="M362" s="142"/>
      <c r="N362" s="142"/>
      <c r="O362" s="142"/>
      <c r="P362" s="154"/>
      <c r="Q362" s="155"/>
      <c r="R362" s="154"/>
      <c r="S362" s="142"/>
      <c r="T362" s="142"/>
      <c r="U362" s="142"/>
    </row>
    <row r="363" customFormat="false" ht="12.75" hidden="false" customHeight="false" outlineLevel="0" collapsed="false">
      <c r="K363" s="19"/>
      <c r="L363" s="141"/>
      <c r="M363" s="142"/>
      <c r="N363" s="142"/>
      <c r="O363" s="142"/>
      <c r="P363" s="154"/>
      <c r="Q363" s="155"/>
      <c r="R363" s="154"/>
      <c r="S363" s="142"/>
      <c r="T363" s="142"/>
      <c r="U363" s="142"/>
    </row>
    <row r="364" customFormat="false" ht="12.75" hidden="false" customHeight="false" outlineLevel="0" collapsed="false">
      <c r="K364" s="19"/>
      <c r="L364" s="141"/>
      <c r="M364" s="142"/>
      <c r="N364" s="142"/>
      <c r="O364" s="142"/>
      <c r="P364" s="154"/>
      <c r="Q364" s="155"/>
      <c r="R364" s="154"/>
      <c r="S364" s="142"/>
      <c r="T364" s="142"/>
      <c r="U364" s="142"/>
    </row>
    <row r="365" customFormat="false" ht="12.75" hidden="false" customHeight="false" outlineLevel="0" collapsed="false">
      <c r="K365" s="19"/>
      <c r="L365" s="141"/>
      <c r="M365" s="142"/>
      <c r="N365" s="142"/>
      <c r="O365" s="142"/>
      <c r="P365" s="154"/>
      <c r="Q365" s="155"/>
      <c r="R365" s="154"/>
      <c r="S365" s="142"/>
      <c r="T365" s="142"/>
      <c r="U365" s="142"/>
    </row>
    <row r="366" customFormat="false" ht="12.75" hidden="false" customHeight="false" outlineLevel="0" collapsed="false">
      <c r="K366" s="19"/>
      <c r="L366" s="141"/>
      <c r="M366" s="142"/>
      <c r="N366" s="142"/>
      <c r="O366" s="142"/>
      <c r="P366" s="154"/>
      <c r="Q366" s="155"/>
      <c r="R366" s="154"/>
      <c r="S366" s="142"/>
      <c r="T366" s="142"/>
      <c r="U366" s="142"/>
    </row>
    <row r="367" customFormat="false" ht="12.75" hidden="false" customHeight="false" outlineLevel="0" collapsed="false">
      <c r="K367" s="19"/>
      <c r="L367" s="141"/>
      <c r="M367" s="142"/>
      <c r="N367" s="142"/>
      <c r="O367" s="142"/>
      <c r="P367" s="154"/>
      <c r="Q367" s="155"/>
      <c r="R367" s="154"/>
      <c r="S367" s="142"/>
      <c r="T367" s="142"/>
      <c r="U367" s="142"/>
    </row>
    <row r="368" customFormat="false" ht="12.75" hidden="false" customHeight="false" outlineLevel="0" collapsed="false">
      <c r="K368" s="19"/>
      <c r="L368" s="141"/>
      <c r="M368" s="142"/>
      <c r="N368" s="142"/>
      <c r="O368" s="142"/>
      <c r="P368" s="154"/>
      <c r="Q368" s="155"/>
      <c r="R368" s="154"/>
      <c r="S368" s="142"/>
      <c r="T368" s="142"/>
      <c r="U368" s="142"/>
    </row>
    <row r="369" customFormat="false" ht="12.75" hidden="false" customHeight="false" outlineLevel="0" collapsed="false">
      <c r="K369" s="19"/>
      <c r="L369" s="141"/>
      <c r="M369" s="142"/>
      <c r="N369" s="142"/>
      <c r="O369" s="142"/>
      <c r="P369" s="154"/>
      <c r="Q369" s="155"/>
      <c r="R369" s="154"/>
      <c r="S369" s="142"/>
      <c r="T369" s="142"/>
      <c r="U369" s="142"/>
    </row>
    <row r="370" customFormat="false" ht="12.75" hidden="false" customHeight="false" outlineLevel="0" collapsed="false">
      <c r="K370" s="19"/>
      <c r="L370" s="141"/>
      <c r="M370" s="142"/>
      <c r="N370" s="142"/>
      <c r="O370" s="142"/>
      <c r="P370" s="154"/>
      <c r="Q370" s="155"/>
      <c r="R370" s="154"/>
      <c r="S370" s="142"/>
      <c r="T370" s="142"/>
      <c r="U370" s="142"/>
    </row>
    <row r="371" customFormat="false" ht="12.75" hidden="false" customHeight="false" outlineLevel="0" collapsed="false">
      <c r="K371" s="19"/>
      <c r="L371" s="141"/>
      <c r="M371" s="142"/>
      <c r="N371" s="142"/>
      <c r="O371" s="142"/>
      <c r="P371" s="154"/>
      <c r="Q371" s="155"/>
      <c r="R371" s="154"/>
      <c r="S371" s="142"/>
      <c r="T371" s="142"/>
      <c r="U371" s="14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7"/>
      <c r="P374" s="137"/>
      <c r="R374" s="137"/>
      <c r="T374" s="157"/>
      <c r="U374" s="142"/>
    </row>
    <row r="375" customFormat="false" ht="12.75" hidden="false" customHeight="false" outlineLevel="0" collapsed="false">
      <c r="K375" s="19"/>
      <c r="U375" s="142"/>
    </row>
    <row r="376" customFormat="false" ht="12.75" hidden="false" customHeight="false" outlineLevel="0" collapsed="false">
      <c r="K376" s="19"/>
      <c r="L376" s="159"/>
      <c r="U376" s="177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31"/>
      <c r="O379" s="131"/>
      <c r="Q379" s="174"/>
      <c r="S379" s="131"/>
    </row>
    <row r="380" customFormat="false" ht="12.75" hidden="false" customHeight="false" outlineLevel="0" collapsed="false">
      <c r="K380" s="19"/>
      <c r="M380" s="132"/>
      <c r="N380" s="133"/>
      <c r="O380" s="133"/>
      <c r="P380" s="143"/>
      <c r="Q380" s="138"/>
      <c r="R380" s="143"/>
      <c r="S380" s="133"/>
      <c r="T380" s="133"/>
      <c r="U380" s="133"/>
    </row>
    <row r="381" customFormat="false" ht="12.75" hidden="false" customHeight="false" outlineLevel="0" collapsed="false">
      <c r="K381" s="19"/>
      <c r="L381" s="94"/>
      <c r="M381" s="135"/>
      <c r="N381" s="135"/>
      <c r="O381" s="135"/>
      <c r="P381" s="175"/>
      <c r="Q381" s="176"/>
      <c r="R381" s="175"/>
      <c r="S381" s="135"/>
      <c r="T381" s="135"/>
      <c r="U381" s="135"/>
    </row>
    <row r="382" customFormat="false" ht="12.75" hidden="false" customHeight="false" outlineLevel="0" collapsed="false">
      <c r="K382" s="19"/>
      <c r="L382" s="141"/>
      <c r="M382" s="142"/>
      <c r="N382" s="142"/>
      <c r="O382" s="142"/>
      <c r="P382" s="154"/>
      <c r="Q382" s="155"/>
      <c r="R382" s="154"/>
      <c r="S382" s="142"/>
      <c r="T382" s="142"/>
      <c r="U382" s="142"/>
    </row>
    <row r="383" customFormat="false" ht="12.75" hidden="false" customHeight="false" outlineLevel="0" collapsed="false">
      <c r="K383" s="19"/>
      <c r="L383" s="141"/>
      <c r="M383" s="142"/>
      <c r="N383" s="142"/>
      <c r="O383" s="142"/>
      <c r="P383" s="154"/>
      <c r="Q383" s="155"/>
      <c r="R383" s="154"/>
      <c r="S383" s="142"/>
      <c r="T383" s="142"/>
      <c r="U383" s="142"/>
    </row>
    <row r="384" customFormat="false" ht="12.75" hidden="false" customHeight="false" outlineLevel="0" collapsed="false">
      <c r="K384" s="19"/>
      <c r="L384" s="141"/>
      <c r="M384" s="142"/>
      <c r="N384" s="142"/>
      <c r="O384" s="142"/>
      <c r="P384" s="154"/>
      <c r="Q384" s="155"/>
      <c r="R384" s="154"/>
      <c r="S384" s="142"/>
      <c r="T384" s="142"/>
      <c r="U384" s="142"/>
    </row>
    <row r="385" customFormat="false" ht="12.75" hidden="false" customHeight="false" outlineLevel="0" collapsed="false">
      <c r="K385" s="19"/>
      <c r="L385" s="141"/>
      <c r="M385" s="142"/>
      <c r="N385" s="142"/>
      <c r="O385" s="142"/>
      <c r="P385" s="154"/>
      <c r="Q385" s="155"/>
      <c r="R385" s="154"/>
      <c r="S385" s="142"/>
      <c r="T385" s="142"/>
      <c r="U385" s="142"/>
    </row>
    <row r="386" customFormat="false" ht="12.75" hidden="false" customHeight="false" outlineLevel="0" collapsed="false">
      <c r="K386" s="19"/>
      <c r="L386" s="141"/>
      <c r="M386" s="142"/>
      <c r="N386" s="142"/>
      <c r="O386" s="142"/>
      <c r="P386" s="154"/>
      <c r="Q386" s="155"/>
      <c r="R386" s="154"/>
      <c r="S386" s="142"/>
      <c r="T386" s="142"/>
      <c r="U386" s="142"/>
    </row>
    <row r="387" customFormat="false" ht="12.75" hidden="false" customHeight="false" outlineLevel="0" collapsed="false">
      <c r="K387" s="19"/>
      <c r="L387" s="141"/>
      <c r="M387" s="142"/>
      <c r="N387" s="142"/>
      <c r="O387" s="142"/>
      <c r="P387" s="154"/>
      <c r="Q387" s="155"/>
      <c r="R387" s="154"/>
      <c r="S387" s="142"/>
      <c r="T387" s="142"/>
      <c r="U387" s="142"/>
    </row>
    <row r="388" customFormat="false" ht="12.75" hidden="false" customHeight="false" outlineLevel="0" collapsed="false">
      <c r="K388" s="19"/>
      <c r="L388" s="141"/>
      <c r="M388" s="142"/>
      <c r="N388" s="142"/>
      <c r="O388" s="142"/>
      <c r="P388" s="154"/>
      <c r="Q388" s="155"/>
      <c r="R388" s="154"/>
      <c r="S388" s="142"/>
      <c r="T388" s="142"/>
      <c r="U388" s="142"/>
    </row>
    <row r="389" customFormat="false" ht="12.75" hidden="false" customHeight="false" outlineLevel="0" collapsed="false">
      <c r="K389" s="19"/>
      <c r="L389" s="141"/>
      <c r="M389" s="142"/>
      <c r="N389" s="142"/>
      <c r="O389" s="142"/>
      <c r="P389" s="154"/>
      <c r="Q389" s="155"/>
      <c r="R389" s="154"/>
      <c r="S389" s="142"/>
      <c r="T389" s="142"/>
      <c r="U389" s="142"/>
    </row>
    <row r="390" customFormat="false" ht="12.75" hidden="false" customHeight="false" outlineLevel="0" collapsed="false">
      <c r="K390" s="19"/>
      <c r="L390" s="141"/>
      <c r="M390" s="142"/>
      <c r="N390" s="142"/>
      <c r="O390" s="142"/>
      <c r="P390" s="154"/>
      <c r="Q390" s="155"/>
      <c r="R390" s="154"/>
      <c r="S390" s="142"/>
      <c r="T390" s="142"/>
      <c r="U390" s="142"/>
    </row>
    <row r="391" customFormat="false" ht="12.75" hidden="false" customHeight="false" outlineLevel="0" collapsed="false">
      <c r="K391" s="19"/>
      <c r="L391" s="141"/>
      <c r="M391" s="142"/>
      <c r="N391" s="142"/>
      <c r="O391" s="142"/>
      <c r="P391" s="154"/>
      <c r="Q391" s="155"/>
      <c r="R391" s="154"/>
      <c r="S391" s="142"/>
      <c r="T391" s="142"/>
      <c r="U391" s="142"/>
    </row>
    <row r="392" customFormat="false" ht="12.75" hidden="false" customHeight="false" outlineLevel="0" collapsed="false">
      <c r="K392" s="19"/>
      <c r="L392" s="141"/>
      <c r="M392" s="142"/>
      <c r="N392" s="142"/>
      <c r="O392" s="142"/>
      <c r="P392" s="154"/>
      <c r="Q392" s="155"/>
      <c r="R392" s="154"/>
      <c r="S392" s="142"/>
      <c r="T392" s="142"/>
      <c r="U392" s="142"/>
    </row>
    <row r="393" customFormat="false" ht="12.75" hidden="false" customHeight="false" outlineLevel="0" collapsed="false">
      <c r="K393" s="19"/>
      <c r="L393" s="141"/>
      <c r="M393" s="142"/>
      <c r="N393" s="142"/>
      <c r="O393" s="142"/>
      <c r="P393" s="154"/>
      <c r="Q393" s="155"/>
      <c r="R393" s="154"/>
      <c r="S393" s="142"/>
      <c r="T393" s="142"/>
      <c r="U393" s="142"/>
    </row>
    <row r="394" customFormat="false" ht="12.75" hidden="false" customHeight="false" outlineLevel="0" collapsed="false">
      <c r="K394" s="19"/>
      <c r="L394" s="141"/>
      <c r="M394" s="142"/>
      <c r="N394" s="142"/>
      <c r="O394" s="142"/>
      <c r="P394" s="154"/>
      <c r="Q394" s="155"/>
      <c r="R394" s="154"/>
      <c r="S394" s="142"/>
      <c r="T394" s="142"/>
      <c r="U394" s="142"/>
    </row>
    <row r="395" customFormat="false" ht="12.75" hidden="false" customHeight="false" outlineLevel="0" collapsed="false">
      <c r="K395" s="19"/>
      <c r="L395" s="141"/>
      <c r="M395" s="142"/>
      <c r="N395" s="142"/>
      <c r="O395" s="142"/>
      <c r="P395" s="154"/>
      <c r="Q395" s="155"/>
      <c r="R395" s="154"/>
      <c r="S395" s="142"/>
      <c r="T395" s="142"/>
      <c r="U395" s="142"/>
    </row>
    <row r="396" customFormat="false" ht="12.75" hidden="false" customHeight="false" outlineLevel="0" collapsed="false">
      <c r="K396" s="19"/>
      <c r="L396" s="141"/>
      <c r="M396" s="142"/>
      <c r="N396" s="142"/>
      <c r="O396" s="142"/>
      <c r="P396" s="154"/>
      <c r="Q396" s="155"/>
      <c r="R396" s="154"/>
      <c r="S396" s="142"/>
      <c r="T396" s="142"/>
      <c r="U396" s="142"/>
    </row>
    <row r="397" customFormat="false" ht="12.75" hidden="false" customHeight="false" outlineLevel="0" collapsed="false">
      <c r="K397" s="19"/>
      <c r="L397" s="141"/>
      <c r="M397" s="142"/>
      <c r="N397" s="142"/>
      <c r="O397" s="142"/>
      <c r="P397" s="154"/>
      <c r="Q397" s="155"/>
      <c r="R397" s="154"/>
      <c r="S397" s="142"/>
      <c r="T397" s="142"/>
      <c r="U397" s="142"/>
    </row>
    <row r="398" customFormat="false" ht="12.75" hidden="false" customHeight="false" outlineLevel="0" collapsed="false">
      <c r="K398" s="19"/>
      <c r="L398" s="141"/>
      <c r="M398" s="142"/>
      <c r="N398" s="142"/>
      <c r="O398" s="142"/>
      <c r="P398" s="154"/>
      <c r="Q398" s="155"/>
      <c r="R398" s="154"/>
      <c r="S398" s="142"/>
      <c r="T398" s="142"/>
      <c r="U398" s="142"/>
    </row>
    <row r="399" customFormat="false" ht="12.75" hidden="false" customHeight="false" outlineLevel="0" collapsed="false">
      <c r="K399" s="19"/>
      <c r="L399" s="141"/>
      <c r="M399" s="142"/>
      <c r="N399" s="142"/>
      <c r="O399" s="142"/>
      <c r="P399" s="154"/>
      <c r="Q399" s="155"/>
      <c r="R399" s="154"/>
      <c r="S399" s="142"/>
      <c r="T399" s="142"/>
      <c r="U399" s="142"/>
    </row>
    <row r="400" customFormat="false" ht="12.75" hidden="false" customHeight="false" outlineLevel="0" collapsed="false">
      <c r="K400" s="19"/>
      <c r="L400" s="141"/>
      <c r="M400" s="142"/>
      <c r="N400" s="142"/>
      <c r="O400" s="142"/>
      <c r="P400" s="154"/>
      <c r="Q400" s="155"/>
      <c r="R400" s="154"/>
      <c r="S400" s="142"/>
      <c r="T400" s="142"/>
      <c r="U400" s="142"/>
    </row>
    <row r="401" customFormat="false" ht="12.75" hidden="false" customHeight="false" outlineLevel="0" collapsed="false">
      <c r="K401" s="19"/>
      <c r="L401" s="141"/>
      <c r="M401" s="142"/>
      <c r="N401" s="142"/>
      <c r="O401" s="142"/>
      <c r="P401" s="154"/>
      <c r="Q401" s="155"/>
      <c r="R401" s="154"/>
      <c r="S401" s="142"/>
      <c r="T401" s="142"/>
      <c r="U401" s="142"/>
    </row>
    <row r="402" customFormat="false" ht="12.75" hidden="false" customHeight="false" outlineLevel="0" collapsed="false">
      <c r="K402" s="19"/>
      <c r="L402" s="141"/>
      <c r="M402" s="142"/>
      <c r="N402" s="142"/>
      <c r="O402" s="142"/>
      <c r="P402" s="154"/>
      <c r="Q402" s="155"/>
      <c r="R402" s="154"/>
      <c r="S402" s="142"/>
      <c r="T402" s="142"/>
      <c r="U402" s="142"/>
    </row>
    <row r="403" customFormat="false" ht="12.75" hidden="false" customHeight="false" outlineLevel="0" collapsed="false">
      <c r="K403" s="19"/>
      <c r="L403" s="141"/>
      <c r="M403" s="142"/>
      <c r="N403" s="142"/>
      <c r="O403" s="142"/>
      <c r="P403" s="154"/>
      <c r="Q403" s="155"/>
      <c r="R403" s="154"/>
      <c r="S403" s="142"/>
      <c r="T403" s="142"/>
      <c r="U403" s="142"/>
    </row>
    <row r="404" customFormat="false" ht="12.75" hidden="false" customHeight="false" outlineLevel="0" collapsed="false">
      <c r="K404" s="19"/>
      <c r="L404" s="141"/>
      <c r="M404" s="142"/>
      <c r="N404" s="142"/>
      <c r="O404" s="142"/>
      <c r="P404" s="154"/>
      <c r="Q404" s="155"/>
      <c r="R404" s="154"/>
      <c r="S404" s="142"/>
      <c r="T404" s="142"/>
      <c r="U404" s="142"/>
    </row>
    <row r="405" customFormat="false" ht="12.75" hidden="false" customHeight="false" outlineLevel="0" collapsed="false">
      <c r="K405" s="19"/>
      <c r="L405" s="141"/>
      <c r="M405" s="142"/>
      <c r="N405" s="142"/>
      <c r="O405" s="142"/>
      <c r="P405" s="154"/>
      <c r="Q405" s="155"/>
      <c r="R405" s="154"/>
      <c r="S405" s="142"/>
      <c r="T405" s="142"/>
      <c r="U405" s="142"/>
    </row>
    <row r="406" customFormat="false" ht="12.75" hidden="false" customHeight="false" outlineLevel="0" collapsed="false">
      <c r="K406" s="19"/>
      <c r="L406" s="141"/>
      <c r="M406" s="142"/>
      <c r="N406" s="142"/>
      <c r="O406" s="142"/>
      <c r="P406" s="154"/>
      <c r="Q406" s="155"/>
      <c r="R406" s="154"/>
      <c r="S406" s="142"/>
      <c r="T406" s="142"/>
      <c r="U406" s="142"/>
    </row>
    <row r="407" customFormat="false" ht="12.75" hidden="false" customHeight="false" outlineLevel="0" collapsed="false">
      <c r="K407" s="19"/>
      <c r="L407" s="141"/>
      <c r="M407" s="142"/>
      <c r="N407" s="142"/>
      <c r="O407" s="142"/>
      <c r="P407" s="154"/>
      <c r="Q407" s="155"/>
      <c r="R407" s="154"/>
      <c r="S407" s="142"/>
      <c r="T407" s="142"/>
      <c r="U407" s="142"/>
    </row>
    <row r="408" customFormat="false" ht="12.75" hidden="false" customHeight="false" outlineLevel="0" collapsed="false">
      <c r="K408" s="19"/>
      <c r="L408" s="141"/>
      <c r="M408" s="142"/>
      <c r="N408" s="142"/>
      <c r="O408" s="142"/>
      <c r="P408" s="154"/>
      <c r="Q408" s="155"/>
      <c r="R408" s="154"/>
      <c r="S408" s="142"/>
      <c r="T408" s="142"/>
      <c r="U408" s="142"/>
    </row>
    <row r="409" customFormat="false" ht="12.75" hidden="false" customHeight="false" outlineLevel="0" collapsed="false">
      <c r="K409" s="19"/>
      <c r="L409" s="141"/>
      <c r="M409" s="142"/>
      <c r="N409" s="142"/>
      <c r="O409" s="142"/>
      <c r="P409" s="154"/>
      <c r="Q409" s="155"/>
      <c r="R409" s="154"/>
      <c r="S409" s="142"/>
      <c r="T409" s="142"/>
      <c r="U409" s="142"/>
    </row>
    <row r="410" customFormat="false" ht="12.75" hidden="false" customHeight="false" outlineLevel="0" collapsed="false">
      <c r="K410" s="19"/>
      <c r="L410" s="141"/>
      <c r="M410" s="142"/>
      <c r="N410" s="142"/>
      <c r="O410" s="142"/>
      <c r="P410" s="154"/>
      <c r="Q410" s="155"/>
      <c r="R410" s="154"/>
      <c r="S410" s="142"/>
      <c r="T410" s="142"/>
      <c r="U410" s="142"/>
    </row>
    <row r="411" customFormat="false" ht="12.75" hidden="false" customHeight="false" outlineLevel="0" collapsed="false">
      <c r="K411" s="19"/>
      <c r="L411" s="141"/>
      <c r="M411" s="142"/>
      <c r="N411" s="142"/>
      <c r="O411" s="142"/>
      <c r="P411" s="154"/>
      <c r="Q411" s="155"/>
      <c r="R411" s="154"/>
      <c r="S411" s="142"/>
      <c r="T411" s="142"/>
      <c r="U411" s="142"/>
    </row>
    <row r="412" customFormat="false" ht="12.75" hidden="false" customHeight="false" outlineLevel="0" collapsed="false">
      <c r="K412" s="19"/>
      <c r="L412" s="141"/>
      <c r="M412" s="142"/>
      <c r="N412" s="142"/>
      <c r="O412" s="142"/>
      <c r="P412" s="154"/>
      <c r="Q412" s="155"/>
      <c r="R412" s="154"/>
      <c r="S412" s="142"/>
      <c r="T412" s="142"/>
      <c r="U412" s="142"/>
    </row>
    <row r="413" customFormat="false" ht="12.75" hidden="false" customHeight="false" outlineLevel="0" collapsed="false">
      <c r="K413" s="19"/>
      <c r="L413" s="141"/>
      <c r="M413" s="142"/>
      <c r="N413" s="142"/>
      <c r="O413" s="142"/>
      <c r="P413" s="154"/>
      <c r="Q413" s="155"/>
      <c r="R413" s="154"/>
      <c r="S413" s="142"/>
      <c r="T413" s="142"/>
      <c r="U413" s="14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7"/>
      <c r="P416" s="137"/>
      <c r="R416" s="137"/>
      <c r="T416" s="157"/>
      <c r="U416" s="142"/>
    </row>
    <row r="417" customFormat="false" ht="12.75" hidden="false" customHeight="false" outlineLevel="0" collapsed="false">
      <c r="K417" s="19"/>
      <c r="U417" s="142"/>
    </row>
    <row r="418" customFormat="false" ht="12.75" hidden="false" customHeight="false" outlineLevel="0" collapsed="false">
      <c r="K418" s="19"/>
      <c r="L418" s="159"/>
      <c r="U418" s="177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31"/>
      <c r="O423" s="131"/>
      <c r="Q423" s="174"/>
      <c r="S423" s="131"/>
    </row>
    <row r="424" customFormat="false" ht="12.75" hidden="false" customHeight="false" outlineLevel="0" collapsed="false">
      <c r="K424" s="19"/>
      <c r="M424" s="132"/>
      <c r="N424" s="133"/>
      <c r="O424" s="133"/>
      <c r="P424" s="143"/>
      <c r="Q424" s="138"/>
      <c r="R424" s="143"/>
      <c r="S424" s="133"/>
      <c r="T424" s="133"/>
      <c r="U424" s="133"/>
    </row>
    <row r="425" customFormat="false" ht="12.75" hidden="false" customHeight="false" outlineLevel="0" collapsed="false">
      <c r="K425" s="19"/>
      <c r="L425" s="94"/>
      <c r="M425" s="135"/>
      <c r="N425" s="135"/>
      <c r="O425" s="135"/>
      <c r="P425" s="175"/>
      <c r="Q425" s="176"/>
      <c r="R425" s="175"/>
      <c r="S425" s="135"/>
      <c r="T425" s="135"/>
      <c r="U425" s="135"/>
    </row>
    <row r="426" customFormat="false" ht="12.75" hidden="false" customHeight="false" outlineLevel="0" collapsed="false">
      <c r="K426" s="19"/>
      <c r="L426" s="141"/>
      <c r="M426" s="142"/>
      <c r="N426" s="142"/>
      <c r="O426" s="142"/>
      <c r="P426" s="154"/>
      <c r="Q426" s="155"/>
      <c r="R426" s="154"/>
      <c r="S426" s="142"/>
      <c r="T426" s="142"/>
      <c r="U426" s="142"/>
    </row>
    <row r="427" customFormat="false" ht="12.75" hidden="false" customHeight="false" outlineLevel="0" collapsed="false">
      <c r="K427" s="19"/>
      <c r="L427" s="141"/>
      <c r="M427" s="142"/>
      <c r="N427" s="142"/>
      <c r="O427" s="142"/>
      <c r="P427" s="154"/>
      <c r="Q427" s="155"/>
      <c r="R427" s="154"/>
      <c r="S427" s="142"/>
      <c r="T427" s="142"/>
      <c r="U427" s="142"/>
    </row>
    <row r="428" customFormat="false" ht="12.75" hidden="false" customHeight="false" outlineLevel="0" collapsed="false">
      <c r="K428" s="19"/>
      <c r="L428" s="141"/>
      <c r="M428" s="142"/>
      <c r="N428" s="142"/>
      <c r="O428" s="142"/>
      <c r="P428" s="154"/>
      <c r="Q428" s="155"/>
      <c r="R428" s="154"/>
      <c r="S428" s="142"/>
      <c r="T428" s="142"/>
      <c r="U428" s="142"/>
    </row>
    <row r="429" customFormat="false" ht="12.75" hidden="false" customHeight="false" outlineLevel="0" collapsed="false">
      <c r="K429" s="19"/>
      <c r="L429" s="141"/>
      <c r="M429" s="142"/>
      <c r="N429" s="142"/>
      <c r="O429" s="142"/>
      <c r="P429" s="154"/>
      <c r="Q429" s="155"/>
      <c r="R429" s="154"/>
      <c r="S429" s="142"/>
      <c r="T429" s="142"/>
      <c r="U429" s="142"/>
    </row>
    <row r="430" customFormat="false" ht="12.75" hidden="false" customHeight="false" outlineLevel="0" collapsed="false">
      <c r="K430" s="19"/>
      <c r="L430" s="141"/>
      <c r="M430" s="142"/>
      <c r="N430" s="142"/>
      <c r="O430" s="142"/>
      <c r="P430" s="154"/>
      <c r="Q430" s="155"/>
      <c r="R430" s="154"/>
      <c r="S430" s="142"/>
      <c r="T430" s="142"/>
      <c r="U430" s="142"/>
    </row>
    <row r="431" customFormat="false" ht="12.75" hidden="false" customHeight="false" outlineLevel="0" collapsed="false">
      <c r="K431" s="19"/>
      <c r="L431" s="141"/>
      <c r="M431" s="142"/>
      <c r="N431" s="142"/>
      <c r="O431" s="142"/>
      <c r="P431" s="154"/>
      <c r="Q431" s="155"/>
      <c r="R431" s="154"/>
      <c r="S431" s="142"/>
      <c r="T431" s="142"/>
      <c r="U431" s="142"/>
    </row>
    <row r="432" customFormat="false" ht="12.75" hidden="false" customHeight="false" outlineLevel="0" collapsed="false">
      <c r="K432" s="19"/>
      <c r="L432" s="141"/>
      <c r="M432" s="142"/>
      <c r="N432" s="142"/>
      <c r="O432" s="142"/>
      <c r="P432" s="154"/>
      <c r="Q432" s="155"/>
      <c r="R432" s="154"/>
      <c r="S432" s="142"/>
      <c r="T432" s="142"/>
      <c r="U432" s="142"/>
    </row>
    <row r="433" customFormat="false" ht="12.75" hidden="false" customHeight="false" outlineLevel="0" collapsed="false">
      <c r="K433" s="19"/>
      <c r="L433" s="141"/>
      <c r="M433" s="142"/>
      <c r="N433" s="142"/>
      <c r="O433" s="142"/>
      <c r="P433" s="154"/>
      <c r="Q433" s="155"/>
      <c r="R433" s="154"/>
      <c r="S433" s="142"/>
      <c r="T433" s="142"/>
      <c r="U433" s="142"/>
    </row>
    <row r="434" customFormat="false" ht="12.75" hidden="false" customHeight="false" outlineLevel="0" collapsed="false">
      <c r="K434" s="19"/>
      <c r="L434" s="141"/>
      <c r="M434" s="142"/>
      <c r="N434" s="142"/>
      <c r="O434" s="142"/>
      <c r="P434" s="154"/>
      <c r="Q434" s="155"/>
      <c r="R434" s="154"/>
      <c r="S434" s="142"/>
      <c r="T434" s="142"/>
      <c r="U434" s="142"/>
    </row>
    <row r="435" customFormat="false" ht="12.75" hidden="false" customHeight="false" outlineLevel="0" collapsed="false">
      <c r="K435" s="19"/>
      <c r="L435" s="141"/>
      <c r="M435" s="142"/>
      <c r="N435" s="142"/>
      <c r="O435" s="142"/>
      <c r="P435" s="154"/>
      <c r="Q435" s="155"/>
      <c r="R435" s="154"/>
      <c r="S435" s="142"/>
      <c r="T435" s="142"/>
      <c r="U435" s="142"/>
    </row>
    <row r="436" customFormat="false" ht="12.75" hidden="false" customHeight="false" outlineLevel="0" collapsed="false">
      <c r="K436" s="19"/>
      <c r="L436" s="141"/>
      <c r="M436" s="142"/>
      <c r="N436" s="142"/>
      <c r="O436" s="142"/>
      <c r="P436" s="154"/>
      <c r="Q436" s="155"/>
      <c r="R436" s="154"/>
      <c r="S436" s="142"/>
      <c r="T436" s="142"/>
      <c r="U436" s="142"/>
    </row>
    <row r="437" customFormat="false" ht="12.75" hidden="false" customHeight="false" outlineLevel="0" collapsed="false">
      <c r="K437" s="19"/>
      <c r="L437" s="141"/>
      <c r="M437" s="142"/>
      <c r="N437" s="142"/>
      <c r="O437" s="142"/>
      <c r="P437" s="154"/>
      <c r="Q437" s="155"/>
      <c r="R437" s="154"/>
      <c r="S437" s="142"/>
      <c r="T437" s="142"/>
      <c r="U437" s="142"/>
    </row>
    <row r="438" customFormat="false" ht="12.75" hidden="false" customHeight="false" outlineLevel="0" collapsed="false">
      <c r="K438" s="19"/>
      <c r="L438" s="141"/>
      <c r="M438" s="142"/>
      <c r="N438" s="142"/>
      <c r="O438" s="142"/>
      <c r="P438" s="154"/>
      <c r="Q438" s="155"/>
      <c r="R438" s="154"/>
      <c r="S438" s="142"/>
      <c r="T438" s="142"/>
      <c r="U438" s="142"/>
    </row>
    <row r="439" customFormat="false" ht="12.75" hidden="false" customHeight="false" outlineLevel="0" collapsed="false">
      <c r="K439" s="19"/>
      <c r="L439" s="141"/>
      <c r="M439" s="142"/>
      <c r="N439" s="142"/>
      <c r="O439" s="142"/>
      <c r="P439" s="154"/>
      <c r="Q439" s="155"/>
      <c r="R439" s="154"/>
      <c r="S439" s="142"/>
      <c r="T439" s="142"/>
      <c r="U439" s="142"/>
    </row>
    <row r="440" customFormat="false" ht="12.75" hidden="false" customHeight="false" outlineLevel="0" collapsed="false">
      <c r="K440" s="19"/>
      <c r="L440" s="141"/>
      <c r="M440" s="142"/>
      <c r="N440" s="142"/>
      <c r="O440" s="142"/>
      <c r="P440" s="154"/>
      <c r="Q440" s="155"/>
      <c r="R440" s="154"/>
      <c r="S440" s="142"/>
      <c r="T440" s="142"/>
      <c r="U440" s="142"/>
    </row>
    <row r="441" customFormat="false" ht="12.75" hidden="false" customHeight="false" outlineLevel="0" collapsed="false">
      <c r="K441" s="19"/>
      <c r="L441" s="141"/>
      <c r="M441" s="142"/>
      <c r="N441" s="142"/>
      <c r="O441" s="142"/>
      <c r="P441" s="154"/>
      <c r="Q441" s="155"/>
      <c r="R441" s="154"/>
      <c r="S441" s="142"/>
      <c r="T441" s="142"/>
      <c r="U441" s="142"/>
    </row>
    <row r="442" customFormat="false" ht="12.75" hidden="false" customHeight="false" outlineLevel="0" collapsed="false">
      <c r="K442" s="19"/>
      <c r="L442" s="141"/>
      <c r="M442" s="142"/>
      <c r="N442" s="142"/>
      <c r="O442" s="142"/>
      <c r="P442" s="154"/>
      <c r="Q442" s="155"/>
      <c r="R442" s="154"/>
      <c r="S442" s="142"/>
      <c r="T442" s="142"/>
      <c r="U442" s="142"/>
    </row>
    <row r="443" customFormat="false" ht="12.75" hidden="false" customHeight="false" outlineLevel="0" collapsed="false">
      <c r="K443" s="19"/>
      <c r="L443" s="141"/>
      <c r="M443" s="142"/>
      <c r="N443" s="142"/>
      <c r="O443" s="142"/>
      <c r="P443" s="154"/>
      <c r="Q443" s="155"/>
      <c r="R443" s="154"/>
      <c r="S443" s="142"/>
      <c r="T443" s="142"/>
      <c r="U443" s="142"/>
    </row>
    <row r="444" customFormat="false" ht="12.75" hidden="false" customHeight="false" outlineLevel="0" collapsed="false">
      <c r="K444" s="19"/>
      <c r="L444" s="141"/>
      <c r="M444" s="142"/>
      <c r="N444" s="142"/>
      <c r="O444" s="142"/>
      <c r="P444" s="154"/>
      <c r="Q444" s="155"/>
      <c r="R444" s="154"/>
      <c r="S444" s="142"/>
      <c r="T444" s="142"/>
      <c r="U444" s="142"/>
    </row>
    <row r="445" customFormat="false" ht="12.75" hidden="false" customHeight="false" outlineLevel="0" collapsed="false">
      <c r="K445" s="19"/>
      <c r="L445" s="141"/>
      <c r="M445" s="142"/>
      <c r="N445" s="142"/>
      <c r="O445" s="142"/>
      <c r="P445" s="154"/>
      <c r="Q445" s="155"/>
      <c r="R445" s="154"/>
      <c r="S445" s="142"/>
      <c r="T445" s="142"/>
      <c r="U445" s="142"/>
    </row>
    <row r="446" customFormat="false" ht="12.75" hidden="false" customHeight="false" outlineLevel="0" collapsed="false">
      <c r="K446" s="19"/>
      <c r="L446" s="141"/>
      <c r="M446" s="142"/>
      <c r="N446" s="142"/>
      <c r="O446" s="142"/>
      <c r="P446" s="154"/>
      <c r="Q446" s="155"/>
      <c r="R446" s="154"/>
      <c r="S446" s="142"/>
      <c r="T446" s="142"/>
      <c r="U446" s="142"/>
    </row>
    <row r="447" customFormat="false" ht="12.75" hidden="false" customHeight="false" outlineLevel="0" collapsed="false">
      <c r="K447" s="19"/>
      <c r="L447" s="141"/>
      <c r="M447" s="142"/>
      <c r="N447" s="142"/>
      <c r="O447" s="142"/>
      <c r="P447" s="154"/>
      <c r="Q447" s="155"/>
      <c r="R447" s="154"/>
      <c r="S447" s="142"/>
      <c r="T447" s="142"/>
      <c r="U447" s="142"/>
    </row>
    <row r="448" customFormat="false" ht="12.75" hidden="false" customHeight="false" outlineLevel="0" collapsed="false">
      <c r="K448" s="19"/>
      <c r="L448" s="141"/>
      <c r="M448" s="142"/>
      <c r="N448" s="142"/>
      <c r="O448" s="142"/>
      <c r="P448" s="154"/>
      <c r="Q448" s="155"/>
      <c r="R448" s="154"/>
      <c r="S448" s="142"/>
      <c r="T448" s="142"/>
      <c r="U448" s="142"/>
    </row>
    <row r="449" customFormat="false" ht="12.75" hidden="false" customHeight="false" outlineLevel="0" collapsed="false">
      <c r="K449" s="19"/>
      <c r="L449" s="141"/>
      <c r="M449" s="142"/>
      <c r="N449" s="142"/>
      <c r="O449" s="142"/>
      <c r="P449" s="154"/>
      <c r="Q449" s="155"/>
      <c r="R449" s="154"/>
      <c r="S449" s="142"/>
      <c r="T449" s="142"/>
      <c r="U449" s="142"/>
    </row>
    <row r="450" customFormat="false" ht="12.75" hidden="false" customHeight="false" outlineLevel="0" collapsed="false">
      <c r="K450" s="19"/>
      <c r="L450" s="141"/>
      <c r="M450" s="142"/>
      <c r="N450" s="142"/>
      <c r="O450" s="142"/>
      <c r="P450" s="154"/>
      <c r="Q450" s="155"/>
      <c r="R450" s="154"/>
      <c r="S450" s="142"/>
      <c r="T450" s="142"/>
      <c r="U450" s="142"/>
    </row>
    <row r="451" customFormat="false" ht="12.75" hidden="false" customHeight="false" outlineLevel="0" collapsed="false">
      <c r="K451" s="19"/>
      <c r="L451" s="141"/>
      <c r="M451" s="142"/>
      <c r="N451" s="142"/>
      <c r="O451" s="142"/>
      <c r="P451" s="154"/>
      <c r="Q451" s="155"/>
      <c r="R451" s="154"/>
      <c r="S451" s="142"/>
      <c r="T451" s="142"/>
      <c r="U451" s="142"/>
    </row>
    <row r="452" customFormat="false" ht="12.75" hidden="false" customHeight="false" outlineLevel="0" collapsed="false">
      <c r="K452" s="19"/>
      <c r="L452" s="141"/>
      <c r="M452" s="142"/>
      <c r="N452" s="142"/>
      <c r="O452" s="142"/>
      <c r="P452" s="154"/>
      <c r="Q452" s="155"/>
      <c r="R452" s="154"/>
      <c r="S452" s="142"/>
      <c r="T452" s="142"/>
      <c r="U452" s="142"/>
    </row>
    <row r="453" customFormat="false" ht="12.75" hidden="false" customHeight="false" outlineLevel="0" collapsed="false">
      <c r="K453" s="19"/>
      <c r="L453" s="141"/>
      <c r="M453" s="142"/>
      <c r="N453" s="142"/>
      <c r="O453" s="142"/>
      <c r="P453" s="154"/>
      <c r="Q453" s="155"/>
      <c r="R453" s="154"/>
      <c r="S453" s="142"/>
      <c r="T453" s="142"/>
      <c r="U453" s="142"/>
    </row>
    <row r="454" customFormat="false" ht="12.75" hidden="false" customHeight="false" outlineLevel="0" collapsed="false">
      <c r="K454" s="19"/>
      <c r="L454" s="141"/>
      <c r="M454" s="142"/>
      <c r="N454" s="142"/>
      <c r="O454" s="142"/>
      <c r="P454" s="154"/>
      <c r="Q454" s="155"/>
      <c r="R454" s="154"/>
      <c r="S454" s="142"/>
      <c r="T454" s="142"/>
      <c r="U454" s="142"/>
    </row>
    <row r="455" customFormat="false" ht="12.75" hidden="false" customHeight="false" outlineLevel="0" collapsed="false">
      <c r="K455" s="19"/>
      <c r="L455" s="141"/>
      <c r="M455" s="142"/>
      <c r="N455" s="142"/>
      <c r="O455" s="142"/>
      <c r="P455" s="154"/>
      <c r="Q455" s="155"/>
      <c r="R455" s="154"/>
      <c r="S455" s="142"/>
      <c r="T455" s="142"/>
      <c r="U455" s="142"/>
    </row>
    <row r="456" customFormat="false" ht="12.75" hidden="false" customHeight="false" outlineLevel="0" collapsed="false">
      <c r="K456" s="19"/>
      <c r="L456" s="141"/>
      <c r="M456" s="142"/>
      <c r="N456" s="142"/>
      <c r="O456" s="142"/>
      <c r="P456" s="154"/>
      <c r="Q456" s="155"/>
      <c r="R456" s="154"/>
      <c r="S456" s="142"/>
      <c r="T456" s="142"/>
      <c r="U456" s="142"/>
    </row>
    <row r="457" customFormat="false" ht="12.75" hidden="false" customHeight="false" outlineLevel="0" collapsed="false">
      <c r="K457" s="19"/>
      <c r="L457" s="141"/>
      <c r="M457" s="142"/>
      <c r="N457" s="142"/>
      <c r="O457" s="142"/>
      <c r="P457" s="154"/>
      <c r="Q457" s="155"/>
      <c r="R457" s="154"/>
      <c r="S457" s="142"/>
      <c r="T457" s="142"/>
      <c r="U457" s="14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7"/>
      <c r="P460" s="137"/>
      <c r="R460" s="137"/>
      <c r="T460" s="157"/>
      <c r="U460" s="142"/>
    </row>
    <row r="461" customFormat="false" ht="12.75" hidden="false" customHeight="false" outlineLevel="0" collapsed="false">
      <c r="K461" s="19"/>
      <c r="U461" s="142"/>
    </row>
    <row r="462" customFormat="false" ht="12.75" hidden="false" customHeight="false" outlineLevel="0" collapsed="false">
      <c r="K462" s="19"/>
      <c r="L462" s="159"/>
      <c r="U462" s="178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31"/>
      <c r="O465" s="131"/>
      <c r="Q465" s="174"/>
      <c r="S465" s="131"/>
      <c r="W465" s="131"/>
      <c r="Y465" s="131"/>
      <c r="AA465" s="131"/>
      <c r="AC465" s="131"/>
    </row>
    <row r="466" customFormat="false" ht="12.75" hidden="false" customHeight="false" outlineLevel="0" collapsed="false">
      <c r="K466" s="19"/>
      <c r="M466" s="132"/>
      <c r="N466" s="133"/>
      <c r="O466" s="133"/>
      <c r="P466" s="143"/>
      <c r="Q466" s="138"/>
      <c r="R466" s="143"/>
      <c r="S466" s="133"/>
      <c r="T466" s="133"/>
      <c r="U466" s="133"/>
      <c r="W466" s="132"/>
      <c r="X466" s="133"/>
      <c r="Y466" s="133"/>
      <c r="Z466" s="133"/>
      <c r="AA466" s="133"/>
      <c r="AB466" s="133"/>
      <c r="AC466" s="133"/>
      <c r="AD466" s="133"/>
      <c r="AE466" s="133"/>
    </row>
    <row r="467" customFormat="false" ht="12.75" hidden="false" customHeight="false" outlineLevel="0" collapsed="false">
      <c r="K467" s="19"/>
      <c r="L467" s="94"/>
      <c r="M467" s="135"/>
      <c r="N467" s="135"/>
      <c r="O467" s="135"/>
      <c r="P467" s="175"/>
      <c r="Q467" s="176"/>
      <c r="R467" s="175"/>
      <c r="S467" s="135"/>
      <c r="T467" s="135"/>
      <c r="U467" s="135"/>
      <c r="V467" s="94"/>
      <c r="W467" s="135"/>
      <c r="X467" s="135"/>
      <c r="Y467" s="135"/>
      <c r="Z467" s="135"/>
      <c r="AA467" s="135"/>
      <c r="AB467" s="135"/>
      <c r="AC467" s="135"/>
      <c r="AD467" s="135"/>
      <c r="AE467" s="135"/>
    </row>
    <row r="468" customFormat="false" ht="12.75" hidden="false" customHeight="false" outlineLevel="0" collapsed="false">
      <c r="K468" s="19"/>
      <c r="L468" s="141"/>
      <c r="M468" s="142"/>
      <c r="N468" s="142"/>
      <c r="O468" s="142"/>
      <c r="P468" s="154"/>
      <c r="Q468" s="155"/>
      <c r="R468" s="154"/>
      <c r="S468" s="142"/>
      <c r="T468" s="142"/>
      <c r="U468" s="142"/>
      <c r="V468" s="141"/>
      <c r="W468" s="142"/>
      <c r="X468" s="142"/>
      <c r="Y468" s="142"/>
      <c r="Z468" s="142"/>
      <c r="AA468" s="142"/>
      <c r="AB468" s="142"/>
      <c r="AC468" s="142"/>
      <c r="AD468" s="142"/>
      <c r="AE468" s="142"/>
    </row>
    <row r="469" customFormat="false" ht="12.75" hidden="false" customHeight="false" outlineLevel="0" collapsed="false">
      <c r="K469" s="19"/>
      <c r="L469" s="141"/>
      <c r="M469" s="142"/>
      <c r="N469" s="142"/>
      <c r="O469" s="142"/>
      <c r="P469" s="154"/>
      <c r="Q469" s="155"/>
      <c r="R469" s="154"/>
      <c r="S469" s="142"/>
      <c r="T469" s="142"/>
      <c r="U469" s="142"/>
      <c r="V469" s="141"/>
      <c r="W469" s="142"/>
      <c r="X469" s="142"/>
      <c r="Y469" s="142"/>
      <c r="Z469" s="142"/>
      <c r="AA469" s="142"/>
      <c r="AB469" s="142"/>
      <c r="AC469" s="142"/>
      <c r="AD469" s="142"/>
      <c r="AE469" s="142"/>
    </row>
    <row r="470" customFormat="false" ht="12.75" hidden="false" customHeight="false" outlineLevel="0" collapsed="false">
      <c r="K470" s="19"/>
      <c r="L470" s="141"/>
      <c r="M470" s="142"/>
      <c r="N470" s="142"/>
      <c r="O470" s="142"/>
      <c r="P470" s="154"/>
      <c r="Q470" s="155"/>
      <c r="R470" s="154"/>
      <c r="S470" s="142"/>
      <c r="T470" s="142"/>
      <c r="U470" s="142"/>
      <c r="V470" s="141"/>
      <c r="W470" s="142"/>
      <c r="X470" s="142"/>
      <c r="Y470" s="142"/>
      <c r="Z470" s="142"/>
      <c r="AA470" s="142"/>
      <c r="AB470" s="142"/>
      <c r="AC470" s="142"/>
      <c r="AD470" s="142"/>
      <c r="AE470" s="142"/>
    </row>
    <row r="471" customFormat="false" ht="12.75" hidden="false" customHeight="false" outlineLevel="0" collapsed="false">
      <c r="K471" s="19"/>
      <c r="L471" s="141"/>
      <c r="M471" s="142"/>
      <c r="N471" s="142"/>
      <c r="O471" s="142"/>
      <c r="P471" s="154"/>
      <c r="Q471" s="155"/>
      <c r="R471" s="154"/>
      <c r="S471" s="142"/>
      <c r="T471" s="142"/>
      <c r="U471" s="142"/>
      <c r="V471" s="141"/>
      <c r="W471" s="142"/>
      <c r="X471" s="142"/>
      <c r="Y471" s="142"/>
      <c r="Z471" s="142"/>
      <c r="AA471" s="142"/>
      <c r="AB471" s="142"/>
      <c r="AC471" s="142"/>
      <c r="AD471" s="142"/>
      <c r="AE471" s="142"/>
    </row>
    <row r="472" customFormat="false" ht="12.75" hidden="false" customHeight="false" outlineLevel="0" collapsed="false">
      <c r="K472" s="19"/>
      <c r="L472" s="141"/>
      <c r="M472" s="142"/>
      <c r="N472" s="142"/>
      <c r="O472" s="142"/>
      <c r="P472" s="154"/>
      <c r="Q472" s="155"/>
      <c r="R472" s="154"/>
      <c r="S472" s="142"/>
      <c r="T472" s="142"/>
      <c r="U472" s="142"/>
      <c r="V472" s="141"/>
      <c r="W472" s="142"/>
      <c r="X472" s="142"/>
      <c r="Y472" s="142"/>
      <c r="Z472" s="142"/>
      <c r="AA472" s="142"/>
      <c r="AB472" s="142"/>
      <c r="AC472" s="142"/>
      <c r="AD472" s="142"/>
      <c r="AE472" s="142"/>
    </row>
    <row r="473" customFormat="false" ht="12.75" hidden="false" customHeight="false" outlineLevel="0" collapsed="false">
      <c r="K473" s="19"/>
      <c r="L473" s="141"/>
      <c r="M473" s="142"/>
      <c r="N473" s="142"/>
      <c r="O473" s="142"/>
      <c r="P473" s="154"/>
      <c r="Q473" s="155"/>
      <c r="R473" s="154"/>
      <c r="S473" s="142"/>
      <c r="T473" s="142"/>
      <c r="U473" s="142"/>
      <c r="V473" s="141"/>
      <c r="W473" s="142"/>
      <c r="X473" s="142"/>
      <c r="Y473" s="142"/>
      <c r="Z473" s="142"/>
      <c r="AA473" s="142"/>
      <c r="AB473" s="142"/>
      <c r="AC473" s="142"/>
      <c r="AD473" s="142"/>
      <c r="AE473" s="142"/>
    </row>
    <row r="474" customFormat="false" ht="12.75" hidden="false" customHeight="false" outlineLevel="0" collapsed="false">
      <c r="K474" s="19"/>
      <c r="L474" s="141"/>
      <c r="M474" s="142"/>
      <c r="N474" s="142"/>
      <c r="O474" s="142"/>
      <c r="P474" s="154"/>
      <c r="Q474" s="155"/>
      <c r="R474" s="154"/>
      <c r="S474" s="142"/>
      <c r="T474" s="142"/>
      <c r="U474" s="142"/>
      <c r="V474" s="141"/>
      <c r="W474" s="142"/>
      <c r="X474" s="142"/>
      <c r="Y474" s="142"/>
      <c r="Z474" s="142"/>
      <c r="AA474" s="142"/>
      <c r="AB474" s="142"/>
      <c r="AC474" s="142"/>
      <c r="AD474" s="142"/>
      <c r="AE474" s="142"/>
    </row>
    <row r="475" customFormat="false" ht="12.75" hidden="false" customHeight="false" outlineLevel="0" collapsed="false">
      <c r="K475" s="19"/>
      <c r="L475" s="141"/>
      <c r="M475" s="142"/>
      <c r="N475" s="142"/>
      <c r="O475" s="142"/>
      <c r="P475" s="154"/>
      <c r="Q475" s="155"/>
      <c r="R475" s="154"/>
      <c r="S475" s="142"/>
      <c r="T475" s="142"/>
      <c r="U475" s="142"/>
      <c r="V475" s="141"/>
      <c r="W475" s="142"/>
      <c r="X475" s="142"/>
      <c r="Y475" s="142"/>
      <c r="Z475" s="142"/>
      <c r="AA475" s="142"/>
      <c r="AB475" s="142"/>
      <c r="AC475" s="142"/>
      <c r="AD475" s="142"/>
      <c r="AE475" s="142"/>
    </row>
    <row r="476" customFormat="false" ht="12.75" hidden="false" customHeight="false" outlineLevel="0" collapsed="false">
      <c r="K476" s="19"/>
      <c r="L476" s="141"/>
      <c r="M476" s="142"/>
      <c r="N476" s="142"/>
      <c r="O476" s="142"/>
      <c r="P476" s="154"/>
      <c r="Q476" s="155"/>
      <c r="R476" s="154"/>
      <c r="S476" s="142"/>
      <c r="T476" s="142"/>
      <c r="U476" s="142"/>
      <c r="V476" s="141"/>
      <c r="W476" s="142"/>
      <c r="X476" s="142"/>
      <c r="Y476" s="142"/>
      <c r="Z476" s="142"/>
      <c r="AA476" s="142"/>
      <c r="AB476" s="142"/>
      <c r="AC476" s="142"/>
      <c r="AD476" s="142"/>
      <c r="AE476" s="142"/>
    </row>
    <row r="477" customFormat="false" ht="12.75" hidden="false" customHeight="false" outlineLevel="0" collapsed="false">
      <c r="K477" s="19"/>
      <c r="L477" s="141"/>
      <c r="M477" s="142"/>
      <c r="N477" s="142"/>
      <c r="O477" s="142"/>
      <c r="P477" s="154"/>
      <c r="Q477" s="155"/>
      <c r="R477" s="154"/>
      <c r="S477" s="142"/>
      <c r="T477" s="142"/>
      <c r="U477" s="142"/>
      <c r="V477" s="141"/>
      <c r="W477" s="142"/>
      <c r="X477" s="142"/>
      <c r="Y477" s="142"/>
      <c r="Z477" s="142"/>
      <c r="AA477" s="142"/>
      <c r="AB477" s="142"/>
      <c r="AC477" s="142"/>
      <c r="AD477" s="142"/>
      <c r="AE477" s="142"/>
    </row>
    <row r="478" customFormat="false" ht="12.75" hidden="false" customHeight="false" outlineLevel="0" collapsed="false">
      <c r="K478" s="19"/>
      <c r="L478" s="141"/>
      <c r="M478" s="142"/>
      <c r="N478" s="142"/>
      <c r="O478" s="142"/>
      <c r="P478" s="154"/>
      <c r="Q478" s="155"/>
      <c r="R478" s="154"/>
      <c r="S478" s="142"/>
      <c r="T478" s="142"/>
      <c r="U478" s="142"/>
      <c r="V478" s="141"/>
      <c r="W478" s="142"/>
      <c r="X478" s="142"/>
      <c r="Y478" s="142"/>
      <c r="Z478" s="142"/>
      <c r="AA478" s="142"/>
      <c r="AB478" s="142"/>
      <c r="AC478" s="142"/>
      <c r="AD478" s="142"/>
      <c r="AE478" s="142"/>
    </row>
    <row r="479" customFormat="false" ht="12.75" hidden="false" customHeight="false" outlineLevel="0" collapsed="false">
      <c r="K479" s="19"/>
      <c r="L479" s="141"/>
      <c r="M479" s="142"/>
      <c r="N479" s="142"/>
      <c r="O479" s="142"/>
      <c r="P479" s="154"/>
      <c r="Q479" s="155"/>
      <c r="R479" s="154"/>
      <c r="S479" s="142"/>
      <c r="T479" s="142"/>
      <c r="U479" s="142"/>
      <c r="V479" s="141"/>
      <c r="W479" s="142"/>
      <c r="X479" s="142"/>
      <c r="Y479" s="142"/>
      <c r="Z479" s="142"/>
      <c r="AA479" s="142"/>
      <c r="AB479" s="142"/>
      <c r="AC479" s="142"/>
      <c r="AD479" s="142"/>
      <c r="AE479" s="142"/>
    </row>
    <row r="480" customFormat="false" ht="12.75" hidden="false" customHeight="false" outlineLevel="0" collapsed="false">
      <c r="K480" s="19"/>
      <c r="L480" s="141"/>
      <c r="M480" s="142"/>
      <c r="N480" s="142"/>
      <c r="O480" s="142"/>
      <c r="P480" s="154"/>
      <c r="Q480" s="155"/>
      <c r="R480" s="154"/>
      <c r="S480" s="142"/>
      <c r="T480" s="142"/>
      <c r="U480" s="142"/>
      <c r="V480" s="141"/>
      <c r="W480" s="142"/>
      <c r="X480" s="142"/>
      <c r="Y480" s="142"/>
      <c r="Z480" s="142"/>
      <c r="AA480" s="142"/>
      <c r="AB480" s="142"/>
      <c r="AC480" s="142"/>
      <c r="AD480" s="142"/>
      <c r="AE480" s="142"/>
    </row>
    <row r="481" customFormat="false" ht="12.75" hidden="false" customHeight="false" outlineLevel="0" collapsed="false">
      <c r="K481" s="19"/>
      <c r="L481" s="141"/>
      <c r="M481" s="142"/>
      <c r="N481" s="142"/>
      <c r="O481" s="142"/>
      <c r="P481" s="154"/>
      <c r="Q481" s="155"/>
      <c r="R481" s="154"/>
      <c r="S481" s="142"/>
      <c r="T481" s="142"/>
      <c r="U481" s="142"/>
      <c r="V481" s="141"/>
      <c r="W481" s="142"/>
      <c r="X481" s="142"/>
      <c r="Y481" s="142"/>
      <c r="Z481" s="142"/>
      <c r="AA481" s="142"/>
      <c r="AB481" s="142"/>
      <c r="AC481" s="142"/>
      <c r="AD481" s="142"/>
      <c r="AE481" s="142"/>
    </row>
    <row r="482" customFormat="false" ht="12.75" hidden="false" customHeight="false" outlineLevel="0" collapsed="false">
      <c r="K482" s="19"/>
      <c r="L482" s="141"/>
      <c r="M482" s="142"/>
      <c r="N482" s="142"/>
      <c r="O482" s="142"/>
      <c r="P482" s="154"/>
      <c r="Q482" s="155"/>
      <c r="R482" s="154"/>
      <c r="S482" s="142"/>
      <c r="T482" s="142"/>
      <c r="U482" s="142"/>
      <c r="V482" s="141"/>
      <c r="W482" s="142"/>
      <c r="X482" s="142"/>
      <c r="Y482" s="142"/>
      <c r="Z482" s="142"/>
      <c r="AA482" s="142"/>
      <c r="AB482" s="142"/>
      <c r="AC482" s="142"/>
      <c r="AD482" s="142"/>
      <c r="AE482" s="142"/>
    </row>
    <row r="483" customFormat="false" ht="12.75" hidden="false" customHeight="false" outlineLevel="0" collapsed="false">
      <c r="K483" s="19"/>
      <c r="L483" s="141"/>
      <c r="M483" s="142"/>
      <c r="N483" s="142"/>
      <c r="O483" s="142"/>
      <c r="P483" s="154"/>
      <c r="Q483" s="155"/>
      <c r="R483" s="154"/>
      <c r="S483" s="142"/>
      <c r="T483" s="142"/>
      <c r="U483" s="142"/>
      <c r="V483" s="141"/>
      <c r="W483" s="142"/>
      <c r="X483" s="142"/>
      <c r="Y483" s="142"/>
      <c r="Z483" s="142"/>
      <c r="AA483" s="142"/>
      <c r="AB483" s="142"/>
      <c r="AC483" s="142"/>
      <c r="AD483" s="142"/>
      <c r="AE483" s="142"/>
    </row>
    <row r="484" customFormat="false" ht="12.75" hidden="false" customHeight="false" outlineLevel="0" collapsed="false">
      <c r="K484" s="19"/>
      <c r="L484" s="141"/>
      <c r="M484" s="142"/>
      <c r="N484" s="142"/>
      <c r="O484" s="142"/>
      <c r="P484" s="154"/>
      <c r="Q484" s="155"/>
      <c r="R484" s="154"/>
      <c r="S484" s="142"/>
      <c r="T484" s="142"/>
      <c r="U484" s="142"/>
      <c r="V484" s="141"/>
      <c r="W484" s="142"/>
      <c r="X484" s="142"/>
      <c r="Y484" s="142"/>
      <c r="Z484" s="142"/>
      <c r="AA484" s="142"/>
      <c r="AB484" s="142"/>
      <c r="AC484" s="142"/>
      <c r="AD484" s="142"/>
      <c r="AE484" s="142"/>
    </row>
    <row r="485" customFormat="false" ht="12.75" hidden="false" customHeight="false" outlineLevel="0" collapsed="false">
      <c r="K485" s="19"/>
      <c r="L485" s="141"/>
      <c r="M485" s="142"/>
      <c r="N485" s="142"/>
      <c r="O485" s="142"/>
      <c r="P485" s="154"/>
      <c r="Q485" s="155"/>
      <c r="R485" s="154"/>
      <c r="S485" s="142"/>
      <c r="T485" s="142"/>
      <c r="U485" s="142"/>
      <c r="V485" s="141"/>
      <c r="W485" s="142"/>
      <c r="X485" s="142"/>
      <c r="Y485" s="142"/>
      <c r="Z485" s="142"/>
      <c r="AA485" s="142"/>
      <c r="AB485" s="142"/>
      <c r="AC485" s="142"/>
      <c r="AD485" s="142"/>
      <c r="AE485" s="142"/>
    </row>
    <row r="486" customFormat="false" ht="12.75" hidden="false" customHeight="false" outlineLevel="0" collapsed="false">
      <c r="K486" s="19"/>
      <c r="L486" s="141"/>
      <c r="M486" s="142"/>
      <c r="N486" s="142"/>
      <c r="O486" s="142"/>
      <c r="P486" s="154"/>
      <c r="Q486" s="155"/>
      <c r="R486" s="154"/>
      <c r="S486" s="142"/>
      <c r="T486" s="142"/>
      <c r="U486" s="142"/>
      <c r="V486" s="141"/>
      <c r="W486" s="142"/>
      <c r="X486" s="142"/>
      <c r="Y486" s="142"/>
      <c r="Z486" s="142"/>
      <c r="AA486" s="142"/>
      <c r="AB486" s="142"/>
      <c r="AC486" s="142"/>
      <c r="AD486" s="142"/>
      <c r="AE486" s="142"/>
    </row>
    <row r="487" customFormat="false" ht="12.75" hidden="false" customHeight="false" outlineLevel="0" collapsed="false">
      <c r="K487" s="19"/>
      <c r="L487" s="141"/>
      <c r="M487" s="142"/>
      <c r="N487" s="142"/>
      <c r="O487" s="142"/>
      <c r="P487" s="154"/>
      <c r="Q487" s="155"/>
      <c r="R487" s="154"/>
      <c r="S487" s="142"/>
      <c r="T487" s="142"/>
      <c r="U487" s="142"/>
      <c r="V487" s="141"/>
      <c r="W487" s="142"/>
      <c r="X487" s="142"/>
      <c r="Y487" s="142"/>
      <c r="Z487" s="142"/>
      <c r="AA487" s="142"/>
      <c r="AB487" s="142"/>
      <c r="AC487" s="142"/>
      <c r="AD487" s="142"/>
      <c r="AE487" s="142"/>
    </row>
    <row r="488" customFormat="false" ht="12.75" hidden="false" customHeight="false" outlineLevel="0" collapsed="false">
      <c r="K488" s="19"/>
      <c r="L488" s="141"/>
      <c r="M488" s="142"/>
      <c r="N488" s="142"/>
      <c r="O488" s="142"/>
      <c r="P488" s="154"/>
      <c r="Q488" s="155"/>
      <c r="R488" s="154"/>
      <c r="S488" s="142"/>
      <c r="T488" s="142"/>
      <c r="U488" s="142"/>
      <c r="V488" s="141"/>
      <c r="W488" s="142"/>
      <c r="X488" s="142"/>
      <c r="Y488" s="142"/>
      <c r="Z488" s="142"/>
      <c r="AA488" s="142"/>
      <c r="AB488" s="142"/>
      <c r="AC488" s="142"/>
      <c r="AD488" s="142"/>
      <c r="AE488" s="142"/>
    </row>
    <row r="489" customFormat="false" ht="12.75" hidden="false" customHeight="false" outlineLevel="0" collapsed="false">
      <c r="K489" s="19"/>
      <c r="L489" s="141"/>
      <c r="M489" s="142"/>
      <c r="N489" s="142"/>
      <c r="O489" s="142"/>
      <c r="P489" s="154"/>
      <c r="Q489" s="155"/>
      <c r="R489" s="154"/>
      <c r="S489" s="142"/>
      <c r="T489" s="142"/>
      <c r="U489" s="142"/>
      <c r="V489" s="141"/>
      <c r="W489" s="142"/>
      <c r="X489" s="142"/>
      <c r="Y489" s="142"/>
      <c r="Z489" s="142"/>
      <c r="AA489" s="142"/>
      <c r="AB489" s="142"/>
      <c r="AC489" s="142"/>
      <c r="AD489" s="142"/>
      <c r="AE489" s="142"/>
    </row>
    <row r="490" customFormat="false" ht="12.75" hidden="false" customHeight="false" outlineLevel="0" collapsed="false">
      <c r="K490" s="19"/>
      <c r="L490" s="141"/>
      <c r="M490" s="142"/>
      <c r="N490" s="142"/>
      <c r="O490" s="142"/>
      <c r="P490" s="154"/>
      <c r="Q490" s="155"/>
      <c r="R490" s="154"/>
      <c r="S490" s="142"/>
      <c r="T490" s="142"/>
      <c r="U490" s="142"/>
      <c r="V490" s="141"/>
      <c r="W490" s="142"/>
      <c r="X490" s="142"/>
      <c r="Y490" s="142"/>
      <c r="Z490" s="142"/>
      <c r="AA490" s="142"/>
      <c r="AB490" s="142"/>
      <c r="AC490" s="142"/>
      <c r="AD490" s="142"/>
      <c r="AE490" s="142"/>
    </row>
    <row r="491" customFormat="false" ht="12.75" hidden="false" customHeight="false" outlineLevel="0" collapsed="false">
      <c r="K491" s="19"/>
      <c r="L491" s="141"/>
      <c r="M491" s="142"/>
      <c r="N491" s="142"/>
      <c r="O491" s="142"/>
      <c r="P491" s="154"/>
      <c r="Q491" s="155"/>
      <c r="R491" s="154"/>
      <c r="S491" s="142"/>
      <c r="T491" s="142"/>
      <c r="U491" s="142"/>
      <c r="V491" s="141"/>
      <c r="W491" s="142"/>
      <c r="X491" s="142"/>
      <c r="Y491" s="142"/>
      <c r="Z491" s="142"/>
      <c r="AA491" s="142"/>
      <c r="AB491" s="142"/>
      <c r="AC491" s="142"/>
      <c r="AD491" s="142"/>
      <c r="AE491" s="142"/>
    </row>
    <row r="492" customFormat="false" ht="12.75" hidden="false" customHeight="false" outlineLevel="0" collapsed="false">
      <c r="K492" s="19"/>
      <c r="L492" s="141"/>
      <c r="M492" s="142"/>
      <c r="N492" s="142"/>
      <c r="O492" s="142"/>
      <c r="P492" s="154"/>
      <c r="Q492" s="155"/>
      <c r="R492" s="154"/>
      <c r="S492" s="142"/>
      <c r="T492" s="142"/>
      <c r="U492" s="142"/>
      <c r="V492" s="141"/>
      <c r="W492" s="142"/>
      <c r="X492" s="142"/>
      <c r="Y492" s="142"/>
      <c r="Z492" s="142"/>
      <c r="AA492" s="142"/>
      <c r="AB492" s="142"/>
      <c r="AC492" s="142"/>
      <c r="AD492" s="142"/>
      <c r="AE492" s="142"/>
    </row>
    <row r="493" customFormat="false" ht="12.75" hidden="false" customHeight="false" outlineLevel="0" collapsed="false">
      <c r="K493" s="19"/>
      <c r="L493" s="141"/>
      <c r="M493" s="142"/>
      <c r="N493" s="142"/>
      <c r="O493" s="142"/>
      <c r="P493" s="154"/>
      <c r="Q493" s="155"/>
      <c r="R493" s="154"/>
      <c r="S493" s="142"/>
      <c r="T493" s="142"/>
      <c r="U493" s="142"/>
      <c r="V493" s="141"/>
      <c r="W493" s="142"/>
      <c r="X493" s="142"/>
      <c r="Y493" s="142"/>
      <c r="Z493" s="142"/>
      <c r="AA493" s="142"/>
      <c r="AB493" s="142"/>
      <c r="AC493" s="142"/>
      <c r="AD493" s="142"/>
      <c r="AE493" s="142"/>
    </row>
    <row r="494" customFormat="false" ht="12.75" hidden="false" customHeight="false" outlineLevel="0" collapsed="false">
      <c r="K494" s="19"/>
      <c r="L494" s="141"/>
      <c r="M494" s="142"/>
      <c r="N494" s="142"/>
      <c r="O494" s="142"/>
      <c r="P494" s="154"/>
      <c r="Q494" s="155"/>
      <c r="R494" s="154"/>
      <c r="S494" s="142"/>
      <c r="T494" s="142"/>
      <c r="U494" s="142"/>
      <c r="V494" s="141"/>
      <c r="W494" s="142"/>
      <c r="X494" s="142"/>
      <c r="Y494" s="142"/>
      <c r="Z494" s="142"/>
      <c r="AA494" s="142"/>
      <c r="AB494" s="142"/>
      <c r="AC494" s="142"/>
      <c r="AD494" s="142"/>
      <c r="AE494" s="142"/>
    </row>
    <row r="495" customFormat="false" ht="12.75" hidden="false" customHeight="false" outlineLevel="0" collapsed="false">
      <c r="K495" s="19"/>
      <c r="L495" s="141"/>
      <c r="M495" s="142"/>
      <c r="N495" s="142"/>
      <c r="O495" s="142"/>
      <c r="P495" s="154"/>
      <c r="Q495" s="155"/>
      <c r="R495" s="154"/>
      <c r="S495" s="142"/>
      <c r="T495" s="142"/>
      <c r="U495" s="142"/>
      <c r="V495" s="141"/>
      <c r="W495" s="142"/>
      <c r="X495" s="142"/>
      <c r="Y495" s="142"/>
      <c r="Z495" s="142"/>
      <c r="AA495" s="142"/>
      <c r="AB495" s="142"/>
      <c r="AC495" s="142"/>
      <c r="AD495" s="142"/>
      <c r="AE495" s="142"/>
    </row>
    <row r="496" customFormat="false" ht="12.75" hidden="false" customHeight="false" outlineLevel="0" collapsed="false">
      <c r="K496" s="19"/>
      <c r="L496" s="141"/>
      <c r="M496" s="142"/>
      <c r="N496" s="142"/>
      <c r="O496" s="142"/>
      <c r="P496" s="154"/>
      <c r="Q496" s="155"/>
      <c r="R496" s="154"/>
      <c r="S496" s="142"/>
      <c r="T496" s="142"/>
      <c r="U496" s="142"/>
      <c r="V496" s="141"/>
      <c r="W496" s="142"/>
      <c r="X496" s="142"/>
      <c r="Y496" s="142"/>
      <c r="Z496" s="142"/>
      <c r="AA496" s="142"/>
      <c r="AB496" s="142"/>
      <c r="AC496" s="142"/>
      <c r="AD496" s="142"/>
      <c r="AE496" s="142"/>
    </row>
    <row r="497" customFormat="false" ht="12.75" hidden="false" customHeight="false" outlineLevel="0" collapsed="false">
      <c r="K497" s="19"/>
      <c r="L497" s="141"/>
      <c r="M497" s="142"/>
      <c r="N497" s="142"/>
      <c r="O497" s="142"/>
      <c r="P497" s="154"/>
      <c r="Q497" s="155"/>
      <c r="R497" s="154"/>
      <c r="S497" s="142"/>
      <c r="T497" s="142"/>
      <c r="U497" s="142"/>
      <c r="V497" s="141"/>
      <c r="W497" s="142"/>
      <c r="X497" s="142"/>
      <c r="Y497" s="142"/>
      <c r="Z497" s="142"/>
      <c r="AA497" s="142"/>
      <c r="AB497" s="142"/>
      <c r="AC497" s="142"/>
      <c r="AD497" s="142"/>
      <c r="AE497" s="142"/>
    </row>
    <row r="498" customFormat="false" ht="12.75" hidden="false" customHeight="false" outlineLevel="0" collapsed="false">
      <c r="K498" s="19"/>
      <c r="L498" s="141"/>
      <c r="M498" s="142"/>
      <c r="N498" s="142"/>
      <c r="O498" s="142"/>
      <c r="P498" s="154"/>
      <c r="Q498" s="155"/>
      <c r="R498" s="154"/>
      <c r="S498" s="142"/>
      <c r="T498" s="142"/>
      <c r="U498" s="142"/>
      <c r="V498" s="141"/>
      <c r="W498" s="142"/>
      <c r="X498" s="142"/>
      <c r="Y498" s="142"/>
      <c r="Z498" s="142"/>
      <c r="AA498" s="142"/>
      <c r="AB498" s="142"/>
      <c r="AC498" s="142"/>
      <c r="AD498" s="142"/>
      <c r="AE498" s="142"/>
    </row>
    <row r="499" customFormat="false" ht="12.75" hidden="false" customHeight="false" outlineLevel="0" collapsed="false">
      <c r="K499" s="19"/>
      <c r="L499" s="141"/>
      <c r="M499" s="142"/>
      <c r="N499" s="142"/>
      <c r="O499" s="142"/>
      <c r="P499" s="154"/>
      <c r="Q499" s="155"/>
      <c r="R499" s="154"/>
      <c r="S499" s="142"/>
      <c r="T499" s="142"/>
      <c r="U499" s="142"/>
      <c r="V499" s="141"/>
      <c r="W499" s="142"/>
      <c r="X499" s="142"/>
      <c r="Y499" s="142"/>
      <c r="Z499" s="142"/>
      <c r="AA499" s="142"/>
      <c r="AB499" s="142"/>
      <c r="AC499" s="142"/>
      <c r="AD499" s="142"/>
      <c r="AE499" s="14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7"/>
      <c r="P502" s="137"/>
      <c r="R502" s="137"/>
      <c r="T502" s="157"/>
      <c r="U502" s="142"/>
      <c r="V502" s="5"/>
      <c r="X502" s="157"/>
      <c r="Z502" s="157"/>
      <c r="AB502" s="157"/>
      <c r="AD502" s="157"/>
      <c r="AE502" s="142"/>
    </row>
    <row r="503" customFormat="false" ht="12.75" hidden="false" customHeight="false" outlineLevel="0" collapsed="false">
      <c r="K503" s="19"/>
      <c r="U503" s="142"/>
      <c r="AE503" s="142"/>
    </row>
    <row r="504" customFormat="false" ht="12.75" hidden="false" customHeight="false" outlineLevel="0" collapsed="false">
      <c r="K504" s="19"/>
      <c r="L504" s="159"/>
      <c r="U504" s="178"/>
      <c r="V504" s="159"/>
      <c r="AE504" s="17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2"/>
      <c r="B3" s="5" t="s">
        <v>63</v>
      </c>
    </row>
    <row r="4" customFormat="false" ht="12.75" hidden="false" customHeight="false" outlineLevel="0" collapsed="false">
      <c r="A4" s="173"/>
      <c r="B4" s="245" t="s">
        <v>271</v>
      </c>
      <c r="D4" s="131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46181</v>
      </c>
      <c r="C6" s="142" t="n">
        <v>46125</v>
      </c>
      <c r="D6" s="157" t="n">
        <f aca="false">+C6-B6</f>
        <v>-56</v>
      </c>
    </row>
    <row r="7" customFormat="false" ht="12.75" hidden="false" customHeight="false" outlineLevel="0" collapsed="false">
      <c r="A7" s="141" t="n">
        <v>2</v>
      </c>
      <c r="B7" s="142" t="n">
        <v>45310</v>
      </c>
      <c r="C7" s="142" t="n">
        <v>45501</v>
      </c>
      <c r="D7" s="157" t="n">
        <f aca="false">+C7-B7</f>
        <v>191</v>
      </c>
    </row>
    <row r="8" customFormat="false" ht="12.75" hidden="false" customHeight="false" outlineLevel="0" collapsed="false">
      <c r="A8" s="141" t="n">
        <v>3</v>
      </c>
      <c r="B8" s="142" t="n">
        <v>45365</v>
      </c>
      <c r="C8" s="142" t="n">
        <v>45393</v>
      </c>
      <c r="D8" s="157" t="n">
        <f aca="false">+C8-B8</f>
        <v>28</v>
      </c>
      <c r="F8" s="170"/>
    </row>
    <row r="9" customFormat="false" ht="12.75" hidden="false" customHeight="false" outlineLevel="0" collapsed="false">
      <c r="A9" s="141" t="n">
        <v>4</v>
      </c>
      <c r="B9" s="142" t="n">
        <v>45289</v>
      </c>
      <c r="C9" s="142" t="n">
        <v>45501</v>
      </c>
      <c r="D9" s="157" t="n">
        <f aca="false">+C9-B9</f>
        <v>212</v>
      </c>
      <c r="F9" s="170"/>
    </row>
    <row r="10" customFormat="false" ht="12.75" hidden="false" customHeight="false" outlineLevel="0" collapsed="false">
      <c r="A10" s="141" t="n">
        <v>5</v>
      </c>
      <c r="B10" s="142" t="n">
        <v>29956</v>
      </c>
      <c r="C10" s="142" t="n">
        <v>32422</v>
      </c>
      <c r="D10" s="157" t="n">
        <f aca="false">+C10-B10</f>
        <v>2466</v>
      </c>
      <c r="F10" s="485"/>
    </row>
    <row r="11" customFormat="false" ht="12.75" hidden="false" customHeight="false" outlineLevel="0" collapsed="false">
      <c r="A11" s="141" t="n">
        <v>6</v>
      </c>
      <c r="B11" s="142" t="n">
        <v>44104</v>
      </c>
      <c r="C11" s="142" t="n">
        <v>43943</v>
      </c>
      <c r="D11" s="157" t="n">
        <f aca="false">+C11-B11</f>
        <v>-161</v>
      </c>
      <c r="F11" s="485"/>
    </row>
    <row r="12" customFormat="false" ht="12.75" hidden="false" customHeight="false" outlineLevel="0" collapsed="false">
      <c r="A12" s="141" t="n">
        <v>7</v>
      </c>
      <c r="B12" s="142" t="n">
        <v>28135</v>
      </c>
      <c r="C12" s="142" t="n">
        <v>28260</v>
      </c>
      <c r="D12" s="157" t="n">
        <f aca="false">+C12-B12</f>
        <v>125</v>
      </c>
      <c r="F12" s="485"/>
    </row>
    <row r="13" customFormat="false" ht="12.75" hidden="false" customHeight="false" outlineLevel="0" collapsed="false">
      <c r="A13" s="141" t="n">
        <v>8</v>
      </c>
      <c r="B13" s="142" t="n">
        <v>40218</v>
      </c>
      <c r="C13" s="142" t="n">
        <v>40777</v>
      </c>
      <c r="D13" s="157" t="n">
        <f aca="false">+C13-B13</f>
        <v>559</v>
      </c>
      <c r="F13" s="485"/>
    </row>
    <row r="14" customFormat="false" ht="12.75" hidden="false" customHeight="false" outlineLevel="0" collapsed="false">
      <c r="A14" s="141" t="n">
        <v>9</v>
      </c>
      <c r="B14" s="142" t="n">
        <v>54635</v>
      </c>
      <c r="C14" s="142" t="n">
        <v>54792</v>
      </c>
      <c r="D14" s="157" t="n">
        <f aca="false">+C14-B14</f>
        <v>157</v>
      </c>
    </row>
    <row r="15" customFormat="false" ht="12.75" hidden="false" customHeight="false" outlineLevel="0" collapsed="false">
      <c r="A15" s="141" t="n">
        <v>10</v>
      </c>
      <c r="B15" s="142" t="n">
        <v>55177</v>
      </c>
      <c r="C15" s="142" t="n">
        <v>54792</v>
      </c>
      <c r="D15" s="157" t="n">
        <f aca="false">+C15-B15</f>
        <v>-385</v>
      </c>
    </row>
    <row r="16" customFormat="false" ht="12.75" hidden="false" customHeight="false" outlineLevel="0" collapsed="false">
      <c r="A16" s="141" t="n">
        <v>11</v>
      </c>
      <c r="B16" s="142" t="n">
        <v>54989</v>
      </c>
      <c r="C16" s="142" t="n">
        <v>54792</v>
      </c>
      <c r="D16" s="157" t="n">
        <f aca="false">+C16-B16</f>
        <v>-197</v>
      </c>
    </row>
    <row r="17" customFormat="false" ht="12.75" hidden="false" customHeight="false" outlineLevel="0" collapsed="false">
      <c r="A17" s="141" t="n">
        <v>12</v>
      </c>
      <c r="B17" s="142" t="n">
        <v>26436</v>
      </c>
      <c r="C17" s="142" t="n">
        <v>25267</v>
      </c>
      <c r="D17" s="157" t="n">
        <f aca="false">+C17-B17</f>
        <v>-1169</v>
      </c>
    </row>
    <row r="18" customFormat="false" ht="12.75" hidden="false" customHeight="false" outlineLevel="0" collapsed="false">
      <c r="A18" s="141" t="n">
        <v>13</v>
      </c>
      <c r="B18" s="142" t="n">
        <v>43593</v>
      </c>
      <c r="C18" s="142" t="n">
        <v>42531</v>
      </c>
      <c r="D18" s="157" t="n">
        <f aca="false">+C18-B18</f>
        <v>-1062</v>
      </c>
    </row>
    <row r="19" customFormat="false" ht="12.75" hidden="false" customHeight="false" outlineLevel="0" collapsed="false">
      <c r="A19" s="141" t="n">
        <v>14</v>
      </c>
      <c r="B19" s="142" t="n">
        <v>46670</v>
      </c>
      <c r="C19" s="142" t="n">
        <v>45534</v>
      </c>
      <c r="D19" s="157" t="n">
        <f aca="false">+C19-B19</f>
        <v>-1136</v>
      </c>
    </row>
    <row r="20" customFormat="false" ht="12.75" hidden="false" customHeight="false" outlineLevel="0" collapsed="false">
      <c r="A20" s="141" t="n">
        <v>15</v>
      </c>
      <c r="B20" s="142" t="n">
        <v>36529</v>
      </c>
      <c r="C20" s="142" t="n">
        <v>35569</v>
      </c>
      <c r="D20" s="157" t="n">
        <f aca="false">+C20-B20</f>
        <v>-960</v>
      </c>
    </row>
    <row r="21" customFormat="false" ht="12.75" hidden="false" customHeight="false" outlineLevel="0" collapsed="false">
      <c r="A21" s="141" t="n">
        <v>16</v>
      </c>
      <c r="B21" s="142" t="n">
        <v>38425</v>
      </c>
      <c r="C21" s="142" t="n">
        <v>40811</v>
      </c>
      <c r="D21" s="157" t="n">
        <f aca="false">+C21-B21</f>
        <v>2386</v>
      </c>
    </row>
    <row r="22" customFormat="false" ht="12.75" hidden="false" customHeight="false" outlineLevel="0" collapsed="false">
      <c r="A22" s="141" t="n">
        <v>17</v>
      </c>
      <c r="B22" s="142" t="n">
        <v>39068</v>
      </c>
      <c r="C22" s="142" t="n">
        <v>40811</v>
      </c>
      <c r="D22" s="157" t="n">
        <f aca="false">+C22-B22</f>
        <v>1743</v>
      </c>
    </row>
    <row r="23" customFormat="false" ht="12.75" hidden="false" customHeight="false" outlineLevel="0" collapsed="false">
      <c r="A23" s="141" t="n">
        <v>18</v>
      </c>
      <c r="B23" s="142" t="n">
        <v>38120</v>
      </c>
      <c r="C23" s="142" t="n">
        <v>40811</v>
      </c>
      <c r="D23" s="157" t="n">
        <f aca="false">+C23-B23</f>
        <v>2691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758200</v>
      </c>
      <c r="C37" s="142" t="n">
        <f aca="false">SUM(C6:C36)</f>
        <v>763632</v>
      </c>
      <c r="D37" s="157" t="n">
        <f aca="false">SUM(D6:D36)</f>
        <v>5432</v>
      </c>
    </row>
    <row r="38" customFormat="false" ht="12.75" hidden="false" customHeight="false" outlineLevel="0" collapsed="false">
      <c r="A38" s="171"/>
      <c r="C38" s="32"/>
      <c r="D38" s="338" t="n">
        <f aca="false">+summary!G5</f>
        <v>2.08</v>
      </c>
    </row>
    <row r="39" customFormat="false" ht="12.75" hidden="false" customHeight="false" outlineLevel="0" collapsed="false">
      <c r="D39" s="169" t="n">
        <f aca="false">+D38*D37</f>
        <v>11298.56</v>
      </c>
    </row>
    <row r="40" customFormat="false" ht="12.75" hidden="false" customHeight="false" outlineLevel="0" collapsed="false">
      <c r="A40" s="195" t="n">
        <v>37287</v>
      </c>
      <c r="C40" s="97"/>
      <c r="D40" s="486" t="n">
        <v>1526.04</v>
      </c>
    </row>
    <row r="41" customFormat="false" ht="12.75" hidden="false" customHeight="false" outlineLevel="0" collapsed="false">
      <c r="A41" s="195" t="n">
        <v>37305</v>
      </c>
      <c r="C41" s="192"/>
      <c r="D41" s="169" t="n">
        <f aca="false">+D40+D39</f>
        <v>12824.6</v>
      </c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37287</v>
      </c>
      <c r="B46" s="9"/>
      <c r="C46" s="9"/>
      <c r="D46" s="387" t="n">
        <v>549</v>
      </c>
    </row>
    <row r="47" customFormat="false" ht="12.75" hidden="false" customHeight="false" outlineLevel="0" collapsed="false">
      <c r="A47" s="161" t="n">
        <f aca="false">+A41</f>
        <v>37305</v>
      </c>
      <c r="B47" s="9"/>
      <c r="C47" s="9"/>
      <c r="D47" s="42" t="n">
        <f aca="false">+D37</f>
        <v>5432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5981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E47" activeCellId="0" sqref="E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2"/>
      <c r="B3" s="173" t="s">
        <v>29</v>
      </c>
      <c r="C3" s="343"/>
      <c r="D3" s="343"/>
      <c r="E3" s="343"/>
    </row>
    <row r="4" customFormat="false" ht="12.75" hidden="false" customHeight="false" outlineLevel="0" collapsed="false">
      <c r="A4" s="173"/>
      <c r="B4" s="487" t="s">
        <v>272</v>
      </c>
      <c r="C4" s="343"/>
      <c r="D4" s="173"/>
      <c r="E4" s="343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-32</v>
      </c>
      <c r="C6" s="142" t="n">
        <v>8</v>
      </c>
      <c r="D6" s="157" t="n">
        <f aca="false">+C6-B6</f>
        <v>40</v>
      </c>
    </row>
    <row r="7" customFormat="false" ht="12.75" hidden="false" customHeight="false" outlineLevel="0" collapsed="false">
      <c r="A7" s="141" t="n">
        <v>2</v>
      </c>
      <c r="B7" s="142"/>
      <c r="C7" s="142" t="n">
        <v>-657</v>
      </c>
      <c r="D7" s="157" t="n">
        <f aca="false">+C7-B7</f>
        <v>-657</v>
      </c>
    </row>
    <row r="8" customFormat="false" ht="12.75" hidden="false" customHeight="false" outlineLevel="0" collapsed="false">
      <c r="A8" s="141" t="n">
        <v>3</v>
      </c>
      <c r="B8" s="142" t="n">
        <v>-648</v>
      </c>
      <c r="C8" s="142" t="n">
        <v>-657</v>
      </c>
      <c r="D8" s="157" t="n">
        <f aca="false">+C8-B8</f>
        <v>-9</v>
      </c>
    </row>
    <row r="9" customFormat="false" ht="12.75" hidden="false" customHeight="false" outlineLevel="0" collapsed="false">
      <c r="A9" s="141" t="n">
        <v>4</v>
      </c>
      <c r="B9" s="142" t="n">
        <v>-2024</v>
      </c>
      <c r="C9" s="142" t="n">
        <v>-657</v>
      </c>
      <c r="D9" s="157" t="n">
        <f aca="false">+C9-B9</f>
        <v>1367</v>
      </c>
    </row>
    <row r="10" customFormat="false" ht="12.75" hidden="false" customHeight="false" outlineLevel="0" collapsed="false">
      <c r="A10" s="141" t="n">
        <v>5</v>
      </c>
      <c r="B10" s="142" t="n">
        <v>-2050</v>
      </c>
      <c r="C10" s="142" t="n">
        <v>-657</v>
      </c>
      <c r="D10" s="157" t="n">
        <f aca="false">+C10-B10</f>
        <v>1393</v>
      </c>
    </row>
    <row r="11" customFormat="false" ht="12.75" hidden="false" customHeight="false" outlineLevel="0" collapsed="false">
      <c r="A11" s="141" t="n">
        <v>6</v>
      </c>
      <c r="B11" s="142" t="n">
        <v>-2020</v>
      </c>
      <c r="C11" s="142" t="n">
        <v>-657</v>
      </c>
      <c r="D11" s="157" t="n">
        <f aca="false">+C11-B11</f>
        <v>1363</v>
      </c>
    </row>
    <row r="12" customFormat="false" ht="12.75" hidden="false" customHeight="false" outlineLevel="0" collapsed="false">
      <c r="A12" s="141" t="n">
        <v>7</v>
      </c>
      <c r="B12" s="142" t="n">
        <v>-1834</v>
      </c>
      <c r="C12" s="142" t="n">
        <v>-657</v>
      </c>
      <c r="D12" s="157" t="n">
        <f aca="false">+C12-B12</f>
        <v>1177</v>
      </c>
    </row>
    <row r="13" customFormat="false" ht="12.75" hidden="false" customHeight="false" outlineLevel="0" collapsed="false">
      <c r="A13" s="141" t="n">
        <v>8</v>
      </c>
      <c r="B13" s="142" t="n">
        <v>-409</v>
      </c>
      <c r="C13" s="142" t="n">
        <v>-657</v>
      </c>
      <c r="D13" s="157" t="n">
        <f aca="false">+C13-B13</f>
        <v>-248</v>
      </c>
      <c r="H13" s="244"/>
      <c r="I13" s="5"/>
      <c r="J13" s="5"/>
      <c r="K13" s="314"/>
      <c r="L13" s="479" t="s">
        <v>217</v>
      </c>
      <c r="M13" s="314"/>
    </row>
    <row r="14" customFormat="false" ht="12.75" hidden="false" customHeight="false" outlineLevel="0" collapsed="false">
      <c r="A14" s="141" t="n">
        <v>9</v>
      </c>
      <c r="B14" s="142" t="n">
        <v>-425</v>
      </c>
      <c r="C14" s="142" t="n">
        <v>-657</v>
      </c>
      <c r="D14" s="157" t="n">
        <f aca="false">+C14-B14</f>
        <v>-232</v>
      </c>
      <c r="H14" s="244" t="s">
        <v>160</v>
      </c>
      <c r="I14" s="480" t="s">
        <v>158</v>
      </c>
      <c r="J14" s="480" t="s">
        <v>159</v>
      </c>
      <c r="K14" s="481" t="s">
        <v>161</v>
      </c>
      <c r="L14" s="479" t="s">
        <v>162</v>
      </c>
      <c r="M14" s="314" t="s">
        <v>163</v>
      </c>
    </row>
    <row r="15" customFormat="false" ht="12.75" hidden="false" customHeight="false" outlineLevel="0" collapsed="false">
      <c r="A15" s="141" t="n">
        <v>10</v>
      </c>
      <c r="B15" s="142" t="n">
        <v>-1898</v>
      </c>
      <c r="C15" s="142" t="n">
        <v>-657</v>
      </c>
      <c r="D15" s="157" t="n">
        <f aca="false">+C15-B15</f>
        <v>1241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41" t="n">
        <v>11</v>
      </c>
      <c r="B16" s="142" t="n">
        <v>-1844</v>
      </c>
      <c r="C16" s="142" t="n">
        <v>-657</v>
      </c>
      <c r="D16" s="157" t="n">
        <f aca="false">+C16-B16</f>
        <v>1187</v>
      </c>
      <c r="H16" s="244" t="n">
        <v>36892</v>
      </c>
      <c r="I16" s="166" t="n">
        <v>-50582</v>
      </c>
      <c r="J16" s="166" t="n">
        <v>-68700</v>
      </c>
      <c r="K16" s="166" t="n">
        <f aca="false">+J16-I16</f>
        <v>-18118</v>
      </c>
      <c r="L16" s="479" t="n">
        <v>8.21</v>
      </c>
      <c r="M16" s="431" t="n">
        <f aca="false">+L16*K16</f>
        <v>-148748.78</v>
      </c>
    </row>
    <row r="17" customFormat="false" ht="12.75" hidden="false" customHeight="false" outlineLevel="0" collapsed="false">
      <c r="A17" s="141" t="n">
        <v>12</v>
      </c>
      <c r="B17" s="142" t="n">
        <v>-1374</v>
      </c>
      <c r="C17" s="142" t="n">
        <v>-657</v>
      </c>
      <c r="D17" s="157" t="n">
        <f aca="false">+C17-B17</f>
        <v>717</v>
      </c>
      <c r="H17" s="244" t="n">
        <v>36923</v>
      </c>
      <c r="I17" s="166" t="n">
        <v>-54068</v>
      </c>
      <c r="J17" s="166" t="n">
        <v>-70278</v>
      </c>
      <c r="K17" s="166" t="n">
        <f aca="false">+J17-I17</f>
        <v>-16210</v>
      </c>
      <c r="L17" s="479" t="n">
        <v>5.62</v>
      </c>
      <c r="M17" s="431" t="n">
        <f aca="false">+L17*K17</f>
        <v>-91100.2</v>
      </c>
    </row>
    <row r="18" customFormat="false" ht="12.75" hidden="false" customHeight="false" outlineLevel="0" collapsed="false">
      <c r="A18" s="141" t="n">
        <v>13</v>
      </c>
      <c r="B18" s="142" t="n">
        <v>-1653</v>
      </c>
      <c r="C18" s="142" t="n">
        <v>-657</v>
      </c>
      <c r="D18" s="157" t="n">
        <f aca="false">+C18-B18</f>
        <v>996</v>
      </c>
      <c r="H18" s="244" t="n">
        <v>36951</v>
      </c>
      <c r="I18" s="166" t="n">
        <v>-58719</v>
      </c>
      <c r="J18" s="166" t="n">
        <v>-82564</v>
      </c>
      <c r="K18" s="166" t="n">
        <f aca="false">+J18-I18</f>
        <v>-23845</v>
      </c>
      <c r="L18" s="479" t="n">
        <v>4.98</v>
      </c>
      <c r="M18" s="431" t="n">
        <f aca="false">+L18*K18</f>
        <v>-118748.1</v>
      </c>
    </row>
    <row r="19" customFormat="false" ht="12.75" hidden="false" customHeight="false" outlineLevel="0" collapsed="false">
      <c r="A19" s="141" t="n">
        <v>14</v>
      </c>
      <c r="B19" s="142" t="n">
        <v>-582</v>
      </c>
      <c r="C19" s="142" t="n">
        <v>-657</v>
      </c>
      <c r="D19" s="157" t="n">
        <f aca="false">+C19-B19</f>
        <v>-75</v>
      </c>
      <c r="H19" s="244" t="n">
        <v>36982</v>
      </c>
      <c r="I19" s="166" t="n">
        <v>-52309</v>
      </c>
      <c r="J19" s="166" t="n">
        <v>-39370</v>
      </c>
      <c r="K19" s="166" t="n">
        <f aca="false">+J19-I19</f>
        <v>12939</v>
      </c>
      <c r="L19" s="479" t="n">
        <v>4.87</v>
      </c>
      <c r="M19" s="431" t="n">
        <f aca="false">+L19*K19</f>
        <v>63012.93</v>
      </c>
      <c r="O19" s="45"/>
    </row>
    <row r="20" customFormat="false" ht="12.75" hidden="false" customHeight="false" outlineLevel="0" collapsed="false">
      <c r="A20" s="141" t="n">
        <v>15</v>
      </c>
      <c r="B20" s="142" t="n">
        <v>-670</v>
      </c>
      <c r="C20" s="142" t="n">
        <v>-657</v>
      </c>
      <c r="D20" s="157" t="n">
        <f aca="false">+C20-B20</f>
        <v>13</v>
      </c>
      <c r="H20" s="244" t="n">
        <v>37012</v>
      </c>
      <c r="I20" s="166" t="n">
        <v>-57841</v>
      </c>
      <c r="J20" s="166" t="n">
        <v>-49325</v>
      </c>
      <c r="K20" s="166" t="n">
        <f aca="false">+J20-I20</f>
        <v>8516</v>
      </c>
      <c r="L20" s="479" t="n">
        <v>3.82</v>
      </c>
      <c r="M20" s="431" t="n">
        <f aca="false">+L20*K20</f>
        <v>32531.12</v>
      </c>
    </row>
    <row r="21" customFormat="false" ht="12.75" hidden="false" customHeight="false" outlineLevel="0" collapsed="false">
      <c r="A21" s="141" t="n">
        <v>16</v>
      </c>
      <c r="B21" s="142" t="n">
        <v>-888</v>
      </c>
      <c r="C21" s="142" t="n">
        <v>-657</v>
      </c>
      <c r="D21" s="157" t="n">
        <f aca="false">+C21-B21</f>
        <v>231</v>
      </c>
      <c r="H21" s="244" t="n">
        <v>37043</v>
      </c>
      <c r="I21" s="166" t="n">
        <v>-50325</v>
      </c>
      <c r="J21" s="166" t="n">
        <v>-65214</v>
      </c>
      <c r="K21" s="166" t="n">
        <f aca="false">+J21-I21</f>
        <v>-14889</v>
      </c>
      <c r="L21" s="479" t="n">
        <v>3.2</v>
      </c>
      <c r="M21" s="431" t="n">
        <f aca="false">+L21*K21</f>
        <v>-47644.8</v>
      </c>
    </row>
    <row r="22" customFormat="false" ht="12.75" hidden="false" customHeight="false" outlineLevel="0" collapsed="false">
      <c r="A22" s="141" t="n">
        <v>17</v>
      </c>
      <c r="B22" s="142" t="n">
        <v>-2001</v>
      </c>
      <c r="C22" s="142" t="n">
        <v>-657</v>
      </c>
      <c r="D22" s="157" t="n">
        <f aca="false">+C22-B22</f>
        <v>1344</v>
      </c>
      <c r="H22" s="244" t="n">
        <v>37073</v>
      </c>
      <c r="I22" s="166" t="n">
        <v>-43678</v>
      </c>
      <c r="J22" s="166" t="n">
        <v>-59252</v>
      </c>
      <c r="K22" s="166" t="n">
        <f aca="false">+J22-I22</f>
        <v>-15574</v>
      </c>
      <c r="L22" s="479" t="n">
        <v>2.77</v>
      </c>
      <c r="M22" s="488" t="n">
        <f aca="false">+L22*K22</f>
        <v>-43139.98</v>
      </c>
    </row>
    <row r="23" customFormat="false" ht="13.5" hidden="false" customHeight="false" outlineLevel="0" collapsed="false">
      <c r="A23" s="141" t="n">
        <v>18</v>
      </c>
      <c r="B23" s="142" t="n">
        <v>-1889</v>
      </c>
      <c r="C23" s="142" t="n">
        <v>-657</v>
      </c>
      <c r="D23" s="157" t="n">
        <f aca="false">+C23-B23</f>
        <v>1232</v>
      </c>
      <c r="H23" s="5"/>
      <c r="I23" s="166"/>
      <c r="J23" s="166"/>
      <c r="K23" s="166"/>
      <c r="L23" s="489"/>
      <c r="M23" s="490" t="n">
        <f aca="false">SUM(M16:M22)</f>
        <v>-353837.81</v>
      </c>
      <c r="O23" s="45"/>
    </row>
    <row r="24" customFormat="false" ht="13.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-22241</v>
      </c>
      <c r="C37" s="142" t="n">
        <f aca="false">SUM(C6:C36)</f>
        <v>-11161</v>
      </c>
      <c r="D37" s="157" t="n">
        <f aca="false">SUM(D6:D36)</f>
        <v>11080</v>
      </c>
    </row>
    <row r="38" customFormat="false" ht="12.75" hidden="false" customHeight="false" outlineLevel="0" collapsed="false">
      <c r="A38" s="171"/>
      <c r="C38" s="32"/>
      <c r="D38" s="338" t="n">
        <f aca="false">+summary!G4</f>
        <v>2.08</v>
      </c>
    </row>
    <row r="39" customFormat="false" ht="12.75" hidden="false" customHeight="false" outlineLevel="0" collapsed="false">
      <c r="D39" s="169" t="n">
        <f aca="false">+D38*D37</f>
        <v>23046.4</v>
      </c>
    </row>
    <row r="40" customFormat="false" ht="12.75" hidden="false" customHeight="false" outlineLevel="0" collapsed="false">
      <c r="A40" s="195" t="n">
        <v>37287</v>
      </c>
      <c r="C40" s="97"/>
      <c r="D40" s="427" t="n">
        <v>-292829</v>
      </c>
    </row>
    <row r="41" customFormat="false" ht="12.75" hidden="false" customHeight="false" outlineLevel="0" collapsed="false">
      <c r="A41" s="195" t="n">
        <v>37305</v>
      </c>
      <c r="C41" s="192"/>
      <c r="D41" s="169" t="n">
        <f aca="false">+D40+D39</f>
        <v>-269782.6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1" t="n">
        <f aca="false">+A40</f>
        <v>37287</v>
      </c>
      <c r="B48" s="9"/>
      <c r="C48" s="9"/>
      <c r="D48" s="358" t="n">
        <v>-14344</v>
      </c>
    </row>
    <row r="49" customFormat="false" ht="12.75" hidden="false" customHeight="false" outlineLevel="0" collapsed="false">
      <c r="A49" s="161" t="n">
        <f aca="false">+A41</f>
        <v>37305</v>
      </c>
      <c r="B49" s="9"/>
      <c r="C49" s="9"/>
      <c r="D49" s="42" t="n">
        <f aca="false">+D37</f>
        <v>11080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-3264</v>
      </c>
    </row>
    <row r="51" customFormat="false" ht="12.75" hidden="false" customHeight="false" outlineLevel="0" collapsed="false">
      <c r="A51" s="165"/>
      <c r="B51" s="166"/>
      <c r="C51" s="167"/>
      <c r="D51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26</v>
      </c>
      <c r="C3" s="343"/>
      <c r="D3" s="343"/>
    </row>
    <row r="4" customFormat="false" ht="12.75" hidden="false" customHeight="false" outlineLevel="0" collapsed="false">
      <c r="A4" s="173"/>
      <c r="B4" s="487" t="s">
        <v>273</v>
      </c>
      <c r="C4" s="343"/>
      <c r="D4" s="173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-72039</v>
      </c>
      <c r="C6" s="142" t="n">
        <v>-57926</v>
      </c>
      <c r="D6" s="157" t="n">
        <f aca="false">+C6-B6</f>
        <v>14113</v>
      </c>
    </row>
    <row r="7" customFormat="false" ht="12.75" hidden="false" customHeight="false" outlineLevel="0" collapsed="false">
      <c r="A7" s="141" t="n">
        <v>2</v>
      </c>
      <c r="B7" s="142" t="n">
        <v>-56841</v>
      </c>
      <c r="C7" s="142" t="n">
        <v>-58000</v>
      </c>
      <c r="D7" s="157" t="n">
        <f aca="false">+C7-B7</f>
        <v>-1159</v>
      </c>
    </row>
    <row r="8" customFormat="false" ht="12.75" hidden="false" customHeight="false" outlineLevel="0" collapsed="false">
      <c r="A8" s="141" t="n">
        <v>3</v>
      </c>
      <c r="B8" s="142" t="n">
        <v>-37738</v>
      </c>
      <c r="C8" s="142" t="n">
        <v>-45943</v>
      </c>
      <c r="D8" s="157" t="n">
        <f aca="false">+C8-B8</f>
        <v>-8205</v>
      </c>
    </row>
    <row r="9" customFormat="false" ht="12.75" hidden="false" customHeight="false" outlineLevel="0" collapsed="false">
      <c r="A9" s="141" t="n">
        <v>4</v>
      </c>
      <c r="B9" s="142" t="n">
        <v>-65947</v>
      </c>
      <c r="C9" s="142" t="n">
        <v>-57943</v>
      </c>
      <c r="D9" s="157" t="n">
        <f aca="false">+C9-B9</f>
        <v>8004</v>
      </c>
    </row>
    <row r="10" customFormat="false" ht="12.75" hidden="false" customHeight="false" outlineLevel="0" collapsed="false">
      <c r="A10" s="141" t="n">
        <v>5</v>
      </c>
      <c r="B10" s="142" t="n">
        <v>-67788</v>
      </c>
      <c r="C10" s="142" t="n">
        <v>-64999</v>
      </c>
      <c r="D10" s="157" t="n">
        <f aca="false">+C10-B10</f>
        <v>2789</v>
      </c>
    </row>
    <row r="11" customFormat="false" ht="12.75" hidden="false" customHeight="false" outlineLevel="0" collapsed="false">
      <c r="A11" s="141" t="n">
        <v>6</v>
      </c>
      <c r="B11" s="142" t="n">
        <v>-62250</v>
      </c>
      <c r="C11" s="142" t="n">
        <v>-64486</v>
      </c>
      <c r="D11" s="157" t="n">
        <f aca="false">+C11-B11</f>
        <v>-2236</v>
      </c>
    </row>
    <row r="12" customFormat="false" ht="12.75" hidden="false" customHeight="false" outlineLevel="0" collapsed="false">
      <c r="A12" s="141" t="n">
        <v>7</v>
      </c>
      <c r="B12" s="142" t="n">
        <v>-48009</v>
      </c>
      <c r="C12" s="142" t="n">
        <v>-54967</v>
      </c>
      <c r="D12" s="157" t="n">
        <f aca="false">+C12-B12</f>
        <v>-6958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 t="n">
        <v>-11316</v>
      </c>
      <c r="C15" s="142" t="n">
        <v>-6000</v>
      </c>
      <c r="D15" s="157" t="n">
        <f aca="false">+C15-B15</f>
        <v>5316</v>
      </c>
    </row>
    <row r="16" customFormat="false" ht="12.75" hidden="false" customHeight="false" outlineLevel="0" collapsed="false">
      <c r="A16" s="141" t="n">
        <v>11</v>
      </c>
      <c r="B16" s="142" t="n">
        <v>-63764</v>
      </c>
      <c r="C16" s="142" t="n">
        <v>-51407</v>
      </c>
      <c r="D16" s="157" t="n">
        <f aca="false">+C16-B16</f>
        <v>12357</v>
      </c>
    </row>
    <row r="17" customFormat="false" ht="12.75" hidden="false" customHeight="false" outlineLevel="0" collapsed="false">
      <c r="A17" s="141" t="n">
        <v>12</v>
      </c>
      <c r="B17" s="142" t="n">
        <v>-58527</v>
      </c>
      <c r="C17" s="142" t="n">
        <v>-67499</v>
      </c>
      <c r="D17" s="157" t="n">
        <f aca="false">+C17-B17</f>
        <v>-8972</v>
      </c>
    </row>
    <row r="18" customFormat="false" ht="12.75" hidden="false" customHeight="false" outlineLevel="0" collapsed="false">
      <c r="A18" s="141" t="n">
        <v>13</v>
      </c>
      <c r="B18" s="142" t="n">
        <v>-41171</v>
      </c>
      <c r="C18" s="142" t="n">
        <v>-51000</v>
      </c>
      <c r="D18" s="157" t="n">
        <f aca="false">+C18-B18</f>
        <v>-9829</v>
      </c>
    </row>
    <row r="19" customFormat="false" ht="12.75" hidden="false" customHeight="false" outlineLevel="0" collapsed="false">
      <c r="A19" s="141" t="n">
        <v>14</v>
      </c>
      <c r="B19" s="142" t="n">
        <v>-49898</v>
      </c>
      <c r="C19" s="142" t="n">
        <v>-52000</v>
      </c>
      <c r="D19" s="157" t="n">
        <f aca="false">+C19-B19</f>
        <v>-2102</v>
      </c>
    </row>
    <row r="20" customFormat="false" ht="12.75" hidden="false" customHeight="false" outlineLevel="0" collapsed="false">
      <c r="A20" s="141" t="n">
        <v>15</v>
      </c>
      <c r="B20" s="142" t="n">
        <v>-52161</v>
      </c>
      <c r="C20" s="142" t="n">
        <v>-60000</v>
      </c>
      <c r="D20" s="157" t="n">
        <f aca="false">+C20-B20</f>
        <v>-7839</v>
      </c>
    </row>
    <row r="21" customFormat="false" ht="12.75" hidden="false" customHeight="false" outlineLevel="0" collapsed="false">
      <c r="A21" s="141" t="n">
        <v>16</v>
      </c>
      <c r="B21" s="142" t="n">
        <v>-36534</v>
      </c>
      <c r="C21" s="142" t="n">
        <v>-33000</v>
      </c>
      <c r="D21" s="157" t="n">
        <f aca="false">+C21-B21</f>
        <v>3534</v>
      </c>
    </row>
    <row r="22" customFormat="false" ht="12.75" hidden="false" customHeight="false" outlineLevel="0" collapsed="false">
      <c r="A22" s="141" t="n">
        <v>17</v>
      </c>
      <c r="B22" s="142" t="n">
        <v>-40628</v>
      </c>
      <c r="C22" s="142" t="n">
        <v>-29000</v>
      </c>
      <c r="D22" s="157" t="n">
        <f aca="false">+C22-B22</f>
        <v>11628</v>
      </c>
    </row>
    <row r="23" customFormat="false" ht="12.75" hidden="false" customHeight="false" outlineLevel="0" collapsed="false">
      <c r="A23" s="141" t="n">
        <v>18</v>
      </c>
      <c r="B23" s="142" t="n">
        <v>-65332</v>
      </c>
      <c r="C23" s="142" t="n">
        <v>-54999</v>
      </c>
      <c r="D23" s="157" t="n">
        <f aca="false">+C23-B23</f>
        <v>10333</v>
      </c>
    </row>
    <row r="24" customFormat="false" ht="12.75" hidden="false" customHeight="false" outlineLevel="0" collapsed="false">
      <c r="A24" s="141" t="n">
        <v>19</v>
      </c>
      <c r="B24" s="142" t="n">
        <v>-69204</v>
      </c>
      <c r="C24" s="142" t="n">
        <v>-54999</v>
      </c>
      <c r="D24" s="157" t="n">
        <f aca="false">+C24-B24</f>
        <v>14205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-899147</v>
      </c>
      <c r="C37" s="142" t="n">
        <f aca="false">SUM(C6:C36)</f>
        <v>-864168</v>
      </c>
      <c r="D37" s="157" t="n">
        <f aca="false">SUM(D6:D36)</f>
        <v>34979</v>
      </c>
    </row>
    <row r="38" customFormat="false" ht="12.75" hidden="false" customHeight="false" outlineLevel="0" collapsed="false">
      <c r="A38" s="171"/>
      <c r="C38" s="32"/>
      <c r="D38" s="338" t="n">
        <f aca="false">+summary!G4</f>
        <v>2.08</v>
      </c>
    </row>
    <row r="39" customFormat="false" ht="12.75" hidden="false" customHeight="false" outlineLevel="0" collapsed="false">
      <c r="D39" s="169" t="n">
        <f aca="false">+D38*D37</f>
        <v>72756.32</v>
      </c>
    </row>
    <row r="40" customFormat="false" ht="12.75" hidden="false" customHeight="false" outlineLevel="0" collapsed="false">
      <c r="A40" s="195" t="n">
        <v>37287</v>
      </c>
      <c r="C40" s="97"/>
      <c r="D40" s="427" t="n">
        <v>23627.8</v>
      </c>
    </row>
    <row r="41" customFormat="false" ht="12.75" hidden="false" customHeight="false" outlineLevel="0" collapsed="false">
      <c r="A41" s="195" t="n">
        <v>37306</v>
      </c>
      <c r="C41" s="192"/>
      <c r="D41" s="169" t="n">
        <f aca="false">+D40+D39</f>
        <v>96384.12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37287</v>
      </c>
      <c r="B46" s="9"/>
      <c r="C46" s="9"/>
      <c r="D46" s="358" t="n">
        <v>14942</v>
      </c>
    </row>
    <row r="47" customFormat="false" ht="12.75" hidden="false" customHeight="false" outlineLevel="0" collapsed="false">
      <c r="A47" s="161" t="n">
        <f aca="false">+A41</f>
        <v>37306</v>
      </c>
      <c r="B47" s="9"/>
      <c r="C47" s="9"/>
      <c r="D47" s="42" t="n">
        <f aca="false">+D37</f>
        <v>34979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49921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0" width="12.28"/>
    <col collapsed="false" customWidth="true" hidden="false" outlineLevel="0" max="6" min="6" style="340" width="12.85"/>
  </cols>
  <sheetData>
    <row r="3" customFormat="false" ht="12.75" hidden="false" customHeight="false" outlineLevel="0" collapsed="false">
      <c r="A3" s="173" t="s">
        <v>33</v>
      </c>
      <c r="B3" s="341"/>
      <c r="C3" s="342"/>
      <c r="D3" s="341"/>
    </row>
    <row r="4" customFormat="false" ht="12.75" hidden="false" customHeight="false" outlineLevel="0" collapsed="false">
      <c r="A4" s="343"/>
      <c r="B4" s="344" t="s">
        <v>158</v>
      </c>
      <c r="C4" s="344" t="s">
        <v>159</v>
      </c>
      <c r="D4" s="345" t="s">
        <v>161</v>
      </c>
    </row>
    <row r="5" customFormat="false" ht="12.75" hidden="false" customHeight="false" outlineLevel="0" collapsed="false">
      <c r="A5" s="343" t="n">
        <v>56659</v>
      </c>
      <c r="B5" s="491" t="n">
        <v>-3</v>
      </c>
      <c r="C5" s="341" t="n">
        <v>-2142</v>
      </c>
      <c r="D5" s="341" t="n">
        <f aca="false">+C5-B5</f>
        <v>-2139</v>
      </c>
      <c r="E5" s="28"/>
      <c r="F5" s="104"/>
    </row>
    <row r="6" customFormat="false" ht="12.75" hidden="false" customHeight="false" outlineLevel="0" collapsed="false">
      <c r="A6" s="343" t="n">
        <v>500046</v>
      </c>
      <c r="B6" s="341" t="n">
        <v>-7907</v>
      </c>
      <c r="C6" s="341"/>
      <c r="D6" s="341" t="n">
        <f aca="false">+C6-B6</f>
        <v>7907</v>
      </c>
      <c r="E6" s="28"/>
      <c r="F6" s="104"/>
      <c r="K6" s="346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3" t="n">
        <v>500086</v>
      </c>
      <c r="B7" s="372"/>
      <c r="C7" s="341"/>
      <c r="D7" s="341" t="n">
        <f aca="false">+C7-B7</f>
        <v>0</v>
      </c>
      <c r="E7" s="28"/>
      <c r="F7" s="104"/>
      <c r="L7" s="0" t="s">
        <v>213</v>
      </c>
      <c r="M7" s="0" t="n">
        <v>7.6</v>
      </c>
    </row>
    <row r="8" customFormat="false" ht="12.75" hidden="false" customHeight="false" outlineLevel="0" collapsed="false">
      <c r="A8" s="343" t="n">
        <v>500134</v>
      </c>
      <c r="B8" s="372" t="n">
        <v>-15554</v>
      </c>
      <c r="C8" s="341" t="n">
        <v>-29104</v>
      </c>
      <c r="D8" s="341" t="n">
        <f aca="false">+C8-B8</f>
        <v>-13550</v>
      </c>
      <c r="E8" s="28"/>
      <c r="F8" s="104"/>
    </row>
    <row r="9" customFormat="false" ht="12.75" hidden="false" customHeight="false" outlineLevel="0" collapsed="false">
      <c r="A9" s="343" t="n">
        <v>500528</v>
      </c>
      <c r="B9" s="372"/>
      <c r="C9" s="341"/>
      <c r="D9" s="341" t="n">
        <f aca="false">+C9-B9</f>
        <v>0</v>
      </c>
      <c r="E9" s="28"/>
      <c r="F9" s="104"/>
    </row>
    <row r="10" customFormat="false" ht="12.75" hidden="false" customHeight="false" outlineLevel="0" collapsed="false">
      <c r="A10" s="343" t="n">
        <v>500529</v>
      </c>
      <c r="B10" s="341"/>
      <c r="C10" s="492"/>
      <c r="D10" s="341" t="n">
        <f aca="false">+C10-B10</f>
        <v>0</v>
      </c>
      <c r="E10" s="28"/>
      <c r="F10" s="104"/>
    </row>
    <row r="11" customFormat="false" ht="12.75" hidden="false" customHeight="false" outlineLevel="0" collapsed="false">
      <c r="A11" s="343" t="n">
        <v>500619</v>
      </c>
      <c r="B11" s="492"/>
      <c r="C11" s="341"/>
      <c r="D11" s="350" t="n">
        <f aca="false">+C11-B11</f>
        <v>0</v>
      </c>
      <c r="E11" s="28"/>
      <c r="F11" s="104"/>
    </row>
    <row r="12" customFormat="false" ht="12.75" hidden="false" customHeight="false" outlineLevel="0" collapsed="false">
      <c r="A12" s="343"/>
      <c r="B12" s="341"/>
      <c r="C12" s="341"/>
      <c r="D12" s="341" t="n">
        <f aca="false">SUM(D5:D11)</f>
        <v>-7782</v>
      </c>
      <c r="E12" s="28"/>
      <c r="F12" s="104"/>
    </row>
    <row r="13" customFormat="false" ht="12.75" hidden="false" customHeight="false" outlineLevel="0" collapsed="false">
      <c r="A13" s="343" t="s">
        <v>214</v>
      </c>
      <c r="B13" s="341"/>
      <c r="C13" s="341"/>
      <c r="D13" s="351" t="n">
        <f aca="false">+summary!G4</f>
        <v>2.08</v>
      </c>
      <c r="E13" s="352"/>
      <c r="F13" s="104"/>
    </row>
    <row r="14" customFormat="false" ht="12.75" hidden="false" customHeight="false" outlineLevel="0" collapsed="false">
      <c r="A14" s="343"/>
      <c r="B14" s="341"/>
      <c r="C14" s="341"/>
      <c r="D14" s="353" t="n">
        <f aca="false">+D13*D12</f>
        <v>-16186.56</v>
      </c>
      <c r="E14" s="117"/>
      <c r="F14" s="360"/>
    </row>
    <row r="15" customFormat="false" ht="12.75" hidden="false" customHeight="false" outlineLevel="0" collapsed="false">
      <c r="A15" s="343"/>
      <c r="B15" s="341"/>
      <c r="C15" s="341"/>
      <c r="D15" s="353"/>
      <c r="E15" s="117"/>
      <c r="F15" s="360"/>
    </row>
    <row r="16" customFormat="false" ht="12.75" hidden="false" customHeight="false" outlineLevel="0" collapsed="false">
      <c r="A16" s="354" t="n">
        <v>37287</v>
      </c>
      <c r="B16" s="341"/>
      <c r="C16" s="341"/>
      <c r="D16" s="493" t="n">
        <v>-547260.79</v>
      </c>
      <c r="E16" s="117"/>
      <c r="F16" s="361"/>
    </row>
    <row r="17" customFormat="false" ht="12.75" hidden="false" customHeight="false" outlineLevel="0" collapsed="false">
      <c r="A17" s="343"/>
      <c r="B17" s="341"/>
      <c r="C17" s="341"/>
      <c r="D17" s="353"/>
      <c r="E17" s="117"/>
      <c r="F17" s="361"/>
    </row>
    <row r="18" customFormat="false" ht="13.5" hidden="false" customHeight="false" outlineLevel="0" collapsed="false">
      <c r="A18" s="354" t="n">
        <v>37304</v>
      </c>
      <c r="B18" s="341"/>
      <c r="C18" s="341"/>
      <c r="D18" s="356" t="n">
        <f aca="false">+D16+D14</f>
        <v>-563447.35</v>
      </c>
      <c r="E18" s="117"/>
      <c r="F18" s="361"/>
    </row>
    <row r="19" customFormat="false" ht="13.5" hidden="false" customHeight="false" outlineLevel="0" collapsed="false">
      <c r="E19" s="357"/>
    </row>
    <row r="21" customFormat="false" ht="12.75" hidden="false" customHeight="false" outlineLevel="0" collapsed="false">
      <c r="A21" s="9" t="s">
        <v>174</v>
      </c>
      <c r="B21" s="9"/>
      <c r="C21" s="9"/>
      <c r="D21" s="9"/>
    </row>
    <row r="22" customFormat="false" ht="12.75" hidden="false" customHeight="false" outlineLevel="0" collapsed="false">
      <c r="A22" s="161" t="n">
        <f aca="false">+A16</f>
        <v>37287</v>
      </c>
      <c r="B22" s="9"/>
      <c r="C22" s="9"/>
      <c r="D22" s="358" t="n">
        <v>-41423</v>
      </c>
    </row>
    <row r="23" customFormat="false" ht="12.75" hidden="false" customHeight="false" outlineLevel="0" collapsed="false">
      <c r="A23" s="161"/>
      <c r="B23" s="9"/>
      <c r="C23" s="9"/>
      <c r="D23" s="42" t="n">
        <f aca="false">+D12</f>
        <v>-7782</v>
      </c>
    </row>
    <row r="24" customFormat="false" ht="12.75" hidden="false" customHeight="false" outlineLevel="0" collapsed="false">
      <c r="A24" s="161" t="n">
        <f aca="false">+A18</f>
        <v>37304</v>
      </c>
      <c r="B24" s="9"/>
      <c r="C24" s="9"/>
      <c r="D24" s="32" t="n">
        <f aca="false">+D23+D22</f>
        <v>-49205</v>
      </c>
    </row>
    <row r="25" customFormat="false" ht="12.75" hidden="false" customHeight="false" outlineLevel="0" collapsed="false">
      <c r="A25" s="165"/>
      <c r="B25" s="166"/>
      <c r="C25" s="167"/>
      <c r="D25" s="167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3"/>
      <c r="E40" s="53"/>
      <c r="F40" s="43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59"/>
      <c r="E42" s="359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60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60"/>
      <c r="G44" s="9"/>
    </row>
    <row r="45" customFormat="false" ht="12.75" hidden="false" customHeight="false" outlineLevel="0" collapsed="false">
      <c r="E45" s="3"/>
      <c r="F45" s="361"/>
    </row>
    <row r="46" customFormat="false" ht="12.75" hidden="false" customHeight="false" outlineLevel="0" collapsed="false">
      <c r="A46" s="9"/>
      <c r="D46" s="362"/>
      <c r="E46" s="362"/>
      <c r="F46" s="361"/>
    </row>
    <row r="47" customFormat="false" ht="12.75" hidden="false" customHeight="false" outlineLevel="0" collapsed="false">
      <c r="A47" s="9"/>
      <c r="E47" s="3"/>
      <c r="F47" s="361"/>
    </row>
    <row r="48" customFormat="false" ht="12.75" hidden="false" customHeight="false" outlineLevel="0" collapsed="false">
      <c r="A48" s="9"/>
      <c r="E48" s="3"/>
      <c r="F48" s="361"/>
    </row>
    <row r="49" customFormat="false" ht="13.5" hidden="false" customHeight="false" outlineLevel="0" collapsed="false">
      <c r="A49" s="9"/>
      <c r="D49" s="363"/>
      <c r="E49" s="363"/>
      <c r="F49" s="361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3"/>
      <c r="E90" s="53"/>
      <c r="F90" s="43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59"/>
      <c r="E92" s="359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60"/>
    </row>
    <row r="94" customFormat="false" ht="12.75" hidden="false" customHeight="false" outlineLevel="0" collapsed="false">
      <c r="B94" s="28"/>
      <c r="C94" s="28"/>
      <c r="D94" s="28"/>
      <c r="E94" s="28"/>
      <c r="F94" s="360"/>
    </row>
    <row r="95" customFormat="false" ht="12.75" hidden="false" customHeight="false" outlineLevel="0" collapsed="false">
      <c r="A95" s="9"/>
      <c r="D95" s="362"/>
      <c r="E95" s="362"/>
      <c r="F95" s="361"/>
    </row>
    <row r="96" customFormat="false" ht="12.75" hidden="false" customHeight="false" outlineLevel="0" collapsed="false">
      <c r="A96" s="9"/>
      <c r="E96" s="3"/>
      <c r="F96" s="361"/>
    </row>
    <row r="97" customFormat="false" ht="13.5" hidden="false" customHeight="false" outlineLevel="0" collapsed="false">
      <c r="A97" s="9"/>
      <c r="D97" s="363"/>
      <c r="E97" s="363"/>
      <c r="F97" s="361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3"/>
      <c r="E116" s="53"/>
      <c r="F116" s="43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59"/>
      <c r="E118" s="359"/>
      <c r="F118" s="33"/>
    </row>
    <row r="119" customFormat="false" ht="12.75" hidden="false" customHeight="false" outlineLevel="0" collapsed="false">
      <c r="B119" s="28"/>
      <c r="C119" s="28"/>
      <c r="D119" s="117"/>
      <c r="E119" s="117"/>
      <c r="F119" s="360"/>
    </row>
    <row r="120" customFormat="false" ht="12.75" hidden="false" customHeight="false" outlineLevel="0" collapsed="false">
      <c r="B120" s="28"/>
      <c r="C120" s="28"/>
      <c r="D120" s="117"/>
      <c r="E120" s="117"/>
      <c r="F120" s="360"/>
    </row>
    <row r="121" customFormat="false" ht="12.75" hidden="false" customHeight="false" outlineLevel="0" collapsed="false">
      <c r="A121" s="9"/>
      <c r="D121" s="202"/>
      <c r="E121" s="202"/>
      <c r="F121" s="361"/>
    </row>
    <row r="122" customFormat="false" ht="12.75" hidden="false" customHeight="false" outlineLevel="0" collapsed="false">
      <c r="A122" s="9"/>
      <c r="D122" s="117"/>
      <c r="E122" s="117"/>
      <c r="F122" s="361"/>
    </row>
    <row r="123" customFormat="false" ht="13.5" hidden="false" customHeight="false" outlineLevel="0" collapsed="false">
      <c r="A123" s="9"/>
      <c r="D123" s="364"/>
      <c r="E123" s="364"/>
      <c r="F123" s="36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3"/>
      <c r="E141" s="53"/>
      <c r="F141" s="43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59"/>
      <c r="E143" s="359"/>
      <c r="F143" s="33"/>
    </row>
    <row r="144" customFormat="false" ht="12.75" hidden="false" customHeight="false" outlineLevel="0" collapsed="false">
      <c r="B144" s="28"/>
      <c r="C144" s="28"/>
      <c r="D144" s="117"/>
      <c r="E144" s="117"/>
      <c r="F144" s="360"/>
    </row>
    <row r="145" customFormat="false" ht="12.75" hidden="false" customHeight="false" outlineLevel="0" collapsed="false">
      <c r="B145" s="28"/>
      <c r="C145" s="28"/>
      <c r="D145" s="117"/>
      <c r="E145" s="117"/>
      <c r="F145" s="360"/>
    </row>
    <row r="146" customFormat="false" ht="12.75" hidden="false" customHeight="false" outlineLevel="0" collapsed="false">
      <c r="A146" s="9"/>
      <c r="D146" s="202"/>
      <c r="E146" s="202"/>
      <c r="F146" s="361"/>
    </row>
    <row r="147" customFormat="false" ht="12.75" hidden="false" customHeight="false" outlineLevel="0" collapsed="false">
      <c r="A147" s="9"/>
      <c r="D147" s="117"/>
      <c r="E147" s="117"/>
      <c r="F147" s="361"/>
    </row>
    <row r="148" customFormat="false" ht="13.5" hidden="false" customHeight="false" outlineLevel="0" collapsed="false">
      <c r="A148" s="9"/>
      <c r="D148" s="364"/>
      <c r="E148" s="364"/>
      <c r="F148" s="36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65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65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65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65"/>
      <c r="C164" s="28"/>
      <c r="D164" s="28"/>
      <c r="E164" s="28"/>
      <c r="F164" s="33"/>
    </row>
    <row r="165" customFormat="false" ht="12.75" hidden="false" customHeight="false" outlineLevel="0" collapsed="false">
      <c r="B165" s="365"/>
      <c r="C165" s="28"/>
      <c r="D165" s="28"/>
      <c r="E165" s="28"/>
      <c r="F165" s="33"/>
    </row>
    <row r="166" customFormat="false" ht="12.75" hidden="false" customHeight="false" outlineLevel="0" collapsed="false">
      <c r="B166" s="365"/>
      <c r="C166" s="28"/>
      <c r="D166" s="53"/>
      <c r="E166" s="53"/>
      <c r="F166" s="43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59"/>
      <c r="E168" s="359"/>
      <c r="F168" s="33"/>
    </row>
    <row r="169" customFormat="false" ht="12.75" hidden="false" customHeight="false" outlineLevel="0" collapsed="false">
      <c r="B169" s="28"/>
      <c r="C169" s="28"/>
      <c r="D169" s="117"/>
      <c r="E169" s="117"/>
      <c r="F169" s="360"/>
    </row>
    <row r="170" customFormat="false" ht="12.75" hidden="false" customHeight="false" outlineLevel="0" collapsed="false">
      <c r="B170" s="28"/>
      <c r="C170" s="28"/>
      <c r="D170" s="117"/>
      <c r="E170" s="117"/>
      <c r="F170" s="360"/>
    </row>
    <row r="171" customFormat="false" ht="12.75" hidden="false" customHeight="false" outlineLevel="0" collapsed="false">
      <c r="A171" s="9"/>
      <c r="D171" s="202"/>
      <c r="E171" s="202"/>
      <c r="F171" s="361"/>
    </row>
    <row r="172" customFormat="false" ht="12.75" hidden="false" customHeight="false" outlineLevel="0" collapsed="false">
      <c r="A172" s="9"/>
      <c r="D172" s="117"/>
      <c r="E172" s="117"/>
      <c r="F172" s="361"/>
    </row>
    <row r="173" customFormat="false" ht="13.5" hidden="false" customHeight="false" outlineLevel="0" collapsed="false">
      <c r="A173" s="9"/>
      <c r="D173" s="364"/>
      <c r="E173" s="364"/>
      <c r="F173" s="36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65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65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65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66"/>
      <c r="B185" s="367"/>
      <c r="C185" s="367"/>
      <c r="D185" s="367"/>
      <c r="E185" s="367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65"/>
      <c r="C188" s="28"/>
      <c r="D188" s="28"/>
      <c r="E188" s="28"/>
      <c r="F188" s="33"/>
    </row>
    <row r="189" customFormat="false" ht="12.75" hidden="false" customHeight="false" outlineLevel="0" collapsed="false">
      <c r="B189" s="365"/>
      <c r="C189" s="28"/>
      <c r="D189" s="28"/>
      <c r="E189" s="28"/>
      <c r="F189" s="33"/>
    </row>
    <row r="190" customFormat="false" ht="12.75" hidden="false" customHeight="false" outlineLevel="0" collapsed="false">
      <c r="B190" s="365"/>
      <c r="C190" s="28"/>
      <c r="D190" s="53"/>
      <c r="E190" s="53"/>
      <c r="F190" s="43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59"/>
      <c r="E192" s="359"/>
      <c r="F192" s="33"/>
    </row>
    <row r="193" customFormat="false" ht="12.75" hidden="false" customHeight="false" outlineLevel="0" collapsed="false">
      <c r="B193" s="28"/>
      <c r="C193" s="28"/>
      <c r="D193" s="117"/>
      <c r="E193" s="117"/>
      <c r="F193" s="360"/>
    </row>
    <row r="194" customFormat="false" ht="12.75" hidden="false" customHeight="false" outlineLevel="0" collapsed="false">
      <c r="B194" s="28"/>
      <c r="C194" s="28"/>
      <c r="D194" s="117"/>
      <c r="E194" s="117"/>
      <c r="F194" s="360"/>
    </row>
    <row r="195" customFormat="false" ht="12.75" hidden="false" customHeight="false" outlineLevel="0" collapsed="false">
      <c r="A195" s="9"/>
      <c r="D195" s="202"/>
      <c r="E195" s="202"/>
      <c r="F195" s="361"/>
    </row>
    <row r="196" customFormat="false" ht="12.75" hidden="false" customHeight="false" outlineLevel="0" collapsed="false">
      <c r="A196" s="9"/>
      <c r="D196" s="117"/>
      <c r="E196" s="117"/>
      <c r="F196" s="361"/>
    </row>
    <row r="197" customFormat="false" ht="13.5" hidden="false" customHeight="false" outlineLevel="0" collapsed="false">
      <c r="A197" s="9"/>
      <c r="D197" s="368"/>
      <c r="E197" s="364"/>
      <c r="F197" s="361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5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65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65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66"/>
      <c r="B211" s="367"/>
      <c r="C211" s="367"/>
      <c r="D211" s="367"/>
      <c r="E211" s="367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65"/>
      <c r="C214" s="28"/>
      <c r="D214" s="28"/>
      <c r="E214" s="28"/>
      <c r="F214" s="33"/>
    </row>
    <row r="215" customFormat="false" ht="12.75" hidden="false" customHeight="false" outlineLevel="0" collapsed="false">
      <c r="B215" s="365"/>
      <c r="C215" s="28"/>
      <c r="D215" s="28"/>
      <c r="E215" s="28"/>
      <c r="F215" s="33"/>
    </row>
    <row r="216" customFormat="false" ht="12.75" hidden="false" customHeight="false" outlineLevel="0" collapsed="false">
      <c r="B216" s="365"/>
      <c r="C216" s="28"/>
      <c r="D216" s="53"/>
      <c r="E216" s="53"/>
      <c r="F216" s="43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59"/>
      <c r="E218" s="359"/>
      <c r="F218" s="33"/>
    </row>
    <row r="219" customFormat="false" ht="12.75" hidden="false" customHeight="false" outlineLevel="0" collapsed="false">
      <c r="B219" s="28"/>
      <c r="C219" s="28"/>
      <c r="D219" s="117"/>
      <c r="E219" s="117"/>
      <c r="F219" s="360"/>
    </row>
    <row r="220" customFormat="false" ht="12.75" hidden="false" customHeight="false" outlineLevel="0" collapsed="false">
      <c r="B220" s="28"/>
      <c r="C220" s="28"/>
      <c r="D220" s="117"/>
      <c r="E220" s="117"/>
      <c r="F220" s="360"/>
    </row>
    <row r="221" customFormat="false" ht="12.75" hidden="false" customHeight="false" outlineLevel="0" collapsed="false">
      <c r="A221" s="9"/>
      <c r="D221" s="202"/>
      <c r="E221" s="202"/>
      <c r="F221" s="361"/>
    </row>
    <row r="222" customFormat="false" ht="12.75" hidden="false" customHeight="false" outlineLevel="0" collapsed="false">
      <c r="A222" s="9"/>
      <c r="D222" s="117"/>
      <c r="E222" s="117"/>
      <c r="F222" s="361"/>
    </row>
    <row r="223" customFormat="false" ht="13.5" hidden="false" customHeight="false" outlineLevel="0" collapsed="false">
      <c r="A223" s="9"/>
      <c r="D223" s="368"/>
      <c r="E223" s="364"/>
      <c r="F223" s="361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5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65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65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69"/>
      <c r="B235" s="349"/>
      <c r="C235" s="349"/>
      <c r="D235" s="349"/>
      <c r="E235" s="349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65"/>
      <c r="C238" s="28"/>
      <c r="D238" s="28"/>
      <c r="E238" s="28"/>
      <c r="F238" s="33"/>
    </row>
    <row r="239" customFormat="false" ht="12.75" hidden="false" customHeight="false" outlineLevel="0" collapsed="false">
      <c r="B239" s="365"/>
      <c r="C239" s="28"/>
      <c r="D239" s="28"/>
      <c r="E239" s="28"/>
      <c r="F239" s="33"/>
    </row>
    <row r="240" customFormat="false" ht="12.75" hidden="false" customHeight="false" outlineLevel="0" collapsed="false">
      <c r="B240" s="365"/>
      <c r="C240" s="28"/>
      <c r="D240" s="53"/>
      <c r="E240" s="53"/>
      <c r="F240" s="43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59"/>
      <c r="E242" s="359"/>
      <c r="F242" s="33"/>
    </row>
    <row r="243" customFormat="false" ht="12.75" hidden="false" customHeight="false" outlineLevel="0" collapsed="false">
      <c r="B243" s="28"/>
      <c r="C243" s="28"/>
      <c r="D243" s="117"/>
      <c r="E243" s="117"/>
      <c r="F243" s="360"/>
    </row>
    <row r="244" customFormat="false" ht="12.75" hidden="false" customHeight="false" outlineLevel="0" collapsed="false">
      <c r="B244" s="28"/>
      <c r="C244" s="28"/>
      <c r="D244" s="117"/>
      <c r="E244" s="117"/>
      <c r="F244" s="360"/>
    </row>
    <row r="245" customFormat="false" ht="12.75" hidden="false" customHeight="false" outlineLevel="0" collapsed="false">
      <c r="A245" s="9"/>
      <c r="D245" s="202"/>
      <c r="E245" s="202"/>
      <c r="F245" s="361"/>
    </row>
    <row r="246" customFormat="false" ht="12.75" hidden="false" customHeight="false" outlineLevel="0" collapsed="false">
      <c r="A246" s="9"/>
      <c r="D246" s="117"/>
      <c r="E246" s="117"/>
      <c r="F246" s="361"/>
    </row>
    <row r="247" customFormat="false" ht="13.5" hidden="false" customHeight="false" outlineLevel="0" collapsed="false">
      <c r="A247" s="9"/>
      <c r="D247" s="370"/>
      <c r="E247" s="364"/>
      <c r="F247" s="361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3"/>
      <c r="B250" s="341"/>
      <c r="C250" s="341"/>
      <c r="D250" s="341"/>
    </row>
    <row r="251" customFormat="false" ht="12.75" hidden="false" customHeight="false" outlineLevel="0" collapsed="false">
      <c r="A251" s="343"/>
      <c r="B251" s="341"/>
      <c r="C251" s="341"/>
      <c r="D251" s="341"/>
    </row>
    <row r="252" customFormat="false" ht="12.75" hidden="false" customHeight="false" outlineLevel="0" collapsed="false">
      <c r="A252" s="343"/>
      <c r="B252" s="371"/>
      <c r="C252" s="341"/>
      <c r="D252" s="341"/>
      <c r="E252" s="28"/>
      <c r="F252" s="33"/>
    </row>
    <row r="253" customFormat="false" ht="12.75" hidden="false" customHeight="false" outlineLevel="0" collapsed="false">
      <c r="A253" s="343"/>
      <c r="B253" s="341"/>
      <c r="C253" s="341"/>
      <c r="D253" s="341"/>
      <c r="E253" s="28"/>
      <c r="F253" s="33"/>
    </row>
    <row r="254" customFormat="false" ht="12.75" hidden="false" customHeight="false" outlineLevel="0" collapsed="false">
      <c r="A254" s="343"/>
      <c r="B254" s="371"/>
      <c r="C254" s="341"/>
      <c r="D254" s="341"/>
      <c r="E254" s="28"/>
      <c r="F254" s="33"/>
    </row>
    <row r="255" customFormat="false" ht="12.75" hidden="false" customHeight="false" outlineLevel="0" collapsed="false">
      <c r="A255" s="343"/>
      <c r="B255" s="341"/>
      <c r="C255" s="341"/>
      <c r="D255" s="341"/>
      <c r="E255" s="28"/>
      <c r="F255" s="33"/>
    </row>
    <row r="256" customFormat="false" ht="12.75" hidden="false" customHeight="false" outlineLevel="0" collapsed="false">
      <c r="A256" s="343"/>
      <c r="B256" s="341"/>
      <c r="C256" s="341"/>
      <c r="D256" s="341"/>
      <c r="E256" s="28"/>
      <c r="F256" s="33"/>
    </row>
    <row r="257" customFormat="false" ht="12.75" hidden="false" customHeight="false" outlineLevel="0" collapsed="false">
      <c r="A257" s="343"/>
      <c r="B257" s="371"/>
      <c r="C257" s="341"/>
      <c r="D257" s="341"/>
      <c r="E257" s="28"/>
      <c r="F257" s="33"/>
    </row>
    <row r="258" customFormat="false" ht="12.75" hidden="false" customHeight="false" outlineLevel="0" collapsed="false">
      <c r="A258" s="343"/>
      <c r="B258" s="341"/>
      <c r="C258" s="341"/>
      <c r="D258" s="341"/>
      <c r="E258" s="28"/>
      <c r="F258" s="33"/>
    </row>
    <row r="259" customFormat="false" ht="12.75" hidden="false" customHeight="false" outlineLevel="0" collapsed="false">
      <c r="A259" s="348"/>
      <c r="B259" s="372"/>
      <c r="C259" s="372"/>
      <c r="D259" s="372"/>
      <c r="E259" s="349"/>
      <c r="F259" s="33"/>
    </row>
    <row r="260" customFormat="false" ht="12.75" hidden="false" customHeight="false" outlineLevel="0" collapsed="false">
      <c r="A260" s="343"/>
      <c r="B260" s="341"/>
      <c r="C260" s="341"/>
      <c r="D260" s="341"/>
      <c r="E260" s="28"/>
      <c r="F260" s="33"/>
    </row>
    <row r="261" customFormat="false" ht="12.75" hidden="false" customHeight="false" outlineLevel="0" collapsed="false">
      <c r="A261" s="343"/>
      <c r="B261" s="341"/>
      <c r="C261" s="341"/>
      <c r="D261" s="341"/>
      <c r="E261" s="28"/>
      <c r="F261" s="33"/>
    </row>
    <row r="262" customFormat="false" ht="12.75" hidden="false" customHeight="false" outlineLevel="0" collapsed="false">
      <c r="A262" s="343"/>
      <c r="B262" s="371"/>
      <c r="C262" s="341"/>
      <c r="D262" s="341"/>
      <c r="E262" s="28"/>
      <c r="F262" s="33"/>
    </row>
    <row r="263" customFormat="false" ht="12.75" hidden="false" customHeight="false" outlineLevel="0" collapsed="false">
      <c r="A263" s="343"/>
      <c r="B263" s="371"/>
      <c r="C263" s="341"/>
      <c r="D263" s="341"/>
      <c r="E263" s="28"/>
      <c r="F263" s="33"/>
    </row>
    <row r="264" customFormat="false" ht="12.75" hidden="false" customHeight="false" outlineLevel="0" collapsed="false">
      <c r="A264" s="343"/>
      <c r="B264" s="371"/>
      <c r="C264" s="341"/>
      <c r="D264" s="350"/>
      <c r="E264" s="53"/>
      <c r="F264" s="43"/>
    </row>
    <row r="265" customFormat="false" ht="12.75" hidden="false" customHeight="false" outlineLevel="0" collapsed="false">
      <c r="A265" s="343"/>
      <c r="B265" s="341"/>
      <c r="C265" s="341"/>
      <c r="D265" s="341"/>
      <c r="E265" s="28"/>
      <c r="F265" s="33"/>
    </row>
    <row r="266" customFormat="false" ht="12.75" hidden="false" customHeight="false" outlineLevel="0" collapsed="false">
      <c r="A266" s="343"/>
      <c r="B266" s="341"/>
      <c r="C266" s="341"/>
      <c r="D266" s="351"/>
      <c r="E266" s="359"/>
      <c r="F266" s="33"/>
    </row>
    <row r="267" customFormat="false" ht="12.75" hidden="false" customHeight="false" outlineLevel="0" collapsed="false">
      <c r="A267" s="343"/>
      <c r="B267" s="341"/>
      <c r="C267" s="341"/>
      <c r="D267" s="353"/>
      <c r="E267" s="117"/>
      <c r="F267" s="360"/>
    </row>
    <row r="268" customFormat="false" ht="12.75" hidden="false" customHeight="false" outlineLevel="0" collapsed="false">
      <c r="A268" s="343"/>
      <c r="B268" s="341"/>
      <c r="C268" s="341"/>
      <c r="D268" s="353"/>
      <c r="E268" s="117"/>
      <c r="F268" s="360"/>
    </row>
    <row r="269" customFormat="false" ht="12.75" hidden="false" customHeight="false" outlineLevel="0" collapsed="false">
      <c r="A269" s="343"/>
      <c r="B269" s="341"/>
      <c r="C269" s="341"/>
      <c r="D269" s="373"/>
      <c r="E269" s="202"/>
      <c r="F269" s="361"/>
    </row>
    <row r="270" customFormat="false" ht="12.75" hidden="false" customHeight="false" outlineLevel="0" collapsed="false">
      <c r="A270" s="343"/>
      <c r="B270" s="341"/>
      <c r="C270" s="341"/>
      <c r="D270" s="353"/>
      <c r="E270" s="117"/>
      <c r="F270" s="361"/>
    </row>
    <row r="271" customFormat="false" ht="13.5" hidden="false" customHeight="false" outlineLevel="0" collapsed="false">
      <c r="A271" s="343"/>
      <c r="B271" s="341"/>
      <c r="C271" s="341"/>
      <c r="D271" s="374"/>
      <c r="E271" s="364"/>
      <c r="F271" s="361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3"/>
      <c r="B275" s="341"/>
      <c r="C275" s="341"/>
      <c r="D275" s="341"/>
    </row>
    <row r="276" customFormat="false" ht="12.75" hidden="false" customHeight="false" outlineLevel="0" collapsed="false">
      <c r="A276" s="343"/>
      <c r="B276" s="341"/>
      <c r="C276" s="341"/>
      <c r="D276" s="341"/>
    </row>
    <row r="277" customFormat="false" ht="12.75" hidden="false" customHeight="false" outlineLevel="0" collapsed="false">
      <c r="A277" s="343"/>
      <c r="B277" s="371"/>
      <c r="C277" s="341"/>
      <c r="D277" s="341"/>
      <c r="E277" s="28"/>
      <c r="F277" s="33"/>
    </row>
    <row r="278" customFormat="false" ht="12.75" hidden="false" customHeight="false" outlineLevel="0" collapsed="false">
      <c r="A278" s="343"/>
      <c r="B278" s="341"/>
      <c r="C278" s="341"/>
      <c r="D278" s="341"/>
      <c r="E278" s="28"/>
      <c r="F278" s="33"/>
    </row>
    <row r="279" customFormat="false" ht="12.75" hidden="false" customHeight="false" outlineLevel="0" collapsed="false">
      <c r="A279" s="343"/>
      <c r="B279" s="371"/>
      <c r="C279" s="341"/>
      <c r="D279" s="341"/>
      <c r="E279" s="28"/>
      <c r="F279" s="33"/>
    </row>
    <row r="280" customFormat="false" ht="12.75" hidden="false" customHeight="false" outlineLevel="0" collapsed="false">
      <c r="A280" s="343"/>
      <c r="B280" s="341"/>
      <c r="C280" s="341"/>
      <c r="D280" s="341"/>
      <c r="E280" s="28"/>
      <c r="F280" s="33"/>
    </row>
    <row r="281" customFormat="false" ht="12.75" hidden="false" customHeight="false" outlineLevel="0" collapsed="false">
      <c r="A281" s="343"/>
      <c r="B281" s="341"/>
      <c r="C281" s="341"/>
      <c r="D281" s="341"/>
      <c r="E281" s="28"/>
      <c r="F281" s="33"/>
    </row>
    <row r="282" customFormat="false" ht="12.75" hidden="false" customHeight="false" outlineLevel="0" collapsed="false">
      <c r="A282" s="343"/>
      <c r="B282" s="371"/>
      <c r="C282" s="341"/>
      <c r="D282" s="341"/>
      <c r="E282" s="28"/>
      <c r="F282" s="33"/>
    </row>
    <row r="283" customFormat="false" ht="12.75" hidden="false" customHeight="false" outlineLevel="0" collapsed="false">
      <c r="A283" s="343"/>
      <c r="B283" s="341"/>
      <c r="C283" s="341"/>
      <c r="D283" s="341"/>
      <c r="E283" s="28"/>
      <c r="F283" s="33"/>
    </row>
    <row r="284" customFormat="false" ht="12.75" hidden="false" customHeight="false" outlineLevel="0" collapsed="false">
      <c r="A284" s="348"/>
      <c r="B284" s="372"/>
      <c r="C284" s="372"/>
      <c r="D284" s="372"/>
      <c r="E284" s="349"/>
      <c r="F284" s="33"/>
    </row>
    <row r="285" customFormat="false" ht="12.75" hidden="false" customHeight="false" outlineLevel="0" collapsed="false">
      <c r="A285" s="343"/>
      <c r="B285" s="341"/>
      <c r="C285" s="341"/>
      <c r="D285" s="341"/>
      <c r="E285" s="28"/>
      <c r="F285" s="33"/>
    </row>
    <row r="286" customFormat="false" ht="12.75" hidden="false" customHeight="false" outlineLevel="0" collapsed="false">
      <c r="A286" s="343"/>
      <c r="B286" s="341"/>
      <c r="C286" s="341"/>
      <c r="D286" s="341"/>
      <c r="E286" s="28"/>
      <c r="F286" s="33"/>
    </row>
    <row r="287" customFormat="false" ht="12.75" hidden="false" customHeight="false" outlineLevel="0" collapsed="false">
      <c r="A287" s="343"/>
      <c r="B287" s="371"/>
      <c r="C287" s="341"/>
      <c r="D287" s="341"/>
      <c r="E287" s="28"/>
      <c r="F287" s="33"/>
    </row>
    <row r="288" customFormat="false" ht="12.75" hidden="false" customHeight="false" outlineLevel="0" collapsed="false">
      <c r="A288" s="343"/>
      <c r="B288" s="371"/>
      <c r="C288" s="341"/>
      <c r="D288" s="341"/>
      <c r="E288" s="28"/>
      <c r="F288" s="33"/>
    </row>
    <row r="289" customFormat="false" ht="12.75" hidden="false" customHeight="false" outlineLevel="0" collapsed="false">
      <c r="A289" s="343"/>
      <c r="B289" s="371"/>
      <c r="C289" s="341"/>
      <c r="D289" s="350"/>
      <c r="E289" s="53"/>
      <c r="F289" s="43"/>
    </row>
    <row r="290" customFormat="false" ht="12.75" hidden="false" customHeight="false" outlineLevel="0" collapsed="false">
      <c r="A290" s="343"/>
      <c r="B290" s="341"/>
      <c r="C290" s="341"/>
      <c r="D290" s="341"/>
      <c r="E290" s="28"/>
      <c r="F290" s="33"/>
    </row>
    <row r="291" customFormat="false" ht="12.75" hidden="false" customHeight="false" outlineLevel="0" collapsed="false">
      <c r="A291" s="343"/>
      <c r="B291" s="341"/>
      <c r="C291" s="341"/>
      <c r="D291" s="351"/>
      <c r="E291" s="359"/>
      <c r="F291" s="33"/>
    </row>
    <row r="292" customFormat="false" ht="12.75" hidden="false" customHeight="false" outlineLevel="0" collapsed="false">
      <c r="A292" s="343"/>
      <c r="B292" s="341"/>
      <c r="C292" s="341"/>
      <c r="D292" s="353"/>
      <c r="E292" s="117"/>
      <c r="F292" s="360"/>
    </row>
    <row r="293" customFormat="false" ht="12.75" hidden="false" customHeight="false" outlineLevel="0" collapsed="false">
      <c r="A293" s="343"/>
      <c r="B293" s="341"/>
      <c r="C293" s="341"/>
      <c r="D293" s="353"/>
      <c r="E293" s="117"/>
      <c r="F293" s="360"/>
    </row>
    <row r="294" customFormat="false" ht="12.75" hidden="false" customHeight="false" outlineLevel="0" collapsed="false">
      <c r="A294" s="354"/>
      <c r="B294" s="341"/>
      <c r="C294" s="341"/>
      <c r="D294" s="373"/>
      <c r="E294" s="202"/>
      <c r="F294" s="361"/>
    </row>
    <row r="295" customFormat="false" ht="12.75" hidden="false" customHeight="false" outlineLevel="0" collapsed="false">
      <c r="A295" s="343"/>
      <c r="B295" s="341"/>
      <c r="C295" s="341"/>
      <c r="D295" s="353"/>
      <c r="E295" s="117"/>
      <c r="F295" s="361"/>
    </row>
    <row r="296" customFormat="false" ht="13.5" hidden="false" customHeight="false" outlineLevel="0" collapsed="false">
      <c r="A296" s="343"/>
      <c r="B296" s="341"/>
      <c r="C296" s="341"/>
      <c r="D296" s="374"/>
      <c r="E296" s="364"/>
      <c r="F296" s="361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3"/>
      <c r="B302" s="341"/>
      <c r="C302" s="341"/>
      <c r="D302" s="341"/>
    </row>
    <row r="303" customFormat="false" ht="12.75" hidden="false" customHeight="false" outlineLevel="0" collapsed="false">
      <c r="A303" s="343"/>
      <c r="B303" s="341"/>
      <c r="C303" s="341"/>
      <c r="D303" s="341"/>
    </row>
    <row r="304" customFormat="false" ht="12.75" hidden="false" customHeight="false" outlineLevel="0" collapsed="false">
      <c r="A304" s="343"/>
      <c r="B304" s="371"/>
      <c r="C304" s="341"/>
      <c r="D304" s="341"/>
      <c r="E304" s="28"/>
      <c r="F304" s="33"/>
    </row>
    <row r="305" customFormat="false" ht="12.75" hidden="false" customHeight="false" outlineLevel="0" collapsed="false">
      <c r="A305" s="343"/>
      <c r="B305" s="341"/>
      <c r="C305" s="341"/>
      <c r="D305" s="341"/>
      <c r="E305" s="28"/>
      <c r="F305" s="33"/>
    </row>
    <row r="306" customFormat="false" ht="12.75" hidden="false" customHeight="false" outlineLevel="0" collapsed="false">
      <c r="A306" s="343"/>
      <c r="B306" s="371"/>
      <c r="C306" s="341"/>
      <c r="D306" s="341"/>
      <c r="E306" s="28"/>
      <c r="F306" s="33"/>
    </row>
    <row r="307" customFormat="false" ht="12.75" hidden="false" customHeight="false" outlineLevel="0" collapsed="false">
      <c r="A307" s="343"/>
      <c r="B307" s="341"/>
      <c r="C307" s="341"/>
      <c r="D307" s="341"/>
      <c r="E307" s="28"/>
      <c r="F307" s="33"/>
    </row>
    <row r="308" customFormat="false" ht="12.75" hidden="false" customHeight="false" outlineLevel="0" collapsed="false">
      <c r="A308" s="343"/>
      <c r="B308" s="341"/>
      <c r="C308" s="341"/>
      <c r="D308" s="341"/>
      <c r="E308" s="28"/>
      <c r="F308" s="33"/>
    </row>
    <row r="309" customFormat="false" ht="12.75" hidden="false" customHeight="false" outlineLevel="0" collapsed="false">
      <c r="A309" s="343"/>
      <c r="B309" s="371"/>
      <c r="C309" s="341"/>
      <c r="D309" s="341"/>
      <c r="E309" s="28"/>
      <c r="F309" s="33"/>
    </row>
    <row r="310" customFormat="false" ht="12.75" hidden="false" customHeight="false" outlineLevel="0" collapsed="false">
      <c r="A310" s="343"/>
      <c r="B310" s="341"/>
      <c r="C310" s="341"/>
      <c r="D310" s="341"/>
      <c r="E310" s="28"/>
      <c r="F310" s="33"/>
    </row>
    <row r="311" customFormat="false" ht="12.75" hidden="false" customHeight="false" outlineLevel="0" collapsed="false">
      <c r="A311" s="348"/>
      <c r="B311" s="372"/>
      <c r="C311" s="372"/>
      <c r="D311" s="372"/>
      <c r="E311" s="349"/>
      <c r="F311" s="33"/>
    </row>
    <row r="312" customFormat="false" ht="12.75" hidden="false" customHeight="false" outlineLevel="0" collapsed="false">
      <c r="A312" s="343"/>
      <c r="B312" s="341"/>
      <c r="C312" s="341"/>
      <c r="D312" s="341"/>
      <c r="E312" s="28"/>
      <c r="F312" s="33"/>
    </row>
    <row r="313" customFormat="false" ht="12.75" hidden="false" customHeight="false" outlineLevel="0" collapsed="false">
      <c r="A313" s="343"/>
      <c r="B313" s="341"/>
      <c r="C313" s="341"/>
      <c r="D313" s="341"/>
      <c r="E313" s="28"/>
      <c r="F313" s="33"/>
    </row>
    <row r="314" customFormat="false" ht="12.75" hidden="false" customHeight="false" outlineLevel="0" collapsed="false">
      <c r="A314" s="343"/>
      <c r="B314" s="371"/>
      <c r="C314" s="341"/>
      <c r="D314" s="341"/>
      <c r="E314" s="28"/>
      <c r="F314" s="33"/>
    </row>
    <row r="315" customFormat="false" ht="12.75" hidden="false" customHeight="false" outlineLevel="0" collapsed="false">
      <c r="A315" s="343"/>
      <c r="B315" s="371"/>
      <c r="C315" s="341"/>
      <c r="D315" s="341"/>
      <c r="E315" s="28"/>
      <c r="F315" s="33"/>
    </row>
    <row r="316" customFormat="false" ht="12.75" hidden="false" customHeight="false" outlineLevel="0" collapsed="false">
      <c r="A316" s="343"/>
      <c r="B316" s="371"/>
      <c r="C316" s="341"/>
      <c r="D316" s="350"/>
      <c r="E316" s="53"/>
      <c r="F316" s="43"/>
    </row>
    <row r="317" customFormat="false" ht="12.75" hidden="false" customHeight="false" outlineLevel="0" collapsed="false">
      <c r="A317" s="343"/>
      <c r="B317" s="341"/>
      <c r="C317" s="341"/>
      <c r="D317" s="341"/>
      <c r="E317" s="28"/>
      <c r="F317" s="33"/>
    </row>
    <row r="318" customFormat="false" ht="12.75" hidden="false" customHeight="false" outlineLevel="0" collapsed="false">
      <c r="A318" s="343"/>
      <c r="B318" s="341"/>
      <c r="C318" s="341"/>
      <c r="D318" s="351"/>
      <c r="E318" s="359"/>
      <c r="F318" s="33"/>
    </row>
    <row r="319" customFormat="false" ht="12.75" hidden="false" customHeight="false" outlineLevel="0" collapsed="false">
      <c r="A319" s="343"/>
      <c r="B319" s="341"/>
      <c r="C319" s="341"/>
      <c r="D319" s="353"/>
      <c r="E319" s="117"/>
      <c r="F319" s="360"/>
    </row>
    <row r="320" customFormat="false" ht="12.75" hidden="false" customHeight="false" outlineLevel="0" collapsed="false">
      <c r="A320" s="343"/>
      <c r="B320" s="341"/>
      <c r="C320" s="341"/>
      <c r="D320" s="353"/>
      <c r="E320" s="117"/>
      <c r="F320" s="360"/>
    </row>
    <row r="321" customFormat="false" ht="12.75" hidden="false" customHeight="false" outlineLevel="0" collapsed="false">
      <c r="A321" s="354"/>
      <c r="B321" s="341"/>
      <c r="C321" s="341"/>
      <c r="D321" s="373"/>
      <c r="E321" s="202"/>
      <c r="F321" s="361"/>
    </row>
    <row r="322" customFormat="false" ht="12.75" hidden="false" customHeight="false" outlineLevel="0" collapsed="false">
      <c r="A322" s="343"/>
      <c r="B322" s="341"/>
      <c r="C322" s="341"/>
      <c r="D322" s="353"/>
      <c r="E322" s="117"/>
      <c r="F322" s="361"/>
    </row>
    <row r="323" customFormat="false" ht="13.5" hidden="false" customHeight="false" outlineLevel="0" collapsed="false">
      <c r="A323" s="343"/>
      <c r="B323" s="341"/>
      <c r="C323" s="341"/>
      <c r="D323" s="374"/>
      <c r="E323" s="364"/>
      <c r="F323" s="36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2"/>
      <c r="B3" s="5" t="s">
        <v>100</v>
      </c>
    </row>
    <row r="4" customFormat="false" ht="12.75" hidden="false" customHeight="false" outlineLevel="0" collapsed="false">
      <c r="A4" s="173"/>
      <c r="B4" s="131" t="n">
        <v>8042</v>
      </c>
      <c r="D4" s="131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-28994</v>
      </c>
      <c r="C6" s="142" t="n">
        <v>-28956</v>
      </c>
      <c r="D6" s="157" t="n">
        <f aca="false">+C6-B6</f>
        <v>38</v>
      </c>
    </row>
    <row r="7" customFormat="false" ht="12.75" hidden="false" customHeight="false" outlineLevel="0" collapsed="false">
      <c r="A7" s="141" t="n">
        <v>2</v>
      </c>
      <c r="B7" s="142" t="n">
        <v>-58020</v>
      </c>
      <c r="C7" s="142" t="n">
        <v>-57711</v>
      </c>
      <c r="D7" s="157" t="n">
        <f aca="false">+C7-B7</f>
        <v>309</v>
      </c>
    </row>
    <row r="8" customFormat="false" ht="12.75" hidden="false" customHeight="false" outlineLevel="0" collapsed="false">
      <c r="A8" s="141" t="n">
        <v>3</v>
      </c>
      <c r="B8" s="142" t="n">
        <v>-57789</v>
      </c>
      <c r="C8" s="142" t="n">
        <v>-57711</v>
      </c>
      <c r="D8" s="157" t="n">
        <f aca="false">+C8-B8</f>
        <v>78</v>
      </c>
    </row>
    <row r="9" customFormat="false" ht="12.75" hidden="false" customHeight="false" outlineLevel="0" collapsed="false">
      <c r="A9" s="141" t="n">
        <v>4</v>
      </c>
      <c r="B9" s="142" t="n">
        <v>-57818</v>
      </c>
      <c r="C9" s="142" t="n">
        <v>-57711</v>
      </c>
      <c r="D9" s="157" t="n">
        <f aca="false">+C9-B9</f>
        <v>107</v>
      </c>
    </row>
    <row r="10" customFormat="false" ht="12.75" hidden="false" customHeight="false" outlineLevel="0" collapsed="false">
      <c r="A10" s="141" t="n">
        <v>5</v>
      </c>
      <c r="B10" s="142" t="n">
        <v>-29948</v>
      </c>
      <c r="C10" s="142" t="n">
        <v>-29013</v>
      </c>
      <c r="D10" s="157" t="n">
        <f aca="false">+C10-B10</f>
        <v>935</v>
      </c>
    </row>
    <row r="11" customFormat="false" ht="12.75" hidden="false" customHeight="false" outlineLevel="0" collapsed="false">
      <c r="A11" s="141" t="n">
        <v>6</v>
      </c>
      <c r="B11" s="142" t="n">
        <v>-17354</v>
      </c>
      <c r="C11" s="142" t="n">
        <v>-18500</v>
      </c>
      <c r="D11" s="157" t="n">
        <f aca="false">+C11-B11</f>
        <v>-1146</v>
      </c>
    </row>
    <row r="12" customFormat="false" ht="12.75" hidden="false" customHeight="false" outlineLevel="0" collapsed="false">
      <c r="A12" s="141" t="n">
        <v>7</v>
      </c>
      <c r="B12" s="142" t="n">
        <v>-38858</v>
      </c>
      <c r="C12" s="142" t="n">
        <v>-38303</v>
      </c>
      <c r="D12" s="157" t="n">
        <f aca="false">+C12-B12</f>
        <v>555</v>
      </c>
    </row>
    <row r="13" customFormat="false" ht="12.75" hidden="false" customHeight="false" outlineLevel="0" collapsed="false">
      <c r="A13" s="141" t="n">
        <v>8</v>
      </c>
      <c r="B13" s="142" t="n">
        <v>-23897</v>
      </c>
      <c r="C13" s="142" t="n">
        <v>-23492</v>
      </c>
      <c r="D13" s="157" t="n">
        <f aca="false">+C13-B13</f>
        <v>405</v>
      </c>
    </row>
    <row r="14" customFormat="false" ht="12.75" hidden="false" customHeight="false" outlineLevel="0" collapsed="false">
      <c r="A14" s="141" t="n">
        <v>9</v>
      </c>
      <c r="B14" s="142" t="n">
        <v>-66545</v>
      </c>
      <c r="C14" s="142" t="n">
        <v>-67340</v>
      </c>
      <c r="D14" s="157" t="n">
        <f aca="false">+C14-B14</f>
        <v>-795</v>
      </c>
    </row>
    <row r="15" customFormat="false" ht="12.75" hidden="false" customHeight="false" outlineLevel="0" collapsed="false">
      <c r="A15" s="141" t="n">
        <v>10</v>
      </c>
      <c r="B15" s="142" t="n">
        <v>-67813</v>
      </c>
      <c r="C15" s="142" t="n">
        <v>-67340</v>
      </c>
      <c r="D15" s="157" t="n">
        <f aca="false">+C15-B15</f>
        <v>473</v>
      </c>
    </row>
    <row r="16" customFormat="false" ht="12.75" hidden="false" customHeight="false" outlineLevel="0" collapsed="false">
      <c r="A16" s="141" t="n">
        <v>11</v>
      </c>
      <c r="B16" s="142" t="n">
        <v>-67191</v>
      </c>
      <c r="C16" s="142" t="n">
        <v>-67340</v>
      </c>
      <c r="D16" s="157" t="n">
        <f aca="false">+C16-B16</f>
        <v>-149</v>
      </c>
    </row>
    <row r="17" customFormat="false" ht="12.75" hidden="false" customHeight="false" outlineLevel="0" collapsed="false">
      <c r="A17" s="141" t="n">
        <v>12</v>
      </c>
      <c r="B17" s="142" t="n">
        <v>-36674</v>
      </c>
      <c r="C17" s="142" t="n">
        <v>-36088</v>
      </c>
      <c r="D17" s="157" t="n">
        <f aca="false">+C17-B17</f>
        <v>586</v>
      </c>
    </row>
    <row r="18" customFormat="false" ht="12.75" hidden="false" customHeight="false" outlineLevel="0" collapsed="false">
      <c r="A18" s="141" t="n">
        <v>13</v>
      </c>
      <c r="B18" s="142" t="n">
        <v>-47122</v>
      </c>
      <c r="C18" s="142" t="n">
        <v>-47000</v>
      </c>
      <c r="D18" s="157" t="n">
        <f aca="false">+C18-B18</f>
        <v>122</v>
      </c>
    </row>
    <row r="19" customFormat="false" ht="12.75" hidden="false" customHeight="false" outlineLevel="0" collapsed="false">
      <c r="A19" s="141" t="n">
        <v>14</v>
      </c>
      <c r="B19" s="142" t="n">
        <v>-45072</v>
      </c>
      <c r="C19" s="142" t="n">
        <v>-45048</v>
      </c>
      <c r="D19" s="157" t="n">
        <f aca="false">+C19-B19</f>
        <v>24</v>
      </c>
    </row>
    <row r="20" customFormat="false" ht="12.75" hidden="false" customHeight="false" outlineLevel="0" collapsed="false">
      <c r="A20" s="141" t="n">
        <v>15</v>
      </c>
      <c r="B20" s="142" t="n">
        <v>-33797</v>
      </c>
      <c r="C20" s="142" t="n">
        <v>-32900</v>
      </c>
      <c r="D20" s="157" t="n">
        <f aca="false">+C20-B20</f>
        <v>897</v>
      </c>
    </row>
    <row r="21" customFormat="false" ht="12.75" hidden="false" customHeight="false" outlineLevel="0" collapsed="false">
      <c r="A21" s="141" t="n">
        <v>16</v>
      </c>
      <c r="B21" s="142" t="n">
        <v>-57765</v>
      </c>
      <c r="C21" s="142" t="n">
        <v>-57276</v>
      </c>
      <c r="D21" s="157" t="n">
        <f aca="false">+C21-B21</f>
        <v>489</v>
      </c>
    </row>
    <row r="22" customFormat="false" ht="12.75" hidden="false" customHeight="false" outlineLevel="0" collapsed="false">
      <c r="A22" s="141" t="n">
        <v>17</v>
      </c>
      <c r="B22" s="142" t="n">
        <v>-57995</v>
      </c>
      <c r="C22" s="142" t="n">
        <v>-57276</v>
      </c>
      <c r="D22" s="157" t="n">
        <f aca="false">+C22-B22</f>
        <v>719</v>
      </c>
    </row>
    <row r="23" customFormat="false" ht="12.75" hidden="false" customHeight="false" outlineLevel="0" collapsed="false">
      <c r="A23" s="141" t="n">
        <v>18</v>
      </c>
      <c r="B23" s="142" t="n">
        <v>-57788</v>
      </c>
      <c r="C23" s="142" t="n">
        <v>-57276</v>
      </c>
      <c r="D23" s="157" t="n">
        <f aca="false">+C23-B23</f>
        <v>512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-850440</v>
      </c>
      <c r="C37" s="142" t="n">
        <f aca="false">SUM(C6:C36)</f>
        <v>-846281</v>
      </c>
      <c r="D37" s="157" t="n">
        <f aca="false">SUM(D6:D36)</f>
        <v>4159</v>
      </c>
    </row>
    <row r="38" customFormat="false" ht="12.75" hidden="false" customHeight="false" outlineLevel="0" collapsed="false">
      <c r="A38" s="171"/>
      <c r="C38" s="32"/>
      <c r="D38" s="494"/>
    </row>
    <row r="39" customFormat="false" ht="12.75" hidden="false" customHeight="false" outlineLevel="0" collapsed="false">
      <c r="D39" s="169"/>
    </row>
    <row r="40" customFormat="false" ht="12.75" hidden="false" customHeight="false" outlineLevel="0" collapsed="false">
      <c r="A40" s="195" t="n">
        <v>37287</v>
      </c>
      <c r="C40" s="97"/>
      <c r="D40" s="158" t="n">
        <v>19592</v>
      </c>
    </row>
    <row r="41" customFormat="false" ht="12.75" hidden="false" customHeight="false" outlineLevel="0" collapsed="false">
      <c r="A41" s="195" t="n">
        <v>37305</v>
      </c>
      <c r="C41" s="192"/>
      <c r="D41" s="157" t="n">
        <f aca="false">+D40+D37</f>
        <v>23751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61" t="n">
        <f aca="false">+A40</f>
        <v>37287</v>
      </c>
      <c r="B45" s="9"/>
      <c r="C45" s="9"/>
      <c r="D45" s="495" t="n">
        <v>186633</v>
      </c>
    </row>
    <row r="46" customFormat="false" ht="12.75" hidden="false" customHeight="false" outlineLevel="0" collapsed="false">
      <c r="A46" s="161" t="n">
        <f aca="false">+A41</f>
        <v>37305</v>
      </c>
      <c r="B46" s="9"/>
      <c r="C46" s="9"/>
      <c r="D46" s="163" t="n">
        <f aca="false">+D37*'by type_area'!G4</f>
        <v>8650.72</v>
      </c>
    </row>
    <row r="47" customFormat="false" ht="12.75" hidden="false" customHeight="false" outlineLevel="0" collapsed="false">
      <c r="A47" s="9"/>
      <c r="B47" s="9"/>
      <c r="C47" s="9"/>
      <c r="D47" s="68" t="n">
        <f aca="false">+D46+D45</f>
        <v>195283.72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274</v>
      </c>
      <c r="C3" s="343"/>
      <c r="D3" s="343"/>
    </row>
    <row r="4" customFormat="false" ht="12.75" hidden="false" customHeight="false" outlineLevel="0" collapsed="false">
      <c r="A4" s="173"/>
      <c r="B4" s="487" t="s">
        <v>275</v>
      </c>
      <c r="C4" s="343"/>
      <c r="D4" s="173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/>
      <c r="C6" s="142"/>
      <c r="D6" s="157" t="n">
        <f aca="false">+C6-B6</f>
        <v>0</v>
      </c>
    </row>
    <row r="7" customFormat="false" ht="12.75" hidden="false" customHeight="false" outlineLevel="0" collapsed="false">
      <c r="A7" s="141" t="n">
        <v>2</v>
      </c>
      <c r="B7" s="142"/>
      <c r="C7" s="142"/>
      <c r="D7" s="157" t="n">
        <f aca="false">+C7-B7</f>
        <v>0</v>
      </c>
    </row>
    <row r="8" customFormat="false" ht="12.75" hidden="false" customHeight="false" outlineLevel="0" collapsed="false">
      <c r="A8" s="141" t="n">
        <v>3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0</v>
      </c>
      <c r="C37" s="142" t="n">
        <f aca="false">SUM(C6:C36)</f>
        <v>0</v>
      </c>
      <c r="D37" s="157" t="n">
        <f aca="false">SUM(D6:D36)</f>
        <v>0</v>
      </c>
    </row>
    <row r="38" customFormat="false" ht="12.75" hidden="false" customHeight="false" outlineLevel="0" collapsed="false">
      <c r="A38" s="171"/>
      <c r="C38" s="32"/>
      <c r="D38" s="338" t="n">
        <f aca="false">+summary!G5</f>
        <v>2.08</v>
      </c>
    </row>
    <row r="39" customFormat="false" ht="12.75" hidden="false" customHeight="false" outlineLevel="0" collapsed="false">
      <c r="D39" s="169" t="n">
        <f aca="false">+D38*D37</f>
        <v>0</v>
      </c>
    </row>
    <row r="40" customFormat="false" ht="12.75" hidden="false" customHeight="false" outlineLevel="0" collapsed="false">
      <c r="A40" s="195" t="n">
        <v>37287</v>
      </c>
      <c r="C40" s="97"/>
      <c r="D40" s="484" t="n">
        <v>-192285.66</v>
      </c>
    </row>
    <row r="41" customFormat="false" ht="12.75" hidden="false" customHeight="false" outlineLevel="0" collapsed="false">
      <c r="A41" s="195" t="n">
        <v>37287</v>
      </c>
      <c r="C41" s="192"/>
      <c r="D41" s="169" t="n">
        <f aca="false">+D40+D39</f>
        <v>-192285.66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37287</v>
      </c>
      <c r="B46" s="9"/>
      <c r="C46" s="9"/>
      <c r="D46" s="387" t="n">
        <v>-45949</v>
      </c>
    </row>
    <row r="47" customFormat="false" ht="12.75" hidden="false" customHeight="false" outlineLevel="0" collapsed="false">
      <c r="A47" s="161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-45949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276</v>
      </c>
    </row>
    <row r="3" customFormat="false" ht="12.75" hidden="false" customHeight="false" outlineLevel="0" collapsed="false">
      <c r="B3" s="131" t="n">
        <v>10811</v>
      </c>
      <c r="D3" s="131" t="n">
        <v>13234</v>
      </c>
      <c r="F3" s="131" t="n">
        <v>16540</v>
      </c>
      <c r="H3" s="131" t="n">
        <v>500648</v>
      </c>
    </row>
    <row r="4" customFormat="false" ht="12.75" hidden="false" customHeight="false" outlineLevel="0" collapsed="false">
      <c r="B4" s="132" t="s">
        <v>277</v>
      </c>
      <c r="C4" s="133"/>
      <c r="D4" s="180" t="s">
        <v>278</v>
      </c>
      <c r="E4" s="133"/>
      <c r="F4" s="180" t="s">
        <v>279</v>
      </c>
      <c r="G4" s="133"/>
      <c r="H4" s="180" t="s">
        <v>280</v>
      </c>
      <c r="I4" s="133"/>
      <c r="J4" s="133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  <c r="D5" s="135" t="s">
        <v>158</v>
      </c>
      <c r="E5" s="135" t="s">
        <v>159</v>
      </c>
      <c r="F5" s="135" t="s">
        <v>158</v>
      </c>
      <c r="G5" s="135" t="s">
        <v>159</v>
      </c>
      <c r="H5" s="135" t="s">
        <v>158</v>
      </c>
      <c r="I5" s="135" t="s">
        <v>159</v>
      </c>
      <c r="J5" s="135"/>
      <c r="L5" s="139"/>
      <c r="M5" s="139"/>
      <c r="N5" s="139"/>
      <c r="O5" s="139"/>
      <c r="P5" s="139"/>
      <c r="R5" s="140"/>
      <c r="W5" s="6"/>
      <c r="X5" s="139"/>
      <c r="Y5" s="139"/>
      <c r="Z5" s="139"/>
      <c r="AA5" s="139"/>
      <c r="AB5" s="139"/>
      <c r="AD5" s="140"/>
    </row>
    <row r="6" customFormat="false" ht="12.75" hidden="false" customHeight="false" outlineLevel="0" collapsed="false">
      <c r="A6" s="141" t="n">
        <v>1</v>
      </c>
      <c r="B6" s="142" t="n">
        <v>-194</v>
      </c>
      <c r="C6" s="142" t="n">
        <v>-143</v>
      </c>
      <c r="D6" s="142"/>
      <c r="E6" s="142"/>
      <c r="F6" s="142" t="n">
        <v>-1253</v>
      </c>
      <c r="G6" s="142" t="n">
        <v>-786</v>
      </c>
      <c r="H6" s="142"/>
      <c r="I6" s="142"/>
      <c r="J6" s="142" t="n">
        <f aca="false">+I6+G6+E6+C6-H6-F6-D6-B6</f>
        <v>518</v>
      </c>
      <c r="L6" s="139"/>
      <c r="M6" s="139"/>
      <c r="N6" s="139"/>
      <c r="O6" s="139"/>
      <c r="P6" s="139"/>
      <c r="Q6" s="18"/>
      <c r="R6" s="140"/>
      <c r="U6" s="144"/>
      <c r="W6" s="6"/>
      <c r="X6" s="139"/>
      <c r="Y6" s="139"/>
      <c r="Z6" s="139"/>
      <c r="AA6" s="139"/>
      <c r="AB6" s="139"/>
      <c r="AC6" s="18"/>
      <c r="AD6" s="140"/>
      <c r="AG6" s="144"/>
    </row>
    <row r="7" customFormat="false" ht="12.75" hidden="false" customHeight="false" outlineLevel="0" collapsed="false">
      <c r="A7" s="141" t="n">
        <v>2</v>
      </c>
      <c r="B7" s="142" t="n">
        <v>-183</v>
      </c>
      <c r="C7" s="142" t="n">
        <v>-143</v>
      </c>
      <c r="D7" s="142"/>
      <c r="E7" s="142"/>
      <c r="F7" s="142" t="n">
        <v>-1189</v>
      </c>
      <c r="G7" s="142" t="n">
        <v>-786</v>
      </c>
      <c r="H7" s="142"/>
      <c r="I7" s="142"/>
      <c r="J7" s="142" t="n">
        <f aca="false">+I7+G7+E7+C7-H7-F7-D7-B7</f>
        <v>443</v>
      </c>
      <c r="P7" s="32"/>
      <c r="R7" s="97"/>
      <c r="S7" s="73"/>
      <c r="W7" s="146"/>
      <c r="X7" s="147"/>
      <c r="Y7" s="147"/>
      <c r="Z7" s="147"/>
      <c r="AA7" s="147"/>
      <c r="AB7" s="147"/>
      <c r="AC7" s="148"/>
      <c r="AD7" s="149"/>
      <c r="AE7" s="73"/>
      <c r="AF7" s="97"/>
      <c r="AG7" s="144"/>
    </row>
    <row r="8" customFormat="false" ht="12.75" hidden="false" customHeight="false" outlineLevel="0" collapsed="false">
      <c r="A8" s="141" t="n">
        <v>3</v>
      </c>
      <c r="B8" s="142" t="n">
        <v>-164</v>
      </c>
      <c r="C8" s="142" t="n">
        <v>-143</v>
      </c>
      <c r="D8" s="142"/>
      <c r="E8" s="142"/>
      <c r="F8" s="142" t="n">
        <v>-1051</v>
      </c>
      <c r="G8" s="142" t="n">
        <v>-786</v>
      </c>
      <c r="H8" s="142"/>
      <c r="I8" s="142"/>
      <c r="J8" s="142" t="n">
        <f aca="false">+I8+G8+E8+C8-H8-F8-D8-B8</f>
        <v>286</v>
      </c>
      <c r="L8" s="147"/>
      <c r="M8" s="147"/>
      <c r="N8" s="147"/>
      <c r="O8" s="147"/>
      <c r="P8" s="147"/>
      <c r="Q8" s="148"/>
      <c r="R8" s="149"/>
      <c r="S8" s="73"/>
      <c r="T8" s="97"/>
      <c r="U8" s="144"/>
      <c r="W8" s="146"/>
      <c r="X8" s="147"/>
      <c r="Y8" s="147"/>
      <c r="Z8" s="147"/>
      <c r="AA8" s="147"/>
      <c r="AB8" s="147"/>
      <c r="AC8" s="150"/>
      <c r="AD8" s="149"/>
      <c r="AE8" s="73"/>
      <c r="AF8" s="97"/>
      <c r="AG8" s="144"/>
    </row>
    <row r="9" customFormat="false" ht="12.75" hidden="false" customHeight="false" outlineLevel="0" collapsed="false">
      <c r="A9" s="141" t="n">
        <v>4</v>
      </c>
      <c r="B9" s="142" t="n">
        <v>-162</v>
      </c>
      <c r="C9" s="142" t="n">
        <v>-143</v>
      </c>
      <c r="D9" s="142"/>
      <c r="E9" s="142"/>
      <c r="F9" s="142" t="n">
        <v>-1329</v>
      </c>
      <c r="G9" s="142" t="n">
        <v>-786</v>
      </c>
      <c r="H9" s="142"/>
      <c r="I9" s="142"/>
      <c r="J9" s="142" t="n">
        <f aca="false">+I9+G9+E9+C9-H9-F9-D9-B9</f>
        <v>562</v>
      </c>
      <c r="L9" s="147"/>
      <c r="O9" s="250"/>
      <c r="P9" s="147"/>
      <c r="Q9" s="150"/>
      <c r="R9" s="149"/>
      <c r="S9" s="73"/>
      <c r="T9" s="97"/>
      <c r="U9" s="144"/>
      <c r="W9" s="146"/>
      <c r="X9" s="147"/>
      <c r="Y9" s="147"/>
      <c r="Z9" s="147"/>
      <c r="AA9" s="147"/>
      <c r="AB9" s="147"/>
      <c r="AC9" s="150"/>
      <c r="AD9" s="149"/>
      <c r="AE9" s="73"/>
      <c r="AF9" s="97"/>
      <c r="AG9" s="144"/>
    </row>
    <row r="10" customFormat="false" ht="12.75" hidden="false" customHeight="false" outlineLevel="0" collapsed="false">
      <c r="A10" s="141" t="n">
        <v>5</v>
      </c>
      <c r="B10" s="142" t="n">
        <v>-175</v>
      </c>
      <c r="C10" s="142" t="n">
        <v>-143</v>
      </c>
      <c r="D10" s="142"/>
      <c r="E10" s="142"/>
      <c r="F10" s="142" t="n">
        <v>-1492</v>
      </c>
      <c r="G10" s="142" t="n">
        <v>-786</v>
      </c>
      <c r="H10" s="142"/>
      <c r="I10" s="142"/>
      <c r="J10" s="142" t="n">
        <f aca="false">+I10+G10+E10+C10-H10-F10-D10-B10</f>
        <v>738</v>
      </c>
      <c r="L10" s="147"/>
      <c r="O10" s="250"/>
      <c r="P10" s="147"/>
      <c r="Q10" s="150"/>
      <c r="R10" s="149"/>
      <c r="S10" s="73"/>
      <c r="T10" s="97"/>
      <c r="U10" s="144"/>
      <c r="W10" s="146"/>
      <c r="X10" s="147"/>
      <c r="Y10" s="147"/>
      <c r="Z10" s="147"/>
      <c r="AA10" s="147"/>
      <c r="AB10" s="147"/>
      <c r="AC10" s="150"/>
      <c r="AD10" s="149"/>
      <c r="AE10" s="73"/>
      <c r="AF10" s="97"/>
      <c r="AG10" s="144"/>
    </row>
    <row r="11" customFormat="false" ht="12.75" hidden="false" customHeight="false" outlineLevel="0" collapsed="false">
      <c r="A11" s="141" t="n">
        <v>6</v>
      </c>
      <c r="B11" s="142" t="n">
        <v>-165</v>
      </c>
      <c r="C11" s="142" t="n">
        <v>-143</v>
      </c>
      <c r="D11" s="142"/>
      <c r="E11" s="142"/>
      <c r="F11" s="142" t="n">
        <v>-1260</v>
      </c>
      <c r="G11" s="142" t="n">
        <v>-786</v>
      </c>
      <c r="H11" s="142"/>
      <c r="I11" s="142"/>
      <c r="J11" s="142" t="n">
        <f aca="false">+I11+G11+E11+C11-H11-F11-D11-B11</f>
        <v>496</v>
      </c>
      <c r="L11" s="147"/>
      <c r="O11" s="250"/>
      <c r="P11" s="147"/>
      <c r="Q11" s="150"/>
      <c r="R11" s="149"/>
      <c r="S11" s="73"/>
      <c r="T11" s="97"/>
      <c r="U11" s="144"/>
      <c r="W11" s="146"/>
      <c r="X11" s="147"/>
      <c r="Y11" s="147"/>
      <c r="Z11" s="147"/>
      <c r="AA11" s="147"/>
      <c r="AB11" s="147"/>
      <c r="AC11" s="150"/>
      <c r="AD11" s="149"/>
      <c r="AE11" s="73"/>
      <c r="AF11" s="97"/>
      <c r="AG11" s="144"/>
    </row>
    <row r="12" customFormat="false" ht="12.75" hidden="false" customHeight="false" outlineLevel="0" collapsed="false">
      <c r="A12" s="141" t="n">
        <v>7</v>
      </c>
      <c r="B12" s="142" t="n">
        <v>-135</v>
      </c>
      <c r="C12" s="142" t="n">
        <v>-143</v>
      </c>
      <c r="D12" s="142"/>
      <c r="E12" s="142"/>
      <c r="F12" s="142" t="n">
        <v>-1019</v>
      </c>
      <c r="G12" s="142" t="n">
        <v>-786</v>
      </c>
      <c r="H12" s="142"/>
      <c r="I12" s="142"/>
      <c r="J12" s="142" t="n">
        <f aca="false">+I12+G12+E12+C12-H12-F12-D12-B12</f>
        <v>225</v>
      </c>
      <c r="L12" s="147"/>
      <c r="O12" s="250"/>
      <c r="P12" s="147"/>
      <c r="Q12" s="150"/>
      <c r="R12" s="149"/>
      <c r="S12" s="73"/>
      <c r="T12" s="97"/>
      <c r="U12" s="144"/>
      <c r="W12" s="146"/>
      <c r="X12" s="147"/>
      <c r="Y12" s="147"/>
      <c r="Z12" s="147"/>
      <c r="AA12" s="147"/>
      <c r="AB12" s="147"/>
      <c r="AC12" s="150"/>
      <c r="AD12" s="149"/>
      <c r="AE12" s="73"/>
      <c r="AF12" s="97"/>
      <c r="AG12" s="144"/>
    </row>
    <row r="13" customFormat="false" ht="12.75" hidden="false" customHeight="false" outlineLevel="0" collapsed="false">
      <c r="A13" s="141" t="n">
        <v>8</v>
      </c>
      <c r="B13" s="142" t="n">
        <v>-115</v>
      </c>
      <c r="C13" s="142" t="n">
        <v>-143</v>
      </c>
      <c r="D13" s="142"/>
      <c r="E13" s="142"/>
      <c r="F13" s="142" t="n">
        <v>-838</v>
      </c>
      <c r="G13" s="142" t="n">
        <v>-786</v>
      </c>
      <c r="H13" s="142"/>
      <c r="I13" s="142"/>
      <c r="J13" s="142" t="n">
        <f aca="false">+I13+G13+E13+C13-H13-F13-D13-B13</f>
        <v>24</v>
      </c>
      <c r="L13" s="147"/>
      <c r="O13" s="251"/>
      <c r="P13" s="147"/>
      <c r="Q13" s="150"/>
      <c r="R13" s="149"/>
      <c r="S13" s="73"/>
      <c r="T13" s="97"/>
      <c r="U13" s="144"/>
      <c r="W13" s="146"/>
      <c r="X13" s="147"/>
      <c r="Y13" s="147"/>
      <c r="Z13" s="147"/>
      <c r="AA13" s="147"/>
      <c r="AB13" s="147"/>
      <c r="AC13" s="150"/>
      <c r="AD13" s="149"/>
      <c r="AE13" s="73"/>
      <c r="AF13" s="97"/>
      <c r="AG13" s="144"/>
    </row>
    <row r="14" customFormat="false" ht="12.75" hidden="false" customHeight="false" outlineLevel="0" collapsed="false">
      <c r="A14" s="141" t="n">
        <v>9</v>
      </c>
      <c r="B14" s="142" t="n">
        <v>-233</v>
      </c>
      <c r="C14" s="142" t="n">
        <v>-143</v>
      </c>
      <c r="D14" s="142"/>
      <c r="E14" s="142"/>
      <c r="F14" s="142" t="n">
        <v>-1113</v>
      </c>
      <c r="G14" s="142" t="n">
        <v>-786</v>
      </c>
      <c r="H14" s="142"/>
      <c r="I14" s="142"/>
      <c r="J14" s="142" t="n">
        <f aca="false">+I14+G14+E14+C14-H14-F14-D14-B14</f>
        <v>417</v>
      </c>
      <c r="L14" s="147"/>
      <c r="O14" s="251"/>
      <c r="P14" s="147"/>
      <c r="Q14" s="150"/>
      <c r="R14" s="149"/>
      <c r="S14" s="73"/>
      <c r="T14" s="97"/>
      <c r="U14" s="144"/>
      <c r="W14" s="146"/>
      <c r="X14" s="147"/>
      <c r="Y14" s="147"/>
      <c r="Z14" s="147"/>
      <c r="AA14" s="147"/>
      <c r="AB14" s="147"/>
      <c r="AC14" s="150"/>
      <c r="AD14" s="149"/>
      <c r="AE14" s="73"/>
      <c r="AF14" s="97"/>
      <c r="AG14" s="144"/>
    </row>
    <row r="15" customFormat="false" ht="12.75" hidden="false" customHeight="false" outlineLevel="0" collapsed="false">
      <c r="A15" s="141" t="n">
        <v>10</v>
      </c>
      <c r="B15" s="142" t="n">
        <v>-202</v>
      </c>
      <c r="C15" s="142" t="n">
        <v>-143</v>
      </c>
      <c r="D15" s="142"/>
      <c r="E15" s="142"/>
      <c r="F15" s="142" t="n">
        <v>-1390</v>
      </c>
      <c r="G15" s="142" t="n">
        <v>-786</v>
      </c>
      <c r="H15" s="142"/>
      <c r="I15" s="142"/>
      <c r="J15" s="142" t="n">
        <f aca="false">+I15+G15+E15+C15-H15-F15-D15-B15</f>
        <v>663</v>
      </c>
      <c r="L15" s="147"/>
      <c r="O15" s="251"/>
      <c r="P15" s="147"/>
      <c r="Q15" s="150"/>
      <c r="R15" s="149"/>
      <c r="S15" s="73"/>
      <c r="T15" s="97"/>
      <c r="U15" s="144"/>
      <c r="W15" s="146"/>
      <c r="X15" s="147"/>
      <c r="Y15" s="147"/>
      <c r="Z15" s="147"/>
      <c r="AA15" s="147"/>
      <c r="AB15" s="147"/>
      <c r="AC15" s="150"/>
      <c r="AD15" s="149"/>
      <c r="AE15" s="73"/>
      <c r="AF15" s="97"/>
      <c r="AG15" s="144"/>
    </row>
    <row r="16" customFormat="false" ht="12.75" hidden="false" customHeight="false" outlineLevel="0" collapsed="false">
      <c r="A16" s="141" t="n">
        <v>11</v>
      </c>
      <c r="B16" s="142" t="n">
        <v>-154</v>
      </c>
      <c r="C16" s="142" t="n">
        <v>-143</v>
      </c>
      <c r="D16" s="142"/>
      <c r="E16" s="142"/>
      <c r="F16" s="142" t="n">
        <v>-1253</v>
      </c>
      <c r="G16" s="142" t="n">
        <v>-786</v>
      </c>
      <c r="H16" s="142"/>
      <c r="I16" s="142"/>
      <c r="J16" s="142" t="n">
        <f aca="false">+I16+G16+E16+C16-H16-F16-D16-B16</f>
        <v>478</v>
      </c>
      <c r="L16" s="147"/>
      <c r="O16" s="251"/>
      <c r="P16" s="147"/>
      <c r="Q16" s="150"/>
      <c r="R16" s="149"/>
      <c r="S16" s="73"/>
      <c r="T16" s="97"/>
      <c r="U16" s="144"/>
      <c r="W16" s="146"/>
      <c r="X16" s="147"/>
      <c r="Y16" s="147"/>
      <c r="Z16" s="147"/>
      <c r="AA16" s="147"/>
      <c r="AB16" s="147"/>
      <c r="AC16" s="150"/>
      <c r="AD16" s="149"/>
      <c r="AE16" s="73"/>
      <c r="AF16" s="97"/>
      <c r="AG16" s="144"/>
    </row>
    <row r="17" customFormat="false" ht="12.75" hidden="false" customHeight="false" outlineLevel="0" collapsed="false">
      <c r="A17" s="141" t="n">
        <v>12</v>
      </c>
      <c r="B17" s="142" t="n">
        <v>-160</v>
      </c>
      <c r="C17" s="142" t="n">
        <v>-143</v>
      </c>
      <c r="D17" s="142"/>
      <c r="E17" s="142"/>
      <c r="F17" s="142" t="n">
        <v>-1211</v>
      </c>
      <c r="G17" s="142" t="n">
        <v>-786</v>
      </c>
      <c r="H17" s="142"/>
      <c r="I17" s="142"/>
      <c r="J17" s="142" t="n">
        <f aca="false">+I17+G17+E17+C17-H17-F17-D17-B17</f>
        <v>442</v>
      </c>
      <c r="L17" s="147"/>
      <c r="O17" s="251"/>
      <c r="P17" s="147"/>
      <c r="Q17" s="150"/>
      <c r="R17" s="149"/>
      <c r="S17" s="73"/>
      <c r="T17" s="97"/>
      <c r="U17" s="144"/>
      <c r="W17" s="146"/>
      <c r="X17" s="147"/>
      <c r="Y17" s="147"/>
      <c r="Z17" s="147"/>
      <c r="AA17" s="147"/>
      <c r="AB17" s="147"/>
      <c r="AC17" s="150"/>
      <c r="AD17" s="149"/>
      <c r="AE17" s="73"/>
      <c r="AF17" s="97"/>
      <c r="AG17" s="144"/>
    </row>
    <row r="18" customFormat="false" ht="12.75" hidden="false" customHeight="false" outlineLevel="0" collapsed="false">
      <c r="A18" s="141" t="n">
        <v>13</v>
      </c>
      <c r="B18" s="142" t="n">
        <v>-143</v>
      </c>
      <c r="C18" s="142" t="n">
        <v>-143</v>
      </c>
      <c r="D18" s="142"/>
      <c r="E18" s="142"/>
      <c r="F18" s="142" t="n">
        <v>-1225</v>
      </c>
      <c r="G18" s="142" t="n">
        <v>-786</v>
      </c>
      <c r="H18" s="142"/>
      <c r="I18" s="142"/>
      <c r="J18" s="142" t="n">
        <f aca="false">+I18+G18+E18+C18-H18-F18-D18-B18</f>
        <v>439</v>
      </c>
      <c r="L18" s="147"/>
      <c r="O18" s="251"/>
      <c r="P18" s="147"/>
      <c r="Q18" s="150"/>
      <c r="R18" s="149"/>
      <c r="S18" s="73"/>
      <c r="T18" s="97"/>
      <c r="U18" s="144"/>
      <c r="W18" s="146"/>
      <c r="X18" s="147"/>
      <c r="AB18" s="147"/>
      <c r="AC18" s="150"/>
      <c r="AD18" s="149"/>
      <c r="AE18" s="73"/>
      <c r="AF18" s="97"/>
      <c r="AG18" s="144"/>
    </row>
    <row r="19" customFormat="false" ht="12.75" hidden="false" customHeight="false" outlineLevel="0" collapsed="false">
      <c r="A19" s="141" t="n">
        <v>14</v>
      </c>
      <c r="B19" s="142" t="n">
        <v>-133</v>
      </c>
      <c r="C19" s="142" t="n">
        <v>-143</v>
      </c>
      <c r="D19" s="142"/>
      <c r="E19" s="142"/>
      <c r="F19" s="142" t="n">
        <v>-933</v>
      </c>
      <c r="G19" s="142" t="n">
        <v>-786</v>
      </c>
      <c r="H19" s="142"/>
      <c r="I19" s="142"/>
      <c r="J19" s="142" t="n">
        <f aca="false">+I19+G19+E19+C19-H19-F19-D19-B19</f>
        <v>137</v>
      </c>
      <c r="L19" s="147"/>
      <c r="P19" s="147"/>
      <c r="Q19" s="148"/>
      <c r="R19" s="149"/>
      <c r="S19" s="73"/>
      <c r="T19" s="97"/>
      <c r="U19" s="144"/>
      <c r="W19" s="146"/>
      <c r="X19" s="147"/>
      <c r="AB19" s="147"/>
      <c r="AC19" s="150"/>
      <c r="AD19" s="149"/>
      <c r="AE19" s="73"/>
      <c r="AF19" s="97"/>
      <c r="AG19" s="144"/>
    </row>
    <row r="20" customFormat="false" ht="12.75" hidden="false" customHeight="false" outlineLevel="0" collapsed="false">
      <c r="A20" s="141" t="n">
        <v>15</v>
      </c>
      <c r="B20" s="142" t="n">
        <v>-128</v>
      </c>
      <c r="C20" s="142" t="n">
        <v>-143</v>
      </c>
      <c r="D20" s="142"/>
      <c r="E20" s="142"/>
      <c r="F20" s="142" t="n">
        <v>-981</v>
      </c>
      <c r="G20" s="142" t="n">
        <v>-786</v>
      </c>
      <c r="H20" s="142"/>
      <c r="I20" s="142"/>
      <c r="J20" s="142" t="n">
        <f aca="false">+I20+G20+E20+C20-H20-F20-D20-B20</f>
        <v>180</v>
      </c>
      <c r="L20" s="147"/>
      <c r="P20" s="147"/>
      <c r="Q20" s="148"/>
      <c r="R20" s="149"/>
      <c r="S20" s="73"/>
      <c r="T20" s="97"/>
      <c r="U20" s="144"/>
      <c r="W20" s="146"/>
      <c r="X20" s="147"/>
      <c r="AB20" s="147"/>
      <c r="AC20" s="150"/>
      <c r="AD20" s="149"/>
      <c r="AE20" s="73"/>
      <c r="AF20" s="97"/>
      <c r="AG20" s="144"/>
    </row>
    <row r="21" customFormat="false" ht="12.75" hidden="false" customHeight="false" outlineLevel="0" collapsed="false">
      <c r="A21" s="141" t="n">
        <v>16</v>
      </c>
      <c r="B21" s="142" t="n">
        <v>-104</v>
      </c>
      <c r="C21" s="142" t="n">
        <v>-143</v>
      </c>
      <c r="D21" s="142"/>
      <c r="E21" s="142"/>
      <c r="F21" s="142" t="n">
        <v>-840</v>
      </c>
      <c r="G21" s="142" t="n">
        <v>-786</v>
      </c>
      <c r="H21" s="142"/>
      <c r="I21" s="142"/>
      <c r="J21" s="142" t="n">
        <f aca="false">+I21+G21+E21+C21-H21-F21-D21-B21</f>
        <v>15</v>
      </c>
      <c r="W21" s="146"/>
      <c r="X21" s="147"/>
      <c r="AB21" s="147"/>
      <c r="AC21" s="150"/>
      <c r="AD21" s="149"/>
      <c r="AE21" s="73"/>
      <c r="AF21" s="97"/>
      <c r="AG21" s="144"/>
    </row>
    <row r="22" customFormat="false" ht="12.75" hidden="false" customHeight="false" outlineLevel="0" collapsed="false">
      <c r="A22" s="141" t="n">
        <v>17</v>
      </c>
      <c r="B22" s="142" t="n">
        <v>-99</v>
      </c>
      <c r="C22" s="142" t="n">
        <v>-143</v>
      </c>
      <c r="D22" s="142"/>
      <c r="E22" s="142"/>
      <c r="F22" s="142" t="n">
        <v>-951</v>
      </c>
      <c r="G22" s="142" t="n">
        <v>-786</v>
      </c>
      <c r="H22" s="142"/>
      <c r="I22" s="142"/>
      <c r="J22" s="142" t="n">
        <f aca="false">+I22+G22+E22+C22-H22-F22-D22-B22</f>
        <v>121</v>
      </c>
      <c r="W22" s="146"/>
      <c r="X22" s="142"/>
      <c r="AB22" s="147"/>
      <c r="AC22" s="148"/>
      <c r="AD22" s="149"/>
      <c r="AE22" s="73"/>
      <c r="AF22" s="97"/>
      <c r="AG22" s="144"/>
    </row>
    <row r="23" customFormat="false" ht="12.75" hidden="false" customHeight="false" outlineLevel="0" collapsed="false">
      <c r="A23" s="141" t="n">
        <v>18</v>
      </c>
      <c r="B23" s="142" t="n">
        <v>-94</v>
      </c>
      <c r="C23" s="142" t="n">
        <v>-143</v>
      </c>
      <c r="D23" s="142"/>
      <c r="E23" s="142"/>
      <c r="F23" s="142" t="n">
        <v>-565</v>
      </c>
      <c r="G23" s="142" t="n">
        <v>-786</v>
      </c>
      <c r="H23" s="142"/>
      <c r="I23" s="142"/>
      <c r="J23" s="142" t="n">
        <f aca="false">+I23+G23+E23+C23-H23-F23-D23-B23</f>
        <v>-270</v>
      </c>
      <c r="L23" s="147"/>
      <c r="M23" s="147"/>
      <c r="N23" s="147"/>
      <c r="O23" s="147"/>
      <c r="P23" s="147"/>
      <c r="Q23" s="150"/>
      <c r="R23" s="149"/>
      <c r="S23" s="73"/>
      <c r="T23" s="97"/>
      <c r="U23" s="144"/>
      <c r="W23" s="146"/>
      <c r="X23" s="142"/>
      <c r="AB23" s="147"/>
      <c r="AC23" s="148"/>
      <c r="AD23" s="149"/>
      <c r="AE23" s="73"/>
      <c r="AF23" s="97"/>
      <c r="AG23" s="144"/>
    </row>
    <row r="24" customFormat="false" ht="12.75" hidden="false" customHeight="false" outlineLevel="0" collapsed="false">
      <c r="A24" s="141" t="n">
        <v>19</v>
      </c>
      <c r="B24" s="142"/>
      <c r="C24" s="142"/>
      <c r="D24" s="142"/>
      <c r="E24" s="142"/>
      <c r="F24" s="142"/>
      <c r="G24" s="142"/>
      <c r="H24" s="142"/>
      <c r="I24" s="142"/>
      <c r="J24" s="142" t="n">
        <f aca="false">+I24+G24+E24+C24-H24-F24-D24-B24</f>
        <v>0</v>
      </c>
      <c r="L24" s="147"/>
      <c r="M24" s="147"/>
      <c r="N24" s="147"/>
      <c r="O24" s="147"/>
      <c r="P24" s="147"/>
      <c r="Q24" s="150"/>
      <c r="R24" s="149"/>
      <c r="S24" s="73"/>
      <c r="T24" s="97"/>
      <c r="U24" s="144"/>
    </row>
    <row r="25" customFormat="false" ht="12.75" hidden="false" customHeight="false" outlineLevel="0" collapsed="false">
      <c r="A25" s="141" t="n">
        <v>20</v>
      </c>
      <c r="B25" s="142"/>
      <c r="C25" s="142"/>
      <c r="D25" s="142"/>
      <c r="E25" s="142"/>
      <c r="F25" s="142"/>
      <c r="G25" s="142"/>
      <c r="H25" s="142"/>
      <c r="I25" s="142"/>
      <c r="J25" s="142" t="n">
        <f aca="false">+I25+G25+E25+C25-H25-F25-D25-B25</f>
        <v>0</v>
      </c>
      <c r="L25" s="147"/>
      <c r="M25" s="147"/>
      <c r="N25" s="147"/>
      <c r="O25" s="147"/>
      <c r="P25" s="147"/>
      <c r="Q25" s="150"/>
      <c r="R25" s="149"/>
      <c r="S25" s="73"/>
      <c r="T25" s="97"/>
      <c r="U25" s="144"/>
    </row>
    <row r="26" customFormat="false" ht="12.75" hidden="false" customHeight="false" outlineLevel="0" collapsed="false">
      <c r="A26" s="141" t="n">
        <v>21</v>
      </c>
      <c r="B26" s="142"/>
      <c r="C26" s="142"/>
      <c r="D26" s="142"/>
      <c r="E26" s="142"/>
      <c r="F26" s="142"/>
      <c r="G26" s="142"/>
      <c r="H26" s="142"/>
      <c r="I26" s="142"/>
      <c r="J26" s="142" t="n">
        <f aca="false">+I26+G26+E26+C26-H26-F26-D26-B26</f>
        <v>0</v>
      </c>
      <c r="L26" s="147"/>
      <c r="M26" s="147"/>
      <c r="N26" s="147"/>
      <c r="O26" s="147"/>
      <c r="P26" s="147"/>
      <c r="Q26" s="150"/>
      <c r="R26" s="149"/>
      <c r="S26" s="73"/>
      <c r="T26" s="97"/>
      <c r="U26" s="144"/>
    </row>
    <row r="27" customFormat="false" ht="12.75" hidden="false" customHeight="false" outlineLevel="0" collapsed="false">
      <c r="A27" s="141" t="n">
        <v>22</v>
      </c>
      <c r="B27" s="142"/>
      <c r="C27" s="142"/>
      <c r="D27" s="142"/>
      <c r="E27" s="142"/>
      <c r="F27" s="142"/>
      <c r="G27" s="142"/>
      <c r="H27" s="142"/>
      <c r="I27" s="142"/>
      <c r="J27" s="142" t="n">
        <f aca="false">+I27+G27+E27+C27-H27-F27-D27-B27</f>
        <v>0</v>
      </c>
      <c r="L27" s="147"/>
      <c r="M27" s="147"/>
      <c r="N27" s="147"/>
      <c r="O27" s="147"/>
      <c r="P27" s="147"/>
      <c r="Q27" s="150"/>
      <c r="R27" s="149"/>
      <c r="S27" s="73"/>
      <c r="T27" s="97"/>
      <c r="U27" s="144"/>
    </row>
    <row r="28" customFormat="false" ht="12.75" hidden="false" customHeight="false" outlineLevel="0" collapsed="false">
      <c r="A28" s="141" t="n">
        <v>23</v>
      </c>
      <c r="B28" s="142"/>
      <c r="C28" s="142"/>
      <c r="D28" s="142"/>
      <c r="E28" s="142"/>
      <c r="F28" s="142"/>
      <c r="G28" s="142"/>
      <c r="H28" s="142"/>
      <c r="I28" s="142"/>
      <c r="J28" s="142" t="n">
        <f aca="false">+I28+G28+E28+C28-H28-F28-D28-B28</f>
        <v>0</v>
      </c>
      <c r="L28" s="147"/>
      <c r="M28" s="147"/>
      <c r="N28" s="147"/>
      <c r="O28" s="147"/>
      <c r="P28" s="147"/>
      <c r="Q28" s="150"/>
      <c r="R28" s="149"/>
      <c r="S28" s="73"/>
      <c r="T28" s="97"/>
      <c r="U28" s="144"/>
    </row>
    <row r="29" customFormat="false" ht="12.75" hidden="false" customHeight="false" outlineLevel="0" collapsed="false">
      <c r="A29" s="141" t="n">
        <v>24</v>
      </c>
      <c r="B29" s="142"/>
      <c r="C29" s="142"/>
      <c r="D29" s="142"/>
      <c r="E29" s="142"/>
      <c r="F29" s="142"/>
      <c r="G29" s="142"/>
      <c r="H29" s="142"/>
      <c r="I29" s="142"/>
      <c r="J29" s="142" t="n">
        <f aca="false">+I29+G29+E29+C29-H29-F29-D29-B29</f>
        <v>0</v>
      </c>
      <c r="L29" s="147"/>
      <c r="M29" s="147"/>
      <c r="N29" s="147"/>
      <c r="O29" s="147"/>
      <c r="P29" s="147"/>
      <c r="Q29" s="150"/>
      <c r="R29" s="149"/>
      <c r="S29" s="73"/>
      <c r="T29" s="97"/>
      <c r="U29" s="144"/>
    </row>
    <row r="30" customFormat="false" ht="12.75" hidden="false" customHeight="false" outlineLevel="0" collapsed="false">
      <c r="A30" s="141" t="n">
        <v>25</v>
      </c>
      <c r="B30" s="142"/>
      <c r="C30" s="142"/>
      <c r="D30" s="142"/>
      <c r="E30" s="142"/>
      <c r="F30" s="142"/>
      <c r="G30" s="142"/>
      <c r="H30" s="142"/>
      <c r="I30" s="142"/>
      <c r="J30" s="142" t="n">
        <f aca="false">+I30+G30+E30+C30-H30-F30-D30-B30</f>
        <v>0</v>
      </c>
      <c r="L30" s="147"/>
      <c r="M30" s="147"/>
      <c r="N30" s="147"/>
      <c r="O30" s="147"/>
      <c r="P30" s="147"/>
      <c r="Q30" s="150"/>
      <c r="R30" s="149"/>
      <c r="S30" s="73"/>
      <c r="T30" s="97"/>
      <c r="U30" s="144"/>
    </row>
    <row r="31" customFormat="false" ht="12.75" hidden="false" customHeight="false" outlineLevel="0" collapsed="false">
      <c r="A31" s="141" t="n">
        <v>26</v>
      </c>
      <c r="B31" s="142"/>
      <c r="C31" s="142"/>
      <c r="D31" s="142"/>
      <c r="E31" s="142"/>
      <c r="F31" s="142"/>
      <c r="G31" s="142"/>
      <c r="H31" s="142"/>
      <c r="I31" s="142"/>
      <c r="J31" s="142" t="n">
        <f aca="false">+I31+G31+E31+C31-H31-F31-D31-B31</f>
        <v>0</v>
      </c>
      <c r="L31" s="147"/>
      <c r="M31" s="147"/>
      <c r="N31" s="147"/>
      <c r="O31" s="147"/>
      <c r="P31" s="147"/>
      <c r="Q31" s="150"/>
      <c r="R31" s="149"/>
      <c r="S31" s="73"/>
      <c r="T31" s="97"/>
      <c r="U31" s="144"/>
    </row>
    <row r="32" customFormat="false" ht="12.75" hidden="false" customHeight="false" outlineLevel="0" collapsed="false">
      <c r="A32" s="141" t="n">
        <v>27</v>
      </c>
      <c r="B32" s="142"/>
      <c r="C32" s="142"/>
      <c r="D32" s="142"/>
      <c r="E32" s="142"/>
      <c r="F32" s="142"/>
      <c r="G32" s="142"/>
      <c r="H32" s="142"/>
      <c r="I32" s="142"/>
      <c r="J32" s="142" t="n">
        <f aca="false">+I32+G32+E32+C32-H32-F32-D32-B32</f>
        <v>0</v>
      </c>
      <c r="L32" s="147"/>
      <c r="M32" s="147"/>
      <c r="N32" s="147"/>
      <c r="O32" s="147"/>
      <c r="P32" s="147"/>
      <c r="Q32" s="150"/>
      <c r="R32" s="149"/>
      <c r="S32" s="73"/>
      <c r="T32" s="97"/>
      <c r="U32" s="144"/>
    </row>
    <row r="33" customFormat="false" ht="12.75" hidden="false" customHeight="false" outlineLevel="0" collapsed="false">
      <c r="A33" s="141" t="n">
        <v>28</v>
      </c>
      <c r="B33" s="142"/>
      <c r="C33" s="142"/>
      <c r="D33" s="142"/>
      <c r="E33" s="142"/>
      <c r="F33" s="142"/>
      <c r="G33" s="142"/>
      <c r="H33" s="142"/>
      <c r="I33" s="142"/>
      <c r="J33" s="142" t="n">
        <f aca="false">+I33+G33+E33+C33-H33-F33-D33-B33</f>
        <v>0</v>
      </c>
      <c r="L33" s="147"/>
      <c r="M33" s="147"/>
      <c r="N33" s="147"/>
      <c r="O33" s="147"/>
      <c r="P33" s="147"/>
      <c r="Q33" s="150"/>
      <c r="R33" s="149"/>
      <c r="S33" s="73"/>
      <c r="T33" s="97"/>
      <c r="U33" s="144"/>
    </row>
    <row r="34" customFormat="false" ht="12.75" hidden="false" customHeight="false" outlineLevel="0" collapsed="false">
      <c r="A34" s="141" t="n">
        <v>29</v>
      </c>
      <c r="B34" s="142"/>
      <c r="C34" s="142"/>
      <c r="D34" s="142"/>
      <c r="E34" s="142"/>
      <c r="F34" s="142"/>
      <c r="G34" s="142"/>
      <c r="H34" s="142"/>
      <c r="I34" s="142"/>
      <c r="J34" s="142" t="n">
        <f aca="false">+I34+G34+E34+C34-H34-F34-D34-B34</f>
        <v>0</v>
      </c>
      <c r="L34" s="147"/>
      <c r="P34" s="147"/>
      <c r="Q34" s="150"/>
      <c r="R34" s="149"/>
      <c r="S34" s="73"/>
      <c r="T34" s="97"/>
      <c r="U34" s="144"/>
    </row>
    <row r="35" customFormat="false" ht="12.75" hidden="false" customHeight="false" outlineLevel="0" collapsed="false">
      <c r="A35" s="141" t="n">
        <v>30</v>
      </c>
      <c r="B35" s="142"/>
      <c r="C35" s="142"/>
      <c r="D35" s="142"/>
      <c r="E35" s="142"/>
      <c r="F35" s="142"/>
      <c r="G35" s="142"/>
      <c r="H35" s="142"/>
      <c r="I35" s="142"/>
      <c r="J35" s="142" t="n">
        <f aca="false">+I35+G35+E35+C35-H35-F35-D35-B35</f>
        <v>0</v>
      </c>
      <c r="L35" s="147"/>
      <c r="P35" s="147"/>
      <c r="Q35" s="150"/>
      <c r="R35" s="149"/>
      <c r="S35" s="73"/>
      <c r="T35" s="97"/>
      <c r="U35" s="144"/>
    </row>
    <row r="36" customFormat="false" ht="12.75" hidden="false" customHeight="false" outlineLevel="0" collapsed="false">
      <c r="A36" s="141" t="n">
        <v>31</v>
      </c>
      <c r="B36" s="142"/>
      <c r="C36" s="142"/>
      <c r="D36" s="142"/>
      <c r="E36" s="142"/>
      <c r="F36" s="142"/>
      <c r="G36" s="142"/>
      <c r="H36" s="142"/>
      <c r="I36" s="142"/>
      <c r="J36" s="142" t="n">
        <f aca="false">+I36+G36+E36+C36-H36-F36-D36-B36</f>
        <v>0</v>
      </c>
      <c r="L36" s="147"/>
      <c r="P36" s="147"/>
      <c r="Q36" s="150"/>
      <c r="R36" s="149"/>
      <c r="S36" s="73"/>
      <c r="T36" s="97"/>
      <c r="U36" s="144"/>
    </row>
    <row r="37" customFormat="false" ht="12.75" hidden="false" customHeight="false" outlineLevel="0" collapsed="false">
      <c r="A37" s="141"/>
      <c r="B37" s="142" t="n">
        <f aca="false">SUM(B6:B36)</f>
        <v>-2743</v>
      </c>
      <c r="C37" s="142" t="n">
        <f aca="false">SUM(C6:C36)</f>
        <v>-2574</v>
      </c>
      <c r="D37" s="142" t="n">
        <f aca="false">SUM(D6:D36)</f>
        <v>0</v>
      </c>
      <c r="E37" s="142" t="n">
        <f aca="false">SUM(E6:E36)</f>
        <v>0</v>
      </c>
      <c r="F37" s="142" t="n">
        <f aca="false">SUM(F6:F36)</f>
        <v>-19893</v>
      </c>
      <c r="G37" s="142" t="n">
        <f aca="false">SUM(G6:G36)</f>
        <v>-14148</v>
      </c>
      <c r="H37" s="142" t="n">
        <f aca="false">SUM(H6:H36)</f>
        <v>0</v>
      </c>
      <c r="I37" s="142" t="n">
        <f aca="false">SUM(I6:I36)</f>
        <v>0</v>
      </c>
      <c r="J37" s="142" t="n">
        <f aca="false">SUM(J6:J36)</f>
        <v>5914</v>
      </c>
      <c r="L37" s="147"/>
      <c r="P37" s="147"/>
      <c r="Q37" s="150"/>
      <c r="R37" s="149"/>
      <c r="S37" s="73"/>
      <c r="T37" s="97"/>
      <c r="U37" s="144"/>
    </row>
    <row r="38" customFormat="false" ht="12.75" hidden="false" customHeight="false" outlineLevel="0" collapsed="false">
      <c r="J38" s="97" t="n">
        <f aca="false">+summary!G4</f>
        <v>2.08</v>
      </c>
      <c r="L38" s="142"/>
      <c r="P38" s="147"/>
      <c r="Q38" s="148"/>
      <c r="R38" s="149"/>
      <c r="S38" s="73"/>
      <c r="T38" s="97"/>
      <c r="U38" s="144"/>
    </row>
    <row r="39" customFormat="false" ht="12.75" hidden="false" customHeight="false" outlineLevel="0" collapsed="false">
      <c r="H39" s="32"/>
      <c r="I39" s="32"/>
      <c r="J39" s="27" t="n">
        <f aca="false">+J38*J37</f>
        <v>12301.12</v>
      </c>
      <c r="L39" s="142"/>
      <c r="P39" s="147"/>
      <c r="Q39" s="148"/>
      <c r="R39" s="149"/>
      <c r="S39" s="73"/>
      <c r="T39" s="97"/>
      <c r="U39" s="144"/>
    </row>
    <row r="40" customFormat="false" ht="12.75" hidden="false" customHeight="false" outlineLevel="0" collapsed="false">
      <c r="J40" s="2"/>
      <c r="L40" s="147"/>
      <c r="P40" s="147"/>
      <c r="Q40" s="148"/>
      <c r="R40" s="149"/>
      <c r="S40" s="73"/>
      <c r="T40" s="97"/>
      <c r="U40" s="144"/>
    </row>
    <row r="41" customFormat="false" ht="12.75" hidden="false" customHeight="false" outlineLevel="0" collapsed="false">
      <c r="A41" s="195" t="n">
        <v>37287</v>
      </c>
      <c r="C41" s="157"/>
      <c r="E41" s="157"/>
      <c r="G41" s="157"/>
      <c r="I41" s="157"/>
      <c r="J41" s="261" t="n">
        <v>-37189.77</v>
      </c>
      <c r="L41" s="147"/>
      <c r="P41" s="147"/>
      <c r="Q41" s="148"/>
      <c r="R41" s="149"/>
      <c r="S41" s="73"/>
      <c r="T41" s="97"/>
      <c r="U41" s="144"/>
    </row>
    <row r="42" customFormat="false" ht="12.75" hidden="false" customHeight="false" outlineLevel="0" collapsed="false">
      <c r="J42" s="153"/>
      <c r="L42" s="147"/>
      <c r="P42" s="147"/>
      <c r="Q42" s="148"/>
      <c r="R42" s="149"/>
      <c r="S42" s="73"/>
      <c r="T42" s="97"/>
      <c r="U42" s="144"/>
    </row>
    <row r="43" customFormat="false" ht="12.75" hidden="false" customHeight="false" outlineLevel="0" collapsed="false">
      <c r="A43" s="195" t="n">
        <v>37305</v>
      </c>
      <c r="J43" s="153" t="n">
        <f aca="false">+J41+J39</f>
        <v>-24888.65</v>
      </c>
      <c r="L43" s="147"/>
      <c r="P43" s="147"/>
      <c r="Q43" s="148"/>
      <c r="R43" s="149"/>
      <c r="S43" s="73"/>
      <c r="T43" s="97"/>
      <c r="U43" s="144"/>
    </row>
    <row r="44" customFormat="false" ht="12.75" hidden="false" customHeight="false" outlineLevel="0" collapsed="false">
      <c r="J44" s="2"/>
      <c r="L44" s="147"/>
      <c r="P44" s="147"/>
      <c r="Q44" s="148"/>
      <c r="R44" s="149"/>
      <c r="S44" s="73"/>
      <c r="T44" s="97"/>
      <c r="U44" s="144"/>
    </row>
    <row r="45" customFormat="false" ht="12.75" hidden="false" customHeight="false" outlineLevel="0" collapsed="false">
      <c r="L45" s="147"/>
      <c r="P45" s="147"/>
      <c r="Q45" s="148"/>
      <c r="R45" s="149"/>
      <c r="S45" s="73"/>
      <c r="T45" s="97"/>
      <c r="U45" s="144"/>
    </row>
    <row r="46" customFormat="false" ht="12.75" hidden="false" customHeight="false" outlineLevel="0" collapsed="false">
      <c r="B46" s="131"/>
      <c r="D46" s="131"/>
      <c r="F46" s="131"/>
      <c r="H46" s="131"/>
      <c r="K46" s="146"/>
      <c r="L46" s="142"/>
      <c r="P46" s="147"/>
      <c r="Q46" s="148"/>
      <c r="R46" s="149"/>
      <c r="S46" s="73"/>
      <c r="T46" s="97"/>
      <c r="U46" s="144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3"/>
      <c r="F47" s="133"/>
      <c r="G47" s="133"/>
      <c r="H47" s="133"/>
      <c r="I47" s="133"/>
      <c r="J47" s="133"/>
      <c r="K47" s="146"/>
      <c r="L47" s="142"/>
      <c r="P47" s="147"/>
      <c r="Q47" s="148"/>
      <c r="R47" s="149"/>
      <c r="S47" s="73"/>
      <c r="T47" s="97"/>
      <c r="U47" s="144"/>
    </row>
    <row r="48" customFormat="false" ht="12.75" hidden="false" customHeight="false" outlineLevel="0" collapsed="false">
      <c r="A48" s="161" t="n">
        <f aca="false">+A41</f>
        <v>37287</v>
      </c>
      <c r="B48" s="9"/>
      <c r="C48" s="9"/>
      <c r="D48" s="358" t="n">
        <v>-4227</v>
      </c>
      <c r="E48" s="135"/>
      <c r="F48" s="135"/>
      <c r="G48" s="135"/>
      <c r="H48" s="135"/>
      <c r="I48" s="135"/>
      <c r="J48" s="135"/>
      <c r="K48" s="146"/>
      <c r="P48" s="147"/>
      <c r="Q48" s="148"/>
      <c r="R48" s="149"/>
      <c r="S48" s="73"/>
      <c r="T48" s="97"/>
      <c r="U48" s="144"/>
    </row>
    <row r="49" customFormat="false" ht="12.75" hidden="false" customHeight="false" outlineLevel="0" collapsed="false">
      <c r="A49" s="161" t="n">
        <f aca="false">+A43</f>
        <v>37305</v>
      </c>
      <c r="B49" s="9"/>
      <c r="C49" s="9"/>
      <c r="D49" s="42" t="n">
        <f aca="false">+J37</f>
        <v>5914</v>
      </c>
      <c r="E49" s="142"/>
      <c r="F49" s="142"/>
      <c r="G49" s="142"/>
      <c r="H49" s="142"/>
      <c r="I49" s="142"/>
      <c r="J49" s="142"/>
      <c r="K49" s="146"/>
      <c r="P49" s="147"/>
      <c r="Q49" s="148"/>
      <c r="R49" s="149"/>
      <c r="S49" s="73"/>
      <c r="T49" s="97"/>
      <c r="U49" s="144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1687</v>
      </c>
      <c r="E50" s="142"/>
      <c r="F50" s="142"/>
      <c r="G50" s="142"/>
      <c r="H50" s="142"/>
      <c r="I50" s="142"/>
      <c r="J50" s="142"/>
      <c r="K50" s="146"/>
      <c r="Q50" s="148"/>
    </row>
    <row r="51" customFormat="false" ht="12.75" hidden="false" customHeight="false" outlineLevel="0" collapsed="false">
      <c r="A51" s="165"/>
      <c r="B51" s="166"/>
      <c r="C51" s="167"/>
      <c r="D51" s="167"/>
      <c r="E51" s="142"/>
      <c r="F51" s="142"/>
      <c r="G51" s="142"/>
      <c r="H51" s="142"/>
      <c r="I51" s="142"/>
      <c r="J51" s="142"/>
      <c r="K51" s="146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6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46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142"/>
      <c r="G54" s="142"/>
      <c r="H54" s="142"/>
      <c r="I54" s="142"/>
      <c r="J54" s="142"/>
      <c r="K54" s="146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142"/>
      <c r="G55" s="142"/>
      <c r="H55" s="142"/>
      <c r="I55" s="142"/>
      <c r="J55" s="142"/>
      <c r="K55" s="146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142"/>
      <c r="G56" s="142"/>
      <c r="H56" s="142"/>
      <c r="I56" s="142"/>
      <c r="J56" s="142"/>
      <c r="K56" s="146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142"/>
      <c r="G57" s="142"/>
      <c r="H57" s="142"/>
      <c r="I57" s="142"/>
      <c r="J57" s="142"/>
      <c r="K57" s="146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46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F59" s="142"/>
      <c r="G59" s="142"/>
      <c r="H59" s="142"/>
      <c r="I59" s="142"/>
      <c r="J59" s="142"/>
      <c r="K59" s="146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46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46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F62" s="142"/>
      <c r="G62" s="142"/>
      <c r="H62" s="142"/>
      <c r="I62" s="142"/>
      <c r="J62" s="142"/>
      <c r="K62" s="146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F63" s="142"/>
      <c r="G63" s="142"/>
      <c r="H63" s="142"/>
      <c r="I63" s="142"/>
      <c r="J63" s="142"/>
      <c r="K63" s="146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F64" s="142"/>
      <c r="G64" s="142"/>
      <c r="H64" s="142"/>
      <c r="I64" s="142"/>
      <c r="J64" s="142"/>
      <c r="K64" s="146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F65" s="142"/>
      <c r="G65" s="142"/>
      <c r="H65" s="142"/>
      <c r="I65" s="142"/>
      <c r="J65" s="142"/>
      <c r="K65" s="146"/>
    </row>
    <row r="66" customFormat="false" ht="12.75" hidden="false" customHeight="false" outlineLevel="0" collapsed="false">
      <c r="A66" s="141"/>
      <c r="B66" s="142"/>
      <c r="C66" s="142"/>
      <c r="D66" s="142"/>
      <c r="E66" s="142"/>
      <c r="F66" s="142"/>
      <c r="G66" s="142"/>
      <c r="H66" s="142"/>
      <c r="I66" s="142"/>
      <c r="J66" s="142"/>
      <c r="K66" s="146"/>
    </row>
    <row r="67" customFormat="false" ht="12.75" hidden="false" customHeight="false" outlineLevel="0" collapsed="false">
      <c r="A67" s="141"/>
      <c r="B67" s="142"/>
      <c r="C67" s="142"/>
      <c r="D67" s="142"/>
      <c r="E67" s="142"/>
      <c r="F67" s="142"/>
      <c r="G67" s="142"/>
      <c r="H67" s="142"/>
      <c r="I67" s="142"/>
      <c r="J67" s="142"/>
      <c r="K67" s="146"/>
    </row>
    <row r="68" customFormat="false" ht="12.75" hidden="false" customHeight="false" outlineLevel="0" collapsed="false">
      <c r="A68" s="141"/>
      <c r="B68" s="142"/>
      <c r="C68" s="142"/>
      <c r="D68" s="142"/>
      <c r="E68" s="142"/>
      <c r="F68" s="142"/>
      <c r="G68" s="142"/>
      <c r="H68" s="142"/>
      <c r="I68" s="142"/>
      <c r="J68" s="142"/>
      <c r="K68" s="146"/>
    </row>
    <row r="69" customFormat="false" ht="12.75" hidden="false" customHeight="false" outlineLevel="0" collapsed="false">
      <c r="A69" s="141"/>
      <c r="B69" s="142"/>
      <c r="C69" s="142"/>
      <c r="D69" s="142"/>
      <c r="E69" s="142"/>
      <c r="F69" s="142"/>
      <c r="G69" s="142"/>
      <c r="H69" s="142"/>
      <c r="I69" s="142"/>
      <c r="J69" s="142"/>
    </row>
    <row r="70" customFormat="false" ht="12.75" hidden="false" customHeight="false" outlineLevel="0" collapsed="false">
      <c r="A70" s="141"/>
      <c r="B70" s="142"/>
      <c r="C70" s="142"/>
      <c r="D70" s="142"/>
      <c r="E70" s="142"/>
      <c r="F70" s="142"/>
      <c r="G70" s="142"/>
      <c r="H70" s="142"/>
      <c r="I70" s="142"/>
      <c r="J70" s="142"/>
      <c r="K70" s="146"/>
      <c r="L70" s="147"/>
      <c r="M70" s="147"/>
      <c r="N70" s="147"/>
      <c r="O70" s="147"/>
      <c r="P70" s="147"/>
      <c r="Q70" s="263"/>
      <c r="R70" s="264"/>
    </row>
    <row r="71" customFormat="false" ht="12.75" hidden="false" customHeight="false" outlineLevel="0" collapsed="false">
      <c r="A71" s="141"/>
      <c r="B71" s="142"/>
      <c r="C71" s="142"/>
      <c r="D71" s="142"/>
      <c r="E71" s="142"/>
      <c r="F71" s="142"/>
      <c r="G71" s="142"/>
      <c r="H71" s="142"/>
      <c r="I71" s="142"/>
      <c r="J71" s="142"/>
      <c r="K71" s="146"/>
      <c r="L71" s="147"/>
      <c r="M71" s="147"/>
      <c r="N71" s="147"/>
      <c r="O71" s="147"/>
      <c r="P71" s="147"/>
      <c r="Q71" s="263"/>
      <c r="R71" s="264"/>
    </row>
    <row r="72" customFormat="false" ht="12.75" hidden="false" customHeight="false" outlineLevel="0" collapsed="false">
      <c r="A72" s="141"/>
      <c r="B72" s="142"/>
      <c r="C72" s="142"/>
      <c r="D72" s="142"/>
      <c r="E72" s="142"/>
      <c r="F72" s="142"/>
      <c r="G72" s="142"/>
      <c r="H72" s="142"/>
      <c r="I72" s="142"/>
      <c r="J72" s="142"/>
      <c r="K72" s="146"/>
      <c r="L72" s="147"/>
      <c r="M72" s="147"/>
      <c r="N72" s="147"/>
      <c r="O72" s="147"/>
      <c r="P72" s="147"/>
      <c r="Q72" s="263"/>
      <c r="R72" s="264"/>
    </row>
    <row r="73" customFormat="false" ht="12.75" hidden="false" customHeight="false" outlineLevel="0" collapsed="false">
      <c r="A73" s="141"/>
      <c r="B73" s="142"/>
      <c r="C73" s="142"/>
      <c r="D73" s="142"/>
      <c r="E73" s="142"/>
      <c r="F73" s="142"/>
      <c r="G73" s="142"/>
      <c r="H73" s="142"/>
      <c r="I73" s="142"/>
      <c r="J73" s="142"/>
      <c r="K73" s="146"/>
      <c r="L73" s="147"/>
      <c r="M73" s="147"/>
      <c r="N73" s="147"/>
      <c r="O73" s="147"/>
      <c r="P73" s="147"/>
      <c r="Q73" s="263"/>
      <c r="R73" s="264"/>
    </row>
    <row r="74" customFormat="false" ht="12.75" hidden="false" customHeight="false" outlineLevel="0" collapsed="false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46"/>
      <c r="L74" s="147"/>
      <c r="M74" s="147"/>
      <c r="N74" s="147"/>
      <c r="O74" s="147"/>
      <c r="P74" s="147"/>
      <c r="Q74" s="263"/>
      <c r="R74" s="264"/>
    </row>
    <row r="75" customFormat="false" ht="12.75" hidden="false" customHeight="false" outlineLevel="0" collapsed="false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6"/>
      <c r="L75" s="147"/>
      <c r="M75" s="147"/>
      <c r="N75" s="147"/>
      <c r="O75" s="147"/>
      <c r="P75" s="147"/>
      <c r="Q75" s="263"/>
      <c r="R75" s="264"/>
    </row>
    <row r="76" customFormat="false" ht="12.75" hidden="false" customHeight="false" outlineLevel="0" collapsed="false">
      <c r="A76" s="141"/>
      <c r="B76" s="142"/>
      <c r="C76" s="142"/>
      <c r="D76" s="142"/>
      <c r="E76" s="142"/>
      <c r="F76" s="142"/>
      <c r="G76" s="142"/>
      <c r="H76" s="142"/>
      <c r="I76" s="142"/>
      <c r="J76" s="142"/>
      <c r="K76" s="146"/>
      <c r="L76" s="147"/>
      <c r="M76" s="147"/>
      <c r="N76" s="147"/>
      <c r="O76" s="147"/>
      <c r="P76" s="147"/>
      <c r="Q76" s="250"/>
      <c r="R76" s="264"/>
    </row>
    <row r="77" customFormat="false" ht="12.75" hidden="false" customHeight="false" outlineLevel="0" collapsed="false">
      <c r="A77" s="141"/>
      <c r="B77" s="142"/>
      <c r="C77" s="142"/>
      <c r="D77" s="142"/>
      <c r="E77" s="142"/>
      <c r="F77" s="142"/>
      <c r="G77" s="142"/>
      <c r="H77" s="142"/>
      <c r="I77" s="142"/>
      <c r="J77" s="142"/>
      <c r="K77" s="146"/>
      <c r="L77" s="147"/>
      <c r="M77" s="147"/>
      <c r="N77" s="147"/>
      <c r="O77" s="147"/>
      <c r="P77" s="147"/>
      <c r="Q77" s="250"/>
      <c r="R77" s="264"/>
    </row>
    <row r="78" customFormat="false" ht="12.75" hidden="false" customHeight="false" outlineLevel="0" collapsed="false">
      <c r="A78" s="141"/>
      <c r="B78" s="142"/>
      <c r="C78" s="142"/>
      <c r="D78" s="142"/>
      <c r="E78" s="142"/>
      <c r="F78" s="142"/>
      <c r="G78" s="142"/>
      <c r="H78" s="142"/>
      <c r="I78" s="142"/>
      <c r="J78" s="142"/>
      <c r="K78" s="146"/>
      <c r="L78" s="147"/>
      <c r="M78" s="147"/>
      <c r="N78" s="147"/>
      <c r="O78" s="147"/>
      <c r="P78" s="147"/>
      <c r="Q78" s="250"/>
      <c r="R78" s="264"/>
    </row>
    <row r="79" customFormat="false" ht="12.75" hidden="false" customHeight="false" outlineLevel="0" collapsed="false">
      <c r="A79" s="141"/>
      <c r="B79" s="142"/>
      <c r="C79" s="142"/>
      <c r="D79" s="142"/>
      <c r="E79" s="142"/>
      <c r="F79" s="142"/>
      <c r="G79" s="142"/>
      <c r="H79" s="142"/>
      <c r="I79" s="142"/>
      <c r="J79" s="142"/>
      <c r="K79" s="146"/>
      <c r="L79" s="147"/>
      <c r="M79" s="147"/>
      <c r="N79" s="147"/>
      <c r="O79" s="147"/>
      <c r="P79" s="147"/>
      <c r="Q79" s="250"/>
      <c r="R79" s="264"/>
    </row>
    <row r="80" customFormat="false" ht="12.75" hidden="false" customHeight="false" outlineLevel="0" collapsed="false">
      <c r="A80" s="141"/>
      <c r="B80" s="142"/>
      <c r="C80" s="142"/>
      <c r="D80" s="142"/>
      <c r="E80" s="142"/>
      <c r="F80" s="142"/>
      <c r="G80" s="142"/>
      <c r="H80" s="142"/>
      <c r="I80" s="142"/>
      <c r="J80" s="142"/>
      <c r="K80" s="146"/>
      <c r="L80" s="147"/>
      <c r="M80" s="147"/>
      <c r="N80" s="147"/>
      <c r="O80" s="147"/>
      <c r="P80" s="147"/>
      <c r="Q80" s="250"/>
      <c r="R80" s="264"/>
    </row>
    <row r="81" customFormat="false" ht="12.75" hidden="false" customHeight="false" outlineLevel="0" collapsed="false">
      <c r="A81" s="171"/>
      <c r="C81" s="157"/>
      <c r="E81" s="157"/>
      <c r="G81" s="157"/>
      <c r="I81" s="157"/>
      <c r="K81" s="146"/>
      <c r="L81" s="147"/>
      <c r="M81" s="147"/>
      <c r="N81" s="147"/>
      <c r="O81" s="147"/>
      <c r="P81" s="147"/>
      <c r="Q81" s="250"/>
      <c r="R81" s="264"/>
    </row>
    <row r="82" customFormat="false" ht="12.75" hidden="false" customHeight="false" outlineLevel="0" collapsed="false">
      <c r="A82" s="171"/>
      <c r="C82" s="142"/>
      <c r="D82" s="142"/>
      <c r="E82" s="142"/>
      <c r="F82" s="142"/>
      <c r="G82" s="142"/>
      <c r="H82" s="142"/>
      <c r="I82" s="142"/>
      <c r="K82" s="146"/>
      <c r="L82" s="147"/>
      <c r="M82" s="147"/>
      <c r="N82" s="147"/>
      <c r="O82" s="147"/>
      <c r="P82" s="147"/>
      <c r="Q82" s="250"/>
      <c r="R82" s="264"/>
    </row>
    <row r="83" customFormat="false" ht="12.75" hidden="false" customHeight="false" outlineLevel="0" collapsed="false">
      <c r="A83" s="171"/>
      <c r="C83" s="157"/>
      <c r="E83" s="157"/>
      <c r="H83" s="172"/>
      <c r="I83" s="172"/>
      <c r="J83" s="157"/>
      <c r="K83" s="146"/>
      <c r="L83" s="147"/>
      <c r="M83" s="147"/>
      <c r="N83" s="147"/>
      <c r="O83" s="147"/>
      <c r="P83" s="147"/>
      <c r="R83" s="264"/>
    </row>
    <row r="84" customFormat="false" ht="12.75" hidden="false" customHeight="false" outlineLevel="0" collapsed="false">
      <c r="A84" s="171"/>
      <c r="K84" s="146"/>
      <c r="L84" s="147"/>
      <c r="M84" s="147"/>
      <c r="N84" s="147"/>
      <c r="O84" s="147"/>
      <c r="P84" s="147"/>
      <c r="R84" s="264"/>
    </row>
    <row r="85" customFormat="false" ht="12.75" hidden="false" customHeight="false" outlineLevel="0" collapsed="false">
      <c r="A85" s="171"/>
      <c r="K85" s="146"/>
      <c r="L85" s="147"/>
      <c r="M85" s="147"/>
      <c r="N85" s="147"/>
      <c r="O85" s="147"/>
      <c r="P85" s="147"/>
      <c r="R85" s="264"/>
    </row>
    <row r="86" customFormat="false" ht="12.75" hidden="false" customHeight="false" outlineLevel="0" collapsed="false">
      <c r="A86" s="171"/>
      <c r="K86" s="146"/>
      <c r="L86" s="147"/>
      <c r="M86" s="147"/>
      <c r="N86" s="147"/>
      <c r="O86" s="147"/>
      <c r="P86" s="147"/>
      <c r="R86" s="264"/>
    </row>
    <row r="87" customFormat="false" ht="12.75" hidden="false" customHeight="false" outlineLevel="0" collapsed="false">
      <c r="A87" s="171"/>
      <c r="K87" s="146"/>
      <c r="L87" s="147"/>
      <c r="M87" s="147"/>
      <c r="N87" s="147"/>
      <c r="O87" s="147"/>
      <c r="P87" s="147"/>
      <c r="R87" s="264"/>
    </row>
    <row r="88" customFormat="false" ht="12.75" hidden="false" customHeight="false" outlineLevel="0" collapsed="false">
      <c r="A88" s="171"/>
      <c r="K88" s="146"/>
      <c r="L88" s="147"/>
      <c r="M88" s="147"/>
      <c r="N88" s="147"/>
      <c r="O88" s="147"/>
      <c r="P88" s="147"/>
      <c r="R88" s="264"/>
    </row>
    <row r="89" customFormat="false" ht="12.75" hidden="false" customHeight="false" outlineLevel="0" collapsed="false">
      <c r="A89" s="171"/>
      <c r="K89" s="146"/>
      <c r="L89" s="147"/>
      <c r="M89" s="147"/>
      <c r="N89" s="147"/>
      <c r="O89" s="147"/>
      <c r="P89" s="147"/>
      <c r="R89" s="264"/>
    </row>
    <row r="90" customFormat="false" ht="12.75" hidden="false" customHeight="false" outlineLevel="0" collapsed="false">
      <c r="B90" s="131"/>
      <c r="D90" s="131"/>
      <c r="F90" s="131"/>
      <c r="H90" s="131"/>
      <c r="K90" s="146"/>
      <c r="L90" s="147"/>
      <c r="M90" s="147"/>
      <c r="N90" s="147"/>
      <c r="O90" s="147"/>
      <c r="P90" s="147"/>
      <c r="R90" s="264"/>
    </row>
    <row r="91" customFormat="false" ht="12.75" hidden="false" customHeight="false" outlineLevel="0" collapsed="false">
      <c r="A91" s="173"/>
      <c r="B91" s="133"/>
      <c r="C91" s="133"/>
      <c r="D91" s="133"/>
      <c r="E91" s="133"/>
      <c r="F91" s="133"/>
      <c r="G91" s="133"/>
      <c r="H91" s="133"/>
      <c r="I91" s="133"/>
      <c r="J91" s="133"/>
      <c r="K91" s="146"/>
      <c r="L91" s="147"/>
      <c r="M91" s="147"/>
      <c r="N91" s="147"/>
      <c r="O91" s="147"/>
      <c r="P91" s="147"/>
      <c r="R91" s="264"/>
    </row>
    <row r="92" customFormat="false" ht="12.75" hidden="false" customHeight="false" outlineLevel="0" collapsed="false">
      <c r="A92" s="94"/>
      <c r="B92" s="135"/>
      <c r="C92" s="135"/>
      <c r="D92" s="135"/>
      <c r="E92" s="135"/>
      <c r="F92" s="135"/>
      <c r="G92" s="135"/>
      <c r="H92" s="135"/>
      <c r="I92" s="135"/>
      <c r="J92" s="135"/>
      <c r="K92" s="146"/>
      <c r="L92" s="172"/>
      <c r="M92" s="172"/>
      <c r="N92" s="172"/>
      <c r="O92" s="172"/>
      <c r="P92" s="172"/>
      <c r="R92" s="139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2"/>
      <c r="G93" s="142"/>
      <c r="H93" s="142"/>
      <c r="I93" s="142"/>
      <c r="J93" s="142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2"/>
      <c r="G94" s="142"/>
      <c r="H94" s="142"/>
      <c r="I94" s="142"/>
      <c r="J94" s="142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2"/>
      <c r="G95" s="142"/>
      <c r="H95" s="142"/>
      <c r="I95" s="142"/>
      <c r="J95" s="142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2"/>
      <c r="G96" s="142"/>
      <c r="H96" s="142"/>
      <c r="I96" s="142"/>
      <c r="J96" s="142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2"/>
      <c r="G97" s="142"/>
      <c r="H97" s="142"/>
      <c r="I97" s="142"/>
      <c r="J97" s="142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2"/>
      <c r="G98" s="142"/>
      <c r="H98" s="142"/>
      <c r="I98" s="142"/>
      <c r="J98" s="142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2"/>
      <c r="G99" s="142"/>
      <c r="H99" s="142"/>
      <c r="I99" s="142"/>
      <c r="J99" s="142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2"/>
      <c r="G101" s="142"/>
      <c r="H101" s="142"/>
      <c r="I101" s="142"/>
      <c r="J101" s="142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2"/>
      <c r="G102" s="142"/>
      <c r="H102" s="142"/>
      <c r="I102" s="142"/>
      <c r="J102" s="142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2"/>
      <c r="G103" s="142"/>
      <c r="H103" s="142"/>
      <c r="I103" s="142"/>
      <c r="J103" s="142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2"/>
      <c r="G104" s="142"/>
      <c r="H104" s="142"/>
      <c r="I104" s="142"/>
      <c r="J104" s="142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2"/>
      <c r="G105" s="142"/>
      <c r="H105" s="142"/>
      <c r="I105" s="142"/>
      <c r="J105" s="142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2"/>
      <c r="G106" s="142"/>
      <c r="H106" s="142"/>
      <c r="I106" s="142"/>
      <c r="J106" s="142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2"/>
      <c r="G107" s="142"/>
      <c r="H107" s="142"/>
      <c r="I107" s="142"/>
      <c r="J107" s="142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2"/>
      <c r="G108" s="142"/>
      <c r="H108" s="142"/>
      <c r="I108" s="142"/>
      <c r="J108" s="142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2"/>
      <c r="G109" s="142"/>
      <c r="H109" s="142"/>
      <c r="I109" s="142"/>
      <c r="J109" s="142"/>
    </row>
    <row r="110" customFormat="false" ht="12.75" hidden="false" customHeight="false" outlineLevel="0" collapsed="false">
      <c r="A110" s="141"/>
      <c r="B110" s="142"/>
      <c r="C110" s="142"/>
      <c r="D110" s="142"/>
      <c r="E110" s="142"/>
      <c r="F110" s="142"/>
      <c r="G110" s="142"/>
      <c r="H110" s="142"/>
      <c r="I110" s="142"/>
      <c r="J110" s="142"/>
    </row>
    <row r="111" customFormat="false" ht="12.75" hidden="false" customHeight="false" outlineLevel="0" collapsed="false">
      <c r="A111" s="141"/>
      <c r="B111" s="142"/>
      <c r="C111" s="142"/>
      <c r="D111" s="142"/>
      <c r="E111" s="142"/>
      <c r="F111" s="142"/>
      <c r="G111" s="142"/>
      <c r="H111" s="142"/>
      <c r="I111" s="142"/>
      <c r="J111" s="142"/>
    </row>
    <row r="112" customFormat="false" ht="12.75" hidden="false" customHeight="false" outlineLevel="0" collapsed="false">
      <c r="A112" s="141"/>
      <c r="B112" s="142"/>
      <c r="C112" s="142"/>
      <c r="D112" s="142"/>
      <c r="E112" s="142"/>
      <c r="F112" s="142"/>
      <c r="G112" s="142"/>
      <c r="H112" s="142"/>
      <c r="I112" s="142"/>
      <c r="J112" s="142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2"/>
      <c r="G113" s="142"/>
      <c r="H113" s="142"/>
      <c r="I113" s="142"/>
      <c r="J113" s="142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2"/>
      <c r="G114" s="142"/>
      <c r="H114" s="142"/>
      <c r="I114" s="142"/>
      <c r="J114" s="142"/>
    </row>
    <row r="115" customFormat="false" ht="12.75" hidden="false" customHeight="false" outlineLevel="0" collapsed="false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</row>
    <row r="116" customFormat="false" ht="12.75" hidden="false" customHeight="false" outlineLevel="0" collapsed="false">
      <c r="A116" s="141"/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customFormat="false" ht="12.75" hidden="false" customHeight="false" outlineLevel="0" collapsed="false">
      <c r="A117" s="141"/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customFormat="false" ht="12.75" hidden="false" customHeight="false" outlineLevel="0" collapsed="false">
      <c r="A118" s="141"/>
      <c r="B118" s="142"/>
      <c r="C118" s="142"/>
      <c r="D118" s="142"/>
      <c r="E118" s="142"/>
      <c r="F118" s="142"/>
      <c r="G118" s="142"/>
      <c r="H118" s="142"/>
      <c r="I118" s="142"/>
      <c r="J118" s="142"/>
    </row>
    <row r="119" customFormat="false" ht="12.75" hidden="false" customHeight="false" outlineLevel="0" collapsed="false">
      <c r="A119" s="141"/>
      <c r="B119" s="142"/>
      <c r="C119" s="142"/>
      <c r="D119" s="142"/>
      <c r="E119" s="142"/>
      <c r="F119" s="142"/>
      <c r="G119" s="142"/>
      <c r="H119" s="142"/>
      <c r="I119" s="142"/>
      <c r="J119" s="142"/>
    </row>
    <row r="120" customFormat="false" ht="12.75" hidden="false" customHeight="false" outlineLevel="0" collapsed="false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</row>
    <row r="121" customFormat="false" ht="12.75" hidden="false" customHeight="false" outlineLevel="0" collapsed="false">
      <c r="A121" s="141"/>
      <c r="B121" s="142"/>
      <c r="C121" s="142"/>
      <c r="D121" s="142"/>
      <c r="E121" s="142"/>
      <c r="F121" s="142"/>
      <c r="G121" s="142"/>
      <c r="H121" s="142"/>
      <c r="I121" s="142"/>
      <c r="J121" s="142"/>
    </row>
    <row r="122" customFormat="false" ht="12.75" hidden="false" customHeight="false" outlineLevel="0" collapsed="false">
      <c r="A122" s="141"/>
      <c r="B122" s="142"/>
      <c r="C122" s="142"/>
      <c r="D122" s="142"/>
      <c r="E122" s="142"/>
      <c r="F122" s="142"/>
      <c r="G122" s="142"/>
      <c r="H122" s="142"/>
      <c r="I122" s="142"/>
      <c r="J122" s="142"/>
    </row>
    <row r="123" customFormat="false" ht="12.75" hidden="false" customHeight="false" outlineLevel="0" collapsed="false">
      <c r="A123" s="141"/>
      <c r="B123" s="142"/>
      <c r="C123" s="142"/>
      <c r="D123" s="142"/>
      <c r="E123" s="142"/>
      <c r="F123" s="142"/>
      <c r="G123" s="142"/>
      <c r="H123" s="142"/>
      <c r="I123" s="142"/>
      <c r="J123" s="142"/>
    </row>
    <row r="124" customFormat="false" ht="12.75" hidden="false" customHeight="false" outlineLevel="0" collapsed="false">
      <c r="A124" s="141"/>
      <c r="B124" s="142"/>
      <c r="C124" s="142"/>
      <c r="D124" s="142"/>
      <c r="E124" s="142"/>
      <c r="F124" s="142"/>
      <c r="G124" s="142"/>
      <c r="H124" s="142"/>
      <c r="I124" s="142"/>
      <c r="J124" s="142"/>
    </row>
    <row r="125" customFormat="false" ht="12.75" hidden="false" customHeight="false" outlineLevel="0" collapsed="false">
      <c r="A125" s="171"/>
      <c r="B125" s="142"/>
      <c r="C125" s="157"/>
      <c r="D125" s="142"/>
      <c r="E125" s="157"/>
      <c r="F125" s="142"/>
      <c r="G125" s="157"/>
      <c r="H125" s="142"/>
      <c r="I125" s="157"/>
    </row>
    <row r="126" customFormat="false" ht="12.75" hidden="false" customHeight="false" outlineLevel="0" collapsed="false">
      <c r="A126" s="171"/>
      <c r="C126" s="142"/>
      <c r="D126" s="142"/>
      <c r="E126" s="142"/>
      <c r="F126" s="142"/>
      <c r="G126" s="142"/>
      <c r="H126" s="142"/>
      <c r="I126" s="142"/>
    </row>
    <row r="127" customFormat="false" ht="12.75" hidden="false" customHeight="false" outlineLevel="0" collapsed="false">
      <c r="A127" s="171"/>
      <c r="C127" s="157"/>
      <c r="E127" s="157"/>
      <c r="H127" s="172"/>
      <c r="I127" s="172"/>
      <c r="J127" s="157"/>
    </row>
    <row r="128" customFormat="false" ht="12.75" hidden="false" customHeight="false" outlineLevel="0" collapsed="false">
      <c r="A128" s="171"/>
    </row>
    <row r="129" customFormat="false" ht="12.75" hidden="false" customHeight="false" outlineLevel="0" collapsed="false">
      <c r="B129" s="131"/>
      <c r="D129" s="131"/>
      <c r="F129" s="131"/>
      <c r="H129" s="131"/>
    </row>
    <row r="130" customFormat="false" ht="12.75" hidden="false" customHeight="false" outlineLevel="0" collapsed="false">
      <c r="B130" s="132"/>
      <c r="C130" s="133"/>
      <c r="D130" s="133"/>
      <c r="E130" s="133"/>
      <c r="F130" s="133"/>
      <c r="G130" s="133"/>
      <c r="H130" s="133"/>
      <c r="I130" s="133"/>
      <c r="J130" s="133"/>
    </row>
    <row r="131" customFormat="false" ht="12.75" hidden="false" customHeight="false" outlineLevel="0" collapsed="false">
      <c r="A131" s="94"/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customFormat="false" ht="12.75" hidden="false" customHeight="false" outlineLevel="0" collapsed="false">
      <c r="A132" s="141"/>
      <c r="B132" s="142"/>
      <c r="C132" s="142"/>
      <c r="D132" s="142"/>
      <c r="E132" s="142"/>
      <c r="F132" s="142"/>
      <c r="G132" s="142"/>
      <c r="H132" s="142"/>
      <c r="I132" s="142"/>
      <c r="J132" s="142"/>
    </row>
    <row r="133" customFormat="false" ht="12.75" hidden="false" customHeight="false" outlineLevel="0" collapsed="false">
      <c r="A133" s="141"/>
      <c r="B133" s="142"/>
      <c r="C133" s="142"/>
      <c r="D133" s="142"/>
      <c r="E133" s="142"/>
      <c r="F133" s="142"/>
      <c r="G133" s="142"/>
      <c r="H133" s="142"/>
      <c r="I133" s="142"/>
      <c r="J133" s="142"/>
    </row>
    <row r="134" customFormat="false" ht="12.75" hidden="false" customHeight="false" outlineLevel="0" collapsed="false">
      <c r="A134" s="141"/>
      <c r="B134" s="142"/>
      <c r="C134" s="142"/>
      <c r="D134" s="142"/>
      <c r="E134" s="142"/>
      <c r="F134" s="142"/>
      <c r="G134" s="142"/>
      <c r="H134" s="142"/>
      <c r="I134" s="142"/>
      <c r="J134" s="142"/>
    </row>
    <row r="135" customFormat="false" ht="12.75" hidden="false" customHeight="false" outlineLevel="0" collapsed="false">
      <c r="A135" s="141"/>
      <c r="B135" s="142"/>
      <c r="C135" s="142"/>
      <c r="D135" s="142"/>
      <c r="E135" s="142"/>
      <c r="F135" s="142"/>
      <c r="G135" s="142"/>
      <c r="H135" s="142"/>
      <c r="I135" s="142"/>
      <c r="J135" s="142"/>
    </row>
    <row r="136" customFormat="false" ht="12.75" hidden="false" customHeight="false" outlineLevel="0" collapsed="false">
      <c r="A136" s="141"/>
      <c r="B136" s="142"/>
      <c r="C136" s="142"/>
      <c r="D136" s="142"/>
      <c r="E136" s="142"/>
      <c r="F136" s="142"/>
      <c r="G136" s="142"/>
      <c r="H136" s="142"/>
      <c r="I136" s="142"/>
      <c r="J136" s="142"/>
    </row>
    <row r="137" customFormat="false" ht="12.75" hidden="false" customHeight="false" outlineLevel="0" collapsed="false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</row>
    <row r="138" customFormat="false" ht="12.75" hidden="false" customHeight="false" outlineLevel="0" collapsed="false">
      <c r="A138" s="141"/>
      <c r="B138" s="142"/>
      <c r="C138" s="142"/>
      <c r="D138" s="142"/>
      <c r="E138" s="142"/>
      <c r="F138" s="142"/>
      <c r="G138" s="142"/>
      <c r="H138" s="142"/>
      <c r="I138" s="142"/>
      <c r="J138" s="142"/>
    </row>
    <row r="139" customFormat="false" ht="12.75" hidden="false" customHeight="false" outlineLevel="0" collapsed="false">
      <c r="A139" s="141"/>
      <c r="B139" s="142"/>
      <c r="C139" s="142"/>
      <c r="D139" s="142"/>
      <c r="E139" s="142"/>
      <c r="F139" s="142"/>
      <c r="G139" s="142"/>
      <c r="H139" s="142"/>
      <c r="I139" s="142"/>
      <c r="J139" s="142"/>
    </row>
    <row r="140" customFormat="false" ht="12.75" hidden="false" customHeight="false" outlineLevel="0" collapsed="false">
      <c r="A140" s="141"/>
      <c r="B140" s="142"/>
      <c r="C140" s="142"/>
      <c r="D140" s="142"/>
      <c r="E140" s="142"/>
      <c r="F140" s="142"/>
      <c r="G140" s="142"/>
      <c r="H140" s="142"/>
      <c r="I140" s="142"/>
      <c r="J140" s="142"/>
    </row>
    <row r="141" customFormat="false" ht="12.75" hidden="false" customHeight="false" outlineLevel="0" collapsed="false">
      <c r="A141" s="141"/>
      <c r="B141" s="142"/>
      <c r="C141" s="142"/>
      <c r="D141" s="142"/>
      <c r="E141" s="142"/>
      <c r="F141" s="142"/>
      <c r="G141" s="142"/>
      <c r="H141" s="142"/>
      <c r="I141" s="142"/>
      <c r="J141" s="142"/>
    </row>
    <row r="142" customFormat="false" ht="12.75" hidden="false" customHeight="false" outlineLevel="0" collapsed="false">
      <c r="A142" s="141"/>
      <c r="B142" s="142"/>
      <c r="C142" s="142"/>
      <c r="D142" s="142"/>
      <c r="E142" s="142"/>
      <c r="F142" s="142"/>
      <c r="G142" s="142"/>
      <c r="H142" s="142"/>
      <c r="I142" s="142"/>
      <c r="J142" s="142"/>
    </row>
    <row r="143" customFormat="false" ht="12.75" hidden="false" customHeight="false" outlineLevel="0" collapsed="false">
      <c r="A143" s="141"/>
      <c r="B143" s="142"/>
      <c r="C143" s="142"/>
      <c r="D143" s="142"/>
      <c r="E143" s="142"/>
      <c r="F143" s="142"/>
      <c r="G143" s="142"/>
      <c r="H143" s="142"/>
      <c r="I143" s="142"/>
      <c r="J143" s="142"/>
    </row>
    <row r="144" customFormat="false" ht="12.75" hidden="false" customHeight="false" outlineLevel="0" collapsed="false">
      <c r="A144" s="141"/>
      <c r="B144" s="142"/>
      <c r="C144" s="142"/>
      <c r="D144" s="142"/>
      <c r="E144" s="142"/>
      <c r="F144" s="142"/>
      <c r="G144" s="142"/>
      <c r="H144" s="142"/>
      <c r="I144" s="142"/>
      <c r="J144" s="142"/>
    </row>
    <row r="145" customFormat="false" ht="12.75" hidden="false" customHeight="false" outlineLevel="0" collapsed="false">
      <c r="A145" s="141"/>
      <c r="B145" s="142"/>
      <c r="C145" s="142"/>
      <c r="D145" s="142"/>
      <c r="E145" s="142"/>
      <c r="F145" s="142"/>
      <c r="G145" s="142"/>
      <c r="H145" s="142"/>
      <c r="I145" s="142"/>
      <c r="J145" s="142"/>
    </row>
    <row r="146" customFormat="false" ht="12.75" hidden="false" customHeight="false" outlineLevel="0" collapsed="false">
      <c r="A146" s="141"/>
      <c r="B146" s="142"/>
      <c r="C146" s="142"/>
      <c r="D146" s="142"/>
      <c r="E146" s="142"/>
      <c r="F146" s="142"/>
      <c r="G146" s="142"/>
      <c r="H146" s="142"/>
      <c r="I146" s="142"/>
      <c r="J146" s="142"/>
    </row>
    <row r="147" customFormat="false" ht="12.75" hidden="false" customHeight="false" outlineLevel="0" collapsed="false">
      <c r="A147" s="141"/>
      <c r="B147" s="142"/>
      <c r="C147" s="142"/>
      <c r="D147" s="142"/>
      <c r="E147" s="142"/>
      <c r="F147" s="142"/>
      <c r="G147" s="142"/>
      <c r="H147" s="142"/>
      <c r="I147" s="142"/>
      <c r="J147" s="142"/>
    </row>
    <row r="148" customFormat="false" ht="12.75" hidden="false" customHeight="false" outlineLevel="0" collapsed="false">
      <c r="A148" s="141"/>
      <c r="B148" s="142"/>
      <c r="C148" s="142"/>
      <c r="D148" s="142"/>
      <c r="E148" s="142"/>
      <c r="F148" s="142"/>
      <c r="G148" s="142"/>
      <c r="H148" s="142"/>
      <c r="I148" s="142"/>
      <c r="J148" s="142"/>
    </row>
    <row r="149" customFormat="false" ht="12.75" hidden="false" customHeight="false" outlineLevel="0" collapsed="false">
      <c r="A149" s="141"/>
      <c r="B149" s="142"/>
      <c r="C149" s="142"/>
      <c r="D149" s="142"/>
      <c r="E149" s="142"/>
      <c r="F149" s="142"/>
      <c r="G149" s="142"/>
      <c r="H149" s="142"/>
      <c r="I149" s="142"/>
      <c r="J149" s="142"/>
    </row>
    <row r="150" customFormat="false" ht="12.75" hidden="false" customHeight="false" outlineLevel="0" collapsed="false">
      <c r="A150" s="141"/>
      <c r="B150" s="142"/>
      <c r="C150" s="142"/>
      <c r="D150" s="142"/>
      <c r="E150" s="142"/>
      <c r="F150" s="142"/>
      <c r="G150" s="142"/>
      <c r="H150" s="142"/>
      <c r="I150" s="142"/>
      <c r="J150" s="142"/>
    </row>
    <row r="151" customFormat="false" ht="12.75" hidden="false" customHeight="false" outlineLevel="0" collapsed="false">
      <c r="A151" s="141"/>
      <c r="B151" s="142"/>
      <c r="C151" s="142"/>
      <c r="D151" s="142"/>
      <c r="E151" s="142"/>
      <c r="F151" s="142"/>
      <c r="G151" s="142"/>
      <c r="H151" s="142"/>
      <c r="I151" s="142"/>
      <c r="J151" s="142"/>
    </row>
    <row r="152" customFormat="false" ht="12.75" hidden="false" customHeight="false" outlineLevel="0" collapsed="false">
      <c r="A152" s="141"/>
      <c r="B152" s="142"/>
      <c r="C152" s="142"/>
      <c r="D152" s="142"/>
      <c r="E152" s="142"/>
      <c r="F152" s="142"/>
      <c r="G152" s="142"/>
      <c r="H152" s="142"/>
      <c r="I152" s="142"/>
      <c r="J152" s="142"/>
    </row>
    <row r="153" customFormat="false" ht="12.75" hidden="false" customHeight="false" outlineLevel="0" collapsed="false">
      <c r="A153" s="141"/>
      <c r="B153" s="142"/>
      <c r="C153" s="142"/>
      <c r="D153" s="142"/>
      <c r="E153" s="142"/>
      <c r="F153" s="142"/>
      <c r="G153" s="142"/>
      <c r="H153" s="142"/>
      <c r="I153" s="142"/>
      <c r="J153" s="142"/>
    </row>
    <row r="154" customFormat="false" ht="12.75" hidden="false" customHeight="false" outlineLevel="0" collapsed="false">
      <c r="A154" s="141"/>
      <c r="B154" s="142"/>
      <c r="C154" s="142"/>
      <c r="D154" s="142"/>
      <c r="E154" s="142"/>
      <c r="F154" s="142"/>
      <c r="G154" s="142"/>
      <c r="H154" s="142"/>
      <c r="I154" s="142"/>
      <c r="J154" s="142"/>
    </row>
    <row r="155" customFormat="false" ht="12.75" hidden="false" customHeight="false" outlineLevel="0" collapsed="false">
      <c r="A155" s="141"/>
      <c r="B155" s="142"/>
      <c r="C155" s="142"/>
      <c r="D155" s="142"/>
      <c r="E155" s="142"/>
      <c r="F155" s="142"/>
      <c r="G155" s="142"/>
      <c r="H155" s="142"/>
      <c r="I155" s="142"/>
      <c r="J155" s="142"/>
    </row>
    <row r="156" customFormat="false" ht="12.75" hidden="false" customHeight="false" outlineLevel="0" collapsed="false">
      <c r="A156" s="141"/>
      <c r="B156" s="142"/>
      <c r="C156" s="142"/>
      <c r="D156" s="142"/>
      <c r="E156" s="142"/>
      <c r="F156" s="142"/>
      <c r="G156" s="142"/>
      <c r="H156" s="142"/>
      <c r="I156" s="142"/>
      <c r="J156" s="142"/>
    </row>
    <row r="157" customFormat="false" ht="12.75" hidden="false" customHeight="false" outlineLevel="0" collapsed="false">
      <c r="A157" s="141"/>
      <c r="B157" s="142"/>
      <c r="C157" s="142"/>
      <c r="D157" s="142"/>
      <c r="E157" s="142"/>
      <c r="F157" s="142"/>
      <c r="G157" s="142"/>
      <c r="H157" s="142"/>
      <c r="I157" s="142"/>
      <c r="J157" s="142"/>
    </row>
    <row r="158" customFormat="false" ht="12.75" hidden="false" customHeight="false" outlineLevel="0" collapsed="false">
      <c r="A158" s="141"/>
      <c r="B158" s="142"/>
      <c r="C158" s="142"/>
      <c r="D158" s="142"/>
      <c r="E158" s="142"/>
      <c r="F158" s="142"/>
      <c r="G158" s="142"/>
      <c r="H158" s="142"/>
      <c r="I158" s="142"/>
      <c r="J158" s="142"/>
    </row>
    <row r="159" customFormat="false" ht="12.75" hidden="false" customHeight="false" outlineLevel="0" collapsed="false">
      <c r="A159" s="141"/>
      <c r="B159" s="142"/>
      <c r="C159" s="142"/>
      <c r="D159" s="142"/>
      <c r="E159" s="142"/>
      <c r="F159" s="142"/>
      <c r="G159" s="142"/>
      <c r="H159" s="142"/>
      <c r="I159" s="142"/>
      <c r="J159" s="142"/>
    </row>
    <row r="160" customFormat="false" ht="12.75" hidden="false" customHeight="false" outlineLevel="0" collapsed="false">
      <c r="A160" s="141"/>
      <c r="B160" s="142"/>
      <c r="C160" s="142"/>
      <c r="D160" s="142"/>
      <c r="E160" s="142"/>
      <c r="F160" s="142"/>
      <c r="G160" s="142"/>
      <c r="H160" s="142"/>
      <c r="I160" s="142"/>
      <c r="J160" s="142"/>
    </row>
    <row r="161" customFormat="false" ht="12.75" hidden="false" customHeight="false" outlineLevel="0" collapsed="false">
      <c r="A161" s="141"/>
      <c r="B161" s="142"/>
      <c r="C161" s="142"/>
      <c r="D161" s="142"/>
      <c r="E161" s="142"/>
      <c r="F161" s="142"/>
      <c r="G161" s="142"/>
      <c r="H161" s="142"/>
      <c r="I161" s="142"/>
      <c r="J161" s="142"/>
    </row>
    <row r="162" customFormat="false" ht="12.75" hidden="false" customHeight="false" outlineLevel="0" collapsed="false">
      <c r="A162" s="141"/>
      <c r="B162" s="142"/>
      <c r="C162" s="142"/>
      <c r="D162" s="142"/>
      <c r="E162" s="142"/>
      <c r="F162" s="142"/>
      <c r="G162" s="142"/>
      <c r="H162" s="142"/>
      <c r="I162" s="142"/>
      <c r="J162" s="142"/>
    </row>
    <row r="163" customFormat="false" ht="12.75" hidden="false" customHeight="false" outlineLevel="0" collapsed="false">
      <c r="A163" s="141"/>
      <c r="B163" s="142"/>
      <c r="C163" s="142"/>
      <c r="D163" s="142"/>
      <c r="E163" s="142"/>
      <c r="F163" s="142"/>
      <c r="G163" s="142"/>
      <c r="H163" s="142"/>
      <c r="I163" s="142"/>
      <c r="J163" s="142"/>
    </row>
    <row r="166" customFormat="false" ht="12.75" hidden="false" customHeight="false" outlineLevel="0" collapsed="false">
      <c r="I166" s="76"/>
      <c r="J166" s="142"/>
    </row>
    <row r="167" customFormat="false" ht="12.75" hidden="false" customHeight="false" outlineLevel="0" collapsed="false">
      <c r="J167" s="142"/>
    </row>
    <row r="171" customFormat="false" ht="12.75" hidden="false" customHeight="false" outlineLevel="0" collapsed="false">
      <c r="B171" s="131"/>
      <c r="D171" s="131"/>
      <c r="F171" s="131"/>
      <c r="H171" s="131"/>
    </row>
    <row r="172" customFormat="false" ht="12.75" hidden="false" customHeight="false" outlineLevel="0" collapsed="false">
      <c r="B172" s="132"/>
      <c r="C172" s="133"/>
      <c r="D172" s="133"/>
      <c r="E172" s="133"/>
      <c r="F172" s="133"/>
      <c r="G172" s="133"/>
      <c r="H172" s="133"/>
      <c r="I172" s="133"/>
    </row>
    <row r="173" customFormat="false" ht="12.75" hidden="false" customHeight="false" outlineLevel="0" collapsed="false">
      <c r="A173" s="94"/>
      <c r="B173" s="135"/>
      <c r="C173" s="135"/>
      <c r="D173" s="135"/>
      <c r="E173" s="135"/>
      <c r="F173" s="135"/>
      <c r="G173" s="135"/>
      <c r="H173" s="135"/>
      <c r="I173" s="135"/>
    </row>
    <row r="174" customFormat="false" ht="12.75" hidden="false" customHeight="false" outlineLevel="0" collapsed="false">
      <c r="A174" s="141"/>
      <c r="B174" s="142"/>
      <c r="C174" s="142"/>
      <c r="D174" s="142"/>
      <c r="E174" s="142"/>
      <c r="F174" s="142"/>
      <c r="G174" s="142"/>
      <c r="H174" s="142"/>
      <c r="I174" s="142"/>
    </row>
    <row r="175" customFormat="false" ht="12.75" hidden="false" customHeight="false" outlineLevel="0" collapsed="false">
      <c r="A175" s="141"/>
      <c r="B175" s="142"/>
      <c r="C175" s="142"/>
      <c r="D175" s="142"/>
      <c r="E175" s="142"/>
      <c r="F175" s="142"/>
      <c r="G175" s="142"/>
      <c r="H175" s="142"/>
      <c r="I175" s="142"/>
    </row>
    <row r="176" customFormat="false" ht="12.75" hidden="false" customHeight="false" outlineLevel="0" collapsed="false">
      <c r="A176" s="141"/>
      <c r="B176" s="142"/>
      <c r="C176" s="142"/>
      <c r="D176" s="142"/>
      <c r="E176" s="142"/>
      <c r="F176" s="142"/>
      <c r="G176" s="142"/>
      <c r="H176" s="142"/>
      <c r="I176" s="142"/>
    </row>
    <row r="177" customFormat="false" ht="12.75" hidden="false" customHeight="false" outlineLevel="0" collapsed="false">
      <c r="A177" s="141"/>
      <c r="B177" s="142"/>
      <c r="C177" s="142"/>
      <c r="D177" s="142"/>
      <c r="E177" s="142"/>
      <c r="F177" s="142"/>
      <c r="G177" s="142"/>
      <c r="H177" s="142"/>
      <c r="I177" s="142"/>
    </row>
    <row r="178" customFormat="false" ht="12.75" hidden="false" customHeight="false" outlineLevel="0" collapsed="false">
      <c r="A178" s="141"/>
      <c r="B178" s="142"/>
      <c r="C178" s="142"/>
      <c r="D178" s="142"/>
      <c r="E178" s="142"/>
      <c r="F178" s="142"/>
      <c r="G178" s="142"/>
      <c r="H178" s="142"/>
      <c r="I178" s="142"/>
    </row>
    <row r="179" customFormat="false" ht="12.75" hidden="false" customHeight="false" outlineLevel="0" collapsed="false">
      <c r="A179" s="141"/>
      <c r="B179" s="142"/>
      <c r="C179" s="142"/>
      <c r="D179" s="142"/>
      <c r="E179" s="142"/>
      <c r="F179" s="142"/>
      <c r="G179" s="142"/>
      <c r="H179" s="142"/>
      <c r="I179" s="142"/>
    </row>
    <row r="180" customFormat="false" ht="12.75" hidden="false" customHeight="false" outlineLevel="0" collapsed="false">
      <c r="A180" s="141"/>
      <c r="B180" s="142"/>
      <c r="C180" s="142"/>
      <c r="D180" s="142"/>
      <c r="E180" s="142"/>
      <c r="F180" s="142"/>
      <c r="G180" s="142"/>
      <c r="H180" s="142"/>
      <c r="I180" s="142"/>
    </row>
    <row r="181" customFormat="false" ht="12.75" hidden="false" customHeight="false" outlineLevel="0" collapsed="false">
      <c r="A181" s="141"/>
      <c r="B181" s="142"/>
      <c r="C181" s="142"/>
      <c r="D181" s="142"/>
      <c r="E181" s="142"/>
      <c r="F181" s="142"/>
      <c r="G181" s="142"/>
      <c r="H181" s="142"/>
      <c r="I181" s="142"/>
    </row>
    <row r="182" customFormat="false" ht="12.75" hidden="false" customHeight="false" outlineLevel="0" collapsed="false">
      <c r="A182" s="141"/>
      <c r="B182" s="142"/>
      <c r="C182" s="142"/>
      <c r="D182" s="142"/>
      <c r="E182" s="142"/>
      <c r="F182" s="142"/>
      <c r="G182" s="142"/>
      <c r="H182" s="142"/>
      <c r="I182" s="142"/>
    </row>
    <row r="183" customFormat="false" ht="12.75" hidden="false" customHeight="false" outlineLevel="0" collapsed="false">
      <c r="A183" s="141"/>
      <c r="B183" s="142"/>
      <c r="C183" s="142"/>
      <c r="D183" s="142"/>
      <c r="E183" s="142"/>
      <c r="F183" s="142"/>
      <c r="G183" s="142"/>
      <c r="H183" s="142"/>
      <c r="I183" s="142"/>
    </row>
    <row r="184" customFormat="false" ht="12.75" hidden="false" customHeight="false" outlineLevel="0" collapsed="false">
      <c r="A184" s="141"/>
      <c r="B184" s="142"/>
      <c r="C184" s="142"/>
      <c r="D184" s="142"/>
      <c r="E184" s="142"/>
      <c r="F184" s="142"/>
      <c r="G184" s="142"/>
      <c r="H184" s="142"/>
      <c r="I184" s="142"/>
    </row>
    <row r="185" customFormat="false" ht="12.75" hidden="false" customHeight="false" outlineLevel="0" collapsed="false">
      <c r="A185" s="141"/>
      <c r="B185" s="142"/>
      <c r="C185" s="142"/>
      <c r="D185" s="142"/>
      <c r="E185" s="142"/>
      <c r="F185" s="142"/>
      <c r="G185" s="142"/>
      <c r="H185" s="142"/>
      <c r="I185" s="142"/>
    </row>
    <row r="186" customFormat="false" ht="12.75" hidden="false" customHeight="false" outlineLevel="0" collapsed="false">
      <c r="A186" s="141"/>
      <c r="B186" s="142"/>
      <c r="C186" s="142"/>
      <c r="D186" s="142"/>
      <c r="E186" s="142"/>
      <c r="F186" s="142"/>
      <c r="G186" s="142"/>
      <c r="H186" s="142"/>
      <c r="I186" s="142"/>
    </row>
    <row r="187" customFormat="false" ht="12.75" hidden="false" customHeight="false" outlineLevel="0" collapsed="false">
      <c r="A187" s="141"/>
      <c r="B187" s="142"/>
      <c r="C187" s="142"/>
      <c r="D187" s="142"/>
      <c r="E187" s="142"/>
      <c r="F187" s="142"/>
      <c r="G187" s="142"/>
      <c r="H187" s="142"/>
      <c r="I187" s="142"/>
    </row>
    <row r="188" customFormat="false" ht="12.75" hidden="false" customHeight="false" outlineLevel="0" collapsed="false">
      <c r="A188" s="141"/>
      <c r="B188" s="142"/>
      <c r="C188" s="142"/>
      <c r="D188" s="142"/>
      <c r="E188" s="142"/>
      <c r="F188" s="142"/>
      <c r="G188" s="142"/>
      <c r="H188" s="142"/>
      <c r="I188" s="142"/>
    </row>
    <row r="189" customFormat="false" ht="12.75" hidden="false" customHeight="false" outlineLevel="0" collapsed="false">
      <c r="A189" s="141"/>
      <c r="B189" s="142"/>
      <c r="C189" s="142"/>
      <c r="D189" s="142"/>
      <c r="E189" s="142"/>
      <c r="F189" s="142"/>
      <c r="G189" s="142"/>
      <c r="H189" s="142"/>
      <c r="I189" s="142"/>
    </row>
    <row r="190" customFormat="false" ht="12.75" hidden="false" customHeight="false" outlineLevel="0" collapsed="false">
      <c r="A190" s="141"/>
      <c r="B190" s="142"/>
      <c r="C190" s="142"/>
      <c r="D190" s="142"/>
      <c r="E190" s="142"/>
      <c r="F190" s="142"/>
      <c r="G190" s="142"/>
      <c r="H190" s="142"/>
      <c r="I190" s="142"/>
    </row>
    <row r="191" customFormat="false" ht="12.75" hidden="false" customHeight="false" outlineLevel="0" collapsed="false">
      <c r="A191" s="141"/>
      <c r="B191" s="142"/>
      <c r="C191" s="142"/>
      <c r="D191" s="142"/>
      <c r="E191" s="142"/>
      <c r="F191" s="142"/>
      <c r="G191" s="142"/>
      <c r="H191" s="142"/>
      <c r="I191" s="142"/>
    </row>
    <row r="192" customFormat="false" ht="12.75" hidden="false" customHeight="false" outlineLevel="0" collapsed="false">
      <c r="A192" s="141"/>
      <c r="B192" s="142"/>
      <c r="C192" s="142"/>
      <c r="D192" s="142"/>
      <c r="E192" s="142"/>
      <c r="F192" s="142"/>
      <c r="G192" s="142"/>
      <c r="H192" s="142"/>
      <c r="I192" s="142"/>
    </row>
    <row r="193" customFormat="false" ht="12.75" hidden="false" customHeight="false" outlineLevel="0" collapsed="false">
      <c r="A193" s="141"/>
      <c r="B193" s="142"/>
      <c r="C193" s="142"/>
      <c r="D193" s="142"/>
      <c r="E193" s="142"/>
      <c r="F193" s="142"/>
      <c r="G193" s="142"/>
      <c r="H193" s="142"/>
      <c r="I193" s="142"/>
    </row>
    <row r="194" customFormat="false" ht="12.75" hidden="false" customHeight="false" outlineLevel="0" collapsed="false">
      <c r="A194" s="141"/>
      <c r="B194" s="142"/>
      <c r="C194" s="142"/>
      <c r="D194" s="142"/>
      <c r="E194" s="142"/>
      <c r="F194" s="142"/>
      <c r="G194" s="142"/>
      <c r="H194" s="142"/>
      <c r="I194" s="142"/>
    </row>
    <row r="195" customFormat="false" ht="12.75" hidden="false" customHeight="false" outlineLevel="0" collapsed="false">
      <c r="A195" s="141"/>
      <c r="B195" s="142"/>
      <c r="C195" s="142"/>
      <c r="D195" s="142"/>
      <c r="E195" s="142"/>
      <c r="F195" s="142"/>
      <c r="G195" s="142"/>
      <c r="H195" s="142"/>
      <c r="I195" s="142"/>
    </row>
    <row r="196" customFormat="false" ht="12.75" hidden="false" customHeight="false" outlineLevel="0" collapsed="false">
      <c r="A196" s="141"/>
      <c r="B196" s="142"/>
      <c r="C196" s="142"/>
      <c r="D196" s="142"/>
      <c r="E196" s="142"/>
      <c r="F196" s="142"/>
      <c r="G196" s="142"/>
      <c r="H196" s="142"/>
      <c r="I196" s="142"/>
    </row>
    <row r="197" customFormat="false" ht="12.75" hidden="false" customHeight="false" outlineLevel="0" collapsed="false">
      <c r="A197" s="141"/>
      <c r="B197" s="142"/>
      <c r="C197" s="142"/>
      <c r="D197" s="142"/>
      <c r="E197" s="142"/>
      <c r="F197" s="142"/>
      <c r="G197" s="142"/>
      <c r="H197" s="142"/>
      <c r="I197" s="142"/>
    </row>
    <row r="198" customFormat="false" ht="12.75" hidden="false" customHeight="false" outlineLevel="0" collapsed="false">
      <c r="A198" s="141"/>
      <c r="B198" s="142"/>
      <c r="C198" s="142"/>
      <c r="D198" s="142"/>
      <c r="E198" s="142"/>
      <c r="F198" s="142"/>
      <c r="G198" s="142"/>
      <c r="H198" s="142"/>
      <c r="I198" s="142"/>
    </row>
    <row r="199" customFormat="false" ht="12.75" hidden="false" customHeight="false" outlineLevel="0" collapsed="false">
      <c r="A199" s="141"/>
      <c r="B199" s="142"/>
      <c r="C199" s="142"/>
      <c r="D199" s="142"/>
      <c r="E199" s="142"/>
      <c r="F199" s="142"/>
      <c r="G199" s="142"/>
      <c r="H199" s="142"/>
      <c r="I199" s="142"/>
    </row>
    <row r="200" customFormat="false" ht="12.75" hidden="false" customHeight="false" outlineLevel="0" collapsed="false">
      <c r="A200" s="141"/>
      <c r="B200" s="142"/>
      <c r="C200" s="142"/>
      <c r="D200" s="142"/>
      <c r="E200" s="142"/>
      <c r="F200" s="142"/>
      <c r="G200" s="142"/>
      <c r="H200" s="142"/>
      <c r="I200" s="142"/>
    </row>
    <row r="201" customFormat="false" ht="12.75" hidden="false" customHeight="false" outlineLevel="0" collapsed="false">
      <c r="A201" s="141"/>
      <c r="B201" s="142"/>
      <c r="C201" s="142"/>
      <c r="D201" s="142"/>
      <c r="E201" s="142"/>
      <c r="F201" s="142"/>
      <c r="G201" s="142"/>
      <c r="H201" s="142"/>
      <c r="I201" s="142"/>
    </row>
    <row r="202" customFormat="false" ht="12.75" hidden="false" customHeight="false" outlineLevel="0" collapsed="false">
      <c r="A202" s="141"/>
      <c r="B202" s="142"/>
      <c r="C202" s="142"/>
      <c r="D202" s="142"/>
      <c r="E202" s="142"/>
      <c r="F202" s="142"/>
      <c r="G202" s="142"/>
      <c r="H202" s="142"/>
      <c r="I202" s="142"/>
    </row>
    <row r="203" customFormat="false" ht="12.75" hidden="false" customHeight="false" outlineLevel="0" collapsed="false">
      <c r="A203" s="141"/>
      <c r="B203" s="142"/>
      <c r="C203" s="142"/>
      <c r="D203" s="142"/>
      <c r="E203" s="142"/>
      <c r="F203" s="142"/>
      <c r="G203" s="142"/>
      <c r="H203" s="142"/>
      <c r="I203" s="142"/>
    </row>
    <row r="204" customFormat="false" ht="12.75" hidden="false" customHeight="false" outlineLevel="0" collapsed="false">
      <c r="A204" s="141"/>
      <c r="B204" s="142"/>
      <c r="C204" s="142"/>
      <c r="D204" s="142"/>
      <c r="E204" s="142"/>
      <c r="F204" s="142"/>
      <c r="G204" s="142"/>
      <c r="H204" s="142"/>
      <c r="I204" s="142"/>
    </row>
    <row r="205" customFormat="false" ht="12.75" hidden="false" customHeight="false" outlineLevel="0" collapsed="false">
      <c r="A205" s="141"/>
      <c r="B205" s="142"/>
      <c r="C205" s="142"/>
      <c r="D205" s="142"/>
      <c r="E205" s="142"/>
      <c r="F205" s="142"/>
      <c r="G205" s="142"/>
      <c r="H205" s="142"/>
      <c r="I205" s="142"/>
    </row>
    <row r="208" customFormat="false" ht="12.75" hidden="false" customHeight="false" outlineLevel="0" collapsed="false">
      <c r="I208" s="76"/>
    </row>
    <row r="214" customFormat="false" ht="12.75" hidden="false" customHeight="false" outlineLevel="0" collapsed="false">
      <c r="B214" s="131"/>
      <c r="D214" s="131"/>
      <c r="F214" s="131"/>
      <c r="H214" s="131"/>
    </row>
    <row r="215" customFormat="false" ht="12.75" hidden="false" customHeight="false" outlineLevel="0" collapsed="false">
      <c r="B215" s="132"/>
      <c r="C215" s="133"/>
      <c r="D215" s="133"/>
      <c r="E215" s="133"/>
      <c r="F215" s="133"/>
      <c r="G215" s="133"/>
      <c r="H215" s="133"/>
      <c r="I215" s="133"/>
    </row>
    <row r="216" customFormat="false" ht="12.75" hidden="false" customHeight="false" outlineLevel="0" collapsed="false">
      <c r="A216" s="94"/>
      <c r="B216" s="135"/>
      <c r="C216" s="135"/>
      <c r="D216" s="135"/>
      <c r="E216" s="135"/>
      <c r="F216" s="135"/>
      <c r="G216" s="135"/>
      <c r="H216" s="135"/>
      <c r="I216" s="135"/>
    </row>
    <row r="217" customFormat="false" ht="12.75" hidden="false" customHeight="false" outlineLevel="0" collapsed="false">
      <c r="A217" s="141"/>
      <c r="B217" s="142"/>
      <c r="C217" s="142"/>
      <c r="D217" s="142"/>
      <c r="E217" s="142"/>
      <c r="F217" s="142"/>
      <c r="G217" s="142"/>
      <c r="H217" s="142"/>
      <c r="I217" s="142"/>
    </row>
    <row r="218" customFormat="false" ht="12.75" hidden="false" customHeight="false" outlineLevel="0" collapsed="false">
      <c r="A218" s="141"/>
      <c r="B218" s="142"/>
      <c r="C218" s="142"/>
      <c r="D218" s="142"/>
      <c r="E218" s="142"/>
      <c r="F218" s="142"/>
      <c r="G218" s="142"/>
      <c r="H218" s="142"/>
      <c r="I218" s="142"/>
    </row>
    <row r="219" customFormat="false" ht="12.75" hidden="false" customHeight="false" outlineLevel="0" collapsed="false">
      <c r="A219" s="141"/>
      <c r="B219" s="142"/>
      <c r="C219" s="142"/>
      <c r="D219" s="142"/>
      <c r="E219" s="142"/>
      <c r="F219" s="142"/>
      <c r="G219" s="142"/>
      <c r="H219" s="142"/>
      <c r="I219" s="142"/>
    </row>
    <row r="220" customFormat="false" ht="12.75" hidden="false" customHeight="false" outlineLevel="0" collapsed="false">
      <c r="A220" s="141"/>
      <c r="B220" s="142"/>
      <c r="C220" s="142"/>
      <c r="D220" s="142"/>
      <c r="E220" s="142"/>
      <c r="F220" s="142"/>
      <c r="G220" s="142"/>
      <c r="H220" s="142"/>
      <c r="I220" s="142"/>
    </row>
    <row r="221" customFormat="false" ht="12.75" hidden="false" customHeight="false" outlineLevel="0" collapsed="false">
      <c r="A221" s="141"/>
      <c r="B221" s="142"/>
      <c r="C221" s="142"/>
      <c r="D221" s="142"/>
      <c r="E221" s="142"/>
      <c r="F221" s="142"/>
      <c r="G221" s="142"/>
      <c r="H221" s="142"/>
      <c r="I221" s="142"/>
    </row>
    <row r="222" customFormat="false" ht="12.75" hidden="false" customHeight="false" outlineLevel="0" collapsed="false">
      <c r="A222" s="141"/>
      <c r="B222" s="142"/>
      <c r="C222" s="142"/>
      <c r="D222" s="142"/>
      <c r="E222" s="142"/>
      <c r="F222" s="142"/>
      <c r="G222" s="142"/>
      <c r="H222" s="142"/>
      <c r="I222" s="142"/>
    </row>
    <row r="223" customFormat="false" ht="12.75" hidden="false" customHeight="false" outlineLevel="0" collapsed="false">
      <c r="A223" s="141"/>
      <c r="B223" s="142"/>
      <c r="C223" s="142"/>
      <c r="D223" s="142"/>
      <c r="E223" s="142"/>
      <c r="F223" s="142"/>
      <c r="G223" s="142"/>
      <c r="H223" s="142"/>
      <c r="I223" s="142"/>
    </row>
    <row r="224" customFormat="false" ht="12.75" hidden="false" customHeight="false" outlineLevel="0" collapsed="false">
      <c r="A224" s="141"/>
      <c r="B224" s="142"/>
      <c r="C224" s="142"/>
      <c r="D224" s="142"/>
      <c r="E224" s="142"/>
      <c r="F224" s="142"/>
      <c r="G224" s="142"/>
      <c r="H224" s="142"/>
      <c r="I224" s="142"/>
    </row>
    <row r="225" customFormat="false" ht="12.75" hidden="false" customHeight="false" outlineLevel="0" collapsed="false">
      <c r="A225" s="141"/>
      <c r="B225" s="142"/>
      <c r="C225" s="142"/>
      <c r="D225" s="142"/>
      <c r="E225" s="142"/>
      <c r="F225" s="142"/>
      <c r="G225" s="142"/>
      <c r="H225" s="142"/>
      <c r="I225" s="142"/>
    </row>
    <row r="226" customFormat="false" ht="12.75" hidden="false" customHeight="false" outlineLevel="0" collapsed="false">
      <c r="A226" s="141"/>
      <c r="B226" s="142"/>
      <c r="C226" s="142"/>
      <c r="D226" s="142"/>
      <c r="E226" s="142"/>
      <c r="F226" s="142"/>
      <c r="G226" s="142"/>
      <c r="H226" s="142"/>
      <c r="I226" s="142"/>
    </row>
    <row r="227" customFormat="false" ht="12.75" hidden="false" customHeight="false" outlineLevel="0" collapsed="false">
      <c r="A227" s="141"/>
      <c r="B227" s="142"/>
      <c r="C227" s="142"/>
      <c r="D227" s="142"/>
      <c r="E227" s="142"/>
      <c r="F227" s="142"/>
      <c r="G227" s="142"/>
      <c r="H227" s="142"/>
      <c r="I227" s="142"/>
    </row>
    <row r="228" customFormat="false" ht="12.75" hidden="false" customHeight="false" outlineLevel="0" collapsed="false">
      <c r="A228" s="141"/>
      <c r="B228" s="142"/>
      <c r="C228" s="142"/>
      <c r="D228" s="142"/>
      <c r="E228" s="142"/>
      <c r="F228" s="142"/>
      <c r="G228" s="142"/>
      <c r="H228" s="142"/>
      <c r="I228" s="142"/>
    </row>
    <row r="229" customFormat="false" ht="12.75" hidden="false" customHeight="false" outlineLevel="0" collapsed="false">
      <c r="A229" s="141"/>
      <c r="B229" s="142"/>
      <c r="C229" s="142"/>
      <c r="D229" s="142"/>
      <c r="E229" s="142"/>
      <c r="F229" s="142"/>
      <c r="G229" s="142"/>
      <c r="H229" s="142"/>
      <c r="I229" s="142"/>
    </row>
    <row r="230" customFormat="false" ht="12.75" hidden="false" customHeight="false" outlineLevel="0" collapsed="false">
      <c r="A230" s="141"/>
      <c r="B230" s="142"/>
      <c r="C230" s="142"/>
      <c r="D230" s="142"/>
      <c r="E230" s="142"/>
      <c r="F230" s="142"/>
      <c r="G230" s="142"/>
      <c r="H230" s="142"/>
      <c r="I230" s="142"/>
    </row>
    <row r="231" customFormat="false" ht="12.75" hidden="false" customHeight="false" outlineLevel="0" collapsed="false">
      <c r="A231" s="141"/>
      <c r="B231" s="142"/>
      <c r="C231" s="142"/>
      <c r="D231" s="142"/>
      <c r="E231" s="142"/>
      <c r="F231" s="142"/>
      <c r="G231" s="142"/>
      <c r="H231" s="142"/>
      <c r="I231" s="142"/>
    </row>
    <row r="232" customFormat="false" ht="12.75" hidden="false" customHeight="false" outlineLevel="0" collapsed="false">
      <c r="A232" s="141"/>
      <c r="B232" s="142"/>
      <c r="C232" s="142"/>
      <c r="D232" s="142"/>
      <c r="E232" s="142"/>
      <c r="F232" s="142"/>
      <c r="G232" s="142"/>
      <c r="H232" s="142"/>
      <c r="I232" s="142"/>
    </row>
    <row r="233" customFormat="false" ht="12.75" hidden="false" customHeight="false" outlineLevel="0" collapsed="false">
      <c r="A233" s="141"/>
      <c r="B233" s="142"/>
      <c r="C233" s="142"/>
      <c r="D233" s="142"/>
      <c r="E233" s="142"/>
      <c r="F233" s="142"/>
      <c r="G233" s="142"/>
      <c r="H233" s="142"/>
      <c r="I233" s="142"/>
    </row>
    <row r="234" customFormat="false" ht="12.75" hidden="false" customHeight="false" outlineLevel="0" collapsed="false">
      <c r="A234" s="141"/>
      <c r="B234" s="142"/>
      <c r="C234" s="142"/>
      <c r="D234" s="142"/>
      <c r="E234" s="142"/>
      <c r="F234" s="142"/>
      <c r="G234" s="142"/>
      <c r="H234" s="142"/>
      <c r="I234" s="142"/>
    </row>
    <row r="235" customFormat="false" ht="12.75" hidden="false" customHeight="false" outlineLevel="0" collapsed="false">
      <c r="A235" s="141"/>
      <c r="B235" s="142"/>
      <c r="C235" s="142"/>
      <c r="D235" s="142"/>
      <c r="E235" s="142"/>
      <c r="F235" s="142"/>
      <c r="G235" s="142"/>
      <c r="H235" s="142"/>
      <c r="I235" s="142"/>
    </row>
    <row r="236" customFormat="false" ht="12.75" hidden="false" customHeight="false" outlineLevel="0" collapsed="false">
      <c r="A236" s="141"/>
      <c r="B236" s="142"/>
      <c r="C236" s="142"/>
      <c r="D236" s="142"/>
      <c r="E236" s="142"/>
      <c r="F236" s="142"/>
      <c r="G236" s="142"/>
      <c r="H236" s="142"/>
      <c r="I236" s="142"/>
    </row>
    <row r="237" customFormat="false" ht="12.75" hidden="false" customHeight="false" outlineLevel="0" collapsed="false">
      <c r="A237" s="141"/>
      <c r="B237" s="142"/>
      <c r="C237" s="142"/>
      <c r="D237" s="142"/>
      <c r="E237" s="142"/>
      <c r="F237" s="142"/>
      <c r="G237" s="142"/>
      <c r="H237" s="142"/>
      <c r="I237" s="142"/>
    </row>
    <row r="238" customFormat="false" ht="12.75" hidden="false" customHeight="false" outlineLevel="0" collapsed="false">
      <c r="A238" s="141"/>
      <c r="B238" s="142"/>
      <c r="C238" s="142"/>
      <c r="D238" s="142"/>
      <c r="E238" s="142"/>
      <c r="F238" s="142"/>
      <c r="G238" s="142"/>
      <c r="H238" s="142"/>
      <c r="I238" s="142"/>
    </row>
    <row r="239" customFormat="false" ht="12.75" hidden="false" customHeight="false" outlineLevel="0" collapsed="false">
      <c r="A239" s="141"/>
      <c r="B239" s="142"/>
      <c r="C239" s="142"/>
      <c r="D239" s="142"/>
      <c r="E239" s="142"/>
      <c r="F239" s="142"/>
      <c r="G239" s="142"/>
      <c r="H239" s="142"/>
      <c r="I239" s="142"/>
    </row>
    <row r="240" customFormat="false" ht="12.75" hidden="false" customHeight="false" outlineLevel="0" collapsed="false">
      <c r="A240" s="141"/>
      <c r="B240" s="142"/>
      <c r="C240" s="142"/>
      <c r="D240" s="142"/>
      <c r="E240" s="142"/>
      <c r="F240" s="142"/>
      <c r="G240" s="142"/>
      <c r="H240" s="142"/>
      <c r="I240" s="142"/>
    </row>
    <row r="241" customFormat="false" ht="12.75" hidden="false" customHeight="false" outlineLevel="0" collapsed="false">
      <c r="A241" s="141"/>
      <c r="B241" s="142"/>
      <c r="C241" s="142"/>
      <c r="D241" s="142"/>
      <c r="E241" s="142"/>
      <c r="F241" s="142"/>
      <c r="G241" s="142"/>
      <c r="H241" s="142"/>
      <c r="I241" s="142"/>
    </row>
    <row r="242" customFormat="false" ht="12.75" hidden="false" customHeight="false" outlineLevel="0" collapsed="false">
      <c r="A242" s="141"/>
      <c r="B242" s="142"/>
      <c r="C242" s="142"/>
      <c r="D242" s="142"/>
      <c r="E242" s="142"/>
      <c r="F242" s="142"/>
      <c r="G242" s="142"/>
      <c r="H242" s="142"/>
      <c r="I242" s="142"/>
    </row>
    <row r="243" customFormat="false" ht="12.75" hidden="false" customHeight="false" outlineLevel="0" collapsed="false">
      <c r="A243" s="141"/>
      <c r="B243" s="142"/>
      <c r="C243" s="142"/>
      <c r="D243" s="142"/>
      <c r="E243" s="142"/>
      <c r="F243" s="142"/>
      <c r="G243" s="142"/>
      <c r="H243" s="142"/>
      <c r="I243" s="142"/>
    </row>
    <row r="244" customFormat="false" ht="12.75" hidden="false" customHeight="false" outlineLevel="0" collapsed="false">
      <c r="A244" s="141"/>
      <c r="B244" s="142"/>
      <c r="C244" s="142"/>
      <c r="D244" s="142"/>
      <c r="E244" s="142"/>
      <c r="F244" s="142"/>
      <c r="G244" s="142"/>
      <c r="H244" s="142"/>
      <c r="I244" s="142"/>
    </row>
    <row r="245" customFormat="false" ht="12.75" hidden="false" customHeight="false" outlineLevel="0" collapsed="false">
      <c r="A245" s="141"/>
      <c r="B245" s="142"/>
      <c r="C245" s="142"/>
      <c r="D245" s="142"/>
      <c r="E245" s="142"/>
      <c r="F245" s="142"/>
      <c r="G245" s="142"/>
      <c r="H245" s="142"/>
      <c r="I245" s="142"/>
    </row>
    <row r="246" customFormat="false" ht="12.75" hidden="false" customHeight="false" outlineLevel="0" collapsed="false">
      <c r="A246" s="141"/>
      <c r="B246" s="142"/>
      <c r="C246" s="142"/>
      <c r="D246" s="142"/>
      <c r="E246" s="142"/>
      <c r="F246" s="142"/>
      <c r="G246" s="142"/>
      <c r="H246" s="142"/>
      <c r="I246" s="142"/>
    </row>
    <row r="247" customFormat="false" ht="12.75" hidden="false" customHeight="false" outlineLevel="0" collapsed="false">
      <c r="A247" s="141"/>
      <c r="B247" s="142"/>
      <c r="C247" s="142"/>
      <c r="D247" s="142"/>
      <c r="E247" s="142"/>
      <c r="F247" s="142"/>
      <c r="G247" s="142"/>
      <c r="H247" s="142"/>
      <c r="I247" s="142"/>
    </row>
    <row r="248" customFormat="false" ht="12.75" hidden="false" customHeight="false" outlineLevel="0" collapsed="false">
      <c r="A248" s="141"/>
      <c r="B248" s="142"/>
      <c r="C248" s="142"/>
      <c r="D248" s="142"/>
      <c r="E248" s="142"/>
      <c r="F248" s="142"/>
      <c r="G248" s="142"/>
      <c r="H248" s="142"/>
      <c r="I248" s="142"/>
    </row>
    <row r="251" customFormat="false" ht="12.75" hidden="false" customHeight="false" outlineLevel="0" collapsed="false">
      <c r="I251" s="76"/>
    </row>
    <row r="256" customFormat="false" ht="12.75" hidden="false" customHeight="false" outlineLevel="0" collapsed="false">
      <c r="B256" s="131"/>
      <c r="D256" s="131"/>
      <c r="F256" s="131"/>
      <c r="H256" s="131"/>
      <c r="K256" s="131"/>
      <c r="M256" s="131"/>
      <c r="O256" s="131"/>
      <c r="Q256" s="131"/>
    </row>
    <row r="257" customFormat="false" ht="12.75" hidden="false" customHeight="false" outlineLevel="0" collapsed="false">
      <c r="B257" s="132"/>
      <c r="C257" s="133"/>
      <c r="D257" s="133"/>
      <c r="E257" s="133"/>
      <c r="F257" s="133"/>
      <c r="G257" s="133"/>
      <c r="H257" s="133"/>
      <c r="I257" s="133"/>
      <c r="K257" s="132"/>
      <c r="L257" s="133"/>
      <c r="M257" s="133"/>
      <c r="N257" s="133"/>
      <c r="O257" s="133"/>
      <c r="P257" s="133"/>
      <c r="Q257" s="133"/>
      <c r="R257" s="133"/>
      <c r="S257" s="133"/>
    </row>
    <row r="258" customFormat="false" ht="12.75" hidden="false" customHeight="false" outlineLevel="0" collapsed="false">
      <c r="A258" s="94"/>
      <c r="B258" s="135"/>
      <c r="C258" s="135"/>
      <c r="D258" s="135"/>
      <c r="E258" s="135"/>
      <c r="F258" s="135"/>
      <c r="G258" s="135"/>
      <c r="H258" s="135"/>
      <c r="I258" s="135"/>
      <c r="J258" s="94"/>
      <c r="K258" s="135"/>
      <c r="L258" s="135"/>
      <c r="M258" s="135"/>
      <c r="N258" s="135"/>
      <c r="O258" s="135"/>
      <c r="P258" s="135"/>
      <c r="Q258" s="135"/>
      <c r="R258" s="135"/>
      <c r="S258" s="135"/>
    </row>
    <row r="259" customFormat="false" ht="12.75" hidden="false" customHeight="false" outlineLevel="0" collapsed="false">
      <c r="A259" s="141"/>
      <c r="B259" s="142"/>
      <c r="C259" s="142"/>
      <c r="D259" s="142"/>
      <c r="E259" s="142"/>
      <c r="F259" s="142"/>
      <c r="G259" s="142"/>
      <c r="H259" s="142"/>
      <c r="I259" s="142"/>
      <c r="J259" s="141"/>
      <c r="K259" s="142"/>
      <c r="L259" s="142"/>
      <c r="M259" s="142"/>
      <c r="N259" s="142"/>
      <c r="O259" s="142"/>
      <c r="P259" s="142"/>
      <c r="Q259" s="142"/>
      <c r="R259" s="142"/>
      <c r="S259" s="142"/>
    </row>
    <row r="260" customFormat="false" ht="12.75" hidden="false" customHeight="false" outlineLevel="0" collapsed="false">
      <c r="A260" s="141"/>
      <c r="B260" s="142"/>
      <c r="C260" s="142"/>
      <c r="D260" s="142"/>
      <c r="E260" s="142"/>
      <c r="F260" s="142"/>
      <c r="G260" s="142"/>
      <c r="H260" s="142"/>
      <c r="I260" s="142"/>
      <c r="J260" s="141"/>
      <c r="K260" s="142"/>
      <c r="L260" s="142"/>
      <c r="M260" s="142"/>
      <c r="N260" s="142"/>
      <c r="O260" s="142"/>
      <c r="P260" s="142"/>
      <c r="Q260" s="142"/>
      <c r="R260" s="142"/>
      <c r="S260" s="142"/>
    </row>
    <row r="261" customFormat="false" ht="12.75" hidden="false" customHeight="false" outlineLevel="0" collapsed="false">
      <c r="A261" s="141"/>
      <c r="B261" s="142"/>
      <c r="C261" s="142"/>
      <c r="D261" s="142"/>
      <c r="E261" s="142"/>
      <c r="F261" s="142"/>
      <c r="G261" s="142"/>
      <c r="H261" s="142"/>
      <c r="I261" s="142"/>
      <c r="J261" s="141"/>
      <c r="K261" s="142"/>
      <c r="L261" s="142"/>
      <c r="M261" s="142"/>
      <c r="N261" s="142"/>
      <c r="O261" s="142"/>
      <c r="P261" s="142"/>
      <c r="Q261" s="142"/>
      <c r="R261" s="142"/>
      <c r="S261" s="142"/>
    </row>
    <row r="262" customFormat="false" ht="12.75" hidden="false" customHeight="false" outlineLevel="0" collapsed="false">
      <c r="A262" s="141"/>
      <c r="B262" s="142"/>
      <c r="C262" s="142"/>
      <c r="D262" s="142"/>
      <c r="E262" s="142"/>
      <c r="F262" s="142"/>
      <c r="G262" s="142"/>
      <c r="H262" s="142"/>
      <c r="I262" s="142"/>
      <c r="J262" s="141"/>
      <c r="K262" s="142"/>
      <c r="L262" s="142"/>
      <c r="M262" s="142"/>
      <c r="N262" s="142"/>
      <c r="O262" s="142"/>
      <c r="P262" s="142"/>
      <c r="Q262" s="142"/>
      <c r="R262" s="142"/>
      <c r="S262" s="142"/>
    </row>
    <row r="263" customFormat="false" ht="12.75" hidden="false" customHeight="false" outlineLevel="0" collapsed="false">
      <c r="A263" s="141"/>
      <c r="B263" s="142"/>
      <c r="C263" s="142"/>
      <c r="D263" s="142"/>
      <c r="E263" s="142"/>
      <c r="F263" s="142"/>
      <c r="G263" s="142"/>
      <c r="H263" s="142"/>
      <c r="I263" s="142"/>
      <c r="J263" s="141"/>
      <c r="K263" s="142"/>
      <c r="L263" s="142"/>
      <c r="M263" s="142"/>
      <c r="N263" s="142"/>
      <c r="O263" s="142"/>
      <c r="P263" s="142"/>
      <c r="Q263" s="142"/>
      <c r="R263" s="142"/>
      <c r="S263" s="142"/>
    </row>
    <row r="264" customFormat="false" ht="12.75" hidden="false" customHeight="false" outlineLevel="0" collapsed="false">
      <c r="A264" s="141"/>
      <c r="B264" s="142"/>
      <c r="C264" s="142"/>
      <c r="D264" s="142"/>
      <c r="E264" s="142"/>
      <c r="F264" s="142"/>
      <c r="G264" s="142"/>
      <c r="H264" s="142"/>
      <c r="I264" s="142"/>
      <c r="J264" s="141"/>
      <c r="K264" s="142"/>
      <c r="L264" s="142"/>
      <c r="M264" s="142"/>
      <c r="N264" s="142"/>
      <c r="O264" s="142"/>
      <c r="P264" s="142"/>
      <c r="Q264" s="142"/>
      <c r="R264" s="142"/>
      <c r="S264" s="142"/>
    </row>
    <row r="265" customFormat="false" ht="12.75" hidden="false" customHeight="false" outlineLevel="0" collapsed="false">
      <c r="A265" s="141"/>
      <c r="B265" s="142"/>
      <c r="C265" s="142"/>
      <c r="D265" s="142"/>
      <c r="E265" s="142"/>
      <c r="F265" s="142"/>
      <c r="G265" s="142"/>
      <c r="H265" s="142"/>
      <c r="I265" s="142"/>
      <c r="J265" s="141"/>
      <c r="K265" s="142"/>
      <c r="L265" s="142"/>
      <c r="M265" s="142"/>
      <c r="N265" s="142"/>
      <c r="O265" s="142"/>
      <c r="P265" s="142"/>
      <c r="Q265" s="142"/>
      <c r="R265" s="142"/>
      <c r="S265" s="142"/>
    </row>
    <row r="266" customFormat="false" ht="12.75" hidden="false" customHeight="false" outlineLevel="0" collapsed="false">
      <c r="A266" s="141"/>
      <c r="B266" s="142"/>
      <c r="C266" s="142"/>
      <c r="D266" s="142"/>
      <c r="E266" s="142"/>
      <c r="F266" s="142"/>
      <c r="G266" s="142"/>
      <c r="H266" s="142"/>
      <c r="I266" s="142"/>
      <c r="J266" s="141"/>
      <c r="K266" s="142"/>
      <c r="L266" s="142"/>
      <c r="M266" s="142"/>
      <c r="N266" s="142"/>
      <c r="O266" s="142"/>
      <c r="P266" s="142"/>
      <c r="Q266" s="142"/>
      <c r="R266" s="142"/>
      <c r="S266" s="142"/>
    </row>
    <row r="267" customFormat="false" ht="12.75" hidden="false" customHeight="false" outlineLevel="0" collapsed="false">
      <c r="A267" s="141"/>
      <c r="B267" s="142"/>
      <c r="C267" s="142"/>
      <c r="D267" s="142"/>
      <c r="E267" s="142"/>
      <c r="F267" s="142"/>
      <c r="G267" s="142"/>
      <c r="H267" s="142"/>
      <c r="I267" s="142"/>
      <c r="J267" s="141"/>
      <c r="K267" s="142"/>
      <c r="L267" s="142"/>
      <c r="M267" s="142"/>
      <c r="N267" s="142"/>
      <c r="O267" s="142"/>
      <c r="P267" s="142"/>
      <c r="Q267" s="142"/>
      <c r="R267" s="142"/>
      <c r="S267" s="142"/>
    </row>
    <row r="268" customFormat="false" ht="12.75" hidden="false" customHeight="false" outlineLevel="0" collapsed="false">
      <c r="A268" s="141"/>
      <c r="B268" s="142"/>
      <c r="C268" s="142"/>
      <c r="D268" s="142"/>
      <c r="E268" s="142"/>
      <c r="F268" s="142"/>
      <c r="G268" s="142"/>
      <c r="H268" s="142"/>
      <c r="I268" s="142"/>
      <c r="J268" s="141"/>
      <c r="K268" s="142"/>
      <c r="L268" s="142"/>
      <c r="M268" s="142"/>
      <c r="N268" s="142"/>
      <c r="O268" s="142"/>
      <c r="P268" s="142"/>
      <c r="Q268" s="142"/>
      <c r="R268" s="142"/>
      <c r="S268" s="142"/>
    </row>
    <row r="269" customFormat="false" ht="12.75" hidden="false" customHeight="false" outlineLevel="0" collapsed="false">
      <c r="A269" s="141"/>
      <c r="B269" s="142"/>
      <c r="C269" s="142"/>
      <c r="D269" s="142"/>
      <c r="E269" s="142"/>
      <c r="F269" s="142"/>
      <c r="G269" s="142"/>
      <c r="H269" s="142"/>
      <c r="I269" s="142"/>
      <c r="J269" s="141"/>
      <c r="K269" s="142"/>
      <c r="L269" s="142"/>
      <c r="M269" s="142"/>
      <c r="N269" s="142"/>
      <c r="O269" s="142"/>
      <c r="P269" s="142"/>
      <c r="Q269" s="142"/>
      <c r="R269" s="142"/>
      <c r="S269" s="142"/>
    </row>
    <row r="270" customFormat="false" ht="12.75" hidden="false" customHeight="false" outlineLevel="0" collapsed="false">
      <c r="A270" s="141"/>
      <c r="B270" s="142"/>
      <c r="C270" s="142"/>
      <c r="D270" s="142"/>
      <c r="E270" s="142"/>
      <c r="F270" s="142"/>
      <c r="G270" s="142"/>
      <c r="H270" s="142"/>
      <c r="I270" s="142"/>
      <c r="J270" s="141"/>
      <c r="K270" s="142"/>
      <c r="L270" s="142"/>
      <c r="M270" s="142"/>
      <c r="N270" s="142"/>
      <c r="O270" s="142"/>
      <c r="P270" s="142"/>
      <c r="Q270" s="142"/>
      <c r="R270" s="142"/>
      <c r="S270" s="142"/>
    </row>
    <row r="271" customFormat="false" ht="12.75" hidden="false" customHeight="false" outlineLevel="0" collapsed="false">
      <c r="A271" s="141"/>
      <c r="B271" s="142"/>
      <c r="C271" s="142"/>
      <c r="D271" s="142"/>
      <c r="E271" s="142"/>
      <c r="F271" s="142"/>
      <c r="G271" s="142"/>
      <c r="H271" s="142"/>
      <c r="I271" s="142"/>
      <c r="J271" s="141"/>
      <c r="K271" s="142"/>
      <c r="L271" s="142"/>
      <c r="M271" s="142"/>
      <c r="N271" s="142"/>
      <c r="O271" s="142"/>
      <c r="P271" s="142"/>
      <c r="Q271" s="142"/>
      <c r="R271" s="142"/>
      <c r="S271" s="142"/>
    </row>
    <row r="272" customFormat="false" ht="12.75" hidden="false" customHeight="false" outlineLevel="0" collapsed="false">
      <c r="A272" s="141"/>
      <c r="B272" s="142"/>
      <c r="C272" s="142"/>
      <c r="D272" s="142"/>
      <c r="E272" s="142"/>
      <c r="F272" s="142"/>
      <c r="G272" s="142"/>
      <c r="H272" s="142"/>
      <c r="I272" s="142"/>
      <c r="J272" s="141"/>
      <c r="K272" s="142"/>
      <c r="L272" s="142"/>
      <c r="M272" s="142"/>
      <c r="N272" s="142"/>
      <c r="O272" s="142"/>
      <c r="P272" s="142"/>
      <c r="Q272" s="142"/>
      <c r="R272" s="142"/>
      <c r="S272" s="142"/>
    </row>
    <row r="273" customFormat="false" ht="12.75" hidden="false" customHeight="false" outlineLevel="0" collapsed="false">
      <c r="A273" s="141"/>
      <c r="B273" s="142"/>
      <c r="C273" s="142"/>
      <c r="D273" s="142"/>
      <c r="E273" s="142"/>
      <c r="F273" s="142"/>
      <c r="G273" s="142"/>
      <c r="H273" s="142"/>
      <c r="I273" s="142"/>
      <c r="J273" s="141"/>
      <c r="K273" s="142"/>
      <c r="L273" s="142"/>
      <c r="M273" s="142"/>
      <c r="N273" s="142"/>
      <c r="O273" s="142"/>
      <c r="P273" s="142"/>
      <c r="Q273" s="142"/>
      <c r="R273" s="142"/>
      <c r="S273" s="142"/>
    </row>
    <row r="274" customFormat="false" ht="12.75" hidden="false" customHeight="false" outlineLevel="0" collapsed="false">
      <c r="A274" s="141"/>
      <c r="B274" s="142"/>
      <c r="C274" s="142"/>
      <c r="D274" s="142"/>
      <c r="E274" s="142"/>
      <c r="F274" s="142"/>
      <c r="G274" s="142"/>
      <c r="H274" s="142"/>
      <c r="I274" s="142"/>
      <c r="J274" s="141"/>
      <c r="K274" s="142"/>
      <c r="L274" s="142"/>
      <c r="M274" s="142"/>
      <c r="N274" s="142"/>
      <c r="O274" s="142"/>
      <c r="P274" s="142"/>
      <c r="Q274" s="142"/>
      <c r="R274" s="142"/>
      <c r="S274" s="142"/>
    </row>
    <row r="275" customFormat="false" ht="12.75" hidden="false" customHeight="false" outlineLevel="0" collapsed="false">
      <c r="A275" s="141"/>
      <c r="B275" s="142"/>
      <c r="C275" s="142"/>
      <c r="D275" s="142"/>
      <c r="E275" s="142"/>
      <c r="F275" s="142"/>
      <c r="G275" s="142"/>
      <c r="H275" s="142"/>
      <c r="I275" s="142"/>
      <c r="J275" s="141"/>
      <c r="K275" s="142"/>
      <c r="L275" s="142"/>
      <c r="M275" s="142"/>
      <c r="N275" s="142"/>
      <c r="O275" s="142"/>
      <c r="P275" s="142"/>
      <c r="Q275" s="142"/>
      <c r="R275" s="142"/>
      <c r="S275" s="142"/>
    </row>
    <row r="276" customFormat="false" ht="12.75" hidden="false" customHeight="false" outlineLevel="0" collapsed="false">
      <c r="A276" s="141"/>
      <c r="B276" s="142"/>
      <c r="C276" s="142"/>
      <c r="D276" s="142"/>
      <c r="E276" s="142"/>
      <c r="F276" s="142"/>
      <c r="G276" s="142"/>
      <c r="H276" s="142"/>
      <c r="I276" s="142"/>
      <c r="J276" s="141"/>
      <c r="K276" s="142"/>
      <c r="L276" s="142"/>
      <c r="M276" s="142"/>
      <c r="N276" s="142"/>
      <c r="O276" s="142"/>
      <c r="P276" s="142"/>
      <c r="Q276" s="142"/>
      <c r="R276" s="142"/>
      <c r="S276" s="142"/>
    </row>
    <row r="277" customFormat="false" ht="12.75" hidden="false" customHeight="false" outlineLevel="0" collapsed="false">
      <c r="A277" s="141"/>
      <c r="B277" s="142"/>
      <c r="C277" s="142"/>
      <c r="D277" s="142"/>
      <c r="E277" s="142"/>
      <c r="F277" s="142"/>
      <c r="G277" s="142"/>
      <c r="H277" s="142"/>
      <c r="I277" s="142"/>
      <c r="J277" s="141"/>
      <c r="K277" s="142"/>
      <c r="L277" s="142"/>
      <c r="M277" s="142"/>
      <c r="N277" s="142"/>
      <c r="O277" s="142"/>
      <c r="P277" s="142"/>
      <c r="Q277" s="142"/>
      <c r="R277" s="142"/>
      <c r="S277" s="142"/>
    </row>
    <row r="278" customFormat="false" ht="12.75" hidden="false" customHeight="false" outlineLevel="0" collapsed="false">
      <c r="A278" s="141"/>
      <c r="B278" s="142"/>
      <c r="C278" s="142"/>
      <c r="D278" s="142"/>
      <c r="E278" s="142"/>
      <c r="F278" s="142"/>
      <c r="G278" s="142"/>
      <c r="H278" s="142"/>
      <c r="I278" s="142"/>
      <c r="J278" s="141"/>
      <c r="K278" s="142"/>
      <c r="L278" s="142"/>
      <c r="M278" s="142"/>
      <c r="N278" s="142"/>
      <c r="O278" s="142"/>
      <c r="P278" s="142"/>
      <c r="Q278" s="142"/>
      <c r="R278" s="142"/>
      <c r="S278" s="142"/>
    </row>
    <row r="279" customFormat="false" ht="12.75" hidden="false" customHeight="false" outlineLevel="0" collapsed="false">
      <c r="A279" s="141"/>
      <c r="B279" s="142"/>
      <c r="C279" s="142"/>
      <c r="D279" s="142"/>
      <c r="E279" s="142"/>
      <c r="F279" s="142"/>
      <c r="G279" s="142"/>
      <c r="H279" s="142"/>
      <c r="I279" s="142"/>
      <c r="J279" s="141"/>
      <c r="K279" s="142"/>
      <c r="L279" s="142"/>
      <c r="M279" s="142"/>
      <c r="N279" s="142"/>
      <c r="O279" s="142"/>
      <c r="P279" s="142"/>
      <c r="Q279" s="142"/>
      <c r="R279" s="142"/>
      <c r="S279" s="142"/>
    </row>
    <row r="280" customFormat="false" ht="12.75" hidden="false" customHeight="false" outlineLevel="0" collapsed="false">
      <c r="A280" s="141"/>
      <c r="B280" s="142"/>
      <c r="C280" s="142"/>
      <c r="D280" s="142"/>
      <c r="E280" s="142"/>
      <c r="F280" s="142"/>
      <c r="G280" s="142"/>
      <c r="H280" s="142"/>
      <c r="I280" s="142"/>
      <c r="J280" s="141"/>
      <c r="K280" s="142"/>
      <c r="L280" s="142"/>
      <c r="M280" s="142"/>
      <c r="N280" s="142"/>
      <c r="O280" s="142"/>
      <c r="P280" s="142"/>
      <c r="Q280" s="142"/>
      <c r="R280" s="142"/>
      <c r="S280" s="142"/>
    </row>
    <row r="281" customFormat="false" ht="12.75" hidden="false" customHeight="false" outlineLevel="0" collapsed="false">
      <c r="A281" s="141"/>
      <c r="B281" s="142"/>
      <c r="C281" s="142"/>
      <c r="D281" s="142"/>
      <c r="E281" s="142"/>
      <c r="F281" s="142"/>
      <c r="G281" s="142"/>
      <c r="H281" s="142"/>
      <c r="I281" s="142"/>
      <c r="J281" s="141"/>
      <c r="K281" s="142"/>
      <c r="L281" s="142"/>
      <c r="M281" s="142"/>
      <c r="N281" s="142"/>
      <c r="O281" s="142"/>
      <c r="P281" s="142"/>
      <c r="Q281" s="142"/>
      <c r="R281" s="142"/>
      <c r="S281" s="142"/>
    </row>
    <row r="282" customFormat="false" ht="12.75" hidden="false" customHeight="false" outlineLevel="0" collapsed="false">
      <c r="A282" s="141"/>
      <c r="B282" s="142"/>
      <c r="C282" s="142"/>
      <c r="D282" s="142"/>
      <c r="E282" s="142"/>
      <c r="F282" s="142"/>
      <c r="G282" s="142"/>
      <c r="H282" s="142"/>
      <c r="I282" s="142"/>
      <c r="J282" s="141"/>
      <c r="K282" s="142"/>
      <c r="L282" s="142"/>
      <c r="M282" s="142"/>
      <c r="N282" s="142"/>
      <c r="O282" s="142"/>
      <c r="P282" s="142"/>
      <c r="Q282" s="142"/>
      <c r="R282" s="142"/>
      <c r="S282" s="142"/>
    </row>
    <row r="283" customFormat="false" ht="12.75" hidden="false" customHeight="false" outlineLevel="0" collapsed="false">
      <c r="A283" s="141"/>
      <c r="B283" s="142"/>
      <c r="C283" s="142"/>
      <c r="D283" s="142"/>
      <c r="E283" s="142"/>
      <c r="F283" s="142"/>
      <c r="G283" s="142"/>
      <c r="H283" s="142"/>
      <c r="I283" s="142"/>
      <c r="J283" s="141"/>
      <c r="K283" s="142"/>
      <c r="L283" s="142"/>
      <c r="M283" s="142"/>
      <c r="N283" s="142"/>
      <c r="O283" s="142"/>
      <c r="P283" s="142"/>
      <c r="Q283" s="142"/>
      <c r="R283" s="142"/>
      <c r="S283" s="142"/>
    </row>
    <row r="284" customFormat="false" ht="12.75" hidden="false" customHeight="false" outlineLevel="0" collapsed="false">
      <c r="A284" s="141"/>
      <c r="B284" s="142"/>
      <c r="C284" s="142"/>
      <c r="D284" s="142"/>
      <c r="E284" s="142"/>
      <c r="F284" s="142"/>
      <c r="G284" s="142"/>
      <c r="H284" s="142"/>
      <c r="I284" s="142"/>
      <c r="J284" s="141"/>
      <c r="K284" s="142"/>
      <c r="L284" s="142"/>
      <c r="M284" s="142"/>
      <c r="N284" s="142"/>
      <c r="O284" s="142"/>
      <c r="P284" s="142"/>
      <c r="Q284" s="142"/>
      <c r="R284" s="142"/>
      <c r="S284" s="142"/>
    </row>
    <row r="285" customFormat="false" ht="12.75" hidden="false" customHeight="false" outlineLevel="0" collapsed="false">
      <c r="A285" s="141"/>
      <c r="B285" s="142"/>
      <c r="C285" s="142"/>
      <c r="D285" s="142"/>
      <c r="E285" s="142"/>
      <c r="F285" s="142"/>
      <c r="G285" s="142"/>
      <c r="H285" s="142"/>
      <c r="I285" s="142"/>
      <c r="J285" s="141"/>
      <c r="K285" s="142"/>
      <c r="L285" s="142"/>
      <c r="M285" s="142"/>
      <c r="N285" s="142"/>
      <c r="O285" s="142"/>
      <c r="P285" s="142"/>
      <c r="Q285" s="142"/>
      <c r="R285" s="142"/>
      <c r="S285" s="142"/>
    </row>
    <row r="286" customFormat="false" ht="12.75" hidden="false" customHeight="false" outlineLevel="0" collapsed="false">
      <c r="A286" s="141"/>
      <c r="B286" s="142"/>
      <c r="C286" s="142"/>
      <c r="D286" s="142"/>
      <c r="E286" s="142"/>
      <c r="F286" s="142"/>
      <c r="G286" s="142"/>
      <c r="H286" s="142"/>
      <c r="I286" s="142"/>
      <c r="J286" s="141"/>
      <c r="K286" s="142"/>
      <c r="L286" s="142"/>
      <c r="M286" s="142"/>
      <c r="N286" s="142"/>
      <c r="O286" s="142"/>
      <c r="P286" s="142"/>
      <c r="Q286" s="142"/>
      <c r="R286" s="142"/>
      <c r="S286" s="142"/>
    </row>
    <row r="287" customFormat="false" ht="12.75" hidden="false" customHeight="false" outlineLevel="0" collapsed="false">
      <c r="A287" s="141"/>
      <c r="B287" s="142"/>
      <c r="C287" s="142"/>
      <c r="D287" s="142"/>
      <c r="E287" s="142"/>
      <c r="F287" s="142"/>
      <c r="G287" s="142"/>
      <c r="H287" s="142"/>
      <c r="I287" s="142"/>
      <c r="J287" s="141"/>
      <c r="K287" s="142"/>
      <c r="L287" s="142"/>
      <c r="M287" s="142"/>
      <c r="N287" s="142"/>
      <c r="O287" s="142"/>
      <c r="P287" s="142"/>
      <c r="Q287" s="142"/>
      <c r="R287" s="142"/>
      <c r="S287" s="142"/>
    </row>
    <row r="288" customFormat="false" ht="12.75" hidden="false" customHeight="false" outlineLevel="0" collapsed="false">
      <c r="A288" s="141"/>
      <c r="B288" s="142"/>
      <c r="C288" s="142"/>
      <c r="D288" s="142"/>
      <c r="E288" s="142"/>
      <c r="F288" s="142"/>
      <c r="G288" s="142"/>
      <c r="H288" s="142"/>
      <c r="I288" s="142"/>
      <c r="J288" s="141"/>
      <c r="K288" s="142"/>
      <c r="L288" s="142"/>
      <c r="M288" s="142"/>
      <c r="N288" s="142"/>
      <c r="O288" s="142"/>
      <c r="P288" s="142"/>
      <c r="Q288" s="142"/>
      <c r="R288" s="142"/>
      <c r="S288" s="142"/>
    </row>
    <row r="289" customFormat="false" ht="12.75" hidden="false" customHeight="false" outlineLevel="0" collapsed="false">
      <c r="A289" s="141"/>
      <c r="B289" s="142"/>
      <c r="C289" s="142"/>
      <c r="D289" s="142"/>
      <c r="E289" s="142"/>
      <c r="F289" s="142"/>
      <c r="G289" s="142"/>
      <c r="H289" s="142"/>
      <c r="I289" s="142"/>
      <c r="J289" s="141"/>
      <c r="K289" s="142"/>
      <c r="L289" s="142"/>
      <c r="M289" s="142"/>
      <c r="N289" s="142"/>
      <c r="O289" s="142"/>
      <c r="P289" s="142"/>
      <c r="Q289" s="142"/>
      <c r="R289" s="142"/>
      <c r="S289" s="142"/>
    </row>
    <row r="290" customFormat="false" ht="12.75" hidden="false" customHeight="false" outlineLevel="0" collapsed="false">
      <c r="A290" s="141"/>
      <c r="B290" s="142"/>
      <c r="C290" s="142"/>
      <c r="D290" s="142"/>
      <c r="E290" s="142"/>
      <c r="F290" s="142"/>
      <c r="G290" s="142"/>
      <c r="H290" s="142"/>
      <c r="I290" s="142"/>
      <c r="J290" s="141"/>
      <c r="K290" s="142"/>
      <c r="L290" s="142"/>
      <c r="M290" s="142"/>
      <c r="N290" s="142"/>
      <c r="O290" s="142"/>
      <c r="P290" s="142"/>
      <c r="Q290" s="142"/>
      <c r="R290" s="142"/>
      <c r="S290" s="142"/>
    </row>
    <row r="293" customFormat="false" ht="12.75" hidden="false" customHeight="false" outlineLevel="0" collapsed="false">
      <c r="I293" s="76"/>
      <c r="R293" s="76"/>
      <c r="S293" s="142"/>
    </row>
    <row r="294" customFormat="false" ht="12.75" hidden="false" customHeight="false" outlineLevel="0" collapsed="false">
      <c r="S294" s="142"/>
    </row>
    <row r="295" customFormat="false" ht="12.75" hidden="false" customHeight="false" outlineLevel="0" collapsed="false">
      <c r="S295" s="142"/>
    </row>
    <row r="297" customFormat="false" ht="12.75" hidden="false" customHeight="false" outlineLevel="0" collapsed="false">
      <c r="K297" s="131"/>
      <c r="M297" s="131"/>
      <c r="O297" s="131"/>
      <c r="Q297" s="131"/>
    </row>
    <row r="298" customFormat="false" ht="12.75" hidden="false" customHeight="false" outlineLevel="0" collapsed="false">
      <c r="K298" s="132"/>
      <c r="L298" s="133"/>
      <c r="M298" s="133"/>
      <c r="N298" s="133"/>
      <c r="O298" s="133"/>
      <c r="P298" s="133"/>
      <c r="Q298" s="133"/>
      <c r="R298" s="133"/>
      <c r="S298" s="133"/>
    </row>
    <row r="299" customFormat="false" ht="12.75" hidden="false" customHeight="false" outlineLevel="0" collapsed="false">
      <c r="J299" s="94"/>
      <c r="K299" s="135"/>
      <c r="L299" s="135"/>
      <c r="M299" s="135"/>
      <c r="N299" s="135"/>
      <c r="O299" s="135"/>
      <c r="P299" s="135"/>
      <c r="Q299" s="135"/>
      <c r="R299" s="135"/>
      <c r="S299" s="135"/>
    </row>
    <row r="300" customFormat="false" ht="12.75" hidden="false" customHeight="false" outlineLevel="0" collapsed="false">
      <c r="J300" s="141"/>
      <c r="K300" s="142"/>
      <c r="L300" s="142"/>
      <c r="M300" s="142"/>
      <c r="N300" s="142"/>
      <c r="O300" s="142"/>
      <c r="P300" s="142"/>
      <c r="Q300" s="142"/>
      <c r="R300" s="142"/>
      <c r="S300" s="142"/>
    </row>
    <row r="301" customFormat="false" ht="12.75" hidden="false" customHeight="false" outlineLevel="0" collapsed="false">
      <c r="J301" s="141"/>
      <c r="K301" s="142"/>
      <c r="L301" s="142"/>
      <c r="M301" s="142"/>
      <c r="N301" s="142"/>
      <c r="O301" s="142"/>
      <c r="P301" s="142"/>
      <c r="Q301" s="142"/>
      <c r="R301" s="142"/>
      <c r="S301" s="142"/>
    </row>
    <row r="302" customFormat="false" ht="12.75" hidden="false" customHeight="false" outlineLevel="0" collapsed="false">
      <c r="J302" s="141"/>
      <c r="K302" s="142"/>
      <c r="L302" s="142"/>
      <c r="M302" s="142"/>
      <c r="N302" s="142"/>
      <c r="O302" s="142"/>
      <c r="P302" s="142"/>
      <c r="Q302" s="142"/>
      <c r="R302" s="142"/>
      <c r="S302" s="142"/>
    </row>
    <row r="303" customFormat="false" ht="12.75" hidden="false" customHeight="false" outlineLevel="0" collapsed="false">
      <c r="J303" s="141"/>
      <c r="K303" s="142"/>
      <c r="L303" s="142"/>
      <c r="M303" s="142"/>
      <c r="N303" s="142"/>
      <c r="O303" s="142"/>
      <c r="P303" s="142"/>
      <c r="Q303" s="142"/>
      <c r="R303" s="142"/>
      <c r="S303" s="142"/>
    </row>
    <row r="304" customFormat="false" ht="12.75" hidden="false" customHeight="false" outlineLevel="0" collapsed="false">
      <c r="J304" s="141"/>
      <c r="K304" s="142"/>
      <c r="L304" s="142"/>
      <c r="M304" s="142"/>
      <c r="N304" s="142"/>
      <c r="O304" s="142"/>
      <c r="P304" s="142"/>
      <c r="Q304" s="142"/>
      <c r="R304" s="142"/>
      <c r="S304" s="142"/>
    </row>
    <row r="305" customFormat="false" ht="12.75" hidden="false" customHeight="false" outlineLevel="0" collapsed="false">
      <c r="J305" s="141"/>
      <c r="K305" s="142"/>
      <c r="L305" s="142"/>
      <c r="M305" s="142"/>
      <c r="N305" s="142"/>
      <c r="O305" s="142"/>
      <c r="P305" s="142"/>
      <c r="Q305" s="142"/>
      <c r="R305" s="142"/>
      <c r="S305" s="142"/>
    </row>
    <row r="306" customFormat="false" ht="12.75" hidden="false" customHeight="false" outlineLevel="0" collapsed="false">
      <c r="J306" s="141"/>
      <c r="K306" s="142"/>
      <c r="L306" s="142"/>
      <c r="M306" s="142"/>
      <c r="N306" s="142"/>
      <c r="O306" s="142"/>
      <c r="P306" s="142"/>
      <c r="Q306" s="142"/>
      <c r="R306" s="142"/>
      <c r="S306" s="142"/>
    </row>
    <row r="307" customFormat="false" ht="12.75" hidden="false" customHeight="false" outlineLevel="0" collapsed="false">
      <c r="J307" s="141"/>
      <c r="K307" s="142"/>
      <c r="L307" s="142"/>
      <c r="M307" s="142"/>
      <c r="N307" s="142"/>
      <c r="O307" s="142"/>
      <c r="P307" s="142"/>
      <c r="Q307" s="142"/>
      <c r="R307" s="142"/>
      <c r="S307" s="142"/>
    </row>
    <row r="308" customFormat="false" ht="12.75" hidden="false" customHeight="false" outlineLevel="0" collapsed="false">
      <c r="J308" s="141"/>
      <c r="K308" s="142"/>
      <c r="L308" s="142"/>
      <c r="M308" s="142"/>
      <c r="N308" s="142"/>
      <c r="O308" s="142"/>
      <c r="P308" s="142"/>
      <c r="Q308" s="142"/>
      <c r="R308" s="142"/>
      <c r="S308" s="142"/>
    </row>
    <row r="309" customFormat="false" ht="12.75" hidden="false" customHeight="false" outlineLevel="0" collapsed="false">
      <c r="J309" s="141"/>
      <c r="K309" s="142"/>
      <c r="L309" s="142"/>
      <c r="M309" s="142"/>
      <c r="N309" s="142"/>
      <c r="O309" s="142"/>
      <c r="P309" s="142"/>
      <c r="Q309" s="142"/>
      <c r="R309" s="142"/>
      <c r="S309" s="142"/>
    </row>
    <row r="310" customFormat="false" ht="12.75" hidden="false" customHeight="false" outlineLevel="0" collapsed="false">
      <c r="J310" s="141"/>
      <c r="K310" s="142"/>
      <c r="L310" s="142"/>
      <c r="M310" s="142"/>
      <c r="N310" s="142"/>
      <c r="O310" s="142"/>
      <c r="P310" s="142"/>
      <c r="Q310" s="142"/>
      <c r="R310" s="142"/>
      <c r="S310" s="142"/>
    </row>
    <row r="311" customFormat="false" ht="12.75" hidden="false" customHeight="false" outlineLevel="0" collapsed="false">
      <c r="J311" s="141"/>
      <c r="K311" s="142"/>
      <c r="L311" s="142"/>
      <c r="M311" s="142"/>
      <c r="N311" s="142"/>
      <c r="O311" s="142"/>
      <c r="P311" s="142"/>
      <c r="Q311" s="142"/>
      <c r="R311" s="142"/>
      <c r="S311" s="142"/>
    </row>
    <row r="312" customFormat="false" ht="12.75" hidden="false" customHeight="false" outlineLevel="0" collapsed="false">
      <c r="J312" s="141"/>
      <c r="K312" s="142"/>
      <c r="L312" s="142"/>
      <c r="M312" s="142"/>
      <c r="N312" s="142"/>
      <c r="O312" s="142"/>
      <c r="P312" s="142"/>
      <c r="Q312" s="142"/>
      <c r="R312" s="142"/>
      <c r="S312" s="142"/>
    </row>
    <row r="313" customFormat="false" ht="12.75" hidden="false" customHeight="false" outlineLevel="0" collapsed="false">
      <c r="J313" s="141"/>
      <c r="K313" s="142"/>
      <c r="L313" s="142"/>
      <c r="M313" s="142"/>
      <c r="N313" s="142"/>
      <c r="O313" s="142"/>
      <c r="P313" s="142"/>
      <c r="Q313" s="142"/>
      <c r="R313" s="142"/>
      <c r="S313" s="142"/>
    </row>
    <row r="314" customFormat="false" ht="12.75" hidden="false" customHeight="false" outlineLevel="0" collapsed="false">
      <c r="J314" s="141"/>
      <c r="K314" s="142"/>
      <c r="L314" s="142"/>
      <c r="M314" s="142"/>
      <c r="N314" s="142"/>
      <c r="O314" s="142"/>
      <c r="P314" s="142"/>
      <c r="Q314" s="142"/>
      <c r="R314" s="142"/>
      <c r="S314" s="142"/>
    </row>
    <row r="315" customFormat="false" ht="12.75" hidden="false" customHeight="false" outlineLevel="0" collapsed="false">
      <c r="J315" s="141"/>
      <c r="K315" s="142"/>
      <c r="L315" s="142"/>
      <c r="M315" s="142"/>
      <c r="N315" s="142"/>
      <c r="O315" s="142"/>
      <c r="P315" s="142"/>
      <c r="Q315" s="142"/>
      <c r="R315" s="142"/>
      <c r="S315" s="142"/>
    </row>
    <row r="316" customFormat="false" ht="12.75" hidden="false" customHeight="false" outlineLevel="0" collapsed="false">
      <c r="J316" s="141"/>
      <c r="K316" s="142"/>
      <c r="L316" s="142"/>
      <c r="M316" s="142"/>
      <c r="N316" s="142"/>
      <c r="O316" s="142"/>
      <c r="P316" s="142"/>
      <c r="Q316" s="142"/>
      <c r="R316" s="142"/>
      <c r="S316" s="142"/>
    </row>
    <row r="317" customFormat="false" ht="12.75" hidden="false" customHeight="false" outlineLevel="0" collapsed="false">
      <c r="J317" s="141"/>
      <c r="K317" s="142"/>
      <c r="L317" s="142"/>
      <c r="M317" s="142"/>
      <c r="N317" s="142"/>
      <c r="O317" s="142"/>
      <c r="P317" s="142"/>
      <c r="Q317" s="142"/>
      <c r="R317" s="142"/>
      <c r="S317" s="142"/>
    </row>
    <row r="318" customFormat="false" ht="12.75" hidden="false" customHeight="false" outlineLevel="0" collapsed="false">
      <c r="J318" s="141"/>
      <c r="K318" s="142"/>
      <c r="L318" s="142"/>
      <c r="M318" s="142"/>
      <c r="N318" s="142"/>
      <c r="O318" s="142"/>
      <c r="P318" s="142"/>
      <c r="Q318" s="142"/>
      <c r="R318" s="142"/>
      <c r="S318" s="142"/>
    </row>
    <row r="319" customFormat="false" ht="12.75" hidden="false" customHeight="false" outlineLevel="0" collapsed="false">
      <c r="J319" s="141"/>
      <c r="K319" s="142"/>
      <c r="L319" s="142"/>
      <c r="M319" s="142"/>
      <c r="N319" s="142"/>
      <c r="O319" s="142"/>
      <c r="P319" s="142"/>
      <c r="Q319" s="142"/>
      <c r="R319" s="142"/>
      <c r="S319" s="142"/>
    </row>
    <row r="320" customFormat="false" ht="12.75" hidden="false" customHeight="false" outlineLevel="0" collapsed="false">
      <c r="J320" s="141"/>
      <c r="K320" s="142"/>
      <c r="L320" s="142"/>
      <c r="M320" s="142"/>
      <c r="N320" s="142"/>
      <c r="O320" s="142"/>
      <c r="P320" s="142"/>
      <c r="Q320" s="142"/>
      <c r="R320" s="142"/>
      <c r="S320" s="142"/>
    </row>
    <row r="321" customFormat="false" ht="12.75" hidden="false" customHeight="false" outlineLevel="0" collapsed="false">
      <c r="J321" s="141"/>
      <c r="K321" s="142"/>
      <c r="L321" s="142"/>
      <c r="M321" s="142"/>
      <c r="N321" s="142"/>
      <c r="O321" s="142"/>
      <c r="P321" s="142"/>
      <c r="Q321" s="142"/>
      <c r="R321" s="142"/>
      <c r="S321" s="142"/>
    </row>
    <row r="322" customFormat="false" ht="12.75" hidden="false" customHeight="false" outlineLevel="0" collapsed="false">
      <c r="J322" s="141"/>
      <c r="K322" s="142"/>
      <c r="L322" s="142"/>
      <c r="M322" s="142"/>
      <c r="N322" s="142"/>
      <c r="O322" s="142"/>
      <c r="P322" s="142"/>
      <c r="Q322" s="142"/>
      <c r="R322" s="142"/>
      <c r="S322" s="142"/>
    </row>
    <row r="323" customFormat="false" ht="12.75" hidden="false" customHeight="false" outlineLevel="0" collapsed="false">
      <c r="J323" s="141"/>
      <c r="K323" s="142"/>
      <c r="L323" s="142"/>
      <c r="M323" s="142"/>
      <c r="N323" s="142"/>
      <c r="O323" s="142"/>
      <c r="P323" s="142"/>
      <c r="Q323" s="142"/>
      <c r="R323" s="142"/>
      <c r="S323" s="142"/>
    </row>
    <row r="324" customFormat="false" ht="12.75" hidden="false" customHeight="false" outlineLevel="0" collapsed="false">
      <c r="J324" s="141"/>
      <c r="K324" s="142"/>
      <c r="L324" s="142"/>
      <c r="M324" s="142"/>
      <c r="N324" s="142"/>
      <c r="O324" s="142"/>
      <c r="P324" s="142"/>
      <c r="Q324" s="142"/>
      <c r="R324" s="142"/>
      <c r="S324" s="142"/>
    </row>
    <row r="325" customFormat="false" ht="12.75" hidden="false" customHeight="false" outlineLevel="0" collapsed="false">
      <c r="J325" s="141"/>
      <c r="K325" s="142"/>
      <c r="L325" s="142"/>
      <c r="M325" s="142"/>
      <c r="N325" s="142"/>
      <c r="O325" s="142"/>
      <c r="P325" s="142"/>
      <c r="Q325" s="142"/>
      <c r="R325" s="142"/>
      <c r="S325" s="142"/>
    </row>
    <row r="326" customFormat="false" ht="12.75" hidden="false" customHeight="false" outlineLevel="0" collapsed="false">
      <c r="J326" s="141"/>
      <c r="K326" s="142"/>
      <c r="L326" s="142"/>
      <c r="M326" s="142"/>
      <c r="N326" s="142"/>
      <c r="O326" s="142"/>
      <c r="P326" s="142"/>
      <c r="Q326" s="142"/>
      <c r="R326" s="142"/>
      <c r="S326" s="142"/>
    </row>
    <row r="327" customFormat="false" ht="12.75" hidden="false" customHeight="false" outlineLevel="0" collapsed="false">
      <c r="J327" s="141"/>
      <c r="K327" s="142"/>
      <c r="L327" s="142"/>
      <c r="M327" s="142"/>
      <c r="N327" s="142"/>
      <c r="O327" s="142"/>
      <c r="P327" s="142"/>
      <c r="Q327" s="142"/>
      <c r="R327" s="142"/>
      <c r="S327" s="142"/>
    </row>
    <row r="328" customFormat="false" ht="12.75" hidden="false" customHeight="false" outlineLevel="0" collapsed="false">
      <c r="J328" s="141"/>
      <c r="K328" s="142"/>
      <c r="L328" s="142"/>
      <c r="M328" s="142"/>
      <c r="N328" s="142"/>
      <c r="O328" s="142"/>
      <c r="P328" s="142"/>
      <c r="Q328" s="142"/>
      <c r="R328" s="142"/>
      <c r="S328" s="142"/>
    </row>
    <row r="329" customFormat="false" ht="12.75" hidden="false" customHeight="false" outlineLevel="0" collapsed="false">
      <c r="J329" s="141"/>
      <c r="K329" s="142"/>
      <c r="L329" s="142"/>
      <c r="M329" s="142"/>
      <c r="N329" s="142"/>
      <c r="O329" s="142"/>
      <c r="P329" s="142"/>
      <c r="Q329" s="142"/>
      <c r="R329" s="142"/>
      <c r="S329" s="142"/>
    </row>
    <row r="330" customFormat="false" ht="12.75" hidden="false" customHeight="false" outlineLevel="0" collapsed="false">
      <c r="J330" s="141"/>
      <c r="K330" s="142"/>
      <c r="L330" s="142"/>
      <c r="M330" s="142"/>
      <c r="N330" s="142"/>
      <c r="O330" s="142"/>
      <c r="P330" s="142"/>
      <c r="Q330" s="142"/>
      <c r="R330" s="142"/>
      <c r="S330" s="142"/>
    </row>
    <row r="331" customFormat="false" ht="12.75" hidden="false" customHeight="false" outlineLevel="0" collapsed="false">
      <c r="J331" s="141"/>
      <c r="K331" s="142"/>
      <c r="L331" s="142"/>
      <c r="M331" s="142"/>
      <c r="N331" s="142"/>
      <c r="O331" s="142"/>
      <c r="P331" s="142"/>
      <c r="Q331" s="142"/>
      <c r="R331" s="142"/>
      <c r="S331" s="142"/>
    </row>
    <row r="334" customFormat="false" ht="12.75" hidden="false" customHeight="false" outlineLevel="0" collapsed="false">
      <c r="L334" s="157"/>
      <c r="N334" s="157"/>
      <c r="P334" s="157"/>
      <c r="R334" s="157"/>
      <c r="S334" s="142"/>
    </row>
    <row r="335" customFormat="false" ht="12.75" hidden="false" customHeight="false" outlineLevel="0" collapsed="false">
      <c r="S335" s="142"/>
    </row>
    <row r="336" customFormat="false" ht="12.75" hidden="false" customHeight="false" outlineLevel="0" collapsed="false">
      <c r="J336" s="159"/>
      <c r="S336" s="142"/>
    </row>
    <row r="339" customFormat="false" ht="12.75" hidden="false" customHeight="false" outlineLevel="0" collapsed="false">
      <c r="K339" s="131"/>
      <c r="M339" s="131"/>
      <c r="O339" s="131"/>
      <c r="Q339" s="131"/>
    </row>
    <row r="340" customFormat="false" ht="12.75" hidden="false" customHeight="false" outlineLevel="0" collapsed="false">
      <c r="K340" s="132"/>
      <c r="L340" s="133"/>
      <c r="M340" s="133"/>
      <c r="N340" s="133"/>
      <c r="O340" s="133"/>
      <c r="P340" s="133"/>
      <c r="Q340" s="133"/>
      <c r="R340" s="133"/>
      <c r="S340" s="133"/>
    </row>
    <row r="341" customFormat="false" ht="12.75" hidden="false" customHeight="false" outlineLevel="0" collapsed="false">
      <c r="J341" s="94"/>
      <c r="K341" s="135"/>
      <c r="L341" s="135"/>
      <c r="M341" s="135"/>
      <c r="N341" s="135"/>
      <c r="O341" s="135"/>
      <c r="P341" s="135"/>
      <c r="Q341" s="135"/>
      <c r="R341" s="135"/>
      <c r="S341" s="135"/>
    </row>
    <row r="342" customFormat="false" ht="12.75" hidden="false" customHeight="false" outlineLevel="0" collapsed="false">
      <c r="J342" s="141"/>
      <c r="K342" s="142"/>
      <c r="L342" s="142"/>
      <c r="M342" s="142"/>
      <c r="N342" s="142"/>
      <c r="O342" s="142"/>
      <c r="P342" s="142"/>
      <c r="Q342" s="142"/>
      <c r="R342" s="142"/>
      <c r="S342" s="142"/>
    </row>
    <row r="343" customFormat="false" ht="12.75" hidden="false" customHeight="false" outlineLevel="0" collapsed="false">
      <c r="J343" s="141"/>
      <c r="K343" s="142"/>
      <c r="L343" s="142"/>
      <c r="M343" s="142"/>
      <c r="N343" s="142"/>
      <c r="O343" s="142"/>
      <c r="P343" s="142"/>
      <c r="Q343" s="142"/>
      <c r="R343" s="142"/>
      <c r="S343" s="142"/>
    </row>
    <row r="344" customFormat="false" ht="12.75" hidden="false" customHeight="false" outlineLevel="0" collapsed="false">
      <c r="J344" s="141"/>
      <c r="K344" s="142"/>
      <c r="L344" s="142"/>
      <c r="M344" s="142"/>
      <c r="N344" s="142"/>
      <c r="O344" s="142"/>
      <c r="P344" s="142"/>
      <c r="Q344" s="142"/>
      <c r="R344" s="142"/>
      <c r="S344" s="142"/>
    </row>
    <row r="345" customFormat="false" ht="12.75" hidden="false" customHeight="false" outlineLevel="0" collapsed="false">
      <c r="J345" s="141"/>
      <c r="K345" s="142"/>
      <c r="L345" s="142"/>
      <c r="M345" s="142"/>
      <c r="N345" s="142"/>
      <c r="O345" s="142"/>
      <c r="P345" s="142"/>
      <c r="Q345" s="142"/>
      <c r="R345" s="142"/>
      <c r="S345" s="142"/>
    </row>
    <row r="346" customFormat="false" ht="12.75" hidden="false" customHeight="false" outlineLevel="0" collapsed="false">
      <c r="J346" s="141"/>
      <c r="K346" s="142"/>
      <c r="L346" s="142"/>
      <c r="M346" s="142"/>
      <c r="N346" s="142"/>
      <c r="O346" s="142"/>
      <c r="P346" s="142"/>
      <c r="Q346" s="142"/>
      <c r="R346" s="142"/>
      <c r="S346" s="142"/>
    </row>
    <row r="347" customFormat="false" ht="12.75" hidden="false" customHeight="false" outlineLevel="0" collapsed="false">
      <c r="J347" s="141"/>
      <c r="K347" s="142"/>
      <c r="L347" s="142"/>
      <c r="M347" s="142"/>
      <c r="N347" s="142"/>
      <c r="O347" s="142"/>
      <c r="P347" s="142"/>
      <c r="Q347" s="142"/>
      <c r="R347" s="142"/>
      <c r="S347" s="142"/>
    </row>
    <row r="348" customFormat="false" ht="12.75" hidden="false" customHeight="false" outlineLevel="0" collapsed="false">
      <c r="J348" s="141"/>
      <c r="K348" s="142"/>
      <c r="L348" s="142"/>
      <c r="M348" s="142"/>
      <c r="N348" s="142"/>
      <c r="O348" s="142"/>
      <c r="P348" s="142"/>
      <c r="Q348" s="142"/>
      <c r="R348" s="142"/>
      <c r="S348" s="142"/>
    </row>
    <row r="349" customFormat="false" ht="12.75" hidden="false" customHeight="false" outlineLevel="0" collapsed="false">
      <c r="J349" s="141"/>
      <c r="K349" s="142"/>
      <c r="L349" s="142"/>
      <c r="M349" s="142"/>
      <c r="N349" s="142"/>
      <c r="O349" s="142"/>
      <c r="P349" s="142"/>
      <c r="Q349" s="142"/>
      <c r="R349" s="142"/>
      <c r="S349" s="142"/>
    </row>
    <row r="350" customFormat="false" ht="12.75" hidden="false" customHeight="false" outlineLevel="0" collapsed="false">
      <c r="J350" s="141"/>
      <c r="K350" s="142"/>
      <c r="L350" s="142"/>
      <c r="M350" s="142"/>
      <c r="N350" s="142"/>
      <c r="O350" s="142"/>
      <c r="P350" s="142"/>
      <c r="Q350" s="142"/>
      <c r="R350" s="142"/>
      <c r="S350" s="142"/>
    </row>
    <row r="351" customFormat="false" ht="12.75" hidden="false" customHeight="false" outlineLevel="0" collapsed="false">
      <c r="J351" s="141"/>
      <c r="K351" s="142"/>
      <c r="L351" s="142"/>
      <c r="M351" s="142"/>
      <c r="N351" s="142"/>
      <c r="O351" s="142"/>
      <c r="P351" s="142"/>
      <c r="Q351" s="142"/>
      <c r="R351" s="142"/>
      <c r="S351" s="142"/>
    </row>
    <row r="352" customFormat="false" ht="12.75" hidden="false" customHeight="false" outlineLevel="0" collapsed="false">
      <c r="J352" s="141"/>
      <c r="K352" s="142"/>
      <c r="L352" s="142"/>
      <c r="M352" s="142"/>
      <c r="N352" s="142"/>
      <c r="O352" s="142"/>
      <c r="P352" s="142"/>
      <c r="Q352" s="142"/>
      <c r="R352" s="142"/>
      <c r="S352" s="142"/>
    </row>
    <row r="353" customFormat="false" ht="12.75" hidden="false" customHeight="false" outlineLevel="0" collapsed="false">
      <c r="J353" s="141"/>
      <c r="K353" s="142"/>
      <c r="L353" s="142"/>
      <c r="M353" s="142"/>
      <c r="N353" s="142"/>
      <c r="O353" s="142"/>
      <c r="P353" s="142"/>
      <c r="Q353" s="142"/>
      <c r="R353" s="142"/>
      <c r="S353" s="142"/>
    </row>
    <row r="354" customFormat="false" ht="12.75" hidden="false" customHeight="false" outlineLevel="0" collapsed="false">
      <c r="J354" s="141"/>
      <c r="K354" s="142"/>
      <c r="L354" s="142"/>
      <c r="M354" s="142"/>
      <c r="N354" s="142"/>
      <c r="O354" s="142"/>
      <c r="P354" s="142"/>
      <c r="Q354" s="142"/>
      <c r="R354" s="142"/>
      <c r="S354" s="142"/>
    </row>
    <row r="355" customFormat="false" ht="12.75" hidden="false" customHeight="false" outlineLevel="0" collapsed="false">
      <c r="J355" s="141"/>
      <c r="K355" s="142"/>
      <c r="L355" s="142"/>
      <c r="M355" s="142"/>
      <c r="N355" s="142"/>
      <c r="O355" s="142"/>
      <c r="P355" s="142"/>
      <c r="Q355" s="142"/>
      <c r="R355" s="142"/>
      <c r="S355" s="142"/>
    </row>
    <row r="356" customFormat="false" ht="12.75" hidden="false" customHeight="false" outlineLevel="0" collapsed="false">
      <c r="J356" s="141"/>
      <c r="K356" s="142"/>
      <c r="L356" s="142"/>
      <c r="M356" s="142"/>
      <c r="N356" s="142"/>
      <c r="O356" s="142"/>
      <c r="P356" s="142"/>
      <c r="Q356" s="142"/>
      <c r="R356" s="142"/>
      <c r="S356" s="142"/>
    </row>
    <row r="357" customFormat="false" ht="12.75" hidden="false" customHeight="false" outlineLevel="0" collapsed="false">
      <c r="J357" s="141"/>
      <c r="K357" s="142"/>
      <c r="L357" s="142"/>
      <c r="M357" s="142"/>
      <c r="N357" s="142"/>
      <c r="O357" s="142"/>
      <c r="P357" s="142"/>
      <c r="Q357" s="142"/>
      <c r="R357" s="142"/>
      <c r="S357" s="142"/>
    </row>
    <row r="358" customFormat="false" ht="12.75" hidden="false" customHeight="false" outlineLevel="0" collapsed="false">
      <c r="J358" s="141"/>
      <c r="K358" s="142"/>
      <c r="L358" s="142"/>
      <c r="M358" s="142"/>
      <c r="N358" s="142"/>
      <c r="O358" s="142"/>
      <c r="P358" s="142"/>
      <c r="Q358" s="142"/>
      <c r="R358" s="142"/>
      <c r="S358" s="142"/>
    </row>
    <row r="359" customFormat="false" ht="12.75" hidden="false" customHeight="false" outlineLevel="0" collapsed="false">
      <c r="J359" s="141"/>
      <c r="K359" s="142"/>
      <c r="L359" s="142"/>
      <c r="M359" s="142"/>
      <c r="N359" s="142"/>
      <c r="O359" s="142"/>
      <c r="P359" s="142"/>
      <c r="Q359" s="142"/>
      <c r="R359" s="142"/>
      <c r="S359" s="142"/>
    </row>
    <row r="360" customFormat="false" ht="12.75" hidden="false" customHeight="false" outlineLevel="0" collapsed="false">
      <c r="J360" s="141"/>
      <c r="K360" s="142"/>
      <c r="L360" s="142"/>
      <c r="M360" s="142"/>
      <c r="N360" s="142"/>
      <c r="O360" s="142"/>
      <c r="P360" s="142"/>
      <c r="Q360" s="142"/>
      <c r="R360" s="142"/>
      <c r="S360" s="142"/>
    </row>
    <row r="361" customFormat="false" ht="12.75" hidden="false" customHeight="false" outlineLevel="0" collapsed="false">
      <c r="J361" s="141"/>
      <c r="K361" s="142"/>
      <c r="L361" s="142"/>
      <c r="M361" s="142"/>
      <c r="N361" s="142"/>
      <c r="O361" s="142"/>
      <c r="P361" s="142"/>
      <c r="Q361" s="142"/>
      <c r="R361" s="142"/>
      <c r="S361" s="142"/>
    </row>
    <row r="362" customFormat="false" ht="12.75" hidden="false" customHeight="false" outlineLevel="0" collapsed="false">
      <c r="J362" s="141"/>
      <c r="K362" s="142"/>
      <c r="L362" s="142"/>
      <c r="M362" s="142"/>
      <c r="N362" s="142"/>
      <c r="O362" s="142"/>
      <c r="P362" s="142"/>
      <c r="Q362" s="142"/>
      <c r="R362" s="142"/>
      <c r="S362" s="142"/>
    </row>
    <row r="363" customFormat="false" ht="12.75" hidden="false" customHeight="false" outlineLevel="0" collapsed="false">
      <c r="J363" s="141"/>
      <c r="K363" s="142"/>
      <c r="L363" s="142"/>
      <c r="M363" s="142"/>
      <c r="N363" s="142"/>
      <c r="O363" s="142"/>
      <c r="P363" s="142"/>
      <c r="Q363" s="142"/>
      <c r="R363" s="142"/>
      <c r="S363" s="142"/>
    </row>
    <row r="364" customFormat="false" ht="12.75" hidden="false" customHeight="false" outlineLevel="0" collapsed="false">
      <c r="J364" s="141"/>
      <c r="K364" s="142"/>
      <c r="L364" s="142"/>
      <c r="M364" s="142"/>
      <c r="N364" s="142"/>
      <c r="O364" s="142"/>
      <c r="P364" s="142"/>
      <c r="Q364" s="142"/>
      <c r="R364" s="142"/>
      <c r="S364" s="142"/>
    </row>
    <row r="365" customFormat="false" ht="12.75" hidden="false" customHeight="false" outlineLevel="0" collapsed="false">
      <c r="J365" s="141"/>
      <c r="K365" s="142"/>
      <c r="L365" s="142"/>
      <c r="M365" s="142"/>
      <c r="N365" s="142"/>
      <c r="O365" s="142"/>
      <c r="P365" s="142"/>
      <c r="Q365" s="142"/>
      <c r="R365" s="142"/>
      <c r="S365" s="142"/>
    </row>
    <row r="366" customFormat="false" ht="12.75" hidden="false" customHeight="false" outlineLevel="0" collapsed="false">
      <c r="J366" s="141"/>
      <c r="K366" s="142"/>
      <c r="L366" s="142"/>
      <c r="M366" s="142"/>
      <c r="N366" s="142"/>
      <c r="O366" s="142"/>
      <c r="P366" s="142"/>
      <c r="Q366" s="142"/>
      <c r="R366" s="142"/>
      <c r="S366" s="142"/>
    </row>
    <row r="367" customFormat="false" ht="12.75" hidden="false" customHeight="false" outlineLevel="0" collapsed="false">
      <c r="J367" s="141"/>
      <c r="K367" s="142"/>
      <c r="L367" s="142"/>
      <c r="M367" s="142"/>
      <c r="N367" s="142"/>
      <c r="O367" s="142"/>
      <c r="P367" s="142"/>
      <c r="Q367" s="142"/>
      <c r="R367" s="142"/>
      <c r="S367" s="142"/>
    </row>
    <row r="368" customFormat="false" ht="12.75" hidden="false" customHeight="false" outlineLevel="0" collapsed="false">
      <c r="J368" s="141"/>
      <c r="K368" s="142"/>
      <c r="L368" s="142"/>
      <c r="M368" s="142"/>
      <c r="N368" s="142"/>
      <c r="O368" s="142"/>
      <c r="P368" s="142"/>
      <c r="Q368" s="142"/>
      <c r="R368" s="142"/>
      <c r="S368" s="142"/>
    </row>
    <row r="369" customFormat="false" ht="12.75" hidden="false" customHeight="false" outlineLevel="0" collapsed="false">
      <c r="J369" s="141"/>
      <c r="K369" s="142"/>
      <c r="L369" s="142"/>
      <c r="M369" s="142"/>
      <c r="N369" s="142"/>
      <c r="O369" s="142"/>
      <c r="P369" s="142"/>
      <c r="Q369" s="142"/>
      <c r="R369" s="142"/>
      <c r="S369" s="142"/>
    </row>
    <row r="370" customFormat="false" ht="12.75" hidden="false" customHeight="false" outlineLevel="0" collapsed="false">
      <c r="J370" s="141"/>
      <c r="K370" s="142"/>
      <c r="L370" s="142"/>
      <c r="M370" s="142"/>
      <c r="N370" s="142"/>
      <c r="O370" s="142"/>
      <c r="P370" s="142"/>
      <c r="Q370" s="142"/>
      <c r="R370" s="142"/>
      <c r="S370" s="142"/>
    </row>
    <row r="371" customFormat="false" ht="12.75" hidden="false" customHeight="false" outlineLevel="0" collapsed="false">
      <c r="J371" s="141"/>
      <c r="K371" s="142"/>
      <c r="L371" s="142"/>
      <c r="M371" s="142"/>
      <c r="N371" s="142"/>
      <c r="O371" s="142"/>
      <c r="P371" s="142"/>
      <c r="Q371" s="142"/>
      <c r="R371" s="142"/>
      <c r="S371" s="142"/>
    </row>
    <row r="372" customFormat="false" ht="12.75" hidden="false" customHeight="false" outlineLevel="0" collapsed="false">
      <c r="J372" s="141"/>
      <c r="K372" s="142"/>
      <c r="L372" s="142"/>
      <c r="M372" s="142"/>
      <c r="N372" s="142"/>
      <c r="O372" s="142"/>
      <c r="P372" s="142"/>
      <c r="Q372" s="142"/>
      <c r="R372" s="142"/>
      <c r="S372" s="142"/>
    </row>
    <row r="373" customFormat="false" ht="12.75" hidden="false" customHeight="false" outlineLevel="0" collapsed="false">
      <c r="J373" s="141"/>
      <c r="K373" s="142"/>
      <c r="L373" s="142"/>
      <c r="M373" s="142"/>
      <c r="N373" s="142"/>
      <c r="O373" s="142"/>
      <c r="P373" s="142"/>
      <c r="Q373" s="142"/>
      <c r="R373" s="142"/>
      <c r="S373" s="142"/>
    </row>
    <row r="376" customFormat="false" ht="12.75" hidden="false" customHeight="false" outlineLevel="0" collapsed="false">
      <c r="J376" s="5"/>
      <c r="L376" s="157"/>
      <c r="N376" s="157"/>
      <c r="P376" s="157"/>
      <c r="R376" s="157"/>
      <c r="S376" s="142"/>
    </row>
    <row r="377" customFormat="false" ht="12.75" hidden="false" customHeight="false" outlineLevel="0" collapsed="false">
      <c r="S377" s="142"/>
    </row>
    <row r="378" customFormat="false" ht="12.75" hidden="false" customHeight="false" outlineLevel="0" collapsed="false">
      <c r="J378" s="159"/>
      <c r="S378" s="177"/>
    </row>
    <row r="381" customFormat="false" ht="12.75" hidden="false" customHeight="false" outlineLevel="0" collapsed="false">
      <c r="K381" s="131"/>
      <c r="M381" s="131"/>
      <c r="O381" s="131"/>
      <c r="Q381" s="131"/>
    </row>
    <row r="382" customFormat="false" ht="12.75" hidden="false" customHeight="false" outlineLevel="0" collapsed="false">
      <c r="K382" s="132"/>
      <c r="L382" s="133"/>
      <c r="M382" s="133"/>
      <c r="N382" s="133"/>
      <c r="O382" s="133"/>
      <c r="P382" s="133"/>
      <c r="Q382" s="133"/>
      <c r="R382" s="133"/>
      <c r="S382" s="133"/>
    </row>
    <row r="383" customFormat="false" ht="12.75" hidden="false" customHeight="false" outlineLevel="0" collapsed="false">
      <c r="J383" s="94"/>
      <c r="K383" s="135"/>
      <c r="L383" s="135"/>
      <c r="M383" s="135"/>
      <c r="N383" s="135"/>
      <c r="O383" s="135"/>
      <c r="P383" s="135"/>
      <c r="Q383" s="135"/>
      <c r="R383" s="135"/>
      <c r="S383" s="135"/>
    </row>
    <row r="384" customFormat="false" ht="12.75" hidden="false" customHeight="false" outlineLevel="0" collapsed="false">
      <c r="J384" s="141"/>
      <c r="K384" s="142"/>
      <c r="L384" s="142"/>
      <c r="M384" s="142"/>
      <c r="N384" s="142"/>
      <c r="O384" s="142"/>
      <c r="P384" s="142"/>
      <c r="Q384" s="142"/>
      <c r="R384" s="142"/>
      <c r="S384" s="142"/>
    </row>
    <row r="385" customFormat="false" ht="12.75" hidden="false" customHeight="false" outlineLevel="0" collapsed="false">
      <c r="J385" s="141"/>
      <c r="K385" s="142"/>
      <c r="L385" s="142"/>
      <c r="M385" s="142"/>
      <c r="N385" s="142"/>
      <c r="O385" s="142"/>
      <c r="P385" s="142"/>
      <c r="Q385" s="142"/>
      <c r="R385" s="142"/>
      <c r="S385" s="142"/>
    </row>
    <row r="386" customFormat="false" ht="12.75" hidden="false" customHeight="false" outlineLevel="0" collapsed="false">
      <c r="J386" s="141"/>
      <c r="K386" s="142"/>
      <c r="L386" s="142"/>
      <c r="M386" s="142"/>
      <c r="N386" s="142"/>
      <c r="O386" s="142"/>
      <c r="P386" s="142"/>
      <c r="Q386" s="142"/>
      <c r="R386" s="142"/>
      <c r="S386" s="142"/>
    </row>
    <row r="387" customFormat="false" ht="12.75" hidden="false" customHeight="false" outlineLevel="0" collapsed="false">
      <c r="J387" s="141"/>
      <c r="K387" s="142"/>
      <c r="L387" s="142"/>
      <c r="M387" s="142"/>
      <c r="N387" s="142"/>
      <c r="O387" s="142"/>
      <c r="P387" s="142"/>
      <c r="Q387" s="142"/>
      <c r="R387" s="142"/>
      <c r="S387" s="142"/>
    </row>
    <row r="388" customFormat="false" ht="12.75" hidden="false" customHeight="false" outlineLevel="0" collapsed="false">
      <c r="J388" s="141"/>
      <c r="K388" s="142"/>
      <c r="L388" s="142"/>
      <c r="M388" s="142"/>
      <c r="N388" s="142"/>
      <c r="O388" s="142"/>
      <c r="P388" s="142"/>
      <c r="Q388" s="142"/>
      <c r="R388" s="142"/>
      <c r="S388" s="142"/>
    </row>
    <row r="389" customFormat="false" ht="12.75" hidden="false" customHeight="false" outlineLevel="0" collapsed="false">
      <c r="J389" s="141"/>
      <c r="K389" s="142"/>
      <c r="L389" s="142"/>
      <c r="M389" s="142"/>
      <c r="N389" s="142"/>
      <c r="O389" s="142"/>
      <c r="P389" s="142"/>
      <c r="Q389" s="142"/>
      <c r="R389" s="142"/>
      <c r="S389" s="142"/>
    </row>
    <row r="390" customFormat="false" ht="12.75" hidden="false" customHeight="false" outlineLevel="0" collapsed="false">
      <c r="J390" s="141"/>
      <c r="K390" s="142"/>
      <c r="L390" s="142"/>
      <c r="M390" s="142"/>
      <c r="N390" s="142"/>
      <c r="O390" s="142"/>
      <c r="P390" s="142"/>
      <c r="Q390" s="142"/>
      <c r="R390" s="142"/>
      <c r="S390" s="142"/>
    </row>
    <row r="391" customFormat="false" ht="12.75" hidden="false" customHeight="false" outlineLevel="0" collapsed="false">
      <c r="J391" s="141"/>
      <c r="K391" s="142"/>
      <c r="L391" s="142"/>
      <c r="M391" s="142"/>
      <c r="N391" s="142"/>
      <c r="O391" s="142"/>
      <c r="P391" s="142"/>
      <c r="Q391" s="142"/>
      <c r="R391" s="142"/>
      <c r="S391" s="142"/>
    </row>
    <row r="392" customFormat="false" ht="12.75" hidden="false" customHeight="false" outlineLevel="0" collapsed="false">
      <c r="J392" s="141"/>
      <c r="K392" s="142"/>
      <c r="L392" s="142"/>
      <c r="M392" s="142"/>
      <c r="N392" s="142"/>
      <c r="O392" s="142"/>
      <c r="P392" s="142"/>
      <c r="Q392" s="142"/>
      <c r="R392" s="142"/>
      <c r="S392" s="142"/>
    </row>
    <row r="393" customFormat="false" ht="12.75" hidden="false" customHeight="false" outlineLevel="0" collapsed="false">
      <c r="J393" s="141"/>
      <c r="K393" s="142"/>
      <c r="L393" s="142"/>
      <c r="M393" s="142"/>
      <c r="N393" s="142"/>
      <c r="O393" s="142"/>
      <c r="P393" s="142"/>
      <c r="Q393" s="142"/>
      <c r="R393" s="142"/>
      <c r="S393" s="142"/>
    </row>
    <row r="394" customFormat="false" ht="12.75" hidden="false" customHeight="false" outlineLevel="0" collapsed="false">
      <c r="J394" s="141"/>
      <c r="K394" s="142"/>
      <c r="L394" s="142"/>
      <c r="M394" s="142"/>
      <c r="N394" s="142"/>
      <c r="O394" s="142"/>
      <c r="P394" s="142"/>
      <c r="Q394" s="142"/>
      <c r="R394" s="142"/>
      <c r="S394" s="142"/>
    </row>
    <row r="395" customFormat="false" ht="12.75" hidden="false" customHeight="false" outlineLevel="0" collapsed="false">
      <c r="J395" s="141"/>
      <c r="K395" s="142"/>
      <c r="L395" s="142"/>
      <c r="M395" s="142"/>
      <c r="N395" s="142"/>
      <c r="O395" s="142"/>
      <c r="P395" s="142"/>
      <c r="Q395" s="142"/>
      <c r="R395" s="142"/>
      <c r="S395" s="142"/>
    </row>
    <row r="396" customFormat="false" ht="12.75" hidden="false" customHeight="false" outlineLevel="0" collapsed="false">
      <c r="J396" s="141"/>
      <c r="K396" s="142"/>
      <c r="L396" s="142"/>
      <c r="M396" s="142"/>
      <c r="N396" s="142"/>
      <c r="O396" s="142"/>
      <c r="P396" s="142"/>
      <c r="Q396" s="142"/>
      <c r="R396" s="142"/>
      <c r="S396" s="142"/>
    </row>
    <row r="397" customFormat="false" ht="12.75" hidden="false" customHeight="false" outlineLevel="0" collapsed="false">
      <c r="J397" s="141"/>
      <c r="K397" s="142"/>
      <c r="L397" s="142"/>
      <c r="M397" s="142"/>
      <c r="N397" s="142"/>
      <c r="O397" s="142"/>
      <c r="P397" s="142"/>
      <c r="Q397" s="142"/>
      <c r="R397" s="142"/>
      <c r="S397" s="142"/>
    </row>
    <row r="398" customFormat="false" ht="12.75" hidden="false" customHeight="false" outlineLevel="0" collapsed="false">
      <c r="J398" s="141"/>
      <c r="K398" s="142"/>
      <c r="L398" s="142"/>
      <c r="M398" s="142"/>
      <c r="N398" s="142"/>
      <c r="O398" s="142"/>
      <c r="P398" s="142"/>
      <c r="Q398" s="142"/>
      <c r="R398" s="142"/>
      <c r="S398" s="142"/>
    </row>
    <row r="399" customFormat="false" ht="12.75" hidden="false" customHeight="false" outlineLevel="0" collapsed="false">
      <c r="J399" s="141"/>
      <c r="K399" s="142"/>
      <c r="L399" s="142"/>
      <c r="M399" s="142"/>
      <c r="N399" s="142"/>
      <c r="O399" s="142"/>
      <c r="P399" s="142"/>
      <c r="Q399" s="142"/>
      <c r="R399" s="142"/>
      <c r="S399" s="142"/>
    </row>
    <row r="400" customFormat="false" ht="12.75" hidden="false" customHeight="false" outlineLevel="0" collapsed="false">
      <c r="J400" s="141"/>
      <c r="K400" s="142"/>
      <c r="L400" s="142"/>
      <c r="M400" s="142"/>
      <c r="N400" s="142"/>
      <c r="O400" s="142"/>
      <c r="P400" s="142"/>
      <c r="Q400" s="142"/>
      <c r="R400" s="142"/>
      <c r="S400" s="142"/>
    </row>
    <row r="401" customFormat="false" ht="12.75" hidden="false" customHeight="false" outlineLevel="0" collapsed="false">
      <c r="J401" s="141"/>
      <c r="K401" s="142"/>
      <c r="L401" s="142"/>
      <c r="M401" s="142"/>
      <c r="N401" s="142"/>
      <c r="O401" s="142"/>
      <c r="P401" s="142"/>
      <c r="Q401" s="142"/>
      <c r="R401" s="142"/>
      <c r="S401" s="142"/>
    </row>
    <row r="402" customFormat="false" ht="12.75" hidden="false" customHeight="false" outlineLevel="0" collapsed="false">
      <c r="J402" s="141"/>
      <c r="K402" s="142"/>
      <c r="L402" s="142"/>
      <c r="M402" s="142"/>
      <c r="N402" s="142"/>
      <c r="O402" s="142"/>
      <c r="P402" s="142"/>
      <c r="Q402" s="142"/>
      <c r="R402" s="142"/>
      <c r="S402" s="142"/>
    </row>
    <row r="403" customFormat="false" ht="12.75" hidden="false" customHeight="false" outlineLevel="0" collapsed="false">
      <c r="J403" s="141"/>
      <c r="K403" s="142"/>
      <c r="L403" s="142"/>
      <c r="M403" s="142"/>
      <c r="N403" s="142"/>
      <c r="O403" s="142"/>
      <c r="P403" s="142"/>
      <c r="Q403" s="142"/>
      <c r="R403" s="142"/>
      <c r="S403" s="142"/>
    </row>
    <row r="404" customFormat="false" ht="12.75" hidden="false" customHeight="false" outlineLevel="0" collapsed="false">
      <c r="J404" s="141"/>
      <c r="K404" s="142"/>
      <c r="L404" s="142"/>
      <c r="M404" s="142"/>
      <c r="N404" s="142"/>
      <c r="O404" s="142"/>
      <c r="P404" s="142"/>
      <c r="Q404" s="142"/>
      <c r="R404" s="142"/>
      <c r="S404" s="142"/>
    </row>
    <row r="405" customFormat="false" ht="12.75" hidden="false" customHeight="false" outlineLevel="0" collapsed="false">
      <c r="J405" s="141"/>
      <c r="K405" s="142"/>
      <c r="L405" s="142"/>
      <c r="M405" s="142"/>
      <c r="N405" s="142"/>
      <c r="O405" s="142"/>
      <c r="P405" s="142"/>
      <c r="Q405" s="142"/>
      <c r="R405" s="142"/>
      <c r="S405" s="142"/>
    </row>
    <row r="406" customFormat="false" ht="12.75" hidden="false" customHeight="false" outlineLevel="0" collapsed="false">
      <c r="J406" s="141"/>
      <c r="K406" s="142"/>
      <c r="L406" s="142"/>
      <c r="M406" s="142"/>
      <c r="N406" s="142"/>
      <c r="O406" s="142"/>
      <c r="P406" s="142"/>
      <c r="Q406" s="142"/>
      <c r="R406" s="142"/>
      <c r="S406" s="142"/>
    </row>
    <row r="407" customFormat="false" ht="12.75" hidden="false" customHeight="false" outlineLevel="0" collapsed="false">
      <c r="J407" s="141"/>
      <c r="K407" s="142"/>
      <c r="L407" s="142"/>
      <c r="M407" s="142"/>
      <c r="N407" s="142"/>
      <c r="O407" s="142"/>
      <c r="P407" s="142"/>
      <c r="Q407" s="142"/>
      <c r="R407" s="142"/>
      <c r="S407" s="142"/>
    </row>
    <row r="408" customFormat="false" ht="12.75" hidden="false" customHeight="false" outlineLevel="0" collapsed="false">
      <c r="J408" s="141"/>
      <c r="K408" s="142"/>
      <c r="L408" s="142"/>
      <c r="M408" s="142"/>
      <c r="N408" s="142"/>
      <c r="O408" s="142"/>
      <c r="P408" s="142"/>
      <c r="Q408" s="142"/>
      <c r="R408" s="142"/>
      <c r="S408" s="142"/>
    </row>
    <row r="409" customFormat="false" ht="12.75" hidden="false" customHeight="false" outlineLevel="0" collapsed="false">
      <c r="J409" s="141"/>
      <c r="K409" s="142"/>
      <c r="L409" s="142"/>
      <c r="M409" s="142"/>
      <c r="N409" s="142"/>
      <c r="O409" s="142"/>
      <c r="P409" s="142"/>
      <c r="Q409" s="142"/>
      <c r="R409" s="142"/>
      <c r="S409" s="142"/>
    </row>
    <row r="410" customFormat="false" ht="12.75" hidden="false" customHeight="false" outlineLevel="0" collapsed="false">
      <c r="J410" s="141"/>
      <c r="K410" s="142"/>
      <c r="L410" s="142"/>
      <c r="M410" s="142"/>
      <c r="N410" s="142"/>
      <c r="O410" s="142"/>
      <c r="P410" s="142"/>
      <c r="Q410" s="142"/>
      <c r="R410" s="142"/>
      <c r="S410" s="142"/>
    </row>
    <row r="411" customFormat="false" ht="12.75" hidden="false" customHeight="false" outlineLevel="0" collapsed="false">
      <c r="J411" s="141"/>
      <c r="K411" s="142"/>
      <c r="L411" s="142"/>
      <c r="M411" s="142"/>
      <c r="N411" s="142"/>
      <c r="O411" s="142"/>
      <c r="P411" s="142"/>
      <c r="Q411" s="142"/>
      <c r="R411" s="142"/>
      <c r="S411" s="142"/>
    </row>
    <row r="412" customFormat="false" ht="12.75" hidden="false" customHeight="false" outlineLevel="0" collapsed="false">
      <c r="J412" s="141"/>
      <c r="K412" s="142"/>
      <c r="L412" s="142"/>
      <c r="M412" s="142"/>
      <c r="N412" s="142"/>
      <c r="O412" s="142"/>
      <c r="P412" s="142"/>
      <c r="Q412" s="142"/>
      <c r="R412" s="142"/>
      <c r="S412" s="142"/>
    </row>
    <row r="413" customFormat="false" ht="12.75" hidden="false" customHeight="false" outlineLevel="0" collapsed="false">
      <c r="J413" s="141"/>
      <c r="K413" s="142"/>
      <c r="L413" s="142"/>
      <c r="M413" s="142"/>
      <c r="N413" s="142"/>
      <c r="O413" s="142"/>
      <c r="P413" s="142"/>
      <c r="Q413" s="142"/>
      <c r="R413" s="142"/>
      <c r="S413" s="142"/>
    </row>
    <row r="414" customFormat="false" ht="12.75" hidden="false" customHeight="false" outlineLevel="0" collapsed="false">
      <c r="J414" s="141"/>
      <c r="K414" s="142"/>
      <c r="L414" s="142"/>
      <c r="M414" s="142"/>
      <c r="N414" s="142"/>
      <c r="O414" s="142"/>
      <c r="P414" s="142"/>
      <c r="Q414" s="142"/>
      <c r="R414" s="142"/>
      <c r="S414" s="142"/>
    </row>
    <row r="415" customFormat="false" ht="12.75" hidden="false" customHeight="false" outlineLevel="0" collapsed="false">
      <c r="J415" s="141"/>
      <c r="K415" s="142"/>
      <c r="L415" s="142"/>
      <c r="M415" s="142"/>
      <c r="N415" s="142"/>
      <c r="O415" s="142"/>
      <c r="P415" s="142"/>
      <c r="Q415" s="142"/>
      <c r="R415" s="142"/>
      <c r="S415" s="142"/>
    </row>
    <row r="418" customFormat="false" ht="12.75" hidden="false" customHeight="false" outlineLevel="0" collapsed="false">
      <c r="J418" s="5"/>
      <c r="L418" s="157"/>
      <c r="N418" s="157"/>
      <c r="P418" s="157"/>
      <c r="R418" s="157"/>
      <c r="S418" s="142"/>
    </row>
    <row r="419" customFormat="false" ht="12.75" hidden="false" customHeight="false" outlineLevel="0" collapsed="false">
      <c r="S419" s="142"/>
    </row>
    <row r="420" customFormat="false" ht="12.75" hidden="false" customHeight="false" outlineLevel="0" collapsed="false">
      <c r="J420" s="159"/>
      <c r="S420" s="177"/>
    </row>
    <row r="425" customFormat="false" ht="12.75" hidden="false" customHeight="false" outlineLevel="0" collapsed="false">
      <c r="K425" s="131"/>
      <c r="M425" s="131"/>
      <c r="O425" s="131"/>
      <c r="Q425" s="131"/>
    </row>
    <row r="426" customFormat="false" ht="12.75" hidden="false" customHeight="false" outlineLevel="0" collapsed="false">
      <c r="K426" s="132"/>
      <c r="L426" s="133"/>
      <c r="M426" s="133"/>
      <c r="N426" s="133"/>
      <c r="O426" s="133"/>
      <c r="P426" s="133"/>
      <c r="Q426" s="133"/>
      <c r="R426" s="133"/>
      <c r="S426" s="133"/>
    </row>
    <row r="427" customFormat="false" ht="12.75" hidden="false" customHeight="false" outlineLevel="0" collapsed="false">
      <c r="J427" s="94"/>
      <c r="K427" s="135"/>
      <c r="L427" s="135"/>
      <c r="M427" s="135"/>
      <c r="N427" s="135"/>
      <c r="O427" s="135"/>
      <c r="P427" s="135"/>
      <c r="Q427" s="135"/>
      <c r="R427" s="135"/>
      <c r="S427" s="135"/>
    </row>
    <row r="428" customFormat="false" ht="12.75" hidden="false" customHeight="false" outlineLevel="0" collapsed="false">
      <c r="J428" s="141"/>
      <c r="K428" s="142"/>
      <c r="L428" s="142"/>
      <c r="M428" s="142"/>
      <c r="N428" s="142"/>
      <c r="O428" s="142"/>
      <c r="P428" s="142"/>
      <c r="Q428" s="142"/>
      <c r="R428" s="142"/>
      <c r="S428" s="142"/>
    </row>
    <row r="429" customFormat="false" ht="12.75" hidden="false" customHeight="false" outlineLevel="0" collapsed="false">
      <c r="J429" s="141"/>
      <c r="K429" s="142"/>
      <c r="L429" s="142"/>
      <c r="M429" s="142"/>
      <c r="N429" s="142"/>
      <c r="O429" s="142"/>
      <c r="P429" s="142"/>
      <c r="Q429" s="142"/>
      <c r="R429" s="142"/>
      <c r="S429" s="142"/>
    </row>
    <row r="430" customFormat="false" ht="12.75" hidden="false" customHeight="false" outlineLevel="0" collapsed="false">
      <c r="J430" s="141"/>
      <c r="K430" s="142"/>
      <c r="L430" s="142"/>
      <c r="M430" s="142"/>
      <c r="N430" s="142"/>
      <c r="O430" s="142"/>
      <c r="P430" s="142"/>
      <c r="Q430" s="142"/>
      <c r="R430" s="142"/>
      <c r="S430" s="142"/>
    </row>
    <row r="431" customFormat="false" ht="12.75" hidden="false" customHeight="false" outlineLevel="0" collapsed="false">
      <c r="J431" s="141"/>
      <c r="K431" s="142"/>
      <c r="L431" s="142"/>
      <c r="M431" s="142"/>
      <c r="N431" s="142"/>
      <c r="O431" s="142"/>
      <c r="P431" s="142"/>
      <c r="Q431" s="142"/>
      <c r="R431" s="142"/>
      <c r="S431" s="142"/>
    </row>
    <row r="432" customFormat="false" ht="12.75" hidden="false" customHeight="false" outlineLevel="0" collapsed="false">
      <c r="J432" s="141"/>
      <c r="K432" s="142"/>
      <c r="L432" s="142"/>
      <c r="M432" s="142"/>
      <c r="N432" s="142"/>
      <c r="O432" s="142"/>
      <c r="P432" s="142"/>
      <c r="Q432" s="142"/>
      <c r="R432" s="142"/>
      <c r="S432" s="142"/>
    </row>
    <row r="433" customFormat="false" ht="12.75" hidden="false" customHeight="false" outlineLevel="0" collapsed="false">
      <c r="J433" s="141"/>
      <c r="K433" s="142"/>
      <c r="L433" s="142"/>
      <c r="M433" s="142"/>
      <c r="N433" s="142"/>
      <c r="O433" s="142"/>
      <c r="P433" s="142"/>
      <c r="Q433" s="142"/>
      <c r="R433" s="142"/>
      <c r="S433" s="142"/>
    </row>
    <row r="434" customFormat="false" ht="12.75" hidden="false" customHeight="false" outlineLevel="0" collapsed="false">
      <c r="J434" s="141"/>
      <c r="K434" s="142"/>
      <c r="L434" s="142"/>
      <c r="M434" s="142"/>
      <c r="N434" s="142"/>
      <c r="O434" s="142"/>
      <c r="P434" s="142"/>
      <c r="Q434" s="142"/>
      <c r="R434" s="142"/>
      <c r="S434" s="142"/>
    </row>
    <row r="435" customFormat="false" ht="12.75" hidden="false" customHeight="false" outlineLevel="0" collapsed="false">
      <c r="J435" s="141"/>
      <c r="K435" s="142"/>
      <c r="L435" s="142"/>
      <c r="M435" s="142"/>
      <c r="N435" s="142"/>
      <c r="O435" s="142"/>
      <c r="P435" s="142"/>
      <c r="Q435" s="142"/>
      <c r="R435" s="142"/>
      <c r="S435" s="142"/>
    </row>
    <row r="436" customFormat="false" ht="12.75" hidden="false" customHeight="false" outlineLevel="0" collapsed="false">
      <c r="J436" s="141"/>
      <c r="K436" s="142"/>
      <c r="L436" s="142"/>
      <c r="M436" s="142"/>
      <c r="N436" s="142"/>
      <c r="O436" s="142"/>
      <c r="P436" s="142"/>
      <c r="Q436" s="142"/>
      <c r="R436" s="142"/>
      <c r="S436" s="142"/>
    </row>
    <row r="437" customFormat="false" ht="12.75" hidden="false" customHeight="false" outlineLevel="0" collapsed="false">
      <c r="J437" s="141"/>
      <c r="K437" s="142"/>
      <c r="L437" s="142"/>
      <c r="M437" s="142"/>
      <c r="N437" s="142"/>
      <c r="O437" s="142"/>
      <c r="P437" s="142"/>
      <c r="Q437" s="142"/>
      <c r="R437" s="142"/>
      <c r="S437" s="142"/>
    </row>
    <row r="438" customFormat="false" ht="12.75" hidden="false" customHeight="false" outlineLevel="0" collapsed="false">
      <c r="J438" s="141"/>
      <c r="K438" s="142"/>
      <c r="L438" s="142"/>
      <c r="M438" s="142"/>
      <c r="N438" s="142"/>
      <c r="O438" s="142"/>
      <c r="P438" s="142"/>
      <c r="Q438" s="142"/>
      <c r="R438" s="142"/>
      <c r="S438" s="142"/>
    </row>
    <row r="439" customFormat="false" ht="12.75" hidden="false" customHeight="false" outlineLevel="0" collapsed="false">
      <c r="J439" s="141"/>
      <c r="K439" s="142"/>
      <c r="L439" s="142"/>
      <c r="M439" s="142"/>
      <c r="N439" s="142"/>
      <c r="O439" s="142"/>
      <c r="P439" s="142"/>
      <c r="Q439" s="142"/>
      <c r="R439" s="142"/>
      <c r="S439" s="142"/>
    </row>
    <row r="440" customFormat="false" ht="12.75" hidden="false" customHeight="false" outlineLevel="0" collapsed="false">
      <c r="J440" s="141"/>
      <c r="K440" s="142"/>
      <c r="L440" s="142"/>
      <c r="M440" s="142"/>
      <c r="N440" s="142"/>
      <c r="O440" s="142"/>
      <c r="P440" s="142"/>
      <c r="Q440" s="142"/>
      <c r="R440" s="142"/>
      <c r="S440" s="142"/>
    </row>
    <row r="441" customFormat="false" ht="12.75" hidden="false" customHeight="false" outlineLevel="0" collapsed="false">
      <c r="J441" s="141"/>
      <c r="K441" s="142"/>
      <c r="L441" s="142"/>
      <c r="M441" s="142"/>
      <c r="N441" s="142"/>
      <c r="O441" s="142"/>
      <c r="P441" s="142"/>
      <c r="Q441" s="142"/>
      <c r="R441" s="142"/>
      <c r="S441" s="142"/>
    </row>
    <row r="442" customFormat="false" ht="12.75" hidden="false" customHeight="false" outlineLevel="0" collapsed="false">
      <c r="J442" s="141"/>
      <c r="K442" s="142"/>
      <c r="L442" s="142"/>
      <c r="M442" s="142"/>
      <c r="N442" s="142"/>
      <c r="O442" s="142"/>
      <c r="P442" s="142"/>
      <c r="Q442" s="142"/>
      <c r="R442" s="142"/>
      <c r="S442" s="142"/>
    </row>
    <row r="443" customFormat="false" ht="12.75" hidden="false" customHeight="false" outlineLevel="0" collapsed="false">
      <c r="J443" s="141"/>
      <c r="K443" s="142"/>
      <c r="L443" s="142"/>
      <c r="M443" s="142"/>
      <c r="N443" s="142"/>
      <c r="O443" s="142"/>
      <c r="P443" s="142"/>
      <c r="Q443" s="142"/>
      <c r="R443" s="142"/>
      <c r="S443" s="142"/>
    </row>
    <row r="444" customFormat="false" ht="12.75" hidden="false" customHeight="false" outlineLevel="0" collapsed="false">
      <c r="J444" s="141"/>
      <c r="K444" s="142"/>
      <c r="L444" s="142"/>
      <c r="M444" s="142"/>
      <c r="N444" s="142"/>
      <c r="O444" s="142"/>
      <c r="P444" s="142"/>
      <c r="Q444" s="142"/>
      <c r="R444" s="142"/>
      <c r="S444" s="142"/>
    </row>
    <row r="445" customFormat="false" ht="12.75" hidden="false" customHeight="false" outlineLevel="0" collapsed="false">
      <c r="J445" s="141"/>
      <c r="K445" s="142"/>
      <c r="L445" s="142"/>
      <c r="M445" s="142"/>
      <c r="N445" s="142"/>
      <c r="O445" s="142"/>
      <c r="P445" s="142"/>
      <c r="Q445" s="142"/>
      <c r="R445" s="142"/>
      <c r="S445" s="142"/>
    </row>
    <row r="446" customFormat="false" ht="12.75" hidden="false" customHeight="false" outlineLevel="0" collapsed="false">
      <c r="J446" s="141"/>
      <c r="K446" s="142"/>
      <c r="L446" s="142"/>
      <c r="M446" s="142"/>
      <c r="N446" s="142"/>
      <c r="O446" s="142"/>
      <c r="P446" s="142"/>
      <c r="Q446" s="142"/>
      <c r="R446" s="142"/>
      <c r="S446" s="142"/>
    </row>
    <row r="447" customFormat="false" ht="12.75" hidden="false" customHeight="false" outlineLevel="0" collapsed="false">
      <c r="J447" s="141"/>
      <c r="K447" s="142"/>
      <c r="L447" s="142"/>
      <c r="M447" s="142"/>
      <c r="N447" s="142"/>
      <c r="O447" s="142"/>
      <c r="P447" s="142"/>
      <c r="Q447" s="142"/>
      <c r="R447" s="142"/>
      <c r="S447" s="142"/>
    </row>
    <row r="448" customFormat="false" ht="12.75" hidden="false" customHeight="false" outlineLevel="0" collapsed="false">
      <c r="J448" s="141"/>
      <c r="K448" s="142"/>
      <c r="L448" s="142"/>
      <c r="M448" s="142"/>
      <c r="N448" s="142"/>
      <c r="O448" s="142"/>
      <c r="P448" s="142"/>
      <c r="Q448" s="142"/>
      <c r="R448" s="142"/>
      <c r="S448" s="142"/>
    </row>
    <row r="449" customFormat="false" ht="12.75" hidden="false" customHeight="false" outlineLevel="0" collapsed="false">
      <c r="J449" s="141"/>
      <c r="K449" s="142"/>
      <c r="L449" s="142"/>
      <c r="M449" s="142"/>
      <c r="N449" s="142"/>
      <c r="O449" s="142"/>
      <c r="P449" s="142"/>
      <c r="Q449" s="142"/>
      <c r="R449" s="142"/>
      <c r="S449" s="142"/>
    </row>
    <row r="450" customFormat="false" ht="12.75" hidden="false" customHeight="false" outlineLevel="0" collapsed="false">
      <c r="J450" s="141"/>
      <c r="K450" s="142"/>
      <c r="L450" s="142"/>
      <c r="M450" s="142"/>
      <c r="N450" s="142"/>
      <c r="O450" s="142"/>
      <c r="P450" s="142"/>
      <c r="Q450" s="142"/>
      <c r="R450" s="142"/>
      <c r="S450" s="142"/>
    </row>
    <row r="451" customFormat="false" ht="12.75" hidden="false" customHeight="false" outlineLevel="0" collapsed="false">
      <c r="J451" s="141"/>
      <c r="K451" s="142"/>
      <c r="L451" s="142"/>
      <c r="M451" s="142"/>
      <c r="N451" s="142"/>
      <c r="O451" s="142"/>
      <c r="P451" s="142"/>
      <c r="Q451" s="142"/>
      <c r="R451" s="142"/>
      <c r="S451" s="142"/>
    </row>
    <row r="452" customFormat="false" ht="12.75" hidden="false" customHeight="false" outlineLevel="0" collapsed="false">
      <c r="J452" s="141"/>
      <c r="K452" s="142"/>
      <c r="L452" s="142"/>
      <c r="M452" s="142"/>
      <c r="N452" s="142"/>
      <c r="O452" s="142"/>
      <c r="P452" s="142"/>
      <c r="Q452" s="142"/>
      <c r="R452" s="142"/>
      <c r="S452" s="142"/>
    </row>
    <row r="453" customFormat="false" ht="12.75" hidden="false" customHeight="false" outlineLevel="0" collapsed="false">
      <c r="J453" s="141"/>
      <c r="K453" s="142"/>
      <c r="L453" s="142"/>
      <c r="M453" s="142"/>
      <c r="N453" s="142"/>
      <c r="O453" s="142"/>
      <c r="P453" s="142"/>
      <c r="Q453" s="142"/>
      <c r="R453" s="142"/>
      <c r="S453" s="142"/>
    </row>
    <row r="454" customFormat="false" ht="12.75" hidden="false" customHeight="false" outlineLevel="0" collapsed="false">
      <c r="J454" s="141"/>
      <c r="K454" s="142"/>
      <c r="L454" s="142"/>
      <c r="M454" s="142"/>
      <c r="N454" s="142"/>
      <c r="O454" s="142"/>
      <c r="P454" s="142"/>
      <c r="Q454" s="142"/>
      <c r="R454" s="142"/>
      <c r="S454" s="142"/>
    </row>
    <row r="455" customFormat="false" ht="12.75" hidden="false" customHeight="false" outlineLevel="0" collapsed="false">
      <c r="J455" s="141"/>
      <c r="K455" s="142"/>
      <c r="L455" s="142"/>
      <c r="M455" s="142"/>
      <c r="N455" s="142"/>
      <c r="O455" s="142"/>
      <c r="P455" s="142"/>
      <c r="Q455" s="142"/>
      <c r="R455" s="142"/>
      <c r="S455" s="142"/>
    </row>
    <row r="456" customFormat="false" ht="12.75" hidden="false" customHeight="false" outlineLevel="0" collapsed="false">
      <c r="J456" s="141"/>
      <c r="K456" s="142"/>
      <c r="L456" s="142"/>
      <c r="M456" s="142"/>
      <c r="N456" s="142"/>
      <c r="O456" s="142"/>
      <c r="P456" s="142"/>
      <c r="Q456" s="142"/>
      <c r="R456" s="142"/>
      <c r="S456" s="142"/>
    </row>
    <row r="457" customFormat="false" ht="12.75" hidden="false" customHeight="false" outlineLevel="0" collapsed="false">
      <c r="J457" s="141"/>
      <c r="K457" s="142"/>
      <c r="L457" s="142"/>
      <c r="M457" s="142"/>
      <c r="N457" s="142"/>
      <c r="O457" s="142"/>
      <c r="P457" s="142"/>
      <c r="Q457" s="142"/>
      <c r="R457" s="142"/>
      <c r="S457" s="142"/>
    </row>
    <row r="458" customFormat="false" ht="12.75" hidden="false" customHeight="false" outlineLevel="0" collapsed="false">
      <c r="J458" s="141"/>
      <c r="K458" s="142"/>
      <c r="L458" s="142"/>
      <c r="M458" s="142"/>
      <c r="N458" s="142"/>
      <c r="O458" s="142"/>
      <c r="P458" s="142"/>
      <c r="Q458" s="142"/>
      <c r="R458" s="142"/>
      <c r="S458" s="142"/>
    </row>
    <row r="459" customFormat="false" ht="12.75" hidden="false" customHeight="false" outlineLevel="0" collapsed="false">
      <c r="J459" s="141"/>
      <c r="K459" s="142"/>
      <c r="L459" s="142"/>
      <c r="M459" s="142"/>
      <c r="N459" s="142"/>
      <c r="O459" s="142"/>
      <c r="P459" s="142"/>
      <c r="Q459" s="142"/>
      <c r="R459" s="142"/>
      <c r="S459" s="142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57"/>
      <c r="N462" s="157"/>
      <c r="P462" s="157"/>
      <c r="R462" s="157"/>
      <c r="S462" s="142"/>
    </row>
    <row r="463" customFormat="false" ht="12.75" hidden="false" customHeight="false" outlineLevel="0" collapsed="false">
      <c r="S463" s="142"/>
    </row>
    <row r="464" customFormat="false" ht="12.75" hidden="false" customHeight="false" outlineLevel="0" collapsed="false">
      <c r="J464" s="159"/>
      <c r="S464" s="178"/>
    </row>
    <row r="467" customFormat="false" ht="12.75" hidden="false" customHeight="false" outlineLevel="0" collapsed="false">
      <c r="K467" s="131"/>
      <c r="M467" s="131"/>
      <c r="O467" s="131"/>
      <c r="Q467" s="131"/>
      <c r="U467" s="131"/>
      <c r="W467" s="131"/>
      <c r="Y467" s="131"/>
      <c r="AA467" s="131"/>
    </row>
    <row r="468" customFormat="false" ht="12.75" hidden="false" customHeight="false" outlineLevel="0" collapsed="false">
      <c r="K468" s="132"/>
      <c r="L468" s="133"/>
      <c r="M468" s="133"/>
      <c r="N468" s="133"/>
      <c r="O468" s="133"/>
      <c r="P468" s="133"/>
      <c r="Q468" s="133"/>
      <c r="R468" s="133"/>
      <c r="S468" s="133"/>
      <c r="U468" s="132"/>
      <c r="V468" s="133"/>
      <c r="W468" s="133"/>
      <c r="X468" s="133"/>
      <c r="Y468" s="133"/>
      <c r="Z468" s="133"/>
      <c r="AA468" s="133"/>
      <c r="AB468" s="133"/>
      <c r="AC468" s="133"/>
    </row>
    <row r="469" customFormat="false" ht="12.75" hidden="false" customHeight="false" outlineLevel="0" collapsed="false">
      <c r="J469" s="94"/>
      <c r="K469" s="135"/>
      <c r="L469" s="135"/>
      <c r="M469" s="135"/>
      <c r="N469" s="135"/>
      <c r="O469" s="135"/>
      <c r="P469" s="135"/>
      <c r="Q469" s="135"/>
      <c r="R469" s="135"/>
      <c r="S469" s="135"/>
      <c r="T469" s="94"/>
      <c r="U469" s="135"/>
      <c r="V469" s="135"/>
      <c r="W469" s="135"/>
      <c r="X469" s="135"/>
      <c r="Y469" s="135"/>
      <c r="Z469" s="135"/>
      <c r="AA469" s="135"/>
      <c r="AB469" s="135"/>
      <c r="AC469" s="135"/>
    </row>
    <row r="470" customFormat="false" ht="12.75" hidden="false" customHeight="false" outlineLevel="0" collapsed="false">
      <c r="J470" s="141"/>
      <c r="K470" s="142"/>
      <c r="L470" s="142"/>
      <c r="M470" s="142"/>
      <c r="N470" s="142"/>
      <c r="O470" s="142"/>
      <c r="P470" s="142"/>
      <c r="Q470" s="142"/>
      <c r="R470" s="142"/>
      <c r="S470" s="142"/>
      <c r="T470" s="141"/>
      <c r="U470" s="142"/>
      <c r="V470" s="142"/>
      <c r="W470" s="142"/>
      <c r="X470" s="142"/>
      <c r="Y470" s="142"/>
      <c r="Z470" s="142"/>
      <c r="AA470" s="142"/>
      <c r="AB470" s="142"/>
      <c r="AC470" s="142"/>
    </row>
    <row r="471" customFormat="false" ht="12.75" hidden="false" customHeight="false" outlineLevel="0" collapsed="false">
      <c r="J471" s="141"/>
      <c r="K471" s="142"/>
      <c r="L471" s="142"/>
      <c r="M471" s="142"/>
      <c r="N471" s="142"/>
      <c r="O471" s="142"/>
      <c r="P471" s="142"/>
      <c r="Q471" s="142"/>
      <c r="R471" s="142"/>
      <c r="S471" s="142"/>
      <c r="T471" s="141"/>
      <c r="U471" s="142"/>
      <c r="V471" s="142"/>
      <c r="W471" s="142"/>
      <c r="X471" s="142"/>
      <c r="Y471" s="142"/>
      <c r="Z471" s="142"/>
      <c r="AA471" s="142"/>
      <c r="AB471" s="142"/>
      <c r="AC471" s="142"/>
    </row>
    <row r="472" customFormat="false" ht="12.75" hidden="false" customHeight="false" outlineLevel="0" collapsed="false">
      <c r="J472" s="141"/>
      <c r="K472" s="142"/>
      <c r="L472" s="142"/>
      <c r="M472" s="142"/>
      <c r="N472" s="142"/>
      <c r="O472" s="142"/>
      <c r="P472" s="142"/>
      <c r="Q472" s="142"/>
      <c r="R472" s="142"/>
      <c r="S472" s="142"/>
      <c r="T472" s="141"/>
      <c r="U472" s="142"/>
      <c r="V472" s="142"/>
      <c r="W472" s="142"/>
      <c r="X472" s="142"/>
      <c r="Y472" s="142"/>
      <c r="Z472" s="142"/>
      <c r="AA472" s="142"/>
      <c r="AB472" s="142"/>
      <c r="AC472" s="142"/>
    </row>
    <row r="473" customFormat="false" ht="12.75" hidden="false" customHeight="false" outlineLevel="0" collapsed="false">
      <c r="J473" s="141"/>
      <c r="K473" s="142"/>
      <c r="L473" s="142"/>
      <c r="M473" s="142"/>
      <c r="N473" s="142"/>
      <c r="O473" s="142"/>
      <c r="P473" s="142"/>
      <c r="Q473" s="142"/>
      <c r="R473" s="142"/>
      <c r="S473" s="142"/>
      <c r="T473" s="141"/>
      <c r="U473" s="142"/>
      <c r="V473" s="142"/>
      <c r="W473" s="142"/>
      <c r="X473" s="142"/>
      <c r="Y473" s="142"/>
      <c r="Z473" s="142"/>
      <c r="AA473" s="142"/>
      <c r="AB473" s="142"/>
      <c r="AC473" s="142"/>
    </row>
    <row r="474" customFormat="false" ht="12.75" hidden="false" customHeight="false" outlineLevel="0" collapsed="false">
      <c r="J474" s="141"/>
      <c r="K474" s="142"/>
      <c r="L474" s="142"/>
      <c r="M474" s="142"/>
      <c r="N474" s="142"/>
      <c r="O474" s="142"/>
      <c r="P474" s="142"/>
      <c r="Q474" s="142"/>
      <c r="R474" s="142"/>
      <c r="S474" s="142"/>
      <c r="T474" s="141"/>
      <c r="U474" s="142"/>
      <c r="V474" s="142"/>
      <c r="W474" s="142"/>
      <c r="X474" s="142"/>
      <c r="Y474" s="142"/>
      <c r="Z474" s="142"/>
      <c r="AA474" s="142"/>
      <c r="AB474" s="142"/>
      <c r="AC474" s="142"/>
    </row>
    <row r="475" customFormat="false" ht="12.75" hidden="false" customHeight="false" outlineLevel="0" collapsed="false">
      <c r="J475" s="141"/>
      <c r="K475" s="142"/>
      <c r="L475" s="142"/>
      <c r="M475" s="142"/>
      <c r="N475" s="142"/>
      <c r="O475" s="142"/>
      <c r="P475" s="142"/>
      <c r="Q475" s="142"/>
      <c r="R475" s="142"/>
      <c r="S475" s="142"/>
      <c r="T475" s="141"/>
      <c r="U475" s="142"/>
      <c r="V475" s="142"/>
      <c r="W475" s="142"/>
      <c r="X475" s="142"/>
      <c r="Y475" s="142"/>
      <c r="Z475" s="142"/>
      <c r="AA475" s="142"/>
      <c r="AB475" s="142"/>
      <c r="AC475" s="142"/>
    </row>
    <row r="476" customFormat="false" ht="12.75" hidden="false" customHeight="false" outlineLevel="0" collapsed="false">
      <c r="J476" s="141"/>
      <c r="K476" s="142"/>
      <c r="L476" s="142"/>
      <c r="M476" s="142"/>
      <c r="N476" s="142"/>
      <c r="O476" s="142"/>
      <c r="P476" s="142"/>
      <c r="Q476" s="142"/>
      <c r="R476" s="142"/>
      <c r="S476" s="142"/>
      <c r="T476" s="141"/>
      <c r="U476" s="142"/>
      <c r="V476" s="142"/>
      <c r="W476" s="142"/>
      <c r="X476" s="142"/>
      <c r="Y476" s="142"/>
      <c r="Z476" s="142"/>
      <c r="AA476" s="142"/>
      <c r="AB476" s="142"/>
      <c r="AC476" s="142"/>
    </row>
    <row r="477" customFormat="false" ht="12.75" hidden="false" customHeight="false" outlineLevel="0" collapsed="false">
      <c r="J477" s="141"/>
      <c r="K477" s="142"/>
      <c r="L477" s="142"/>
      <c r="M477" s="142"/>
      <c r="N477" s="142"/>
      <c r="O477" s="142"/>
      <c r="P477" s="142"/>
      <c r="Q477" s="142"/>
      <c r="R477" s="142"/>
      <c r="S477" s="142"/>
      <c r="T477" s="141"/>
      <c r="U477" s="142"/>
      <c r="V477" s="142"/>
      <c r="W477" s="142"/>
      <c r="X477" s="142"/>
      <c r="Y477" s="142"/>
      <c r="Z477" s="142"/>
      <c r="AA477" s="142"/>
      <c r="AB477" s="142"/>
      <c r="AC477" s="142"/>
    </row>
    <row r="478" customFormat="false" ht="12.75" hidden="false" customHeight="false" outlineLevel="0" collapsed="false">
      <c r="J478" s="141"/>
      <c r="K478" s="142"/>
      <c r="L478" s="142"/>
      <c r="M478" s="142"/>
      <c r="N478" s="142"/>
      <c r="O478" s="142"/>
      <c r="P478" s="142"/>
      <c r="Q478" s="142"/>
      <c r="R478" s="142"/>
      <c r="S478" s="142"/>
      <c r="T478" s="141"/>
      <c r="U478" s="142"/>
      <c r="V478" s="142"/>
      <c r="W478" s="142"/>
      <c r="X478" s="142"/>
      <c r="Y478" s="142"/>
      <c r="Z478" s="142"/>
      <c r="AA478" s="142"/>
      <c r="AB478" s="142"/>
      <c r="AC478" s="142"/>
    </row>
    <row r="479" customFormat="false" ht="12.75" hidden="false" customHeight="false" outlineLevel="0" collapsed="false">
      <c r="J479" s="141"/>
      <c r="K479" s="142"/>
      <c r="L479" s="142"/>
      <c r="M479" s="142"/>
      <c r="N479" s="142"/>
      <c r="O479" s="142"/>
      <c r="P479" s="142"/>
      <c r="Q479" s="142"/>
      <c r="R479" s="142"/>
      <c r="S479" s="142"/>
      <c r="T479" s="141"/>
      <c r="U479" s="142"/>
      <c r="V479" s="142"/>
      <c r="W479" s="142"/>
      <c r="X479" s="142"/>
      <c r="Y479" s="142"/>
      <c r="Z479" s="142"/>
      <c r="AA479" s="142"/>
      <c r="AB479" s="142"/>
      <c r="AC479" s="142"/>
    </row>
    <row r="480" customFormat="false" ht="12.75" hidden="false" customHeight="false" outlineLevel="0" collapsed="false">
      <c r="J480" s="141"/>
      <c r="K480" s="142"/>
      <c r="L480" s="142"/>
      <c r="M480" s="142"/>
      <c r="N480" s="142"/>
      <c r="O480" s="142"/>
      <c r="P480" s="142"/>
      <c r="Q480" s="142"/>
      <c r="R480" s="142"/>
      <c r="S480" s="142"/>
      <c r="T480" s="141"/>
      <c r="U480" s="142"/>
      <c r="V480" s="142"/>
      <c r="W480" s="142"/>
      <c r="X480" s="142"/>
      <c r="Y480" s="142"/>
      <c r="Z480" s="142"/>
      <c r="AA480" s="142"/>
      <c r="AB480" s="142"/>
      <c r="AC480" s="142"/>
    </row>
    <row r="481" customFormat="false" ht="12.75" hidden="false" customHeight="false" outlineLevel="0" collapsed="false">
      <c r="J481" s="141"/>
      <c r="K481" s="142"/>
      <c r="L481" s="142"/>
      <c r="M481" s="142"/>
      <c r="N481" s="142"/>
      <c r="O481" s="142"/>
      <c r="P481" s="142"/>
      <c r="Q481" s="142"/>
      <c r="R481" s="142"/>
      <c r="S481" s="142"/>
      <c r="T481" s="141"/>
      <c r="U481" s="142"/>
      <c r="V481" s="142"/>
      <c r="W481" s="142"/>
      <c r="X481" s="142"/>
      <c r="Y481" s="142"/>
      <c r="Z481" s="142"/>
      <c r="AA481" s="142"/>
      <c r="AB481" s="142"/>
      <c r="AC481" s="142"/>
    </row>
    <row r="482" customFormat="false" ht="12.75" hidden="false" customHeight="false" outlineLevel="0" collapsed="false">
      <c r="J482" s="141"/>
      <c r="K482" s="142"/>
      <c r="L482" s="142"/>
      <c r="M482" s="142"/>
      <c r="N482" s="142"/>
      <c r="O482" s="142"/>
      <c r="P482" s="142"/>
      <c r="Q482" s="142"/>
      <c r="R482" s="142"/>
      <c r="S482" s="142"/>
      <c r="T482" s="141"/>
      <c r="U482" s="142"/>
      <c r="V482" s="142"/>
      <c r="W482" s="142"/>
      <c r="X482" s="142"/>
      <c r="Y482" s="142"/>
      <c r="Z482" s="142"/>
      <c r="AA482" s="142"/>
      <c r="AB482" s="142"/>
      <c r="AC482" s="142"/>
    </row>
    <row r="483" customFormat="false" ht="12.75" hidden="false" customHeight="false" outlineLevel="0" collapsed="false">
      <c r="J483" s="141"/>
      <c r="K483" s="142"/>
      <c r="L483" s="142"/>
      <c r="M483" s="142"/>
      <c r="N483" s="142"/>
      <c r="O483" s="142"/>
      <c r="P483" s="142"/>
      <c r="Q483" s="142"/>
      <c r="R483" s="142"/>
      <c r="S483" s="142"/>
      <c r="T483" s="141"/>
      <c r="U483" s="142"/>
      <c r="V483" s="142"/>
      <c r="W483" s="142"/>
      <c r="X483" s="142"/>
      <c r="Y483" s="142"/>
      <c r="Z483" s="142"/>
      <c r="AA483" s="142"/>
      <c r="AB483" s="142"/>
      <c r="AC483" s="142"/>
    </row>
    <row r="484" customFormat="false" ht="12.75" hidden="false" customHeight="false" outlineLevel="0" collapsed="false">
      <c r="J484" s="141"/>
      <c r="K484" s="142"/>
      <c r="L484" s="142"/>
      <c r="M484" s="142"/>
      <c r="N484" s="142"/>
      <c r="O484" s="142"/>
      <c r="P484" s="142"/>
      <c r="Q484" s="142"/>
      <c r="R484" s="142"/>
      <c r="S484" s="142"/>
      <c r="T484" s="141"/>
      <c r="U484" s="142"/>
      <c r="V484" s="142"/>
      <c r="W484" s="142"/>
      <c r="X484" s="142"/>
      <c r="Y484" s="142"/>
      <c r="Z484" s="142"/>
      <c r="AA484" s="142"/>
      <c r="AB484" s="142"/>
      <c r="AC484" s="142"/>
    </row>
    <row r="485" customFormat="false" ht="12.75" hidden="false" customHeight="false" outlineLevel="0" collapsed="false">
      <c r="J485" s="141"/>
      <c r="K485" s="142"/>
      <c r="L485" s="142"/>
      <c r="M485" s="142"/>
      <c r="N485" s="142"/>
      <c r="O485" s="142"/>
      <c r="P485" s="142"/>
      <c r="Q485" s="142"/>
      <c r="R485" s="142"/>
      <c r="S485" s="142"/>
      <c r="T485" s="141"/>
      <c r="U485" s="142"/>
      <c r="V485" s="142"/>
      <c r="W485" s="142"/>
      <c r="X485" s="142"/>
      <c r="Y485" s="142"/>
      <c r="Z485" s="142"/>
      <c r="AA485" s="142"/>
      <c r="AB485" s="142"/>
      <c r="AC485" s="142"/>
    </row>
    <row r="486" customFormat="false" ht="12.75" hidden="false" customHeight="false" outlineLevel="0" collapsed="false">
      <c r="J486" s="141"/>
      <c r="K486" s="142"/>
      <c r="L486" s="142"/>
      <c r="M486" s="142"/>
      <c r="N486" s="142"/>
      <c r="O486" s="142"/>
      <c r="P486" s="142"/>
      <c r="Q486" s="142"/>
      <c r="R486" s="142"/>
      <c r="S486" s="142"/>
      <c r="T486" s="141"/>
      <c r="U486" s="142"/>
      <c r="V486" s="142"/>
      <c r="W486" s="142"/>
      <c r="X486" s="142"/>
      <c r="Y486" s="142"/>
      <c r="Z486" s="142"/>
      <c r="AA486" s="142"/>
      <c r="AB486" s="142"/>
      <c r="AC486" s="142"/>
    </row>
    <row r="487" customFormat="false" ht="12.75" hidden="false" customHeight="false" outlineLevel="0" collapsed="false">
      <c r="J487" s="141"/>
      <c r="K487" s="142"/>
      <c r="L487" s="142"/>
      <c r="M487" s="142"/>
      <c r="N487" s="142"/>
      <c r="O487" s="142"/>
      <c r="P487" s="142"/>
      <c r="Q487" s="142"/>
      <c r="R487" s="142"/>
      <c r="S487" s="142"/>
      <c r="T487" s="141"/>
      <c r="U487" s="142"/>
      <c r="V487" s="142"/>
      <c r="W487" s="142"/>
      <c r="X487" s="142"/>
      <c r="Y487" s="142"/>
      <c r="Z487" s="142"/>
      <c r="AA487" s="142"/>
      <c r="AB487" s="142"/>
      <c r="AC487" s="142"/>
    </row>
    <row r="488" customFormat="false" ht="12.75" hidden="false" customHeight="false" outlineLevel="0" collapsed="false">
      <c r="J488" s="141"/>
      <c r="K488" s="142"/>
      <c r="L488" s="142"/>
      <c r="M488" s="142"/>
      <c r="N488" s="142"/>
      <c r="O488" s="142"/>
      <c r="P488" s="142"/>
      <c r="Q488" s="142"/>
      <c r="R488" s="142"/>
      <c r="S488" s="142"/>
      <c r="T488" s="141"/>
      <c r="U488" s="142"/>
      <c r="V488" s="142"/>
      <c r="W488" s="142"/>
      <c r="X488" s="142"/>
      <c r="Y488" s="142"/>
      <c r="Z488" s="142"/>
      <c r="AA488" s="142"/>
      <c r="AB488" s="142"/>
      <c r="AC488" s="142"/>
    </row>
    <row r="489" customFormat="false" ht="12.75" hidden="false" customHeight="false" outlineLevel="0" collapsed="false">
      <c r="J489" s="141"/>
      <c r="K489" s="142"/>
      <c r="L489" s="142"/>
      <c r="M489" s="142"/>
      <c r="N489" s="142"/>
      <c r="O489" s="142"/>
      <c r="P489" s="142"/>
      <c r="Q489" s="142"/>
      <c r="R489" s="142"/>
      <c r="S489" s="142"/>
      <c r="T489" s="141"/>
      <c r="U489" s="142"/>
      <c r="V489" s="142"/>
      <c r="W489" s="142"/>
      <c r="X489" s="142"/>
      <c r="Y489" s="142"/>
      <c r="Z489" s="142"/>
      <c r="AA489" s="142"/>
      <c r="AB489" s="142"/>
      <c r="AC489" s="142"/>
    </row>
    <row r="490" customFormat="false" ht="12.75" hidden="false" customHeight="false" outlineLevel="0" collapsed="false">
      <c r="J490" s="141"/>
      <c r="K490" s="142"/>
      <c r="L490" s="142"/>
      <c r="M490" s="142"/>
      <c r="N490" s="142"/>
      <c r="O490" s="142"/>
      <c r="P490" s="142"/>
      <c r="Q490" s="142"/>
      <c r="R490" s="142"/>
      <c r="S490" s="142"/>
      <c r="T490" s="141"/>
      <c r="U490" s="142"/>
      <c r="V490" s="142"/>
      <c r="W490" s="142"/>
      <c r="X490" s="142"/>
      <c r="Y490" s="142"/>
      <c r="Z490" s="142"/>
      <c r="AA490" s="142"/>
      <c r="AB490" s="142"/>
      <c r="AC490" s="142"/>
    </row>
    <row r="491" customFormat="false" ht="12.75" hidden="false" customHeight="false" outlineLevel="0" collapsed="false">
      <c r="J491" s="141"/>
      <c r="K491" s="142"/>
      <c r="L491" s="142"/>
      <c r="M491" s="142"/>
      <c r="N491" s="142"/>
      <c r="O491" s="142"/>
      <c r="P491" s="142"/>
      <c r="Q491" s="142"/>
      <c r="R491" s="142"/>
      <c r="S491" s="142"/>
      <c r="T491" s="141"/>
      <c r="U491" s="142"/>
      <c r="V491" s="142"/>
      <c r="W491" s="142"/>
      <c r="X491" s="142"/>
      <c r="Y491" s="142"/>
      <c r="Z491" s="142"/>
      <c r="AA491" s="142"/>
      <c r="AB491" s="142"/>
      <c r="AC491" s="142"/>
    </row>
    <row r="492" customFormat="false" ht="12.75" hidden="false" customHeight="false" outlineLevel="0" collapsed="false">
      <c r="J492" s="141"/>
      <c r="K492" s="142"/>
      <c r="L492" s="142"/>
      <c r="M492" s="142"/>
      <c r="N492" s="142"/>
      <c r="O492" s="142"/>
      <c r="P492" s="142"/>
      <c r="Q492" s="142"/>
      <c r="R492" s="142"/>
      <c r="S492" s="142"/>
      <c r="T492" s="141"/>
      <c r="U492" s="142"/>
      <c r="V492" s="142"/>
      <c r="W492" s="142"/>
      <c r="X492" s="142"/>
      <c r="Y492" s="142"/>
      <c r="Z492" s="142"/>
      <c r="AA492" s="142"/>
      <c r="AB492" s="142"/>
      <c r="AC492" s="142"/>
    </row>
    <row r="493" customFormat="false" ht="12.75" hidden="false" customHeight="false" outlineLevel="0" collapsed="false">
      <c r="J493" s="141"/>
      <c r="K493" s="142"/>
      <c r="L493" s="142"/>
      <c r="M493" s="142"/>
      <c r="N493" s="142"/>
      <c r="O493" s="142"/>
      <c r="P493" s="142"/>
      <c r="Q493" s="142"/>
      <c r="R493" s="142"/>
      <c r="S493" s="142"/>
      <c r="T493" s="141"/>
      <c r="U493" s="142"/>
      <c r="V493" s="142"/>
      <c r="W493" s="142"/>
      <c r="X493" s="142"/>
      <c r="Y493" s="142"/>
      <c r="Z493" s="142"/>
      <c r="AA493" s="142"/>
      <c r="AB493" s="142"/>
      <c r="AC493" s="142"/>
    </row>
    <row r="494" customFormat="false" ht="12.75" hidden="false" customHeight="false" outlineLevel="0" collapsed="false">
      <c r="J494" s="141"/>
      <c r="K494" s="142"/>
      <c r="L494" s="142"/>
      <c r="M494" s="142"/>
      <c r="N494" s="142"/>
      <c r="O494" s="142"/>
      <c r="P494" s="142"/>
      <c r="Q494" s="142"/>
      <c r="R494" s="142"/>
      <c r="S494" s="142"/>
      <c r="T494" s="141"/>
      <c r="U494" s="142"/>
      <c r="V494" s="142"/>
      <c r="W494" s="142"/>
      <c r="X494" s="142"/>
      <c r="Y494" s="142"/>
      <c r="Z494" s="142"/>
      <c r="AA494" s="142"/>
      <c r="AB494" s="142"/>
      <c r="AC494" s="142"/>
    </row>
    <row r="495" customFormat="false" ht="12.75" hidden="false" customHeight="false" outlineLevel="0" collapsed="false">
      <c r="J495" s="141"/>
      <c r="K495" s="142"/>
      <c r="L495" s="142"/>
      <c r="M495" s="142"/>
      <c r="N495" s="142"/>
      <c r="O495" s="142"/>
      <c r="P495" s="142"/>
      <c r="Q495" s="142"/>
      <c r="R495" s="142"/>
      <c r="S495" s="142"/>
      <c r="T495" s="141"/>
      <c r="U495" s="142"/>
      <c r="V495" s="142"/>
      <c r="W495" s="142"/>
      <c r="X495" s="142"/>
      <c r="Y495" s="142"/>
      <c r="Z495" s="142"/>
      <c r="AA495" s="142"/>
      <c r="AB495" s="142"/>
      <c r="AC495" s="142"/>
    </row>
    <row r="496" customFormat="false" ht="12.75" hidden="false" customHeight="false" outlineLevel="0" collapsed="false">
      <c r="J496" s="141"/>
      <c r="K496" s="142"/>
      <c r="L496" s="142"/>
      <c r="M496" s="142"/>
      <c r="N496" s="142"/>
      <c r="O496" s="142"/>
      <c r="P496" s="142"/>
      <c r="Q496" s="142"/>
      <c r="R496" s="142"/>
      <c r="S496" s="142"/>
      <c r="T496" s="141"/>
      <c r="U496" s="142"/>
      <c r="V496" s="142"/>
      <c r="W496" s="142"/>
      <c r="X496" s="142"/>
      <c r="Y496" s="142"/>
      <c r="Z496" s="142"/>
      <c r="AA496" s="142"/>
      <c r="AB496" s="142"/>
      <c r="AC496" s="142"/>
    </row>
    <row r="497" customFormat="false" ht="12.75" hidden="false" customHeight="false" outlineLevel="0" collapsed="false">
      <c r="J497" s="141"/>
      <c r="K497" s="142"/>
      <c r="L497" s="142"/>
      <c r="M497" s="142"/>
      <c r="N497" s="142"/>
      <c r="O497" s="142"/>
      <c r="P497" s="142"/>
      <c r="Q497" s="142"/>
      <c r="R497" s="142"/>
      <c r="S497" s="142"/>
      <c r="T497" s="141"/>
      <c r="U497" s="142"/>
      <c r="V497" s="142"/>
      <c r="W497" s="142"/>
      <c r="X497" s="142"/>
      <c r="Y497" s="142"/>
      <c r="Z497" s="142"/>
      <c r="AA497" s="142"/>
      <c r="AB497" s="142"/>
      <c r="AC497" s="142"/>
    </row>
    <row r="498" customFormat="false" ht="12.75" hidden="false" customHeight="false" outlineLevel="0" collapsed="false">
      <c r="J498" s="141"/>
      <c r="K498" s="142"/>
      <c r="L498" s="142"/>
      <c r="M498" s="142"/>
      <c r="N498" s="142"/>
      <c r="O498" s="142"/>
      <c r="P498" s="142"/>
      <c r="Q498" s="142"/>
      <c r="R498" s="142"/>
      <c r="S498" s="142"/>
      <c r="T498" s="141"/>
      <c r="U498" s="142"/>
      <c r="V498" s="142"/>
      <c r="W498" s="142"/>
      <c r="X498" s="142"/>
      <c r="Y498" s="142"/>
      <c r="Z498" s="142"/>
      <c r="AA498" s="142"/>
      <c r="AB498" s="142"/>
      <c r="AC498" s="142"/>
    </row>
    <row r="499" customFormat="false" ht="12.75" hidden="false" customHeight="false" outlineLevel="0" collapsed="false">
      <c r="J499" s="141"/>
      <c r="K499" s="142"/>
      <c r="L499" s="142"/>
      <c r="M499" s="142"/>
      <c r="N499" s="142"/>
      <c r="O499" s="142"/>
      <c r="P499" s="142"/>
      <c r="Q499" s="142"/>
      <c r="R499" s="142"/>
      <c r="S499" s="142"/>
      <c r="T499" s="141"/>
      <c r="U499" s="142"/>
      <c r="V499" s="142"/>
      <c r="W499" s="142"/>
      <c r="X499" s="142"/>
      <c r="Y499" s="142"/>
      <c r="Z499" s="142"/>
      <c r="AA499" s="142"/>
      <c r="AB499" s="142"/>
      <c r="AC499" s="142"/>
    </row>
    <row r="500" customFormat="false" ht="12.75" hidden="false" customHeight="false" outlineLevel="0" collapsed="false">
      <c r="J500" s="141"/>
      <c r="K500" s="142"/>
      <c r="L500" s="142"/>
      <c r="M500" s="142"/>
      <c r="N500" s="142"/>
      <c r="O500" s="142"/>
      <c r="P500" s="142"/>
      <c r="Q500" s="142"/>
      <c r="R500" s="142"/>
      <c r="S500" s="142"/>
      <c r="T500" s="141"/>
      <c r="U500" s="142"/>
      <c r="V500" s="142"/>
      <c r="W500" s="142"/>
      <c r="X500" s="142"/>
      <c r="Y500" s="142"/>
      <c r="Z500" s="142"/>
      <c r="AA500" s="142"/>
      <c r="AB500" s="142"/>
      <c r="AC500" s="142"/>
    </row>
    <row r="501" customFormat="false" ht="12.75" hidden="false" customHeight="false" outlineLevel="0" collapsed="false">
      <c r="J501" s="141"/>
      <c r="K501" s="142"/>
      <c r="L501" s="142"/>
      <c r="M501" s="142"/>
      <c r="N501" s="142"/>
      <c r="O501" s="142"/>
      <c r="P501" s="142"/>
      <c r="Q501" s="142"/>
      <c r="R501" s="142"/>
      <c r="S501" s="142"/>
      <c r="T501" s="141"/>
      <c r="U501" s="142"/>
      <c r="V501" s="142"/>
      <c r="W501" s="142"/>
      <c r="X501" s="142"/>
      <c r="Y501" s="142"/>
      <c r="Z501" s="142"/>
      <c r="AA501" s="142"/>
      <c r="AB501" s="142"/>
      <c r="AC501" s="142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57"/>
      <c r="N504" s="157"/>
      <c r="P504" s="157"/>
      <c r="R504" s="157"/>
      <c r="S504" s="142"/>
      <c r="T504" s="5"/>
      <c r="V504" s="157"/>
      <c r="X504" s="157"/>
      <c r="Z504" s="157"/>
      <c r="AB504" s="157"/>
      <c r="AC504" s="142"/>
    </row>
    <row r="505" customFormat="false" ht="12.75" hidden="false" customHeight="false" outlineLevel="0" collapsed="false">
      <c r="S505" s="142"/>
      <c r="AC505" s="142"/>
    </row>
    <row r="506" customFormat="false" ht="12.75" hidden="false" customHeight="false" outlineLevel="0" collapsed="false">
      <c r="J506" s="159"/>
      <c r="S506" s="178"/>
      <c r="T506" s="159"/>
      <c r="AC506" s="1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55" activeCellId="0" sqref="A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281</v>
      </c>
    </row>
    <row r="3" customFormat="false" ht="12.75" hidden="false" customHeight="false" outlineLevel="0" collapsed="false">
      <c r="B3" s="131" t="n">
        <v>10518</v>
      </c>
      <c r="D3" s="131" t="n">
        <v>13276</v>
      </c>
      <c r="F3" s="131" t="n">
        <v>13475</v>
      </c>
      <c r="H3" s="131" t="n">
        <v>500176</v>
      </c>
      <c r="J3" s="131" t="n">
        <v>500390</v>
      </c>
      <c r="L3" s="131" t="n">
        <v>500612</v>
      </c>
    </row>
    <row r="4" customFormat="false" ht="12.75" hidden="false" customHeight="false" outlineLevel="0" collapsed="false">
      <c r="B4" s="132" t="s">
        <v>282</v>
      </c>
      <c r="C4" s="133"/>
      <c r="D4" s="180" t="s">
        <v>283</v>
      </c>
      <c r="E4" s="133"/>
      <c r="F4" s="180" t="s">
        <v>284</v>
      </c>
      <c r="G4" s="133"/>
      <c r="H4" s="180" t="s">
        <v>285</v>
      </c>
      <c r="I4" s="133"/>
      <c r="J4" s="180" t="s">
        <v>286</v>
      </c>
      <c r="K4" s="133"/>
      <c r="L4" s="180" t="s">
        <v>287</v>
      </c>
      <c r="M4" s="133"/>
      <c r="N4" s="133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  <c r="D5" s="135" t="s">
        <v>158</v>
      </c>
      <c r="E5" s="135" t="s">
        <v>159</v>
      </c>
      <c r="F5" s="135" t="s">
        <v>158</v>
      </c>
      <c r="G5" s="135" t="s">
        <v>159</v>
      </c>
      <c r="H5" s="135" t="s">
        <v>158</v>
      </c>
      <c r="I5" s="135" t="s">
        <v>159</v>
      </c>
      <c r="J5" s="135" t="s">
        <v>158</v>
      </c>
      <c r="K5" s="135" t="s">
        <v>159</v>
      </c>
      <c r="L5" s="135" t="s">
        <v>158</v>
      </c>
      <c r="M5" s="135" t="s">
        <v>159</v>
      </c>
      <c r="N5" s="135"/>
      <c r="P5" s="139"/>
      <c r="Q5" s="139"/>
      <c r="R5" s="139"/>
      <c r="S5" s="139"/>
      <c r="T5" s="139"/>
      <c r="V5" s="140"/>
      <c r="AA5" s="6"/>
      <c r="AB5" s="139"/>
      <c r="AC5" s="139"/>
      <c r="AD5" s="139"/>
      <c r="AE5" s="139"/>
      <c r="AF5" s="139"/>
      <c r="AH5" s="140"/>
    </row>
    <row r="6" customFormat="false" ht="12.75" hidden="false" customHeight="false" outlineLevel="0" collapsed="false">
      <c r="A6" s="141" t="n">
        <v>1</v>
      </c>
      <c r="B6" s="496"/>
      <c r="C6" s="142"/>
      <c r="D6" s="496"/>
      <c r="E6" s="142"/>
      <c r="F6" s="496"/>
      <c r="G6" s="142"/>
      <c r="H6" s="496"/>
      <c r="I6" s="142"/>
      <c r="J6" s="496"/>
      <c r="K6" s="142"/>
      <c r="L6" s="142" t="n">
        <v>-970</v>
      </c>
      <c r="M6" s="142" t="n">
        <v>-824</v>
      </c>
      <c r="N6" s="142" t="n">
        <f aca="false">+M6+K6+I6+G6+E6+C6-L6-J6-H6-F6-D6-B6</f>
        <v>146</v>
      </c>
      <c r="P6" s="139"/>
      <c r="Q6" s="139"/>
      <c r="R6" s="139"/>
      <c r="S6" s="139"/>
      <c r="T6" s="139"/>
      <c r="U6" s="18"/>
      <c r="V6" s="140"/>
      <c r="Y6" s="144"/>
      <c r="AA6" s="6"/>
      <c r="AB6" s="139"/>
      <c r="AC6" s="139"/>
      <c r="AD6" s="139"/>
      <c r="AE6" s="139"/>
      <c r="AF6" s="139"/>
      <c r="AG6" s="18"/>
      <c r="AH6" s="140"/>
      <c r="AK6" s="144"/>
    </row>
    <row r="7" customFormat="false" ht="12.75" hidden="false" customHeight="false" outlineLevel="0" collapsed="false">
      <c r="A7" s="141" t="n">
        <v>2</v>
      </c>
      <c r="B7" s="496"/>
      <c r="C7" s="142"/>
      <c r="D7" s="496"/>
      <c r="E7" s="142"/>
      <c r="F7" s="496"/>
      <c r="G7" s="142"/>
      <c r="H7" s="496"/>
      <c r="I7" s="142"/>
      <c r="J7" s="496"/>
      <c r="K7" s="142"/>
      <c r="L7" s="142" t="n">
        <v>-1043</v>
      </c>
      <c r="M7" s="142" t="n">
        <v>-824</v>
      </c>
      <c r="N7" s="142" t="n">
        <f aca="false">+M7+K7+I7+G7+E7+C7-L7-J7-H7-F7-D7-B7</f>
        <v>219</v>
      </c>
      <c r="T7" s="32"/>
      <c r="V7" s="97"/>
      <c r="W7" s="73"/>
      <c r="AA7" s="146"/>
      <c r="AB7" s="147"/>
      <c r="AC7" s="147"/>
      <c r="AD7" s="147"/>
      <c r="AE7" s="147"/>
      <c r="AF7" s="147"/>
      <c r="AG7" s="148"/>
      <c r="AH7" s="149"/>
      <c r="AI7" s="73"/>
      <c r="AJ7" s="97"/>
      <c r="AK7" s="144"/>
    </row>
    <row r="8" customFormat="false" ht="12.75" hidden="false" customHeight="false" outlineLevel="0" collapsed="false">
      <c r="A8" s="141" t="n">
        <v>3</v>
      </c>
      <c r="B8" s="496"/>
      <c r="C8" s="142"/>
      <c r="D8" s="496"/>
      <c r="E8" s="142"/>
      <c r="F8" s="496"/>
      <c r="G8" s="142"/>
      <c r="H8" s="496"/>
      <c r="I8" s="142"/>
      <c r="J8" s="496"/>
      <c r="K8" s="142"/>
      <c r="L8" s="142" t="n">
        <v>-872</v>
      </c>
      <c r="M8" s="142" t="n">
        <v>-824</v>
      </c>
      <c r="N8" s="142" t="n">
        <f aca="false">+M8+K8+I8+G8+E8+C8-L8-J8-H8-F8-D8-B8</f>
        <v>48</v>
      </c>
      <c r="P8" s="147"/>
      <c r="Q8" s="147"/>
      <c r="R8" s="147"/>
      <c r="S8" s="147"/>
      <c r="T8" s="147"/>
      <c r="U8" s="148"/>
      <c r="V8" s="149"/>
      <c r="W8" s="73"/>
      <c r="X8" s="97"/>
      <c r="Y8" s="144"/>
      <c r="AA8" s="146"/>
      <c r="AB8" s="147"/>
      <c r="AC8" s="147"/>
      <c r="AD8" s="147"/>
      <c r="AE8" s="147"/>
      <c r="AF8" s="147"/>
      <c r="AG8" s="150"/>
      <c r="AH8" s="149"/>
      <c r="AI8" s="73"/>
      <c r="AJ8" s="97"/>
      <c r="AK8" s="144"/>
    </row>
    <row r="9" customFormat="false" ht="12.75" hidden="false" customHeight="false" outlineLevel="0" collapsed="false">
      <c r="A9" s="141" t="n">
        <v>4</v>
      </c>
      <c r="B9" s="496"/>
      <c r="C9" s="142"/>
      <c r="D9" s="496"/>
      <c r="E9" s="142"/>
      <c r="F9" s="496"/>
      <c r="G9" s="142"/>
      <c r="H9" s="496"/>
      <c r="I9" s="142"/>
      <c r="J9" s="496"/>
      <c r="K9" s="142"/>
      <c r="L9" s="142" t="n">
        <v>-727</v>
      </c>
      <c r="M9" s="142" t="n">
        <v>-824</v>
      </c>
      <c r="N9" s="142" t="n">
        <f aca="false">+M9+K9+I9+G9+E9+C9-L9-J9-H9-F9-D9-B9</f>
        <v>-97</v>
      </c>
      <c r="P9" s="147"/>
      <c r="S9" s="250"/>
      <c r="T9" s="147"/>
      <c r="U9" s="150"/>
      <c r="V9" s="149"/>
      <c r="W9" s="73"/>
      <c r="X9" s="97"/>
      <c r="Y9" s="144"/>
      <c r="AA9" s="146"/>
      <c r="AB9" s="147"/>
      <c r="AC9" s="147"/>
      <c r="AD9" s="147"/>
      <c r="AE9" s="147"/>
      <c r="AF9" s="147"/>
      <c r="AG9" s="150"/>
      <c r="AH9" s="149"/>
      <c r="AI9" s="73"/>
      <c r="AJ9" s="97"/>
      <c r="AK9" s="144"/>
    </row>
    <row r="10" customFormat="false" ht="12.75" hidden="false" customHeight="false" outlineLevel="0" collapsed="false">
      <c r="A10" s="141" t="n">
        <v>5</v>
      </c>
      <c r="B10" s="496"/>
      <c r="C10" s="142"/>
      <c r="D10" s="496"/>
      <c r="E10" s="142"/>
      <c r="F10" s="496"/>
      <c r="G10" s="142"/>
      <c r="H10" s="496"/>
      <c r="I10" s="142"/>
      <c r="J10" s="496"/>
      <c r="K10" s="142"/>
      <c r="L10" s="142" t="n">
        <v>-670</v>
      </c>
      <c r="M10" s="142" t="n">
        <v>-824</v>
      </c>
      <c r="N10" s="142" t="n">
        <f aca="false">+M10+K10+I10+G10+E10+C10-L10-J10-H10-F10-D10-B10</f>
        <v>-154</v>
      </c>
      <c r="P10" s="147"/>
      <c r="S10" s="250"/>
      <c r="T10" s="147"/>
      <c r="U10" s="150"/>
      <c r="V10" s="149"/>
      <c r="W10" s="73"/>
      <c r="X10" s="97"/>
      <c r="Y10" s="144"/>
      <c r="AA10" s="146"/>
      <c r="AB10" s="147"/>
      <c r="AC10" s="147"/>
      <c r="AD10" s="147"/>
      <c r="AE10" s="147"/>
      <c r="AF10" s="147"/>
      <c r="AG10" s="150"/>
      <c r="AH10" s="149"/>
      <c r="AI10" s="73"/>
      <c r="AJ10" s="97"/>
      <c r="AK10" s="144"/>
    </row>
    <row r="11" customFormat="false" ht="12.75" hidden="false" customHeight="false" outlineLevel="0" collapsed="false">
      <c r="A11" s="141" t="n">
        <v>6</v>
      </c>
      <c r="B11" s="496"/>
      <c r="C11" s="142"/>
      <c r="D11" s="496"/>
      <c r="E11" s="142"/>
      <c r="F11" s="496"/>
      <c r="G11" s="142"/>
      <c r="H11" s="496"/>
      <c r="I11" s="142"/>
      <c r="J11" s="496"/>
      <c r="K11" s="142"/>
      <c r="L11" s="142" t="n">
        <v>-720</v>
      </c>
      <c r="M11" s="142" t="n">
        <v>-824</v>
      </c>
      <c r="N11" s="142" t="n">
        <f aca="false">+M11+K11+I11+G11+E11+C11-L11-J11-H11-F11-D11-B11</f>
        <v>-104</v>
      </c>
      <c r="P11" s="147"/>
      <c r="S11" s="250"/>
      <c r="T11" s="147"/>
      <c r="U11" s="150"/>
      <c r="V11" s="149"/>
      <c r="W11" s="73"/>
      <c r="X11" s="97"/>
      <c r="Y11" s="144"/>
      <c r="AA11" s="146"/>
      <c r="AB11" s="147"/>
      <c r="AC11" s="147"/>
      <c r="AD11" s="147"/>
      <c r="AE11" s="147"/>
      <c r="AF11" s="147"/>
      <c r="AG11" s="150"/>
      <c r="AH11" s="149"/>
      <c r="AI11" s="73"/>
      <c r="AJ11" s="97"/>
      <c r="AK11" s="144"/>
    </row>
    <row r="12" customFormat="false" ht="12.75" hidden="false" customHeight="false" outlineLevel="0" collapsed="false">
      <c r="A12" s="141" t="n">
        <v>7</v>
      </c>
      <c r="B12" s="496"/>
      <c r="C12" s="142"/>
      <c r="D12" s="496"/>
      <c r="E12" s="142"/>
      <c r="F12" s="496"/>
      <c r="G12" s="142"/>
      <c r="H12" s="496"/>
      <c r="I12" s="142"/>
      <c r="J12" s="496"/>
      <c r="K12" s="142"/>
      <c r="L12" s="142" t="n">
        <v>-648</v>
      </c>
      <c r="M12" s="142" t="n">
        <v>-824</v>
      </c>
      <c r="N12" s="142" t="n">
        <f aca="false">+M12+K12+I12+G12+E12+C12-L12-J12-H12-F12-D12-B12</f>
        <v>-176</v>
      </c>
      <c r="P12" s="147"/>
      <c r="S12" s="250"/>
      <c r="T12" s="147"/>
      <c r="U12" s="150"/>
      <c r="V12" s="149"/>
      <c r="W12" s="73"/>
      <c r="X12" s="97"/>
      <c r="Y12" s="144"/>
      <c r="AA12" s="146"/>
      <c r="AB12" s="147"/>
      <c r="AC12" s="147"/>
      <c r="AD12" s="147"/>
      <c r="AE12" s="147"/>
      <c r="AF12" s="147"/>
      <c r="AG12" s="150"/>
      <c r="AH12" s="149"/>
      <c r="AI12" s="73"/>
      <c r="AJ12" s="97"/>
      <c r="AK12" s="144"/>
    </row>
    <row r="13" customFormat="false" ht="12.75" hidden="false" customHeight="false" outlineLevel="0" collapsed="false">
      <c r="A13" s="141" t="n">
        <v>8</v>
      </c>
      <c r="B13" s="496"/>
      <c r="C13" s="142"/>
      <c r="D13" s="496"/>
      <c r="E13" s="142"/>
      <c r="F13" s="496"/>
      <c r="G13" s="142"/>
      <c r="H13" s="496"/>
      <c r="I13" s="142"/>
      <c r="J13" s="496"/>
      <c r="K13" s="142"/>
      <c r="L13" s="142" t="n">
        <v>-711</v>
      </c>
      <c r="M13" s="142" t="n">
        <v>-824</v>
      </c>
      <c r="N13" s="142" t="n">
        <f aca="false">+M13+K13+I13+G13+E13+C13-L13-J13-H13-F13-D13-B13</f>
        <v>-113</v>
      </c>
      <c r="P13" s="147"/>
      <c r="S13" s="251"/>
      <c r="T13" s="147"/>
      <c r="U13" s="150"/>
      <c r="V13" s="149"/>
      <c r="W13" s="73"/>
      <c r="X13" s="97"/>
      <c r="Y13" s="144"/>
      <c r="AA13" s="146"/>
      <c r="AB13" s="147"/>
      <c r="AC13" s="147"/>
      <c r="AD13" s="147"/>
      <c r="AE13" s="147"/>
      <c r="AF13" s="147"/>
      <c r="AG13" s="150"/>
      <c r="AH13" s="149"/>
      <c r="AI13" s="73"/>
      <c r="AJ13" s="97"/>
      <c r="AK13" s="144"/>
    </row>
    <row r="14" customFormat="false" ht="12.75" hidden="false" customHeight="false" outlineLevel="0" collapsed="false">
      <c r="A14" s="141" t="n">
        <v>9</v>
      </c>
      <c r="B14" s="496"/>
      <c r="C14" s="142"/>
      <c r="D14" s="496"/>
      <c r="E14" s="142"/>
      <c r="F14" s="496"/>
      <c r="G14" s="142"/>
      <c r="H14" s="496"/>
      <c r="I14" s="142"/>
      <c r="J14" s="496"/>
      <c r="K14" s="142"/>
      <c r="L14" s="142" t="n">
        <v>-466</v>
      </c>
      <c r="M14" s="142" t="n">
        <v>-824</v>
      </c>
      <c r="N14" s="142" t="n">
        <f aca="false">+M14+K14+I14+G14+E14+C14-L14-J14-H14-F14-D14-B14</f>
        <v>-358</v>
      </c>
      <c r="P14" s="147"/>
      <c r="S14" s="251"/>
      <c r="T14" s="147"/>
      <c r="U14" s="150"/>
      <c r="V14" s="149"/>
      <c r="W14" s="73"/>
      <c r="X14" s="97"/>
      <c r="Y14" s="144"/>
      <c r="AA14" s="146"/>
      <c r="AB14" s="147"/>
      <c r="AC14" s="147"/>
      <c r="AD14" s="147"/>
      <c r="AE14" s="147"/>
      <c r="AF14" s="147"/>
      <c r="AG14" s="150"/>
      <c r="AH14" s="149"/>
      <c r="AI14" s="73"/>
      <c r="AJ14" s="97"/>
      <c r="AK14" s="144"/>
    </row>
    <row r="15" customFormat="false" ht="12.75" hidden="false" customHeight="false" outlineLevel="0" collapsed="false">
      <c r="A15" s="141" t="n">
        <v>10</v>
      </c>
      <c r="B15" s="496"/>
      <c r="C15" s="142"/>
      <c r="D15" s="496"/>
      <c r="E15" s="142"/>
      <c r="F15" s="496"/>
      <c r="G15" s="142"/>
      <c r="H15" s="496"/>
      <c r="I15" s="142"/>
      <c r="J15" s="496"/>
      <c r="K15" s="142"/>
      <c r="L15" s="142" t="n">
        <v>-1017</v>
      </c>
      <c r="M15" s="142" t="n">
        <v>-824</v>
      </c>
      <c r="N15" s="142" t="n">
        <f aca="false">+M15+K15+I15+G15+E15+C15-L15-J15-H15-F15-D15-B15</f>
        <v>193</v>
      </c>
      <c r="P15" s="147"/>
      <c r="S15" s="251"/>
      <c r="T15" s="147"/>
      <c r="U15" s="150"/>
      <c r="V15" s="149"/>
      <c r="W15" s="73"/>
      <c r="X15" s="97"/>
      <c r="Y15" s="144"/>
      <c r="AA15" s="146"/>
      <c r="AB15" s="147"/>
      <c r="AC15" s="147"/>
      <c r="AD15" s="147"/>
      <c r="AE15" s="147"/>
      <c r="AF15" s="147"/>
      <c r="AG15" s="150"/>
      <c r="AH15" s="149"/>
      <c r="AI15" s="73"/>
      <c r="AJ15" s="97"/>
      <c r="AK15" s="144"/>
    </row>
    <row r="16" customFormat="false" ht="12.75" hidden="false" customHeight="false" outlineLevel="0" collapsed="false">
      <c r="A16" s="141" t="n">
        <v>11</v>
      </c>
      <c r="B16" s="496"/>
      <c r="C16" s="142"/>
      <c r="D16" s="496"/>
      <c r="E16" s="142"/>
      <c r="F16" s="496"/>
      <c r="G16" s="142"/>
      <c r="H16" s="496"/>
      <c r="I16" s="142"/>
      <c r="J16" s="496"/>
      <c r="K16" s="142"/>
      <c r="L16" s="142" t="n">
        <v>-720</v>
      </c>
      <c r="M16" s="142" t="n">
        <v>-824</v>
      </c>
      <c r="N16" s="142" t="n">
        <f aca="false">+M16+K16+I16+G16+E16+C16-L16-J16-H16-F16-D16-B16</f>
        <v>-104</v>
      </c>
      <c r="P16" s="147"/>
      <c r="S16" s="251"/>
      <c r="T16" s="147"/>
      <c r="U16" s="150"/>
      <c r="V16" s="149"/>
      <c r="W16" s="73"/>
      <c r="X16" s="97"/>
      <c r="Y16" s="144"/>
      <c r="AA16" s="146"/>
      <c r="AB16" s="147"/>
      <c r="AC16" s="147"/>
      <c r="AD16" s="147"/>
      <c r="AE16" s="147"/>
      <c r="AF16" s="147"/>
      <c r="AG16" s="150"/>
      <c r="AH16" s="149"/>
      <c r="AI16" s="73"/>
      <c r="AJ16" s="97"/>
      <c r="AK16" s="144"/>
    </row>
    <row r="17" customFormat="false" ht="12.75" hidden="false" customHeight="false" outlineLevel="0" collapsed="false">
      <c r="A17" s="141" t="n">
        <v>12</v>
      </c>
      <c r="B17" s="496"/>
      <c r="C17" s="142"/>
      <c r="D17" s="496"/>
      <c r="E17" s="142"/>
      <c r="F17" s="496"/>
      <c r="G17" s="142"/>
      <c r="H17" s="496"/>
      <c r="I17" s="142"/>
      <c r="J17" s="496"/>
      <c r="K17" s="142"/>
      <c r="L17" s="142" t="n">
        <v>-827</v>
      </c>
      <c r="M17" s="142" t="n">
        <v>-824</v>
      </c>
      <c r="N17" s="142" t="n">
        <f aca="false">+M17+K17+I17+G17+E17+C17-L17-J17-H17-F17-D17-B17</f>
        <v>3</v>
      </c>
      <c r="P17" s="147"/>
      <c r="S17" s="251"/>
      <c r="T17" s="147"/>
      <c r="U17" s="150"/>
      <c r="V17" s="149"/>
      <c r="W17" s="73"/>
      <c r="X17" s="97"/>
      <c r="Y17" s="144"/>
      <c r="AA17" s="146"/>
      <c r="AB17" s="147"/>
      <c r="AC17" s="147"/>
      <c r="AD17" s="147"/>
      <c r="AE17" s="147"/>
      <c r="AF17" s="147"/>
      <c r="AG17" s="150"/>
      <c r="AH17" s="149"/>
      <c r="AI17" s="73"/>
      <c r="AJ17" s="97"/>
      <c r="AK17" s="144"/>
    </row>
    <row r="18" customFormat="false" ht="12.75" hidden="false" customHeight="false" outlineLevel="0" collapsed="false">
      <c r="A18" s="141" t="n">
        <v>13</v>
      </c>
      <c r="B18" s="496"/>
      <c r="C18" s="142"/>
      <c r="D18" s="496"/>
      <c r="E18" s="142"/>
      <c r="F18" s="496"/>
      <c r="G18" s="142"/>
      <c r="H18" s="496"/>
      <c r="I18" s="142"/>
      <c r="J18" s="496"/>
      <c r="K18" s="142"/>
      <c r="L18" s="142" t="n">
        <v>-701</v>
      </c>
      <c r="M18" s="142" t="n">
        <v>-824</v>
      </c>
      <c r="N18" s="142" t="n">
        <f aca="false">+M18+K18+I18+G18+E18+C18-L18-J18-H18-F18-D18-B18</f>
        <v>-123</v>
      </c>
      <c r="P18" s="147"/>
      <c r="S18" s="251"/>
      <c r="T18" s="147"/>
      <c r="U18" s="150"/>
      <c r="V18" s="149"/>
      <c r="W18" s="73"/>
      <c r="X18" s="97"/>
      <c r="Y18" s="144"/>
      <c r="AA18" s="146"/>
      <c r="AB18" s="147"/>
      <c r="AF18" s="147"/>
      <c r="AG18" s="150"/>
      <c r="AH18" s="149"/>
      <c r="AI18" s="73"/>
      <c r="AJ18" s="97"/>
      <c r="AK18" s="144"/>
    </row>
    <row r="19" customFormat="false" ht="12.75" hidden="false" customHeight="false" outlineLevel="0" collapsed="false">
      <c r="A19" s="141" t="n">
        <v>14</v>
      </c>
      <c r="B19" s="496"/>
      <c r="C19" s="142"/>
      <c r="D19" s="496"/>
      <c r="E19" s="142"/>
      <c r="F19" s="496"/>
      <c r="G19" s="142"/>
      <c r="H19" s="496"/>
      <c r="I19" s="142"/>
      <c r="J19" s="496"/>
      <c r="K19" s="142"/>
      <c r="L19" s="142" t="n">
        <v>-674</v>
      </c>
      <c r="M19" s="142" t="n">
        <v>-824</v>
      </c>
      <c r="N19" s="142" t="n">
        <f aca="false">+M19+K19+I19+G19+E19+C19-L19-J19-H19-F19-D19-B19</f>
        <v>-150</v>
      </c>
      <c r="P19" s="147"/>
      <c r="T19" s="147"/>
      <c r="U19" s="148"/>
      <c r="V19" s="149"/>
      <c r="W19" s="73"/>
      <c r="X19" s="97"/>
      <c r="Y19" s="144"/>
      <c r="AA19" s="146"/>
      <c r="AB19" s="147"/>
      <c r="AF19" s="147"/>
      <c r="AG19" s="150"/>
      <c r="AH19" s="149"/>
      <c r="AI19" s="73"/>
      <c r="AJ19" s="97"/>
      <c r="AK19" s="144"/>
    </row>
    <row r="20" customFormat="false" ht="12.75" hidden="false" customHeight="false" outlineLevel="0" collapsed="false">
      <c r="A20" s="141" t="n">
        <v>15</v>
      </c>
      <c r="B20" s="496"/>
      <c r="C20" s="142"/>
      <c r="D20" s="496"/>
      <c r="E20" s="142"/>
      <c r="F20" s="496"/>
      <c r="G20" s="142"/>
      <c r="H20" s="496"/>
      <c r="I20" s="142"/>
      <c r="J20" s="496"/>
      <c r="K20" s="142"/>
      <c r="L20" s="142" t="n">
        <v>-736</v>
      </c>
      <c r="M20" s="142" t="n">
        <v>-824</v>
      </c>
      <c r="N20" s="142" t="n">
        <f aca="false">+M20+K20+I20+G20+E20+C20-L20-J20-H20-F20-D20-B20</f>
        <v>-88</v>
      </c>
      <c r="P20" s="147"/>
      <c r="T20" s="147"/>
      <c r="U20" s="148"/>
      <c r="V20" s="149"/>
      <c r="W20" s="73"/>
      <c r="X20" s="97"/>
      <c r="Y20" s="144"/>
      <c r="AA20" s="146"/>
      <c r="AB20" s="147"/>
      <c r="AF20" s="147"/>
      <c r="AG20" s="150"/>
      <c r="AH20" s="149"/>
      <c r="AI20" s="73"/>
      <c r="AJ20" s="97"/>
      <c r="AK20" s="144"/>
    </row>
    <row r="21" customFormat="false" ht="12.75" hidden="false" customHeight="false" outlineLevel="0" collapsed="false">
      <c r="A21" s="141" t="n">
        <v>16</v>
      </c>
      <c r="B21" s="496"/>
      <c r="C21" s="142"/>
      <c r="D21" s="496"/>
      <c r="E21" s="142"/>
      <c r="F21" s="496"/>
      <c r="G21" s="142"/>
      <c r="H21" s="496"/>
      <c r="I21" s="142"/>
      <c r="J21" s="496"/>
      <c r="K21" s="142"/>
      <c r="L21" s="142" t="n">
        <v>-630</v>
      </c>
      <c r="M21" s="142" t="n">
        <v>-824</v>
      </c>
      <c r="N21" s="142" t="n">
        <f aca="false">+M21+K21+I21+G21+E21+C21-L21-J21-H21-F21-D21-B21</f>
        <v>-194</v>
      </c>
      <c r="AA21" s="146"/>
      <c r="AB21" s="147"/>
      <c r="AF21" s="147"/>
      <c r="AG21" s="150"/>
      <c r="AH21" s="149"/>
      <c r="AI21" s="73"/>
      <c r="AJ21" s="97"/>
      <c r="AK21" s="144"/>
    </row>
    <row r="22" customFormat="false" ht="12.75" hidden="false" customHeight="false" outlineLevel="0" collapsed="false">
      <c r="A22" s="141" t="n">
        <v>17</v>
      </c>
      <c r="B22" s="496"/>
      <c r="C22" s="142"/>
      <c r="D22" s="496"/>
      <c r="E22" s="142"/>
      <c r="F22" s="496"/>
      <c r="G22" s="142"/>
      <c r="H22" s="496"/>
      <c r="I22" s="142"/>
      <c r="J22" s="496"/>
      <c r="K22" s="142"/>
      <c r="L22" s="142" t="n">
        <v>-689</v>
      </c>
      <c r="M22" s="142" t="n">
        <v>-824</v>
      </c>
      <c r="N22" s="142" t="n">
        <f aca="false">+M22+K22+I22+G22+E22+C22-L22-J22-H22-F22-D22-B22</f>
        <v>-135</v>
      </c>
      <c r="AA22" s="146"/>
      <c r="AB22" s="142"/>
      <c r="AF22" s="147"/>
      <c r="AG22" s="148"/>
      <c r="AH22" s="149"/>
      <c r="AI22" s="73"/>
      <c r="AJ22" s="97"/>
      <c r="AK22" s="144"/>
    </row>
    <row r="23" customFormat="false" ht="12.75" hidden="false" customHeight="false" outlineLevel="0" collapsed="false">
      <c r="A23" s="141" t="n">
        <v>18</v>
      </c>
      <c r="B23" s="496"/>
      <c r="C23" s="142"/>
      <c r="D23" s="496"/>
      <c r="E23" s="142"/>
      <c r="F23" s="496"/>
      <c r="G23" s="142"/>
      <c r="H23" s="496"/>
      <c r="I23" s="142"/>
      <c r="J23" s="496"/>
      <c r="K23" s="142"/>
      <c r="L23" s="142" t="n">
        <v>-656</v>
      </c>
      <c r="M23" s="142" t="n">
        <v>-824</v>
      </c>
      <c r="N23" s="142" t="n">
        <f aca="false">+M23+K23+I23+G23+E23+C23-L23-J23-H23-F23-D23-B23</f>
        <v>-168</v>
      </c>
      <c r="P23" s="147"/>
      <c r="Q23" s="147"/>
      <c r="R23" s="147"/>
      <c r="S23" s="147"/>
      <c r="T23" s="147"/>
      <c r="U23" s="150"/>
      <c r="V23" s="149"/>
      <c r="W23" s="73"/>
      <c r="X23" s="97"/>
      <c r="Y23" s="144"/>
      <c r="AA23" s="146"/>
      <c r="AB23" s="142"/>
      <c r="AF23" s="147"/>
      <c r="AG23" s="148"/>
      <c r="AH23" s="149"/>
      <c r="AI23" s="73"/>
      <c r="AJ23" s="97"/>
      <c r="AK23" s="144"/>
    </row>
    <row r="24" customFormat="false" ht="12.75" hidden="false" customHeight="false" outlineLevel="0" collapsed="false">
      <c r="A24" s="141" t="n">
        <v>19</v>
      </c>
      <c r="B24" s="496"/>
      <c r="C24" s="142"/>
      <c r="D24" s="496"/>
      <c r="E24" s="142"/>
      <c r="F24" s="496"/>
      <c r="G24" s="142"/>
      <c r="H24" s="496"/>
      <c r="I24" s="142"/>
      <c r="J24" s="496"/>
      <c r="K24" s="142"/>
      <c r="L24" s="142"/>
      <c r="M24" s="142"/>
      <c r="N24" s="142" t="n">
        <f aca="false">+M24+K24+I24+G24+E24+C24-L24-J24-H24-F24-D24-B24</f>
        <v>0</v>
      </c>
      <c r="P24" s="147"/>
      <c r="Q24" s="147"/>
      <c r="R24" s="147"/>
      <c r="S24" s="147"/>
      <c r="T24" s="147"/>
      <c r="U24" s="150"/>
      <c r="V24" s="149"/>
      <c r="W24" s="73"/>
      <c r="X24" s="97"/>
      <c r="Y24" s="144"/>
    </row>
    <row r="25" customFormat="false" ht="12.75" hidden="false" customHeight="false" outlineLevel="0" collapsed="false">
      <c r="A25" s="141" t="n">
        <v>20</v>
      </c>
      <c r="B25" s="496"/>
      <c r="C25" s="142"/>
      <c r="D25" s="496"/>
      <c r="E25" s="142"/>
      <c r="F25" s="496"/>
      <c r="G25" s="142"/>
      <c r="H25" s="496"/>
      <c r="I25" s="142"/>
      <c r="J25" s="496"/>
      <c r="K25" s="142"/>
      <c r="L25" s="142"/>
      <c r="M25" s="142"/>
      <c r="N25" s="142" t="n">
        <f aca="false">+M25+K25+I25+G25+E25+C25-L25-J25-H25-F25-D25-B25</f>
        <v>0</v>
      </c>
      <c r="P25" s="147"/>
      <c r="Q25" s="147"/>
      <c r="R25" s="147"/>
      <c r="S25" s="147"/>
      <c r="T25" s="147"/>
      <c r="U25" s="150"/>
      <c r="V25" s="149"/>
      <c r="W25" s="73"/>
      <c r="X25" s="97"/>
      <c r="Y25" s="144"/>
    </row>
    <row r="26" customFormat="false" ht="12.75" hidden="false" customHeight="false" outlineLevel="0" collapsed="false">
      <c r="A26" s="141" t="n">
        <v>21</v>
      </c>
      <c r="B26" s="496"/>
      <c r="C26" s="142"/>
      <c r="D26" s="496"/>
      <c r="E26" s="142"/>
      <c r="F26" s="496"/>
      <c r="G26" s="142"/>
      <c r="H26" s="496"/>
      <c r="I26" s="142"/>
      <c r="J26" s="496"/>
      <c r="K26" s="142"/>
      <c r="L26" s="142"/>
      <c r="M26" s="142"/>
      <c r="N26" s="142" t="n">
        <f aca="false">+M26+K26+I26+G26+E26+C26-L26-J26-H26-F26-D26-B26</f>
        <v>0</v>
      </c>
      <c r="P26" s="147"/>
      <c r="Q26" s="147"/>
      <c r="R26" s="147"/>
      <c r="S26" s="147"/>
      <c r="T26" s="147"/>
      <c r="U26" s="150"/>
      <c r="V26" s="149"/>
      <c r="W26" s="73"/>
      <c r="X26" s="97"/>
      <c r="Y26" s="144"/>
    </row>
    <row r="27" customFormat="false" ht="12.75" hidden="false" customHeight="false" outlineLevel="0" collapsed="false">
      <c r="A27" s="141" t="n">
        <v>22</v>
      </c>
      <c r="B27" s="496"/>
      <c r="C27" s="142"/>
      <c r="D27" s="496"/>
      <c r="E27" s="142"/>
      <c r="F27" s="496"/>
      <c r="G27" s="142"/>
      <c r="H27" s="496"/>
      <c r="I27" s="142"/>
      <c r="J27" s="496"/>
      <c r="K27" s="142"/>
      <c r="L27" s="142"/>
      <c r="M27" s="142"/>
      <c r="N27" s="142" t="n">
        <f aca="false">+M27+K27+I27+G27+E27+C27-L27-J27-H27-F27-D27-B27</f>
        <v>0</v>
      </c>
      <c r="P27" s="147"/>
      <c r="Q27" s="147"/>
      <c r="R27" s="147"/>
      <c r="S27" s="147"/>
      <c r="T27" s="147"/>
      <c r="U27" s="150"/>
      <c r="V27" s="149"/>
      <c r="W27" s="73"/>
      <c r="X27" s="97"/>
      <c r="Y27" s="144"/>
    </row>
    <row r="28" customFormat="false" ht="12.75" hidden="false" customHeight="false" outlineLevel="0" collapsed="false">
      <c r="A28" s="141" t="n">
        <v>23</v>
      </c>
      <c r="B28" s="496"/>
      <c r="C28" s="142"/>
      <c r="D28" s="496"/>
      <c r="E28" s="142"/>
      <c r="F28" s="496"/>
      <c r="G28" s="142"/>
      <c r="H28" s="496"/>
      <c r="I28" s="142"/>
      <c r="J28" s="496"/>
      <c r="K28" s="142"/>
      <c r="L28" s="142"/>
      <c r="M28" s="142"/>
      <c r="N28" s="142" t="n">
        <f aca="false">+M28+K28+I28+G28+E28+C28-L28-J28-H28-F28-D28-B28</f>
        <v>0</v>
      </c>
      <c r="P28" s="147"/>
      <c r="Q28" s="147"/>
      <c r="R28" s="147"/>
      <c r="S28" s="147"/>
      <c r="T28" s="147"/>
      <c r="U28" s="150"/>
      <c r="V28" s="149"/>
      <c r="W28" s="73"/>
      <c r="X28" s="97"/>
      <c r="Y28" s="144"/>
    </row>
    <row r="29" customFormat="false" ht="12.75" hidden="false" customHeight="false" outlineLevel="0" collapsed="false">
      <c r="A29" s="141" t="n">
        <v>24</v>
      </c>
      <c r="B29" s="496"/>
      <c r="C29" s="142"/>
      <c r="D29" s="496"/>
      <c r="E29" s="142"/>
      <c r="F29" s="496"/>
      <c r="G29" s="142"/>
      <c r="H29" s="496"/>
      <c r="I29" s="142"/>
      <c r="J29" s="496"/>
      <c r="K29" s="142"/>
      <c r="L29" s="142"/>
      <c r="M29" s="142"/>
      <c r="N29" s="142" t="n">
        <f aca="false">+M29+K29+I29+G29+E29+C29-L29-J29-H29-F29-D29-B29</f>
        <v>0</v>
      </c>
      <c r="P29" s="147"/>
      <c r="Q29" s="147"/>
      <c r="R29" s="147"/>
      <c r="S29" s="147"/>
      <c r="T29" s="147"/>
      <c r="U29" s="150"/>
      <c r="V29" s="149"/>
      <c r="W29" s="73"/>
      <c r="X29" s="97"/>
      <c r="Y29" s="144"/>
    </row>
    <row r="30" customFormat="false" ht="12.75" hidden="false" customHeight="false" outlineLevel="0" collapsed="false">
      <c r="A30" s="141" t="n">
        <v>25</v>
      </c>
      <c r="B30" s="496"/>
      <c r="C30" s="142"/>
      <c r="D30" s="496"/>
      <c r="E30" s="142"/>
      <c r="F30" s="496"/>
      <c r="G30" s="142"/>
      <c r="H30" s="496"/>
      <c r="I30" s="142"/>
      <c r="J30" s="496"/>
      <c r="K30" s="142"/>
      <c r="L30" s="142"/>
      <c r="M30" s="142"/>
      <c r="N30" s="142" t="n">
        <f aca="false">+M30+K30+I30+G30+E30+C30-L30-J30-H30-F30-D30-B30</f>
        <v>0</v>
      </c>
      <c r="P30" s="147"/>
      <c r="Q30" s="147"/>
      <c r="R30" s="147"/>
      <c r="S30" s="147"/>
      <c r="T30" s="147"/>
      <c r="U30" s="150"/>
      <c r="V30" s="149"/>
      <c r="W30" s="73"/>
      <c r="X30" s="97"/>
      <c r="Y30" s="144"/>
    </row>
    <row r="31" customFormat="false" ht="12.75" hidden="false" customHeight="false" outlineLevel="0" collapsed="false">
      <c r="A31" s="141" t="n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 t="n">
        <f aca="false">+M31+K31+I31+G31+E31+C31-L31-J31-H31-F31-D31-B31</f>
        <v>0</v>
      </c>
      <c r="P31" s="147"/>
      <c r="Q31" s="147"/>
      <c r="R31" s="147"/>
      <c r="S31" s="147"/>
      <c r="T31" s="147"/>
      <c r="U31" s="150"/>
      <c r="V31" s="149"/>
      <c r="W31" s="73"/>
      <c r="X31" s="97"/>
      <c r="Y31" s="144"/>
    </row>
    <row r="32" customFormat="false" ht="12.75" hidden="false" customHeight="false" outlineLevel="0" collapsed="false">
      <c r="A32" s="141" t="n">
        <v>27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 t="n">
        <f aca="false">+M32+K32+I32+G32+E32+C32-L32-J32-H32-F32-D32-B32</f>
        <v>0</v>
      </c>
      <c r="P32" s="147"/>
      <c r="Q32" s="147"/>
      <c r="R32" s="147"/>
      <c r="S32" s="147"/>
      <c r="T32" s="147"/>
      <c r="U32" s="150"/>
      <c r="V32" s="149"/>
      <c r="W32" s="73"/>
      <c r="X32" s="97"/>
      <c r="Y32" s="144"/>
    </row>
    <row r="33" customFormat="false" ht="12.75" hidden="false" customHeight="false" outlineLevel="0" collapsed="false">
      <c r="A33" s="141" t="n">
        <v>28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 t="n">
        <f aca="false">+M33+K33+I33+G33+E33+C33-L33-J33-H33-F33-D33-B33</f>
        <v>0</v>
      </c>
      <c r="P33" s="147"/>
      <c r="Q33" s="147"/>
      <c r="R33" s="147"/>
      <c r="S33" s="147"/>
      <c r="T33" s="147"/>
      <c r="U33" s="150"/>
      <c r="V33" s="149"/>
      <c r="W33" s="73"/>
      <c r="X33" s="97"/>
      <c r="Y33" s="144"/>
    </row>
    <row r="34" customFormat="false" ht="12.75" hidden="false" customHeight="false" outlineLevel="0" collapsed="false">
      <c r="A34" s="141" t="n">
        <v>29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 t="n">
        <f aca="false">+M34+K34+I34+G34+E34+C34-L34-J34-H34-F34-D34-B34</f>
        <v>0</v>
      </c>
      <c r="P34" s="147"/>
      <c r="T34" s="147"/>
      <c r="U34" s="150"/>
      <c r="V34" s="149"/>
      <c r="W34" s="73"/>
      <c r="X34" s="97"/>
      <c r="Y34" s="144"/>
    </row>
    <row r="35" customFormat="false" ht="12.75" hidden="false" customHeight="false" outlineLevel="0" collapsed="false">
      <c r="A35" s="141" t="n">
        <v>30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 t="n">
        <f aca="false">+M35+K35+I35+G35+E35+C35-L35-J35-H35-F35-D35-B35</f>
        <v>0</v>
      </c>
      <c r="P35" s="147"/>
      <c r="T35" s="147"/>
      <c r="U35" s="150"/>
      <c r="V35" s="149"/>
      <c r="W35" s="73"/>
      <c r="X35" s="97"/>
      <c r="Y35" s="144"/>
    </row>
    <row r="36" customFormat="false" ht="12.75" hidden="false" customHeight="false" outlineLevel="0" collapsed="false">
      <c r="A36" s="141" t="n">
        <v>31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 t="n">
        <f aca="false">+M36+K36+I36+G36+E36+C36-L36-J36-H36-F36-D36-B36</f>
        <v>0</v>
      </c>
      <c r="P36" s="147"/>
      <c r="T36" s="147"/>
      <c r="U36" s="150"/>
      <c r="V36" s="149"/>
      <c r="W36" s="73"/>
      <c r="X36" s="97"/>
      <c r="Y36" s="144"/>
    </row>
    <row r="37" customFormat="false" ht="12.75" hidden="false" customHeight="false" outlineLevel="0" collapsed="false">
      <c r="A37" s="141"/>
      <c r="B37" s="142" t="n">
        <f aca="false">SUM(B6:B36)</f>
        <v>0</v>
      </c>
      <c r="C37" s="142" t="n">
        <f aca="false">SUM(C6:C36)</f>
        <v>0</v>
      </c>
      <c r="D37" s="142" t="n">
        <f aca="false">SUM(D6:D36)</f>
        <v>0</v>
      </c>
      <c r="E37" s="142" t="n">
        <f aca="false">SUM(E6:E36)</f>
        <v>0</v>
      </c>
      <c r="F37" s="142" t="n">
        <f aca="false">SUM(F6:F36)</f>
        <v>0</v>
      </c>
      <c r="G37" s="142" t="n">
        <f aca="false">SUM(G6:G36)</f>
        <v>0</v>
      </c>
      <c r="H37" s="142" t="n">
        <f aca="false">SUM(H6:H36)</f>
        <v>0</v>
      </c>
      <c r="I37" s="142" t="n">
        <f aca="false">SUM(I6:I36)</f>
        <v>0</v>
      </c>
      <c r="J37" s="142" t="n">
        <f aca="false">SUM(J6:J36)</f>
        <v>0</v>
      </c>
      <c r="K37" s="142" t="n">
        <f aca="false">SUM(K6:K36)</f>
        <v>0</v>
      </c>
      <c r="L37" s="142" t="n">
        <f aca="false">SUM(L6:L36)</f>
        <v>-13477</v>
      </c>
      <c r="M37" s="142" t="n">
        <f aca="false">SUM(M6:M36)</f>
        <v>-14832</v>
      </c>
      <c r="N37" s="142" t="n">
        <f aca="false">SUM(N6:N36)</f>
        <v>-1355</v>
      </c>
      <c r="P37" s="147"/>
      <c r="T37" s="147"/>
      <c r="U37" s="150"/>
      <c r="V37" s="149"/>
      <c r="W37" s="73"/>
      <c r="X37" s="97"/>
      <c r="Y37" s="144"/>
    </row>
    <row r="38" customFormat="false" ht="12.75" hidden="false" customHeight="false" outlineLevel="0" collapsed="false">
      <c r="N38" s="97" t="n">
        <f aca="false">+summary!G4</f>
        <v>2.08</v>
      </c>
      <c r="P38" s="142"/>
      <c r="T38" s="147"/>
      <c r="U38" s="148"/>
      <c r="V38" s="149"/>
      <c r="W38" s="73"/>
      <c r="X38" s="97"/>
      <c r="Y38" s="144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-2818.4</v>
      </c>
      <c r="P39" s="142"/>
      <c r="T39" s="147"/>
      <c r="U39" s="148"/>
      <c r="V39" s="149"/>
      <c r="W39" s="73"/>
      <c r="X39" s="97"/>
      <c r="Y39" s="144"/>
    </row>
    <row r="40" customFormat="false" ht="12.75" hidden="false" customHeight="false" outlineLevel="0" collapsed="false">
      <c r="N40" s="2"/>
      <c r="P40" s="147"/>
      <c r="T40" s="147"/>
      <c r="U40" s="148"/>
      <c r="V40" s="149"/>
      <c r="W40" s="73"/>
      <c r="X40" s="97"/>
      <c r="Y40" s="144"/>
    </row>
    <row r="41" customFormat="false" ht="12.75" hidden="false" customHeight="false" outlineLevel="0" collapsed="false">
      <c r="A41" s="195" t="n">
        <v>37287</v>
      </c>
      <c r="C41" s="157"/>
      <c r="E41" s="157"/>
      <c r="G41" s="157"/>
      <c r="I41" s="157"/>
      <c r="K41" s="157"/>
      <c r="M41" s="157"/>
      <c r="N41" s="447" t="n">
        <v>25186.41</v>
      </c>
      <c r="P41" s="147"/>
      <c r="T41" s="147"/>
      <c r="U41" s="148"/>
      <c r="V41" s="149"/>
      <c r="W41" s="73"/>
      <c r="X41" s="97"/>
      <c r="Y41" s="144"/>
    </row>
    <row r="42" customFormat="false" ht="12.75" hidden="false" customHeight="false" outlineLevel="0" collapsed="false">
      <c r="N42" s="153"/>
      <c r="P42" s="147"/>
      <c r="T42" s="147"/>
      <c r="U42" s="148"/>
      <c r="V42" s="149"/>
      <c r="W42" s="73"/>
      <c r="X42" s="97"/>
      <c r="Y42" s="144"/>
    </row>
    <row r="43" customFormat="false" ht="12.75" hidden="false" customHeight="false" outlineLevel="0" collapsed="false">
      <c r="A43" s="195" t="n">
        <v>37305</v>
      </c>
      <c r="N43" s="153" t="n">
        <f aca="false">+N41+N39</f>
        <v>22368.01</v>
      </c>
      <c r="P43" s="147"/>
      <c r="T43" s="147"/>
      <c r="U43" s="148"/>
      <c r="V43" s="149"/>
      <c r="W43" s="73"/>
      <c r="X43" s="97"/>
      <c r="Y43" s="144"/>
    </row>
    <row r="44" customFormat="false" ht="12.75" hidden="false" customHeight="false" outlineLevel="0" collapsed="false">
      <c r="N44" s="2"/>
      <c r="P44" s="147"/>
      <c r="T44" s="147"/>
      <c r="U44" s="148"/>
      <c r="V44" s="149"/>
      <c r="W44" s="73"/>
      <c r="X44" s="97"/>
      <c r="Y44" s="144"/>
    </row>
    <row r="45" customFormat="false" ht="12.75" hidden="false" customHeight="false" outlineLevel="0" collapsed="false">
      <c r="P45" s="147"/>
      <c r="T45" s="147"/>
      <c r="U45" s="148"/>
      <c r="V45" s="149"/>
      <c r="W45" s="73"/>
      <c r="X45" s="97"/>
      <c r="Y45" s="144"/>
    </row>
    <row r="46" customFormat="false" ht="12.75" hidden="false" customHeight="false" outlineLevel="0" collapsed="false">
      <c r="B46" s="131"/>
      <c r="D46" s="131"/>
      <c r="F46" s="131"/>
      <c r="H46" s="131"/>
      <c r="J46" s="131"/>
      <c r="L46" s="131"/>
      <c r="O46" s="146"/>
      <c r="P46" s="142"/>
      <c r="T46" s="147"/>
      <c r="U46" s="148"/>
      <c r="V46" s="149"/>
      <c r="W46" s="73"/>
      <c r="X46" s="97"/>
      <c r="Y46" s="144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46"/>
      <c r="P47" s="142"/>
      <c r="T47" s="147"/>
      <c r="U47" s="148"/>
      <c r="V47" s="149"/>
      <c r="W47" s="73"/>
      <c r="X47" s="97"/>
      <c r="Y47" s="144"/>
    </row>
    <row r="48" customFormat="false" ht="12.75" hidden="false" customHeight="false" outlineLevel="0" collapsed="false">
      <c r="A48" s="161" t="n">
        <f aca="false">+A41</f>
        <v>37287</v>
      </c>
      <c r="B48" s="9"/>
      <c r="C48" s="9"/>
      <c r="D48" s="339" t="n">
        <v>8555</v>
      </c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46"/>
      <c r="T48" s="147"/>
      <c r="U48" s="148"/>
      <c r="V48" s="149"/>
      <c r="W48" s="73"/>
      <c r="X48" s="97"/>
      <c r="Y48" s="144"/>
    </row>
    <row r="49" customFormat="false" ht="12.75" hidden="false" customHeight="false" outlineLevel="0" collapsed="false">
      <c r="A49" s="161" t="n">
        <f aca="false">+A43</f>
        <v>37305</v>
      </c>
      <c r="B49" s="9"/>
      <c r="C49" s="9"/>
      <c r="D49" s="42" t="n">
        <f aca="false">+N37</f>
        <v>-1355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6"/>
      <c r="T49" s="147"/>
      <c r="U49" s="148"/>
      <c r="V49" s="149"/>
      <c r="W49" s="73"/>
      <c r="X49" s="97"/>
      <c r="Y49" s="144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7200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6"/>
      <c r="U50" s="148"/>
    </row>
    <row r="51" customFormat="false" ht="12.75" hidden="false" customHeight="false" outlineLevel="0" collapsed="false">
      <c r="A51" s="165"/>
      <c r="B51" s="166"/>
      <c r="C51" s="167"/>
      <c r="D51" s="167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6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6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6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6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6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6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6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6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6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6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6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6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6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6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6"/>
    </row>
    <row r="66" customFormat="false" ht="12.75" hidden="false" customHeight="false" outlineLevel="0" collapsed="false">
      <c r="A66" s="141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6"/>
    </row>
    <row r="67" customFormat="false" ht="12.75" hidden="false" customHeight="false" outlineLevel="0" collapsed="false">
      <c r="A67" s="141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6"/>
    </row>
    <row r="68" customFormat="false" ht="12.75" hidden="false" customHeight="false" outlineLevel="0" collapsed="false">
      <c r="A68" s="141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6"/>
    </row>
    <row r="69" customFormat="false" ht="12.75" hidden="false" customHeight="false" outlineLevel="0" collapsed="false">
      <c r="A69" s="141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</row>
    <row r="70" customFormat="false" ht="12.75" hidden="false" customHeight="false" outlineLevel="0" collapsed="false">
      <c r="A70" s="141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6"/>
      <c r="P70" s="147"/>
      <c r="Q70" s="147"/>
      <c r="R70" s="147"/>
      <c r="S70" s="147"/>
      <c r="T70" s="147"/>
      <c r="U70" s="263"/>
      <c r="V70" s="264"/>
    </row>
    <row r="71" customFormat="false" ht="12.75" hidden="false" customHeight="false" outlineLevel="0" collapsed="false">
      <c r="A71" s="141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6"/>
      <c r="P71" s="147"/>
      <c r="Q71" s="147"/>
      <c r="R71" s="147"/>
      <c r="S71" s="147"/>
      <c r="T71" s="147"/>
      <c r="U71" s="263"/>
      <c r="V71" s="264"/>
    </row>
    <row r="72" customFormat="false" ht="12.75" hidden="false" customHeight="false" outlineLevel="0" collapsed="false">
      <c r="A72" s="141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6"/>
      <c r="P72" s="147"/>
      <c r="Q72" s="147"/>
      <c r="R72" s="147"/>
      <c r="S72" s="147"/>
      <c r="T72" s="147"/>
      <c r="U72" s="263"/>
      <c r="V72" s="264"/>
    </row>
    <row r="73" customFormat="false" ht="12.75" hidden="false" customHeight="false" outlineLevel="0" collapsed="false">
      <c r="A73" s="141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6"/>
      <c r="P73" s="147"/>
      <c r="Q73" s="147"/>
      <c r="R73" s="147"/>
      <c r="S73" s="147"/>
      <c r="T73" s="147"/>
      <c r="U73" s="263"/>
      <c r="V73" s="264"/>
    </row>
    <row r="74" customFormat="false" ht="12.75" hidden="false" customHeight="false" outlineLevel="0" collapsed="false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6"/>
      <c r="P74" s="147"/>
      <c r="Q74" s="147"/>
      <c r="R74" s="147"/>
      <c r="S74" s="147"/>
      <c r="T74" s="147"/>
      <c r="U74" s="263"/>
      <c r="V74" s="264"/>
    </row>
    <row r="75" customFormat="false" ht="12.75" hidden="false" customHeight="false" outlineLevel="0" collapsed="false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6"/>
      <c r="P75" s="147"/>
      <c r="Q75" s="147"/>
      <c r="R75" s="147"/>
      <c r="S75" s="147"/>
      <c r="T75" s="147"/>
      <c r="U75" s="263"/>
      <c r="V75" s="264"/>
    </row>
    <row r="76" customFormat="false" ht="12.75" hidden="false" customHeight="false" outlineLevel="0" collapsed="false">
      <c r="A76" s="141"/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6"/>
      <c r="P76" s="147"/>
      <c r="Q76" s="147"/>
      <c r="R76" s="147"/>
      <c r="S76" s="147"/>
      <c r="T76" s="147"/>
      <c r="U76" s="250"/>
      <c r="V76" s="264"/>
    </row>
    <row r="77" customFormat="false" ht="12.75" hidden="false" customHeight="false" outlineLevel="0" collapsed="false">
      <c r="A77" s="141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6"/>
      <c r="P77" s="147"/>
      <c r="Q77" s="147"/>
      <c r="R77" s="147"/>
      <c r="S77" s="147"/>
      <c r="T77" s="147"/>
      <c r="U77" s="250"/>
      <c r="V77" s="264"/>
    </row>
    <row r="78" customFormat="false" ht="12.75" hidden="false" customHeight="false" outlineLevel="0" collapsed="false">
      <c r="A78" s="141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6"/>
      <c r="P78" s="147"/>
      <c r="Q78" s="147"/>
      <c r="R78" s="147"/>
      <c r="S78" s="147"/>
      <c r="T78" s="147"/>
      <c r="U78" s="250"/>
      <c r="V78" s="264"/>
    </row>
    <row r="79" customFormat="false" ht="12.75" hidden="false" customHeight="false" outlineLevel="0" collapsed="false">
      <c r="A79" s="141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6"/>
      <c r="P79" s="147"/>
      <c r="Q79" s="147"/>
      <c r="R79" s="147"/>
      <c r="S79" s="147"/>
      <c r="T79" s="147"/>
      <c r="U79" s="250"/>
      <c r="V79" s="264"/>
    </row>
    <row r="80" customFormat="false" ht="12.75" hidden="false" customHeight="false" outlineLevel="0" collapsed="false">
      <c r="A80" s="141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6"/>
      <c r="P80" s="147"/>
      <c r="Q80" s="147"/>
      <c r="R80" s="147"/>
      <c r="S80" s="147"/>
      <c r="T80" s="147"/>
      <c r="U80" s="250"/>
      <c r="V80" s="264"/>
    </row>
    <row r="81" customFormat="false" ht="12.75" hidden="false" customHeight="false" outlineLevel="0" collapsed="false">
      <c r="A81" s="171"/>
      <c r="C81" s="157"/>
      <c r="E81" s="157"/>
      <c r="G81" s="157"/>
      <c r="I81" s="157"/>
      <c r="K81" s="157"/>
      <c r="M81" s="157"/>
      <c r="O81" s="146"/>
      <c r="P81" s="147"/>
      <c r="Q81" s="147"/>
      <c r="R81" s="147"/>
      <c r="S81" s="147"/>
      <c r="T81" s="147"/>
      <c r="U81" s="250"/>
      <c r="V81" s="264"/>
    </row>
    <row r="82" customFormat="false" ht="12.75" hidden="false" customHeight="false" outlineLevel="0" collapsed="false">
      <c r="A82" s="171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O82" s="146"/>
      <c r="P82" s="147"/>
      <c r="Q82" s="147"/>
      <c r="R82" s="147"/>
      <c r="S82" s="147"/>
      <c r="T82" s="147"/>
      <c r="U82" s="250"/>
      <c r="V82" s="264"/>
    </row>
    <row r="83" customFormat="false" ht="12.75" hidden="false" customHeight="false" outlineLevel="0" collapsed="false">
      <c r="A83" s="171"/>
      <c r="C83" s="157"/>
      <c r="E83" s="157"/>
      <c r="H83" s="172"/>
      <c r="I83" s="172"/>
      <c r="J83" s="172"/>
      <c r="K83" s="172"/>
      <c r="L83" s="172"/>
      <c r="M83" s="172"/>
      <c r="N83" s="157"/>
      <c r="O83" s="146"/>
      <c r="P83" s="147"/>
      <c r="Q83" s="147"/>
      <c r="R83" s="147"/>
      <c r="S83" s="147"/>
      <c r="T83" s="147"/>
      <c r="V83" s="264"/>
    </row>
    <row r="84" customFormat="false" ht="12.75" hidden="false" customHeight="false" outlineLevel="0" collapsed="false">
      <c r="A84" s="171"/>
      <c r="O84" s="146"/>
      <c r="P84" s="147"/>
      <c r="Q84" s="147"/>
      <c r="R84" s="147"/>
      <c r="S84" s="147"/>
      <c r="T84" s="147"/>
      <c r="V84" s="264"/>
    </row>
    <row r="85" customFormat="false" ht="12.75" hidden="false" customHeight="false" outlineLevel="0" collapsed="false">
      <c r="A85" s="171"/>
      <c r="O85" s="146"/>
      <c r="P85" s="147"/>
      <c r="Q85" s="147"/>
      <c r="R85" s="147"/>
      <c r="S85" s="147"/>
      <c r="T85" s="147"/>
      <c r="V85" s="264"/>
    </row>
    <row r="86" customFormat="false" ht="12.75" hidden="false" customHeight="false" outlineLevel="0" collapsed="false">
      <c r="A86" s="171"/>
      <c r="O86" s="146"/>
      <c r="P86" s="147"/>
      <c r="Q86" s="147"/>
      <c r="R86" s="147"/>
      <c r="S86" s="147"/>
      <c r="T86" s="147"/>
      <c r="V86" s="264"/>
    </row>
    <row r="87" customFormat="false" ht="12.75" hidden="false" customHeight="false" outlineLevel="0" collapsed="false">
      <c r="A87" s="171"/>
      <c r="O87" s="146"/>
      <c r="P87" s="147"/>
      <c r="Q87" s="147"/>
      <c r="R87" s="147"/>
      <c r="S87" s="147"/>
      <c r="T87" s="147"/>
      <c r="V87" s="264"/>
    </row>
    <row r="88" customFormat="false" ht="12.75" hidden="false" customHeight="false" outlineLevel="0" collapsed="false">
      <c r="A88" s="171"/>
      <c r="O88" s="146"/>
      <c r="P88" s="147"/>
      <c r="Q88" s="147"/>
      <c r="R88" s="147"/>
      <c r="S88" s="147"/>
      <c r="T88" s="147"/>
      <c r="V88" s="264"/>
    </row>
    <row r="89" customFormat="false" ht="12.75" hidden="false" customHeight="false" outlineLevel="0" collapsed="false">
      <c r="A89" s="171"/>
      <c r="O89" s="146"/>
      <c r="P89" s="147"/>
      <c r="Q89" s="147"/>
      <c r="R89" s="147"/>
      <c r="S89" s="147"/>
      <c r="T89" s="147"/>
      <c r="V89" s="264"/>
    </row>
    <row r="90" customFormat="false" ht="12.75" hidden="false" customHeight="false" outlineLevel="0" collapsed="false">
      <c r="B90" s="131"/>
      <c r="D90" s="131"/>
      <c r="F90" s="131"/>
      <c r="H90" s="131"/>
      <c r="J90" s="131"/>
      <c r="L90" s="131"/>
      <c r="O90" s="146"/>
      <c r="P90" s="147"/>
      <c r="Q90" s="147"/>
      <c r="R90" s="147"/>
      <c r="S90" s="147"/>
      <c r="T90" s="147"/>
      <c r="V90" s="264"/>
    </row>
    <row r="91" customFormat="false" ht="12.75" hidden="false" customHeight="false" outlineLevel="0" collapsed="false">
      <c r="A91" s="17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46"/>
      <c r="P91" s="147"/>
      <c r="Q91" s="147"/>
      <c r="R91" s="147"/>
      <c r="S91" s="147"/>
      <c r="T91" s="147"/>
      <c r="V91" s="264"/>
    </row>
    <row r="92" customFormat="false" ht="12.75" hidden="false" customHeight="false" outlineLevel="0" collapsed="false">
      <c r="A92" s="94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46"/>
      <c r="P92" s="172"/>
      <c r="Q92" s="172"/>
      <c r="R92" s="172"/>
      <c r="S92" s="172"/>
      <c r="T92" s="172"/>
      <c r="V92" s="139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</row>
    <row r="110" customFormat="false" ht="12.75" hidden="false" customHeight="false" outlineLevel="0" collapsed="false">
      <c r="A110" s="141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</row>
    <row r="111" customFormat="false" ht="12.75" hidden="false" customHeight="false" outlineLevel="0" collapsed="false">
      <c r="A111" s="141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</row>
    <row r="112" customFormat="false" ht="12.75" hidden="false" customHeight="false" outlineLevel="0" collapsed="false">
      <c r="A112" s="141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customFormat="false" ht="12.75" hidden="false" customHeight="false" outlineLevel="0" collapsed="false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customFormat="false" ht="12.75" hidden="false" customHeight="false" outlineLevel="0" collapsed="false">
      <c r="A116" s="141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customFormat="false" ht="12.75" hidden="false" customHeight="false" outlineLevel="0" collapsed="false">
      <c r="A117" s="141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customFormat="false" ht="12.75" hidden="false" customHeight="false" outlineLevel="0" collapsed="false">
      <c r="A118" s="141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customFormat="false" ht="12.75" hidden="false" customHeight="false" outlineLevel="0" collapsed="false">
      <c r="A119" s="141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customFormat="false" ht="12.75" hidden="false" customHeight="false" outlineLevel="0" collapsed="false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customFormat="false" ht="12.75" hidden="false" customHeight="false" outlineLevel="0" collapsed="false">
      <c r="A121" s="141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customFormat="false" ht="12.75" hidden="false" customHeight="false" outlineLevel="0" collapsed="false">
      <c r="A122" s="141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customFormat="false" ht="12.75" hidden="false" customHeight="false" outlineLevel="0" collapsed="false">
      <c r="A123" s="141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customFormat="false" ht="12.75" hidden="false" customHeight="false" outlineLevel="0" collapsed="false">
      <c r="A124" s="141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customFormat="false" ht="12.75" hidden="false" customHeight="false" outlineLevel="0" collapsed="false">
      <c r="A125" s="171"/>
      <c r="B125" s="142"/>
      <c r="C125" s="157"/>
      <c r="D125" s="142"/>
      <c r="E125" s="157"/>
      <c r="F125" s="142"/>
      <c r="G125" s="157"/>
      <c r="H125" s="142"/>
      <c r="I125" s="157"/>
      <c r="J125" s="142"/>
      <c r="K125" s="157"/>
      <c r="L125" s="142"/>
      <c r="M125" s="157"/>
    </row>
    <row r="126" customFormat="false" ht="12.75" hidden="false" customHeight="false" outlineLevel="0" collapsed="false">
      <c r="A126" s="171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</row>
    <row r="127" customFormat="false" ht="12.75" hidden="false" customHeight="false" outlineLevel="0" collapsed="false">
      <c r="A127" s="171"/>
      <c r="C127" s="157"/>
      <c r="E127" s="157"/>
      <c r="H127" s="172"/>
      <c r="I127" s="172"/>
      <c r="J127" s="172"/>
      <c r="K127" s="172"/>
      <c r="L127" s="172"/>
      <c r="M127" s="172"/>
      <c r="N127" s="157"/>
    </row>
    <row r="128" customFormat="false" ht="12.75" hidden="false" customHeight="false" outlineLevel="0" collapsed="false">
      <c r="A128" s="171"/>
    </row>
    <row r="129" customFormat="false" ht="12.75" hidden="false" customHeight="false" outlineLevel="0" collapsed="false">
      <c r="B129" s="131"/>
      <c r="D129" s="131"/>
      <c r="F129" s="131"/>
      <c r="H129" s="131"/>
      <c r="J129" s="131"/>
      <c r="L129" s="131"/>
    </row>
    <row r="130" customFormat="false" ht="12.75" hidden="false" customHeight="false" outlineLevel="0" collapsed="false">
      <c r="B130" s="132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</row>
    <row r="131" customFormat="false" ht="12.75" hidden="false" customHeight="false" outlineLevel="0" collapsed="false">
      <c r="A131" s="94"/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</row>
    <row r="132" customFormat="false" ht="12.75" hidden="false" customHeight="false" outlineLevel="0" collapsed="false">
      <c r="A132" s="141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customFormat="false" ht="12.75" hidden="false" customHeight="false" outlineLevel="0" collapsed="false">
      <c r="A133" s="141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customFormat="false" ht="12.75" hidden="false" customHeight="false" outlineLevel="0" collapsed="false">
      <c r="A134" s="141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customFormat="false" ht="12.75" hidden="false" customHeight="false" outlineLevel="0" collapsed="false">
      <c r="A135" s="141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customFormat="false" ht="12.75" hidden="false" customHeight="false" outlineLevel="0" collapsed="false">
      <c r="A136" s="141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customFormat="false" ht="12.75" hidden="false" customHeight="false" outlineLevel="0" collapsed="false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customFormat="false" ht="12.75" hidden="false" customHeight="false" outlineLevel="0" collapsed="false">
      <c r="A138" s="141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customFormat="false" ht="12.75" hidden="false" customHeight="false" outlineLevel="0" collapsed="false">
      <c r="A139" s="141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customFormat="false" ht="12.75" hidden="false" customHeight="false" outlineLevel="0" collapsed="false">
      <c r="A140" s="141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customFormat="false" ht="12.75" hidden="false" customHeight="false" outlineLevel="0" collapsed="false">
      <c r="A141" s="141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customFormat="false" ht="12.75" hidden="false" customHeight="false" outlineLevel="0" collapsed="false">
      <c r="A142" s="141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customFormat="false" ht="12.75" hidden="false" customHeight="false" outlineLevel="0" collapsed="false">
      <c r="A143" s="141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customFormat="false" ht="12.75" hidden="false" customHeight="false" outlineLevel="0" collapsed="false">
      <c r="A144" s="141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customFormat="false" ht="12.75" hidden="false" customHeight="false" outlineLevel="0" collapsed="false">
      <c r="A145" s="141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customFormat="false" ht="12.75" hidden="false" customHeight="false" outlineLevel="0" collapsed="false">
      <c r="A146" s="141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customFormat="false" ht="12.75" hidden="false" customHeight="false" outlineLevel="0" collapsed="false">
      <c r="A147" s="141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customFormat="false" ht="12.75" hidden="false" customHeight="false" outlineLevel="0" collapsed="false">
      <c r="A148" s="141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customFormat="false" ht="12.75" hidden="false" customHeight="false" outlineLevel="0" collapsed="false">
      <c r="A149" s="141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customFormat="false" ht="12.75" hidden="false" customHeight="false" outlineLevel="0" collapsed="false">
      <c r="A150" s="141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customFormat="false" ht="12.75" hidden="false" customHeight="false" outlineLevel="0" collapsed="false">
      <c r="A151" s="141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customFormat="false" ht="12.75" hidden="false" customHeight="false" outlineLevel="0" collapsed="false">
      <c r="A152" s="141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customFormat="false" ht="12.75" hidden="false" customHeight="false" outlineLevel="0" collapsed="false">
      <c r="A153" s="141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customFormat="false" ht="12.75" hidden="false" customHeight="false" outlineLevel="0" collapsed="false">
      <c r="A154" s="141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customFormat="false" ht="12.75" hidden="false" customHeight="false" outlineLevel="0" collapsed="false">
      <c r="A155" s="141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customFormat="false" ht="12.75" hidden="false" customHeight="false" outlineLevel="0" collapsed="false">
      <c r="A156" s="141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customFormat="false" ht="12.75" hidden="false" customHeight="false" outlineLevel="0" collapsed="false">
      <c r="A157" s="141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customFormat="false" ht="12.75" hidden="false" customHeight="false" outlineLevel="0" collapsed="false">
      <c r="A158" s="141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customFormat="false" ht="12.75" hidden="false" customHeight="false" outlineLevel="0" collapsed="false">
      <c r="A159" s="141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customFormat="false" ht="12.75" hidden="false" customHeight="false" outlineLevel="0" collapsed="false">
      <c r="A160" s="141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customFormat="false" ht="12.75" hidden="false" customHeight="false" outlineLevel="0" collapsed="false">
      <c r="A161" s="141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customFormat="false" ht="12.75" hidden="false" customHeight="false" outlineLevel="0" collapsed="false">
      <c r="A162" s="141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customFormat="false" ht="12.75" hidden="false" customHeight="false" outlineLevel="0" collapsed="false">
      <c r="A163" s="141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6" customFormat="false" ht="12.75" hidden="false" customHeight="false" outlineLevel="0" collapsed="false">
      <c r="I166" s="76"/>
      <c r="K166" s="76"/>
      <c r="M166" s="76"/>
      <c r="N166" s="142"/>
    </row>
    <row r="167" customFormat="false" ht="12.75" hidden="false" customHeight="false" outlineLevel="0" collapsed="false">
      <c r="N167" s="142"/>
    </row>
    <row r="171" customFormat="false" ht="12.75" hidden="false" customHeight="false" outlineLevel="0" collapsed="false">
      <c r="B171" s="131"/>
      <c r="D171" s="131"/>
      <c r="F171" s="131"/>
      <c r="H171" s="131"/>
      <c r="J171" s="131"/>
      <c r="L171" s="131"/>
    </row>
    <row r="172" customFormat="false" ht="12.75" hidden="false" customHeight="false" outlineLevel="0" collapsed="false">
      <c r="B172" s="132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</row>
    <row r="173" customFormat="false" ht="12.75" hidden="false" customHeight="false" outlineLevel="0" collapsed="false">
      <c r="A173" s="94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</row>
    <row r="174" customFormat="false" ht="12.75" hidden="false" customHeight="false" outlineLevel="0" collapsed="false">
      <c r="A174" s="141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</row>
    <row r="175" customFormat="false" ht="12.75" hidden="false" customHeight="false" outlineLevel="0" collapsed="false">
      <c r="A175" s="141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</row>
    <row r="176" customFormat="false" ht="12.75" hidden="false" customHeight="false" outlineLevel="0" collapsed="false">
      <c r="A176" s="141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</row>
    <row r="177" customFormat="false" ht="12.75" hidden="false" customHeight="false" outlineLevel="0" collapsed="false">
      <c r="A177" s="141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</row>
    <row r="178" customFormat="false" ht="12.75" hidden="false" customHeight="false" outlineLevel="0" collapsed="false">
      <c r="A178" s="141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</row>
    <row r="179" customFormat="false" ht="12.75" hidden="false" customHeight="false" outlineLevel="0" collapsed="false">
      <c r="A179" s="141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</row>
    <row r="180" customFormat="false" ht="12.75" hidden="false" customHeight="false" outlineLevel="0" collapsed="false">
      <c r="A180" s="141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</row>
    <row r="181" customFormat="false" ht="12.75" hidden="false" customHeight="false" outlineLevel="0" collapsed="false">
      <c r="A181" s="141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</row>
    <row r="182" customFormat="false" ht="12.75" hidden="false" customHeight="false" outlineLevel="0" collapsed="false">
      <c r="A182" s="141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</row>
    <row r="183" customFormat="false" ht="12.75" hidden="false" customHeight="false" outlineLevel="0" collapsed="false">
      <c r="A183" s="141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</row>
    <row r="184" customFormat="false" ht="12.75" hidden="false" customHeight="false" outlineLevel="0" collapsed="false">
      <c r="A184" s="141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</row>
    <row r="185" customFormat="false" ht="12.75" hidden="false" customHeight="false" outlineLevel="0" collapsed="false">
      <c r="A185" s="141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</row>
    <row r="186" customFormat="false" ht="12.75" hidden="false" customHeight="false" outlineLevel="0" collapsed="false">
      <c r="A186" s="141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</row>
    <row r="187" customFormat="false" ht="12.75" hidden="false" customHeight="false" outlineLevel="0" collapsed="false">
      <c r="A187" s="141"/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</row>
    <row r="188" customFormat="false" ht="12.75" hidden="false" customHeight="false" outlineLevel="0" collapsed="false">
      <c r="A188" s="141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</row>
    <row r="189" customFormat="false" ht="12.75" hidden="false" customHeight="false" outlineLevel="0" collapsed="false">
      <c r="A189" s="141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</row>
    <row r="190" customFormat="false" ht="12.75" hidden="false" customHeight="false" outlineLevel="0" collapsed="false">
      <c r="A190" s="141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</row>
    <row r="191" customFormat="false" ht="12.75" hidden="false" customHeight="false" outlineLevel="0" collapsed="false">
      <c r="A191" s="141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</row>
    <row r="192" customFormat="false" ht="12.75" hidden="false" customHeight="false" outlineLevel="0" collapsed="false">
      <c r="A192" s="141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</row>
    <row r="193" customFormat="false" ht="12.75" hidden="false" customHeight="false" outlineLevel="0" collapsed="false">
      <c r="A193" s="141"/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</row>
    <row r="194" customFormat="false" ht="12.75" hidden="false" customHeight="false" outlineLevel="0" collapsed="false">
      <c r="A194" s="141"/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</row>
    <row r="195" customFormat="false" ht="12.75" hidden="false" customHeight="false" outlineLevel="0" collapsed="false">
      <c r="A195" s="141"/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</row>
    <row r="196" customFormat="false" ht="12.75" hidden="false" customHeight="false" outlineLevel="0" collapsed="false">
      <c r="A196" s="141"/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</row>
    <row r="197" customFormat="false" ht="12.75" hidden="false" customHeight="false" outlineLevel="0" collapsed="false">
      <c r="A197" s="141"/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</row>
    <row r="198" customFormat="false" ht="12.75" hidden="false" customHeight="false" outlineLevel="0" collapsed="false">
      <c r="A198" s="141"/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</row>
    <row r="199" customFormat="false" ht="12.75" hidden="false" customHeight="false" outlineLevel="0" collapsed="false">
      <c r="A199" s="141"/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</row>
    <row r="200" customFormat="false" ht="12.75" hidden="false" customHeight="false" outlineLevel="0" collapsed="false">
      <c r="A200" s="141"/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</row>
    <row r="201" customFormat="false" ht="12.75" hidden="false" customHeight="false" outlineLevel="0" collapsed="false">
      <c r="A201" s="141"/>
      <c r="B201" s="142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</row>
    <row r="202" customFormat="false" ht="12.75" hidden="false" customHeight="false" outlineLevel="0" collapsed="false">
      <c r="A202" s="141"/>
      <c r="B202" s="142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</row>
    <row r="203" customFormat="false" ht="12.75" hidden="false" customHeight="false" outlineLevel="0" collapsed="false">
      <c r="A203" s="141"/>
      <c r="B203" s="142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</row>
    <row r="204" customFormat="false" ht="12.75" hidden="false" customHeight="false" outlineLevel="0" collapsed="false">
      <c r="A204" s="141"/>
      <c r="B204" s="142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</row>
    <row r="205" customFormat="false" ht="12.75" hidden="false" customHeight="false" outlineLevel="0" collapsed="false">
      <c r="A205" s="141"/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</row>
    <row r="208" customFormat="false" ht="12.75" hidden="false" customHeight="false" outlineLevel="0" collapsed="false">
      <c r="I208" s="76"/>
      <c r="K208" s="76"/>
      <c r="M208" s="76"/>
    </row>
    <row r="214" customFormat="false" ht="12.75" hidden="false" customHeight="false" outlineLevel="0" collapsed="false">
      <c r="B214" s="131"/>
      <c r="D214" s="131"/>
      <c r="F214" s="131"/>
      <c r="H214" s="131"/>
      <c r="J214" s="131"/>
      <c r="L214" s="131"/>
    </row>
    <row r="215" customFormat="false" ht="12.75" hidden="false" customHeight="false" outlineLevel="0" collapsed="false">
      <c r="B215" s="132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</row>
    <row r="216" customFormat="false" ht="12.75" hidden="false" customHeight="false" outlineLevel="0" collapsed="false">
      <c r="A216" s="94"/>
      <c r="B216" s="135"/>
      <c r="C216" s="135"/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</row>
    <row r="217" customFormat="false" ht="12.75" hidden="false" customHeight="false" outlineLevel="0" collapsed="false">
      <c r="A217" s="141"/>
      <c r="B217" s="142"/>
      <c r="C217" s="142"/>
      <c r="D217" s="142"/>
      <c r="E217" s="142"/>
      <c r="F217" s="142"/>
      <c r="G217" s="142"/>
      <c r="H217" s="142"/>
      <c r="I217" s="142"/>
      <c r="J217" s="142"/>
      <c r="K217" s="142"/>
      <c r="L217" s="142"/>
      <c r="M217" s="142"/>
    </row>
    <row r="218" customFormat="false" ht="12.75" hidden="false" customHeight="false" outlineLevel="0" collapsed="false">
      <c r="A218" s="141"/>
      <c r="B218" s="142"/>
      <c r="C218" s="142"/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</row>
    <row r="219" customFormat="false" ht="12.75" hidden="false" customHeight="false" outlineLevel="0" collapsed="false">
      <c r="A219" s="141"/>
      <c r="B219" s="142"/>
      <c r="C219" s="142"/>
      <c r="D219" s="142"/>
      <c r="E219" s="142"/>
      <c r="F219" s="142"/>
      <c r="G219" s="142"/>
      <c r="H219" s="142"/>
      <c r="I219" s="142"/>
      <c r="J219" s="142"/>
      <c r="K219" s="142"/>
      <c r="L219" s="142"/>
      <c r="M219" s="142"/>
    </row>
    <row r="220" customFormat="false" ht="12.75" hidden="false" customHeight="false" outlineLevel="0" collapsed="false">
      <c r="A220" s="141"/>
      <c r="B220" s="142"/>
      <c r="C220" s="142"/>
      <c r="D220" s="142"/>
      <c r="E220" s="142"/>
      <c r="F220" s="142"/>
      <c r="G220" s="142"/>
      <c r="H220" s="142"/>
      <c r="I220" s="142"/>
      <c r="J220" s="142"/>
      <c r="K220" s="142"/>
      <c r="L220" s="142"/>
      <c r="M220" s="142"/>
    </row>
    <row r="221" customFormat="false" ht="12.75" hidden="false" customHeight="false" outlineLevel="0" collapsed="false">
      <c r="A221" s="141"/>
      <c r="B221" s="142"/>
      <c r="C221" s="142"/>
      <c r="D221" s="142"/>
      <c r="E221" s="142"/>
      <c r="F221" s="142"/>
      <c r="G221" s="142"/>
      <c r="H221" s="142"/>
      <c r="I221" s="142"/>
      <c r="J221" s="142"/>
      <c r="K221" s="142"/>
      <c r="L221" s="142"/>
      <c r="M221" s="142"/>
    </row>
    <row r="222" customFormat="false" ht="12.75" hidden="false" customHeight="false" outlineLevel="0" collapsed="false">
      <c r="A222" s="141"/>
      <c r="B222" s="142"/>
      <c r="C222" s="142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</row>
    <row r="223" customFormat="false" ht="12.75" hidden="false" customHeight="false" outlineLevel="0" collapsed="false">
      <c r="A223" s="141"/>
      <c r="B223" s="142"/>
      <c r="C223" s="142"/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</row>
    <row r="224" customFormat="false" ht="12.75" hidden="false" customHeight="false" outlineLevel="0" collapsed="false">
      <c r="A224" s="141"/>
      <c r="B224" s="142"/>
      <c r="C224" s="142"/>
      <c r="D224" s="142"/>
      <c r="E224" s="142"/>
      <c r="F224" s="142"/>
      <c r="G224" s="142"/>
      <c r="H224" s="142"/>
      <c r="I224" s="142"/>
      <c r="J224" s="142"/>
      <c r="K224" s="142"/>
      <c r="L224" s="142"/>
      <c r="M224" s="142"/>
    </row>
    <row r="225" customFormat="false" ht="12.75" hidden="false" customHeight="false" outlineLevel="0" collapsed="false">
      <c r="A225" s="141"/>
      <c r="B225" s="142"/>
      <c r="C225" s="142"/>
      <c r="D225" s="142"/>
      <c r="E225" s="142"/>
      <c r="F225" s="142"/>
      <c r="G225" s="142"/>
      <c r="H225" s="142"/>
      <c r="I225" s="142"/>
      <c r="J225" s="142"/>
      <c r="K225" s="142"/>
      <c r="L225" s="142"/>
      <c r="M225" s="142"/>
    </row>
    <row r="226" customFormat="false" ht="12.75" hidden="false" customHeight="false" outlineLevel="0" collapsed="false">
      <c r="A226" s="141"/>
      <c r="B226" s="142"/>
      <c r="C226" s="142"/>
      <c r="D226" s="142"/>
      <c r="E226" s="142"/>
      <c r="F226" s="142"/>
      <c r="G226" s="142"/>
      <c r="H226" s="142"/>
      <c r="I226" s="142"/>
      <c r="J226" s="142"/>
      <c r="K226" s="142"/>
      <c r="L226" s="142"/>
      <c r="M226" s="142"/>
    </row>
    <row r="227" customFormat="false" ht="12.75" hidden="false" customHeight="false" outlineLevel="0" collapsed="false">
      <c r="A227" s="141"/>
      <c r="B227" s="142"/>
      <c r="C227" s="142"/>
      <c r="D227" s="142"/>
      <c r="E227" s="142"/>
      <c r="F227" s="142"/>
      <c r="G227" s="142"/>
      <c r="H227" s="142"/>
      <c r="I227" s="142"/>
      <c r="J227" s="142"/>
      <c r="K227" s="142"/>
      <c r="L227" s="142"/>
      <c r="M227" s="142"/>
    </row>
    <row r="228" customFormat="false" ht="12.75" hidden="false" customHeight="false" outlineLevel="0" collapsed="false">
      <c r="A228" s="141"/>
      <c r="B228" s="142"/>
      <c r="C228" s="142"/>
      <c r="D228" s="142"/>
      <c r="E228" s="142"/>
      <c r="F228" s="142"/>
      <c r="G228" s="142"/>
      <c r="H228" s="142"/>
      <c r="I228" s="142"/>
      <c r="J228" s="142"/>
      <c r="K228" s="142"/>
      <c r="L228" s="142"/>
      <c r="M228" s="142"/>
    </row>
    <row r="229" customFormat="false" ht="12.75" hidden="false" customHeight="false" outlineLevel="0" collapsed="false">
      <c r="A229" s="141"/>
      <c r="B229" s="142"/>
      <c r="C229" s="142"/>
      <c r="D229" s="142"/>
      <c r="E229" s="142"/>
      <c r="F229" s="142"/>
      <c r="G229" s="142"/>
      <c r="H229" s="142"/>
      <c r="I229" s="142"/>
      <c r="J229" s="142"/>
      <c r="K229" s="142"/>
      <c r="L229" s="142"/>
      <c r="M229" s="142"/>
    </row>
    <row r="230" customFormat="false" ht="12.75" hidden="false" customHeight="false" outlineLevel="0" collapsed="false">
      <c r="A230" s="141"/>
      <c r="B230" s="142"/>
      <c r="C230" s="142"/>
      <c r="D230" s="142"/>
      <c r="E230" s="142"/>
      <c r="F230" s="142"/>
      <c r="G230" s="142"/>
      <c r="H230" s="142"/>
      <c r="I230" s="142"/>
      <c r="J230" s="142"/>
      <c r="K230" s="142"/>
      <c r="L230" s="142"/>
      <c r="M230" s="142"/>
    </row>
    <row r="231" customFormat="false" ht="12.75" hidden="false" customHeight="false" outlineLevel="0" collapsed="false">
      <c r="A231" s="141"/>
      <c r="B231" s="142"/>
      <c r="C231" s="142"/>
      <c r="D231" s="142"/>
      <c r="E231" s="142"/>
      <c r="F231" s="142"/>
      <c r="G231" s="142"/>
      <c r="H231" s="142"/>
      <c r="I231" s="142"/>
      <c r="J231" s="142"/>
      <c r="K231" s="142"/>
      <c r="L231" s="142"/>
      <c r="M231" s="142"/>
    </row>
    <row r="232" customFormat="false" ht="12.75" hidden="false" customHeight="false" outlineLevel="0" collapsed="false">
      <c r="A232" s="141"/>
      <c r="B232" s="142"/>
      <c r="C232" s="142"/>
      <c r="D232" s="142"/>
      <c r="E232" s="142"/>
      <c r="F232" s="142"/>
      <c r="G232" s="142"/>
      <c r="H232" s="142"/>
      <c r="I232" s="142"/>
      <c r="J232" s="142"/>
      <c r="K232" s="142"/>
      <c r="L232" s="142"/>
      <c r="M232" s="142"/>
    </row>
    <row r="233" customFormat="false" ht="12.75" hidden="false" customHeight="false" outlineLevel="0" collapsed="false">
      <c r="A233" s="141"/>
      <c r="B233" s="142"/>
      <c r="C233" s="142"/>
      <c r="D233" s="142"/>
      <c r="E233" s="142"/>
      <c r="F233" s="142"/>
      <c r="G233" s="142"/>
      <c r="H233" s="142"/>
      <c r="I233" s="142"/>
      <c r="J233" s="142"/>
      <c r="K233" s="142"/>
      <c r="L233" s="142"/>
      <c r="M233" s="142"/>
    </row>
    <row r="234" customFormat="false" ht="12.75" hidden="false" customHeight="false" outlineLevel="0" collapsed="false">
      <c r="A234" s="141"/>
      <c r="B234" s="142"/>
      <c r="C234" s="142"/>
      <c r="D234" s="142"/>
      <c r="E234" s="142"/>
      <c r="F234" s="142"/>
      <c r="G234" s="142"/>
      <c r="H234" s="142"/>
      <c r="I234" s="142"/>
      <c r="J234" s="142"/>
      <c r="K234" s="142"/>
      <c r="L234" s="142"/>
      <c r="M234" s="142"/>
    </row>
    <row r="235" customFormat="false" ht="12.75" hidden="false" customHeight="false" outlineLevel="0" collapsed="false">
      <c r="A235" s="141"/>
      <c r="B235" s="142"/>
      <c r="C235" s="142"/>
      <c r="D235" s="142"/>
      <c r="E235" s="142"/>
      <c r="F235" s="142"/>
      <c r="G235" s="142"/>
      <c r="H235" s="142"/>
      <c r="I235" s="142"/>
      <c r="J235" s="142"/>
      <c r="K235" s="142"/>
      <c r="L235" s="142"/>
      <c r="M235" s="142"/>
    </row>
    <row r="236" customFormat="false" ht="12.75" hidden="false" customHeight="false" outlineLevel="0" collapsed="false">
      <c r="A236" s="141"/>
      <c r="B236" s="142"/>
      <c r="C236" s="142"/>
      <c r="D236" s="142"/>
      <c r="E236" s="142"/>
      <c r="F236" s="142"/>
      <c r="G236" s="142"/>
      <c r="H236" s="142"/>
      <c r="I236" s="142"/>
      <c r="J236" s="142"/>
      <c r="K236" s="142"/>
      <c r="L236" s="142"/>
      <c r="M236" s="142"/>
    </row>
    <row r="237" customFormat="false" ht="12.75" hidden="false" customHeight="false" outlineLevel="0" collapsed="false">
      <c r="A237" s="141"/>
      <c r="B237" s="142"/>
      <c r="C237" s="142"/>
      <c r="D237" s="142"/>
      <c r="E237" s="142"/>
      <c r="F237" s="142"/>
      <c r="G237" s="142"/>
      <c r="H237" s="142"/>
      <c r="I237" s="142"/>
      <c r="J237" s="142"/>
      <c r="K237" s="142"/>
      <c r="L237" s="142"/>
      <c r="M237" s="142"/>
    </row>
    <row r="238" customFormat="false" ht="12.75" hidden="false" customHeight="false" outlineLevel="0" collapsed="false">
      <c r="A238" s="141"/>
      <c r="B238" s="142"/>
      <c r="C238" s="142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</row>
    <row r="239" customFormat="false" ht="12.75" hidden="false" customHeight="false" outlineLevel="0" collapsed="false">
      <c r="A239" s="141"/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</row>
    <row r="240" customFormat="false" ht="12.75" hidden="false" customHeight="false" outlineLevel="0" collapsed="false">
      <c r="A240" s="141"/>
      <c r="B240" s="142"/>
      <c r="C240" s="142"/>
      <c r="D240" s="142"/>
      <c r="E240" s="142"/>
      <c r="F240" s="142"/>
      <c r="G240" s="142"/>
      <c r="H240" s="142"/>
      <c r="I240" s="142"/>
      <c r="J240" s="142"/>
      <c r="K240" s="142"/>
      <c r="L240" s="142"/>
      <c r="M240" s="142"/>
    </row>
    <row r="241" customFormat="false" ht="12.75" hidden="false" customHeight="false" outlineLevel="0" collapsed="false">
      <c r="A241" s="141"/>
      <c r="B241" s="142"/>
      <c r="C241" s="142"/>
      <c r="D241" s="142"/>
      <c r="E241" s="142"/>
      <c r="F241" s="142"/>
      <c r="G241" s="142"/>
      <c r="H241" s="142"/>
      <c r="I241" s="142"/>
      <c r="J241" s="142"/>
      <c r="K241" s="142"/>
      <c r="L241" s="142"/>
      <c r="M241" s="142"/>
    </row>
    <row r="242" customFormat="false" ht="12.75" hidden="false" customHeight="false" outlineLevel="0" collapsed="false">
      <c r="A242" s="141"/>
      <c r="B242" s="142"/>
      <c r="C242" s="142"/>
      <c r="D242" s="142"/>
      <c r="E242" s="142"/>
      <c r="F242" s="142"/>
      <c r="G242" s="142"/>
      <c r="H242" s="142"/>
      <c r="I242" s="142"/>
      <c r="J242" s="142"/>
      <c r="K242" s="142"/>
      <c r="L242" s="142"/>
      <c r="M242" s="142"/>
    </row>
    <row r="243" customFormat="false" ht="12.75" hidden="false" customHeight="false" outlineLevel="0" collapsed="false">
      <c r="A243" s="141"/>
      <c r="B243" s="142"/>
      <c r="C243" s="142"/>
      <c r="D243" s="142"/>
      <c r="E243" s="142"/>
      <c r="F243" s="142"/>
      <c r="G243" s="142"/>
      <c r="H243" s="142"/>
      <c r="I243" s="142"/>
      <c r="J243" s="142"/>
      <c r="K243" s="142"/>
      <c r="L243" s="142"/>
      <c r="M243" s="142"/>
    </row>
    <row r="244" customFormat="false" ht="12.75" hidden="false" customHeight="false" outlineLevel="0" collapsed="false">
      <c r="A244" s="141"/>
      <c r="B244" s="142"/>
      <c r="C244" s="142"/>
      <c r="D244" s="142"/>
      <c r="E244" s="142"/>
      <c r="F244" s="142"/>
      <c r="G244" s="142"/>
      <c r="H244" s="142"/>
      <c r="I244" s="142"/>
      <c r="J244" s="142"/>
      <c r="K244" s="142"/>
      <c r="L244" s="142"/>
      <c r="M244" s="142"/>
    </row>
    <row r="245" customFormat="false" ht="12.75" hidden="false" customHeight="false" outlineLevel="0" collapsed="false">
      <c r="A245" s="141"/>
      <c r="B245" s="142"/>
      <c r="C245" s="142"/>
      <c r="D245" s="142"/>
      <c r="E245" s="142"/>
      <c r="F245" s="142"/>
      <c r="G245" s="142"/>
      <c r="H245" s="142"/>
      <c r="I245" s="142"/>
      <c r="J245" s="142"/>
      <c r="K245" s="142"/>
      <c r="L245" s="142"/>
      <c r="M245" s="142"/>
    </row>
    <row r="246" customFormat="false" ht="12.75" hidden="false" customHeight="false" outlineLevel="0" collapsed="false">
      <c r="A246" s="141"/>
      <c r="B246" s="142"/>
      <c r="C246" s="142"/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</row>
    <row r="247" customFormat="false" ht="12.75" hidden="false" customHeight="false" outlineLevel="0" collapsed="false">
      <c r="A247" s="141"/>
      <c r="B247" s="142"/>
      <c r="C247" s="142"/>
      <c r="D247" s="142"/>
      <c r="E247" s="142"/>
      <c r="F247" s="142"/>
      <c r="G247" s="142"/>
      <c r="H247" s="142"/>
      <c r="I247" s="142"/>
      <c r="J247" s="142"/>
      <c r="K247" s="142"/>
      <c r="L247" s="142"/>
      <c r="M247" s="142"/>
    </row>
    <row r="248" customFormat="false" ht="12.75" hidden="false" customHeight="false" outlineLevel="0" collapsed="false">
      <c r="A248" s="141"/>
      <c r="B248" s="142"/>
      <c r="C248" s="142"/>
      <c r="D248" s="142"/>
      <c r="E248" s="142"/>
      <c r="F248" s="142"/>
      <c r="G248" s="142"/>
      <c r="H248" s="142"/>
      <c r="I248" s="142"/>
      <c r="J248" s="142"/>
      <c r="K248" s="142"/>
      <c r="L248" s="142"/>
      <c r="M248" s="142"/>
    </row>
    <row r="251" customFormat="false" ht="12.75" hidden="false" customHeight="false" outlineLevel="0" collapsed="false">
      <c r="I251" s="76"/>
      <c r="K251" s="76"/>
      <c r="M251" s="76"/>
    </row>
    <row r="256" customFormat="false" ht="12.75" hidden="false" customHeight="false" outlineLevel="0" collapsed="false">
      <c r="B256" s="131"/>
      <c r="D256" s="131"/>
      <c r="F256" s="131"/>
      <c r="H256" s="131"/>
      <c r="J256" s="131"/>
      <c r="L256" s="131"/>
      <c r="O256" s="131"/>
      <c r="Q256" s="131"/>
      <c r="S256" s="131"/>
      <c r="U256" s="131"/>
    </row>
    <row r="257" customFormat="false" ht="12.75" hidden="false" customHeight="false" outlineLevel="0" collapsed="false">
      <c r="B257" s="132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O257" s="132"/>
      <c r="P257" s="133"/>
      <c r="Q257" s="133"/>
      <c r="R257" s="133"/>
      <c r="S257" s="133"/>
      <c r="T257" s="133"/>
      <c r="U257" s="133"/>
      <c r="V257" s="133"/>
      <c r="W257" s="133"/>
    </row>
    <row r="258" customFormat="false" ht="12.75" hidden="false" customHeight="false" outlineLevel="0" collapsed="false">
      <c r="A258" s="94"/>
      <c r="B258" s="135"/>
      <c r="C258" s="135"/>
      <c r="D258" s="135"/>
      <c r="E258" s="135"/>
      <c r="F258" s="135"/>
      <c r="G258" s="135"/>
      <c r="H258" s="135"/>
      <c r="I258" s="135"/>
      <c r="J258" s="135"/>
      <c r="K258" s="135"/>
      <c r="L258" s="135"/>
      <c r="M258" s="135"/>
      <c r="N258" s="94"/>
      <c r="O258" s="135"/>
      <c r="P258" s="135"/>
      <c r="Q258" s="135"/>
      <c r="R258" s="135"/>
      <c r="S258" s="135"/>
      <c r="T258" s="135"/>
      <c r="U258" s="135"/>
      <c r="V258" s="135"/>
      <c r="W258" s="135"/>
    </row>
    <row r="259" customFormat="false" ht="12.75" hidden="false" customHeight="false" outlineLevel="0" collapsed="false">
      <c r="A259" s="141"/>
      <c r="B259" s="142"/>
      <c r="C259" s="142"/>
      <c r="D259" s="142"/>
      <c r="E259" s="142"/>
      <c r="F259" s="142"/>
      <c r="G259" s="142"/>
      <c r="H259" s="142"/>
      <c r="I259" s="142"/>
      <c r="J259" s="142"/>
      <c r="K259" s="142"/>
      <c r="L259" s="142"/>
      <c r="M259" s="142"/>
      <c r="N259" s="141"/>
      <c r="O259" s="142"/>
      <c r="P259" s="142"/>
      <c r="Q259" s="142"/>
      <c r="R259" s="142"/>
      <c r="S259" s="142"/>
      <c r="T259" s="142"/>
      <c r="U259" s="142"/>
      <c r="V259" s="142"/>
      <c r="W259" s="142"/>
    </row>
    <row r="260" customFormat="false" ht="12.75" hidden="false" customHeight="false" outlineLevel="0" collapsed="false">
      <c r="A260" s="141"/>
      <c r="B260" s="142"/>
      <c r="C260" s="142"/>
      <c r="D260" s="142"/>
      <c r="E260" s="142"/>
      <c r="F260" s="142"/>
      <c r="G260" s="142"/>
      <c r="H260" s="142"/>
      <c r="I260" s="142"/>
      <c r="J260" s="142"/>
      <c r="K260" s="142"/>
      <c r="L260" s="142"/>
      <c r="M260" s="142"/>
      <c r="N260" s="141"/>
      <c r="O260" s="142"/>
      <c r="P260" s="142"/>
      <c r="Q260" s="142"/>
      <c r="R260" s="142"/>
      <c r="S260" s="142"/>
      <c r="T260" s="142"/>
      <c r="U260" s="142"/>
      <c r="V260" s="142"/>
      <c r="W260" s="142"/>
    </row>
    <row r="261" customFormat="false" ht="12.75" hidden="false" customHeight="false" outlineLevel="0" collapsed="false">
      <c r="A261" s="141"/>
      <c r="B261" s="142"/>
      <c r="C261" s="142"/>
      <c r="D261" s="142"/>
      <c r="E261" s="142"/>
      <c r="F261" s="142"/>
      <c r="G261" s="142"/>
      <c r="H261" s="142"/>
      <c r="I261" s="142"/>
      <c r="J261" s="142"/>
      <c r="K261" s="142"/>
      <c r="L261" s="142"/>
      <c r="M261" s="142"/>
      <c r="N261" s="141"/>
      <c r="O261" s="142"/>
      <c r="P261" s="142"/>
      <c r="Q261" s="142"/>
      <c r="R261" s="142"/>
      <c r="S261" s="142"/>
      <c r="T261" s="142"/>
      <c r="U261" s="142"/>
      <c r="V261" s="142"/>
      <c r="W261" s="142"/>
    </row>
    <row r="262" customFormat="false" ht="12.75" hidden="false" customHeight="false" outlineLevel="0" collapsed="false">
      <c r="A262" s="141"/>
      <c r="B262" s="142"/>
      <c r="C262" s="142"/>
      <c r="D262" s="142"/>
      <c r="E262" s="142"/>
      <c r="F262" s="142"/>
      <c r="G262" s="142"/>
      <c r="H262" s="142"/>
      <c r="I262" s="142"/>
      <c r="J262" s="142"/>
      <c r="K262" s="142"/>
      <c r="L262" s="142"/>
      <c r="M262" s="142"/>
      <c r="N262" s="141"/>
      <c r="O262" s="142"/>
      <c r="P262" s="142"/>
      <c r="Q262" s="142"/>
      <c r="R262" s="142"/>
      <c r="S262" s="142"/>
      <c r="T262" s="142"/>
      <c r="U262" s="142"/>
      <c r="V262" s="142"/>
      <c r="W262" s="142"/>
    </row>
    <row r="263" customFormat="false" ht="12.75" hidden="false" customHeight="false" outlineLevel="0" collapsed="false">
      <c r="A263" s="141"/>
      <c r="B263" s="142"/>
      <c r="C263" s="142"/>
      <c r="D263" s="142"/>
      <c r="E263" s="142"/>
      <c r="F263" s="142"/>
      <c r="G263" s="142"/>
      <c r="H263" s="142"/>
      <c r="I263" s="142"/>
      <c r="J263" s="142"/>
      <c r="K263" s="142"/>
      <c r="L263" s="142"/>
      <c r="M263" s="142"/>
      <c r="N263" s="141"/>
      <c r="O263" s="142"/>
      <c r="P263" s="142"/>
      <c r="Q263" s="142"/>
      <c r="R263" s="142"/>
      <c r="S263" s="142"/>
      <c r="T263" s="142"/>
      <c r="U263" s="142"/>
      <c r="V263" s="142"/>
      <c r="W263" s="142"/>
    </row>
    <row r="264" customFormat="false" ht="12.75" hidden="false" customHeight="false" outlineLevel="0" collapsed="false">
      <c r="A264" s="141"/>
      <c r="B264" s="142"/>
      <c r="C264" s="142"/>
      <c r="D264" s="142"/>
      <c r="E264" s="142"/>
      <c r="F264" s="142"/>
      <c r="G264" s="142"/>
      <c r="H264" s="142"/>
      <c r="I264" s="142"/>
      <c r="J264" s="142"/>
      <c r="K264" s="142"/>
      <c r="L264" s="142"/>
      <c r="M264" s="142"/>
      <c r="N264" s="141"/>
      <c r="O264" s="142"/>
      <c r="P264" s="142"/>
      <c r="Q264" s="142"/>
      <c r="R264" s="142"/>
      <c r="S264" s="142"/>
      <c r="T264" s="142"/>
      <c r="U264" s="142"/>
      <c r="V264" s="142"/>
      <c r="W264" s="142"/>
    </row>
    <row r="265" customFormat="false" ht="12.75" hidden="false" customHeight="false" outlineLevel="0" collapsed="false">
      <c r="A265" s="141"/>
      <c r="B265" s="142"/>
      <c r="C265" s="142"/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  <c r="N265" s="141"/>
      <c r="O265" s="142"/>
      <c r="P265" s="142"/>
      <c r="Q265" s="142"/>
      <c r="R265" s="142"/>
      <c r="S265" s="142"/>
      <c r="T265" s="142"/>
      <c r="U265" s="142"/>
      <c r="V265" s="142"/>
      <c r="W265" s="142"/>
    </row>
    <row r="266" customFormat="false" ht="12.75" hidden="false" customHeight="false" outlineLevel="0" collapsed="false">
      <c r="A266" s="141"/>
      <c r="B266" s="142"/>
      <c r="C266" s="142"/>
      <c r="D266" s="142"/>
      <c r="E266" s="142"/>
      <c r="F266" s="142"/>
      <c r="G266" s="142"/>
      <c r="H266" s="142"/>
      <c r="I266" s="142"/>
      <c r="J266" s="142"/>
      <c r="K266" s="142"/>
      <c r="L266" s="142"/>
      <c r="M266" s="142"/>
      <c r="N266" s="141"/>
      <c r="O266" s="142"/>
      <c r="P266" s="142"/>
      <c r="Q266" s="142"/>
      <c r="R266" s="142"/>
      <c r="S266" s="142"/>
      <c r="T266" s="142"/>
      <c r="U266" s="142"/>
      <c r="V266" s="142"/>
      <c r="W266" s="142"/>
    </row>
    <row r="267" customFormat="false" ht="12.75" hidden="false" customHeight="false" outlineLevel="0" collapsed="false">
      <c r="A267" s="141"/>
      <c r="B267" s="142"/>
      <c r="C267" s="142"/>
      <c r="D267" s="142"/>
      <c r="E267" s="142"/>
      <c r="F267" s="142"/>
      <c r="G267" s="142"/>
      <c r="H267" s="142"/>
      <c r="I267" s="142"/>
      <c r="J267" s="142"/>
      <c r="K267" s="142"/>
      <c r="L267" s="142"/>
      <c r="M267" s="142"/>
      <c r="N267" s="141"/>
      <c r="O267" s="142"/>
      <c r="P267" s="142"/>
      <c r="Q267" s="142"/>
      <c r="R267" s="142"/>
      <c r="S267" s="142"/>
      <c r="T267" s="142"/>
      <c r="U267" s="142"/>
      <c r="V267" s="142"/>
      <c r="W267" s="142"/>
    </row>
    <row r="268" customFormat="false" ht="12.75" hidden="false" customHeight="false" outlineLevel="0" collapsed="false">
      <c r="A268" s="141"/>
      <c r="B268" s="142"/>
      <c r="C268" s="142"/>
      <c r="D268" s="142"/>
      <c r="E268" s="142"/>
      <c r="F268" s="142"/>
      <c r="G268" s="142"/>
      <c r="H268" s="142"/>
      <c r="I268" s="142"/>
      <c r="J268" s="142"/>
      <c r="K268" s="142"/>
      <c r="L268" s="142"/>
      <c r="M268" s="142"/>
      <c r="N268" s="141"/>
      <c r="O268" s="142"/>
      <c r="P268" s="142"/>
      <c r="Q268" s="142"/>
      <c r="R268" s="142"/>
      <c r="S268" s="142"/>
      <c r="T268" s="142"/>
      <c r="U268" s="142"/>
      <c r="V268" s="142"/>
      <c r="W268" s="142"/>
    </row>
    <row r="269" customFormat="false" ht="12.75" hidden="false" customHeight="false" outlineLevel="0" collapsed="false">
      <c r="A269" s="141"/>
      <c r="B269" s="142"/>
      <c r="C269" s="142"/>
      <c r="D269" s="142"/>
      <c r="E269" s="142"/>
      <c r="F269" s="142"/>
      <c r="G269" s="142"/>
      <c r="H269" s="142"/>
      <c r="I269" s="142"/>
      <c r="J269" s="142"/>
      <c r="K269" s="142"/>
      <c r="L269" s="142"/>
      <c r="M269" s="142"/>
      <c r="N269" s="141"/>
      <c r="O269" s="142"/>
      <c r="P269" s="142"/>
      <c r="Q269" s="142"/>
      <c r="R269" s="142"/>
      <c r="S269" s="142"/>
      <c r="T269" s="142"/>
      <c r="U269" s="142"/>
      <c r="V269" s="142"/>
      <c r="W269" s="142"/>
    </row>
    <row r="270" customFormat="false" ht="12.75" hidden="false" customHeight="false" outlineLevel="0" collapsed="false">
      <c r="A270" s="141"/>
      <c r="B270" s="142"/>
      <c r="C270" s="142"/>
      <c r="D270" s="142"/>
      <c r="E270" s="142"/>
      <c r="F270" s="142"/>
      <c r="G270" s="142"/>
      <c r="H270" s="142"/>
      <c r="I270" s="142"/>
      <c r="J270" s="142"/>
      <c r="K270" s="142"/>
      <c r="L270" s="142"/>
      <c r="M270" s="142"/>
      <c r="N270" s="141"/>
      <c r="O270" s="142"/>
      <c r="P270" s="142"/>
      <c r="Q270" s="142"/>
      <c r="R270" s="142"/>
      <c r="S270" s="142"/>
      <c r="T270" s="142"/>
      <c r="U270" s="142"/>
      <c r="V270" s="142"/>
      <c r="W270" s="142"/>
    </row>
    <row r="271" customFormat="false" ht="12.75" hidden="false" customHeight="false" outlineLevel="0" collapsed="false">
      <c r="A271" s="141"/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142"/>
      <c r="M271" s="142"/>
      <c r="N271" s="141"/>
      <c r="O271" s="142"/>
      <c r="P271" s="142"/>
      <c r="Q271" s="142"/>
      <c r="R271" s="142"/>
      <c r="S271" s="142"/>
      <c r="T271" s="142"/>
      <c r="U271" s="142"/>
      <c r="V271" s="142"/>
      <c r="W271" s="142"/>
    </row>
    <row r="272" customFormat="false" ht="12.75" hidden="false" customHeight="false" outlineLevel="0" collapsed="false">
      <c r="A272" s="141"/>
      <c r="B272" s="142"/>
      <c r="C272" s="142"/>
      <c r="D272" s="142"/>
      <c r="E272" s="142"/>
      <c r="F272" s="142"/>
      <c r="G272" s="142"/>
      <c r="H272" s="142"/>
      <c r="I272" s="142"/>
      <c r="J272" s="142"/>
      <c r="K272" s="142"/>
      <c r="L272" s="142"/>
      <c r="M272" s="142"/>
      <c r="N272" s="141"/>
      <c r="O272" s="142"/>
      <c r="P272" s="142"/>
      <c r="Q272" s="142"/>
      <c r="R272" s="142"/>
      <c r="S272" s="142"/>
      <c r="T272" s="142"/>
      <c r="U272" s="142"/>
      <c r="V272" s="142"/>
      <c r="W272" s="142"/>
    </row>
    <row r="273" customFormat="false" ht="12.75" hidden="false" customHeight="false" outlineLevel="0" collapsed="false">
      <c r="A273" s="141"/>
      <c r="B273" s="142"/>
      <c r="C273" s="142"/>
      <c r="D273" s="142"/>
      <c r="E273" s="142"/>
      <c r="F273" s="142"/>
      <c r="G273" s="142"/>
      <c r="H273" s="142"/>
      <c r="I273" s="142"/>
      <c r="J273" s="142"/>
      <c r="K273" s="142"/>
      <c r="L273" s="142"/>
      <c r="M273" s="142"/>
      <c r="N273" s="141"/>
      <c r="O273" s="142"/>
      <c r="P273" s="142"/>
      <c r="Q273" s="142"/>
      <c r="R273" s="142"/>
      <c r="S273" s="142"/>
      <c r="T273" s="142"/>
      <c r="U273" s="142"/>
      <c r="V273" s="142"/>
      <c r="W273" s="142"/>
    </row>
    <row r="274" customFormat="false" ht="12.75" hidden="false" customHeight="false" outlineLevel="0" collapsed="false">
      <c r="A274" s="141"/>
      <c r="B274" s="142"/>
      <c r="C274" s="142"/>
      <c r="D274" s="142"/>
      <c r="E274" s="142"/>
      <c r="F274" s="142"/>
      <c r="G274" s="142"/>
      <c r="H274" s="142"/>
      <c r="I274" s="142"/>
      <c r="J274" s="142"/>
      <c r="K274" s="142"/>
      <c r="L274" s="142"/>
      <c r="M274" s="142"/>
      <c r="N274" s="141"/>
      <c r="O274" s="142"/>
      <c r="P274" s="142"/>
      <c r="Q274" s="142"/>
      <c r="R274" s="142"/>
      <c r="S274" s="142"/>
      <c r="T274" s="142"/>
      <c r="U274" s="142"/>
      <c r="V274" s="142"/>
      <c r="W274" s="142"/>
    </row>
    <row r="275" customFormat="false" ht="12.75" hidden="false" customHeight="false" outlineLevel="0" collapsed="false">
      <c r="A275" s="141"/>
      <c r="B275" s="142"/>
      <c r="C275" s="142"/>
      <c r="D275" s="142"/>
      <c r="E275" s="142"/>
      <c r="F275" s="142"/>
      <c r="G275" s="142"/>
      <c r="H275" s="142"/>
      <c r="I275" s="142"/>
      <c r="J275" s="142"/>
      <c r="K275" s="142"/>
      <c r="L275" s="142"/>
      <c r="M275" s="142"/>
      <c r="N275" s="141"/>
      <c r="O275" s="142"/>
      <c r="P275" s="142"/>
      <c r="Q275" s="142"/>
      <c r="R275" s="142"/>
      <c r="S275" s="142"/>
      <c r="T275" s="142"/>
      <c r="U275" s="142"/>
      <c r="V275" s="142"/>
      <c r="W275" s="142"/>
    </row>
    <row r="276" customFormat="false" ht="12.75" hidden="false" customHeight="false" outlineLevel="0" collapsed="false">
      <c r="A276" s="141"/>
      <c r="B276" s="142"/>
      <c r="C276" s="142"/>
      <c r="D276" s="142"/>
      <c r="E276" s="142"/>
      <c r="F276" s="142"/>
      <c r="G276" s="142"/>
      <c r="H276" s="142"/>
      <c r="I276" s="142"/>
      <c r="J276" s="142"/>
      <c r="K276" s="142"/>
      <c r="L276" s="142"/>
      <c r="M276" s="142"/>
      <c r="N276" s="141"/>
      <c r="O276" s="142"/>
      <c r="P276" s="142"/>
      <c r="Q276" s="142"/>
      <c r="R276" s="142"/>
      <c r="S276" s="142"/>
      <c r="T276" s="142"/>
      <c r="U276" s="142"/>
      <c r="V276" s="142"/>
      <c r="W276" s="142"/>
    </row>
    <row r="277" customFormat="false" ht="12.75" hidden="false" customHeight="false" outlineLevel="0" collapsed="false">
      <c r="A277" s="141"/>
      <c r="B277" s="142"/>
      <c r="C277" s="142"/>
      <c r="D277" s="142"/>
      <c r="E277" s="142"/>
      <c r="F277" s="142"/>
      <c r="G277" s="142"/>
      <c r="H277" s="142"/>
      <c r="I277" s="142"/>
      <c r="J277" s="142"/>
      <c r="K277" s="142"/>
      <c r="L277" s="142"/>
      <c r="M277" s="142"/>
      <c r="N277" s="141"/>
      <c r="O277" s="142"/>
      <c r="P277" s="142"/>
      <c r="Q277" s="142"/>
      <c r="R277" s="142"/>
      <c r="S277" s="142"/>
      <c r="T277" s="142"/>
      <c r="U277" s="142"/>
      <c r="V277" s="142"/>
      <c r="W277" s="142"/>
    </row>
    <row r="278" customFormat="false" ht="12.75" hidden="false" customHeight="false" outlineLevel="0" collapsed="false">
      <c r="A278" s="141"/>
      <c r="B278" s="142"/>
      <c r="C278" s="142"/>
      <c r="D278" s="142"/>
      <c r="E278" s="142"/>
      <c r="F278" s="142"/>
      <c r="G278" s="142"/>
      <c r="H278" s="142"/>
      <c r="I278" s="142"/>
      <c r="J278" s="142"/>
      <c r="K278" s="142"/>
      <c r="L278" s="142"/>
      <c r="M278" s="142"/>
      <c r="N278" s="141"/>
      <c r="O278" s="142"/>
      <c r="P278" s="142"/>
      <c r="Q278" s="142"/>
      <c r="R278" s="142"/>
      <c r="S278" s="142"/>
      <c r="T278" s="142"/>
      <c r="U278" s="142"/>
      <c r="V278" s="142"/>
      <c r="W278" s="142"/>
    </row>
    <row r="279" customFormat="false" ht="12.75" hidden="false" customHeight="false" outlineLevel="0" collapsed="false">
      <c r="A279" s="141"/>
      <c r="B279" s="142"/>
      <c r="C279" s="142"/>
      <c r="D279" s="142"/>
      <c r="E279" s="142"/>
      <c r="F279" s="142"/>
      <c r="G279" s="142"/>
      <c r="H279" s="142"/>
      <c r="I279" s="142"/>
      <c r="J279" s="142"/>
      <c r="K279" s="142"/>
      <c r="L279" s="142"/>
      <c r="M279" s="142"/>
      <c r="N279" s="141"/>
      <c r="O279" s="142"/>
      <c r="P279" s="142"/>
      <c r="Q279" s="142"/>
      <c r="R279" s="142"/>
      <c r="S279" s="142"/>
      <c r="T279" s="142"/>
      <c r="U279" s="142"/>
      <c r="V279" s="142"/>
      <c r="W279" s="142"/>
    </row>
    <row r="280" customFormat="false" ht="12.75" hidden="false" customHeight="false" outlineLevel="0" collapsed="false">
      <c r="A280" s="141"/>
      <c r="B280" s="142"/>
      <c r="C280" s="142"/>
      <c r="D280" s="142"/>
      <c r="E280" s="142"/>
      <c r="F280" s="142"/>
      <c r="G280" s="142"/>
      <c r="H280" s="142"/>
      <c r="I280" s="142"/>
      <c r="J280" s="142"/>
      <c r="K280" s="142"/>
      <c r="L280" s="142"/>
      <c r="M280" s="142"/>
      <c r="N280" s="141"/>
      <c r="O280" s="142"/>
      <c r="P280" s="142"/>
      <c r="Q280" s="142"/>
      <c r="R280" s="142"/>
      <c r="S280" s="142"/>
      <c r="T280" s="142"/>
      <c r="U280" s="142"/>
      <c r="V280" s="142"/>
      <c r="W280" s="142"/>
    </row>
    <row r="281" customFormat="false" ht="12.75" hidden="false" customHeight="false" outlineLevel="0" collapsed="false">
      <c r="A281" s="141"/>
      <c r="B281" s="142"/>
      <c r="C281" s="142"/>
      <c r="D281" s="142"/>
      <c r="E281" s="142"/>
      <c r="F281" s="142"/>
      <c r="G281" s="142"/>
      <c r="H281" s="142"/>
      <c r="I281" s="142"/>
      <c r="J281" s="142"/>
      <c r="K281" s="142"/>
      <c r="L281" s="142"/>
      <c r="M281" s="142"/>
      <c r="N281" s="141"/>
      <c r="O281" s="142"/>
      <c r="P281" s="142"/>
      <c r="Q281" s="142"/>
      <c r="R281" s="142"/>
      <c r="S281" s="142"/>
      <c r="T281" s="142"/>
      <c r="U281" s="142"/>
      <c r="V281" s="142"/>
      <c r="W281" s="142"/>
    </row>
    <row r="282" customFormat="false" ht="12.75" hidden="false" customHeight="false" outlineLevel="0" collapsed="false">
      <c r="A282" s="141"/>
      <c r="B282" s="142"/>
      <c r="C282" s="142"/>
      <c r="D282" s="142"/>
      <c r="E282" s="142"/>
      <c r="F282" s="142"/>
      <c r="G282" s="142"/>
      <c r="H282" s="142"/>
      <c r="I282" s="142"/>
      <c r="J282" s="142"/>
      <c r="K282" s="142"/>
      <c r="L282" s="142"/>
      <c r="M282" s="142"/>
      <c r="N282" s="141"/>
      <c r="O282" s="142"/>
      <c r="P282" s="142"/>
      <c r="Q282" s="142"/>
      <c r="R282" s="142"/>
      <c r="S282" s="142"/>
      <c r="T282" s="142"/>
      <c r="U282" s="142"/>
      <c r="V282" s="142"/>
      <c r="W282" s="142"/>
    </row>
    <row r="283" customFormat="false" ht="12.75" hidden="false" customHeight="false" outlineLevel="0" collapsed="false">
      <c r="A283" s="141"/>
      <c r="B283" s="142"/>
      <c r="C283" s="142"/>
      <c r="D283" s="142"/>
      <c r="E283" s="142"/>
      <c r="F283" s="142"/>
      <c r="G283" s="142"/>
      <c r="H283" s="142"/>
      <c r="I283" s="142"/>
      <c r="J283" s="142"/>
      <c r="K283" s="142"/>
      <c r="L283" s="142"/>
      <c r="M283" s="142"/>
      <c r="N283" s="141"/>
      <c r="O283" s="142"/>
      <c r="P283" s="142"/>
      <c r="Q283" s="142"/>
      <c r="R283" s="142"/>
      <c r="S283" s="142"/>
      <c r="T283" s="142"/>
      <c r="U283" s="142"/>
      <c r="V283" s="142"/>
      <c r="W283" s="142"/>
    </row>
    <row r="284" customFormat="false" ht="12.75" hidden="false" customHeight="false" outlineLevel="0" collapsed="false">
      <c r="A284" s="141"/>
      <c r="B284" s="142"/>
      <c r="C284" s="142"/>
      <c r="D284" s="142"/>
      <c r="E284" s="142"/>
      <c r="F284" s="142"/>
      <c r="G284" s="142"/>
      <c r="H284" s="142"/>
      <c r="I284" s="142"/>
      <c r="J284" s="142"/>
      <c r="K284" s="142"/>
      <c r="L284" s="142"/>
      <c r="M284" s="142"/>
      <c r="N284" s="141"/>
      <c r="O284" s="142"/>
      <c r="P284" s="142"/>
      <c r="Q284" s="142"/>
      <c r="R284" s="142"/>
      <c r="S284" s="142"/>
      <c r="T284" s="142"/>
      <c r="U284" s="142"/>
      <c r="V284" s="142"/>
      <c r="W284" s="142"/>
    </row>
    <row r="285" customFormat="false" ht="12.75" hidden="false" customHeight="false" outlineLevel="0" collapsed="false">
      <c r="A285" s="141"/>
      <c r="B285" s="142"/>
      <c r="C285" s="142"/>
      <c r="D285" s="142"/>
      <c r="E285" s="142"/>
      <c r="F285" s="142"/>
      <c r="G285" s="142"/>
      <c r="H285" s="142"/>
      <c r="I285" s="142"/>
      <c r="J285" s="142"/>
      <c r="K285" s="142"/>
      <c r="L285" s="142"/>
      <c r="M285" s="142"/>
      <c r="N285" s="141"/>
      <c r="O285" s="142"/>
      <c r="P285" s="142"/>
      <c r="Q285" s="142"/>
      <c r="R285" s="142"/>
      <c r="S285" s="142"/>
      <c r="T285" s="142"/>
      <c r="U285" s="142"/>
      <c r="V285" s="142"/>
      <c r="W285" s="142"/>
    </row>
    <row r="286" customFormat="false" ht="12.75" hidden="false" customHeight="false" outlineLevel="0" collapsed="false">
      <c r="A286" s="141"/>
      <c r="B286" s="142"/>
      <c r="C286" s="142"/>
      <c r="D286" s="142"/>
      <c r="E286" s="142"/>
      <c r="F286" s="142"/>
      <c r="G286" s="142"/>
      <c r="H286" s="142"/>
      <c r="I286" s="142"/>
      <c r="J286" s="142"/>
      <c r="K286" s="142"/>
      <c r="L286" s="142"/>
      <c r="M286" s="142"/>
      <c r="N286" s="141"/>
      <c r="O286" s="142"/>
      <c r="P286" s="142"/>
      <c r="Q286" s="142"/>
      <c r="R286" s="142"/>
      <c r="S286" s="142"/>
      <c r="T286" s="142"/>
      <c r="U286" s="142"/>
      <c r="V286" s="142"/>
      <c r="W286" s="142"/>
    </row>
    <row r="287" customFormat="false" ht="12.75" hidden="false" customHeight="false" outlineLevel="0" collapsed="false">
      <c r="A287" s="141"/>
      <c r="B287" s="142"/>
      <c r="C287" s="142"/>
      <c r="D287" s="142"/>
      <c r="E287" s="142"/>
      <c r="F287" s="142"/>
      <c r="G287" s="142"/>
      <c r="H287" s="142"/>
      <c r="I287" s="142"/>
      <c r="J287" s="142"/>
      <c r="K287" s="142"/>
      <c r="L287" s="142"/>
      <c r="M287" s="142"/>
      <c r="N287" s="141"/>
      <c r="O287" s="142"/>
      <c r="P287" s="142"/>
      <c r="Q287" s="142"/>
      <c r="R287" s="142"/>
      <c r="S287" s="142"/>
      <c r="T287" s="142"/>
      <c r="U287" s="142"/>
      <c r="V287" s="142"/>
      <c r="W287" s="142"/>
    </row>
    <row r="288" customFormat="false" ht="12.75" hidden="false" customHeight="false" outlineLevel="0" collapsed="false">
      <c r="A288" s="141"/>
      <c r="B288" s="142"/>
      <c r="C288" s="142"/>
      <c r="D288" s="142"/>
      <c r="E288" s="142"/>
      <c r="F288" s="142"/>
      <c r="G288" s="142"/>
      <c r="H288" s="142"/>
      <c r="I288" s="142"/>
      <c r="J288" s="142"/>
      <c r="K288" s="142"/>
      <c r="L288" s="142"/>
      <c r="M288" s="142"/>
      <c r="N288" s="141"/>
      <c r="O288" s="142"/>
      <c r="P288" s="142"/>
      <c r="Q288" s="142"/>
      <c r="R288" s="142"/>
      <c r="S288" s="142"/>
      <c r="T288" s="142"/>
      <c r="U288" s="142"/>
      <c r="V288" s="142"/>
      <c r="W288" s="142"/>
    </row>
    <row r="289" customFormat="false" ht="12.75" hidden="false" customHeight="false" outlineLevel="0" collapsed="false">
      <c r="A289" s="141"/>
      <c r="B289" s="142"/>
      <c r="C289" s="142"/>
      <c r="D289" s="142"/>
      <c r="E289" s="142"/>
      <c r="F289" s="142"/>
      <c r="G289" s="142"/>
      <c r="H289" s="142"/>
      <c r="I289" s="142"/>
      <c r="J289" s="142"/>
      <c r="K289" s="142"/>
      <c r="L289" s="142"/>
      <c r="M289" s="142"/>
      <c r="N289" s="141"/>
      <c r="O289" s="142"/>
      <c r="P289" s="142"/>
      <c r="Q289" s="142"/>
      <c r="R289" s="142"/>
      <c r="S289" s="142"/>
      <c r="T289" s="142"/>
      <c r="U289" s="142"/>
      <c r="V289" s="142"/>
      <c r="W289" s="142"/>
    </row>
    <row r="290" customFormat="false" ht="12.75" hidden="false" customHeight="false" outlineLevel="0" collapsed="false">
      <c r="A290" s="141"/>
      <c r="B290" s="142"/>
      <c r="C290" s="142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141"/>
      <c r="O290" s="142"/>
      <c r="P290" s="142"/>
      <c r="Q290" s="142"/>
      <c r="R290" s="142"/>
      <c r="S290" s="142"/>
      <c r="T290" s="142"/>
      <c r="U290" s="142"/>
      <c r="V290" s="142"/>
      <c r="W290" s="142"/>
    </row>
    <row r="293" customFormat="false" ht="12.75" hidden="false" customHeight="false" outlineLevel="0" collapsed="false">
      <c r="I293" s="76"/>
      <c r="K293" s="76"/>
      <c r="M293" s="76"/>
      <c r="V293" s="76"/>
      <c r="W293" s="142"/>
    </row>
    <row r="294" customFormat="false" ht="12.75" hidden="false" customHeight="false" outlineLevel="0" collapsed="false">
      <c r="W294" s="142"/>
    </row>
    <row r="295" customFormat="false" ht="12.75" hidden="false" customHeight="false" outlineLevel="0" collapsed="false">
      <c r="W295" s="142"/>
    </row>
    <row r="297" customFormat="false" ht="12.75" hidden="false" customHeight="false" outlineLevel="0" collapsed="false">
      <c r="O297" s="131"/>
      <c r="Q297" s="131"/>
      <c r="S297" s="131"/>
      <c r="U297" s="131"/>
    </row>
    <row r="298" customFormat="false" ht="12.75" hidden="false" customHeight="false" outlineLevel="0" collapsed="false">
      <c r="O298" s="132"/>
      <c r="P298" s="133"/>
      <c r="Q298" s="133"/>
      <c r="R298" s="133"/>
      <c r="S298" s="133"/>
      <c r="T298" s="133"/>
      <c r="U298" s="133"/>
      <c r="V298" s="133"/>
      <c r="W298" s="133"/>
    </row>
    <row r="299" customFormat="false" ht="12.75" hidden="false" customHeight="false" outlineLevel="0" collapsed="false">
      <c r="N299" s="94"/>
      <c r="O299" s="135"/>
      <c r="P299" s="135"/>
      <c r="Q299" s="135"/>
      <c r="R299" s="135"/>
      <c r="S299" s="135"/>
      <c r="T299" s="135"/>
      <c r="U299" s="135"/>
      <c r="V299" s="135"/>
      <c r="W299" s="135"/>
    </row>
    <row r="300" customFormat="false" ht="12.75" hidden="false" customHeight="false" outlineLevel="0" collapsed="false">
      <c r="N300" s="141"/>
      <c r="O300" s="142"/>
      <c r="P300" s="142"/>
      <c r="Q300" s="142"/>
      <c r="R300" s="142"/>
      <c r="S300" s="142"/>
      <c r="T300" s="142"/>
      <c r="U300" s="142"/>
      <c r="V300" s="142"/>
      <c r="W300" s="142"/>
    </row>
    <row r="301" customFormat="false" ht="12.75" hidden="false" customHeight="false" outlineLevel="0" collapsed="false">
      <c r="N301" s="141"/>
      <c r="O301" s="142"/>
      <c r="P301" s="142"/>
      <c r="Q301" s="142"/>
      <c r="R301" s="142"/>
      <c r="S301" s="142"/>
      <c r="T301" s="142"/>
      <c r="U301" s="142"/>
      <c r="V301" s="142"/>
      <c r="W301" s="142"/>
    </row>
    <row r="302" customFormat="false" ht="12.75" hidden="false" customHeight="false" outlineLevel="0" collapsed="false">
      <c r="N302" s="141"/>
      <c r="O302" s="142"/>
      <c r="P302" s="142"/>
      <c r="Q302" s="142"/>
      <c r="R302" s="142"/>
      <c r="S302" s="142"/>
      <c r="T302" s="142"/>
      <c r="U302" s="142"/>
      <c r="V302" s="142"/>
      <c r="W302" s="142"/>
    </row>
    <row r="303" customFormat="false" ht="12.75" hidden="false" customHeight="false" outlineLevel="0" collapsed="false">
      <c r="N303" s="141"/>
      <c r="O303" s="142"/>
      <c r="P303" s="142"/>
      <c r="Q303" s="142"/>
      <c r="R303" s="142"/>
      <c r="S303" s="142"/>
      <c r="T303" s="142"/>
      <c r="U303" s="142"/>
      <c r="V303" s="142"/>
      <c r="W303" s="142"/>
    </row>
    <row r="304" customFormat="false" ht="12.75" hidden="false" customHeight="false" outlineLevel="0" collapsed="false">
      <c r="N304" s="141"/>
      <c r="O304" s="142"/>
      <c r="P304" s="142"/>
      <c r="Q304" s="142"/>
      <c r="R304" s="142"/>
      <c r="S304" s="142"/>
      <c r="T304" s="142"/>
      <c r="U304" s="142"/>
      <c r="V304" s="142"/>
      <c r="W304" s="142"/>
    </row>
    <row r="305" customFormat="false" ht="12.75" hidden="false" customHeight="false" outlineLevel="0" collapsed="false">
      <c r="N305" s="141"/>
      <c r="O305" s="142"/>
      <c r="P305" s="142"/>
      <c r="Q305" s="142"/>
      <c r="R305" s="142"/>
      <c r="S305" s="142"/>
      <c r="T305" s="142"/>
      <c r="U305" s="142"/>
      <c r="V305" s="142"/>
      <c r="W305" s="142"/>
    </row>
    <row r="306" customFormat="false" ht="12.75" hidden="false" customHeight="false" outlineLevel="0" collapsed="false">
      <c r="N306" s="141"/>
      <c r="O306" s="142"/>
      <c r="P306" s="142"/>
      <c r="Q306" s="142"/>
      <c r="R306" s="142"/>
      <c r="S306" s="142"/>
      <c r="T306" s="142"/>
      <c r="U306" s="142"/>
      <c r="V306" s="142"/>
      <c r="W306" s="142"/>
    </row>
    <row r="307" customFormat="false" ht="12.75" hidden="false" customHeight="false" outlineLevel="0" collapsed="false">
      <c r="N307" s="141"/>
      <c r="O307" s="142"/>
      <c r="P307" s="142"/>
      <c r="Q307" s="142"/>
      <c r="R307" s="142"/>
      <c r="S307" s="142"/>
      <c r="T307" s="142"/>
      <c r="U307" s="142"/>
      <c r="V307" s="142"/>
      <c r="W307" s="142"/>
    </row>
    <row r="308" customFormat="false" ht="12.75" hidden="false" customHeight="false" outlineLevel="0" collapsed="false">
      <c r="N308" s="141"/>
      <c r="O308" s="142"/>
      <c r="P308" s="142"/>
      <c r="Q308" s="142"/>
      <c r="R308" s="142"/>
      <c r="S308" s="142"/>
      <c r="T308" s="142"/>
      <c r="U308" s="142"/>
      <c r="V308" s="142"/>
      <c r="W308" s="142"/>
    </row>
    <row r="309" customFormat="false" ht="12.75" hidden="false" customHeight="false" outlineLevel="0" collapsed="false">
      <c r="N309" s="141"/>
      <c r="O309" s="142"/>
      <c r="P309" s="142"/>
      <c r="Q309" s="142"/>
      <c r="R309" s="142"/>
      <c r="S309" s="142"/>
      <c r="T309" s="142"/>
      <c r="U309" s="142"/>
      <c r="V309" s="142"/>
      <c r="W309" s="142"/>
    </row>
    <row r="310" customFormat="false" ht="12.75" hidden="false" customHeight="false" outlineLevel="0" collapsed="false">
      <c r="N310" s="141"/>
      <c r="O310" s="142"/>
      <c r="P310" s="142"/>
      <c r="Q310" s="142"/>
      <c r="R310" s="142"/>
      <c r="S310" s="142"/>
      <c r="T310" s="142"/>
      <c r="U310" s="142"/>
      <c r="V310" s="142"/>
      <c r="W310" s="142"/>
    </row>
    <row r="311" customFormat="false" ht="12.75" hidden="false" customHeight="false" outlineLevel="0" collapsed="false">
      <c r="N311" s="141"/>
      <c r="O311" s="142"/>
      <c r="P311" s="142"/>
      <c r="Q311" s="142"/>
      <c r="R311" s="142"/>
      <c r="S311" s="142"/>
      <c r="T311" s="142"/>
      <c r="U311" s="142"/>
      <c r="V311" s="142"/>
      <c r="W311" s="142"/>
    </row>
    <row r="312" customFormat="false" ht="12.75" hidden="false" customHeight="false" outlineLevel="0" collapsed="false">
      <c r="N312" s="141"/>
      <c r="O312" s="142"/>
      <c r="P312" s="142"/>
      <c r="Q312" s="142"/>
      <c r="R312" s="142"/>
      <c r="S312" s="142"/>
      <c r="T312" s="142"/>
      <c r="U312" s="142"/>
      <c r="V312" s="142"/>
      <c r="W312" s="142"/>
    </row>
    <row r="313" customFormat="false" ht="12.75" hidden="false" customHeight="false" outlineLevel="0" collapsed="false">
      <c r="N313" s="141"/>
      <c r="O313" s="142"/>
      <c r="P313" s="142"/>
      <c r="Q313" s="142"/>
      <c r="R313" s="142"/>
      <c r="S313" s="142"/>
      <c r="T313" s="142"/>
      <c r="U313" s="142"/>
      <c r="V313" s="142"/>
      <c r="W313" s="142"/>
    </row>
    <row r="314" customFormat="false" ht="12.75" hidden="false" customHeight="false" outlineLevel="0" collapsed="false">
      <c r="N314" s="141"/>
      <c r="O314" s="142"/>
      <c r="P314" s="142"/>
      <c r="Q314" s="142"/>
      <c r="R314" s="142"/>
      <c r="S314" s="142"/>
      <c r="T314" s="142"/>
      <c r="U314" s="142"/>
      <c r="V314" s="142"/>
      <c r="W314" s="142"/>
    </row>
    <row r="315" customFormat="false" ht="12.75" hidden="false" customHeight="false" outlineLevel="0" collapsed="false">
      <c r="N315" s="141"/>
      <c r="O315" s="142"/>
      <c r="P315" s="142"/>
      <c r="Q315" s="142"/>
      <c r="R315" s="142"/>
      <c r="S315" s="142"/>
      <c r="T315" s="142"/>
      <c r="U315" s="142"/>
      <c r="V315" s="142"/>
      <c r="W315" s="142"/>
    </row>
    <row r="316" customFormat="false" ht="12.75" hidden="false" customHeight="false" outlineLevel="0" collapsed="false">
      <c r="N316" s="141"/>
      <c r="O316" s="142"/>
      <c r="P316" s="142"/>
      <c r="Q316" s="142"/>
      <c r="R316" s="142"/>
      <c r="S316" s="142"/>
      <c r="T316" s="142"/>
      <c r="U316" s="142"/>
      <c r="V316" s="142"/>
      <c r="W316" s="142"/>
    </row>
    <row r="317" customFormat="false" ht="12.75" hidden="false" customHeight="false" outlineLevel="0" collapsed="false">
      <c r="N317" s="141"/>
      <c r="O317" s="142"/>
      <c r="P317" s="142"/>
      <c r="Q317" s="142"/>
      <c r="R317" s="142"/>
      <c r="S317" s="142"/>
      <c r="T317" s="142"/>
      <c r="U317" s="142"/>
      <c r="V317" s="142"/>
      <c r="W317" s="142"/>
    </row>
    <row r="318" customFormat="false" ht="12.75" hidden="false" customHeight="false" outlineLevel="0" collapsed="false">
      <c r="N318" s="141"/>
      <c r="O318" s="142"/>
      <c r="P318" s="142"/>
      <c r="Q318" s="142"/>
      <c r="R318" s="142"/>
      <c r="S318" s="142"/>
      <c r="T318" s="142"/>
      <c r="U318" s="142"/>
      <c r="V318" s="142"/>
      <c r="W318" s="142"/>
    </row>
    <row r="319" customFormat="false" ht="12.75" hidden="false" customHeight="false" outlineLevel="0" collapsed="false">
      <c r="N319" s="141"/>
      <c r="O319" s="142"/>
      <c r="P319" s="142"/>
      <c r="Q319" s="142"/>
      <c r="R319" s="142"/>
      <c r="S319" s="142"/>
      <c r="T319" s="142"/>
      <c r="U319" s="142"/>
      <c r="V319" s="142"/>
      <c r="W319" s="142"/>
    </row>
    <row r="320" customFormat="false" ht="12.75" hidden="false" customHeight="false" outlineLevel="0" collapsed="false">
      <c r="N320" s="141"/>
      <c r="O320" s="142"/>
      <c r="P320" s="142"/>
      <c r="Q320" s="142"/>
      <c r="R320" s="142"/>
      <c r="S320" s="142"/>
      <c r="T320" s="142"/>
      <c r="U320" s="142"/>
      <c r="V320" s="142"/>
      <c r="W320" s="142"/>
    </row>
    <row r="321" customFormat="false" ht="12.75" hidden="false" customHeight="false" outlineLevel="0" collapsed="false">
      <c r="N321" s="141"/>
      <c r="O321" s="142"/>
      <c r="P321" s="142"/>
      <c r="Q321" s="142"/>
      <c r="R321" s="142"/>
      <c r="S321" s="142"/>
      <c r="T321" s="142"/>
      <c r="U321" s="142"/>
      <c r="V321" s="142"/>
      <c r="W321" s="142"/>
    </row>
    <row r="322" customFormat="false" ht="12.75" hidden="false" customHeight="false" outlineLevel="0" collapsed="false">
      <c r="N322" s="141"/>
      <c r="O322" s="142"/>
      <c r="P322" s="142"/>
      <c r="Q322" s="142"/>
      <c r="R322" s="142"/>
      <c r="S322" s="142"/>
      <c r="T322" s="142"/>
      <c r="U322" s="142"/>
      <c r="V322" s="142"/>
      <c r="W322" s="142"/>
    </row>
    <row r="323" customFormat="false" ht="12.75" hidden="false" customHeight="false" outlineLevel="0" collapsed="false">
      <c r="N323" s="141"/>
      <c r="O323" s="142"/>
      <c r="P323" s="142"/>
      <c r="Q323" s="142"/>
      <c r="R323" s="142"/>
      <c r="S323" s="142"/>
      <c r="T323" s="142"/>
      <c r="U323" s="142"/>
      <c r="V323" s="142"/>
      <c r="W323" s="142"/>
    </row>
    <row r="324" customFormat="false" ht="12.75" hidden="false" customHeight="false" outlineLevel="0" collapsed="false">
      <c r="N324" s="141"/>
      <c r="O324" s="142"/>
      <c r="P324" s="142"/>
      <c r="Q324" s="142"/>
      <c r="R324" s="142"/>
      <c r="S324" s="142"/>
      <c r="T324" s="142"/>
      <c r="U324" s="142"/>
      <c r="V324" s="142"/>
      <c r="W324" s="142"/>
    </row>
    <row r="325" customFormat="false" ht="12.75" hidden="false" customHeight="false" outlineLevel="0" collapsed="false">
      <c r="N325" s="141"/>
      <c r="O325" s="142"/>
      <c r="P325" s="142"/>
      <c r="Q325" s="142"/>
      <c r="R325" s="142"/>
      <c r="S325" s="142"/>
      <c r="T325" s="142"/>
      <c r="U325" s="142"/>
      <c r="V325" s="142"/>
      <c r="W325" s="142"/>
    </row>
    <row r="326" customFormat="false" ht="12.75" hidden="false" customHeight="false" outlineLevel="0" collapsed="false">
      <c r="N326" s="141"/>
      <c r="O326" s="142"/>
      <c r="P326" s="142"/>
      <c r="Q326" s="142"/>
      <c r="R326" s="142"/>
      <c r="S326" s="142"/>
      <c r="T326" s="142"/>
      <c r="U326" s="142"/>
      <c r="V326" s="142"/>
      <c r="W326" s="142"/>
    </row>
    <row r="327" customFormat="false" ht="12.75" hidden="false" customHeight="false" outlineLevel="0" collapsed="false">
      <c r="N327" s="141"/>
      <c r="O327" s="142"/>
      <c r="P327" s="142"/>
      <c r="Q327" s="142"/>
      <c r="R327" s="142"/>
      <c r="S327" s="142"/>
      <c r="T327" s="142"/>
      <c r="U327" s="142"/>
      <c r="V327" s="142"/>
      <c r="W327" s="142"/>
    </row>
    <row r="328" customFormat="false" ht="12.75" hidden="false" customHeight="false" outlineLevel="0" collapsed="false">
      <c r="N328" s="141"/>
      <c r="O328" s="142"/>
      <c r="P328" s="142"/>
      <c r="Q328" s="142"/>
      <c r="R328" s="142"/>
      <c r="S328" s="142"/>
      <c r="T328" s="142"/>
      <c r="U328" s="142"/>
      <c r="V328" s="142"/>
      <c r="W328" s="142"/>
    </row>
    <row r="329" customFormat="false" ht="12.75" hidden="false" customHeight="false" outlineLevel="0" collapsed="false">
      <c r="N329" s="141"/>
      <c r="O329" s="142"/>
      <c r="P329" s="142"/>
      <c r="Q329" s="142"/>
      <c r="R329" s="142"/>
      <c r="S329" s="142"/>
      <c r="T329" s="142"/>
      <c r="U329" s="142"/>
      <c r="V329" s="142"/>
      <c r="W329" s="142"/>
    </row>
    <row r="330" customFormat="false" ht="12.75" hidden="false" customHeight="false" outlineLevel="0" collapsed="false">
      <c r="N330" s="141"/>
      <c r="O330" s="142"/>
      <c r="P330" s="142"/>
      <c r="Q330" s="142"/>
      <c r="R330" s="142"/>
      <c r="S330" s="142"/>
      <c r="T330" s="142"/>
      <c r="U330" s="142"/>
      <c r="V330" s="142"/>
      <c r="W330" s="142"/>
    </row>
    <row r="331" customFormat="false" ht="12.75" hidden="false" customHeight="false" outlineLevel="0" collapsed="false">
      <c r="N331" s="141"/>
      <c r="O331" s="142"/>
      <c r="P331" s="142"/>
      <c r="Q331" s="142"/>
      <c r="R331" s="142"/>
      <c r="S331" s="142"/>
      <c r="T331" s="142"/>
      <c r="U331" s="142"/>
      <c r="V331" s="142"/>
      <c r="W331" s="142"/>
    </row>
    <row r="334" customFormat="false" ht="12.75" hidden="false" customHeight="false" outlineLevel="0" collapsed="false">
      <c r="P334" s="157"/>
      <c r="R334" s="157"/>
      <c r="T334" s="157"/>
      <c r="V334" s="157"/>
      <c r="W334" s="142"/>
    </row>
    <row r="335" customFormat="false" ht="12.75" hidden="false" customHeight="false" outlineLevel="0" collapsed="false">
      <c r="W335" s="142"/>
    </row>
    <row r="336" customFormat="false" ht="12.75" hidden="false" customHeight="false" outlineLevel="0" collapsed="false">
      <c r="N336" s="159"/>
      <c r="W336" s="142"/>
    </row>
    <row r="339" customFormat="false" ht="12.75" hidden="false" customHeight="false" outlineLevel="0" collapsed="false">
      <c r="O339" s="131"/>
      <c r="Q339" s="131"/>
      <c r="S339" s="131"/>
      <c r="U339" s="131"/>
    </row>
    <row r="340" customFormat="false" ht="12.75" hidden="false" customHeight="false" outlineLevel="0" collapsed="false">
      <c r="O340" s="132"/>
      <c r="P340" s="133"/>
      <c r="Q340" s="133"/>
      <c r="R340" s="133"/>
      <c r="S340" s="133"/>
      <c r="T340" s="133"/>
      <c r="U340" s="133"/>
      <c r="V340" s="133"/>
      <c r="W340" s="133"/>
    </row>
    <row r="341" customFormat="false" ht="12.75" hidden="false" customHeight="false" outlineLevel="0" collapsed="false">
      <c r="N341" s="94"/>
      <c r="O341" s="135"/>
      <c r="P341" s="135"/>
      <c r="Q341" s="135"/>
      <c r="R341" s="135"/>
      <c r="S341" s="135"/>
      <c r="T341" s="135"/>
      <c r="U341" s="135"/>
      <c r="V341" s="135"/>
      <c r="W341" s="135"/>
    </row>
    <row r="342" customFormat="false" ht="12.75" hidden="false" customHeight="false" outlineLevel="0" collapsed="false">
      <c r="N342" s="141"/>
      <c r="O342" s="142"/>
      <c r="P342" s="142"/>
      <c r="Q342" s="142"/>
      <c r="R342" s="142"/>
      <c r="S342" s="142"/>
      <c r="T342" s="142"/>
      <c r="U342" s="142"/>
      <c r="V342" s="142"/>
      <c r="W342" s="142"/>
    </row>
    <row r="343" customFormat="false" ht="12.75" hidden="false" customHeight="false" outlineLevel="0" collapsed="false">
      <c r="N343" s="141"/>
      <c r="O343" s="142"/>
      <c r="P343" s="142"/>
      <c r="Q343" s="142"/>
      <c r="R343" s="142"/>
      <c r="S343" s="142"/>
      <c r="T343" s="142"/>
      <c r="U343" s="142"/>
      <c r="V343" s="142"/>
      <c r="W343" s="142"/>
    </row>
    <row r="344" customFormat="false" ht="12.75" hidden="false" customHeight="false" outlineLevel="0" collapsed="false">
      <c r="N344" s="141"/>
      <c r="O344" s="142"/>
      <c r="P344" s="142"/>
      <c r="Q344" s="142"/>
      <c r="R344" s="142"/>
      <c r="S344" s="142"/>
      <c r="T344" s="142"/>
      <c r="U344" s="142"/>
      <c r="V344" s="142"/>
      <c r="W344" s="142"/>
    </row>
    <row r="345" customFormat="false" ht="12.75" hidden="false" customHeight="false" outlineLevel="0" collapsed="false">
      <c r="N345" s="141"/>
      <c r="O345" s="142"/>
      <c r="P345" s="142"/>
      <c r="Q345" s="142"/>
      <c r="R345" s="142"/>
      <c r="S345" s="142"/>
      <c r="T345" s="142"/>
      <c r="U345" s="142"/>
      <c r="V345" s="142"/>
      <c r="W345" s="142"/>
    </row>
    <row r="346" customFormat="false" ht="12.75" hidden="false" customHeight="false" outlineLevel="0" collapsed="false">
      <c r="N346" s="141"/>
      <c r="O346" s="142"/>
      <c r="P346" s="142"/>
      <c r="Q346" s="142"/>
      <c r="R346" s="142"/>
      <c r="S346" s="142"/>
      <c r="T346" s="142"/>
      <c r="U346" s="142"/>
      <c r="V346" s="142"/>
      <c r="W346" s="142"/>
    </row>
    <row r="347" customFormat="false" ht="12.75" hidden="false" customHeight="false" outlineLevel="0" collapsed="false">
      <c r="N347" s="141"/>
      <c r="O347" s="142"/>
      <c r="P347" s="142"/>
      <c r="Q347" s="142"/>
      <c r="R347" s="142"/>
      <c r="S347" s="142"/>
      <c r="T347" s="142"/>
      <c r="U347" s="142"/>
      <c r="V347" s="142"/>
      <c r="W347" s="142"/>
    </row>
    <row r="348" customFormat="false" ht="12.75" hidden="false" customHeight="false" outlineLevel="0" collapsed="false">
      <c r="N348" s="141"/>
      <c r="O348" s="142"/>
      <c r="P348" s="142"/>
      <c r="Q348" s="142"/>
      <c r="R348" s="142"/>
      <c r="S348" s="142"/>
      <c r="T348" s="142"/>
      <c r="U348" s="142"/>
      <c r="V348" s="142"/>
      <c r="W348" s="142"/>
    </row>
    <row r="349" customFormat="false" ht="12.75" hidden="false" customHeight="false" outlineLevel="0" collapsed="false">
      <c r="N349" s="141"/>
      <c r="O349" s="142"/>
      <c r="P349" s="142"/>
      <c r="Q349" s="142"/>
      <c r="R349" s="142"/>
      <c r="S349" s="142"/>
      <c r="T349" s="142"/>
      <c r="U349" s="142"/>
      <c r="V349" s="142"/>
      <c r="W349" s="142"/>
    </row>
    <row r="350" customFormat="false" ht="12.75" hidden="false" customHeight="false" outlineLevel="0" collapsed="false">
      <c r="N350" s="141"/>
      <c r="O350" s="142"/>
      <c r="P350" s="142"/>
      <c r="Q350" s="142"/>
      <c r="R350" s="142"/>
      <c r="S350" s="142"/>
      <c r="T350" s="142"/>
      <c r="U350" s="142"/>
      <c r="V350" s="142"/>
      <c r="W350" s="142"/>
    </row>
    <row r="351" customFormat="false" ht="12.75" hidden="false" customHeight="false" outlineLevel="0" collapsed="false">
      <c r="N351" s="141"/>
      <c r="O351" s="142"/>
      <c r="P351" s="142"/>
      <c r="Q351" s="142"/>
      <c r="R351" s="142"/>
      <c r="S351" s="142"/>
      <c r="T351" s="142"/>
      <c r="U351" s="142"/>
      <c r="V351" s="142"/>
      <c r="W351" s="142"/>
    </row>
    <row r="352" customFormat="false" ht="12.75" hidden="false" customHeight="false" outlineLevel="0" collapsed="false">
      <c r="N352" s="141"/>
      <c r="O352" s="142"/>
      <c r="P352" s="142"/>
      <c r="Q352" s="142"/>
      <c r="R352" s="142"/>
      <c r="S352" s="142"/>
      <c r="T352" s="142"/>
      <c r="U352" s="142"/>
      <c r="V352" s="142"/>
      <c r="W352" s="142"/>
    </row>
    <row r="353" customFormat="false" ht="12.75" hidden="false" customHeight="false" outlineLevel="0" collapsed="false">
      <c r="N353" s="141"/>
      <c r="O353" s="142"/>
      <c r="P353" s="142"/>
      <c r="Q353" s="142"/>
      <c r="R353" s="142"/>
      <c r="S353" s="142"/>
      <c r="T353" s="142"/>
      <c r="U353" s="142"/>
      <c r="V353" s="142"/>
      <c r="W353" s="142"/>
    </row>
    <row r="354" customFormat="false" ht="12.75" hidden="false" customHeight="false" outlineLevel="0" collapsed="false">
      <c r="N354" s="141"/>
      <c r="O354" s="142"/>
      <c r="P354" s="142"/>
      <c r="Q354" s="142"/>
      <c r="R354" s="142"/>
      <c r="S354" s="142"/>
      <c r="T354" s="142"/>
      <c r="U354" s="142"/>
      <c r="V354" s="142"/>
      <c r="W354" s="142"/>
    </row>
    <row r="355" customFormat="false" ht="12.75" hidden="false" customHeight="false" outlineLevel="0" collapsed="false">
      <c r="N355" s="141"/>
      <c r="O355" s="142"/>
      <c r="P355" s="142"/>
      <c r="Q355" s="142"/>
      <c r="R355" s="142"/>
      <c r="S355" s="142"/>
      <c r="T355" s="142"/>
      <c r="U355" s="142"/>
      <c r="V355" s="142"/>
      <c r="W355" s="142"/>
    </row>
    <row r="356" customFormat="false" ht="12.75" hidden="false" customHeight="false" outlineLevel="0" collapsed="false">
      <c r="N356" s="141"/>
      <c r="O356" s="142"/>
      <c r="P356" s="142"/>
      <c r="Q356" s="142"/>
      <c r="R356" s="142"/>
      <c r="S356" s="142"/>
      <c r="T356" s="142"/>
      <c r="U356" s="142"/>
      <c r="V356" s="142"/>
      <c r="W356" s="142"/>
    </row>
    <row r="357" customFormat="false" ht="12.75" hidden="false" customHeight="false" outlineLevel="0" collapsed="false">
      <c r="N357" s="141"/>
      <c r="O357" s="142"/>
      <c r="P357" s="142"/>
      <c r="Q357" s="142"/>
      <c r="R357" s="142"/>
      <c r="S357" s="142"/>
      <c r="T357" s="142"/>
      <c r="U357" s="142"/>
      <c r="V357" s="142"/>
      <c r="W357" s="142"/>
    </row>
    <row r="358" customFormat="false" ht="12.75" hidden="false" customHeight="false" outlineLevel="0" collapsed="false">
      <c r="N358" s="141"/>
      <c r="O358" s="142"/>
      <c r="P358" s="142"/>
      <c r="Q358" s="142"/>
      <c r="R358" s="142"/>
      <c r="S358" s="142"/>
      <c r="T358" s="142"/>
      <c r="U358" s="142"/>
      <c r="V358" s="142"/>
      <c r="W358" s="142"/>
    </row>
    <row r="359" customFormat="false" ht="12.75" hidden="false" customHeight="false" outlineLevel="0" collapsed="false">
      <c r="N359" s="141"/>
      <c r="O359" s="142"/>
      <c r="P359" s="142"/>
      <c r="Q359" s="142"/>
      <c r="R359" s="142"/>
      <c r="S359" s="142"/>
      <c r="T359" s="142"/>
      <c r="U359" s="142"/>
      <c r="V359" s="142"/>
      <c r="W359" s="142"/>
    </row>
    <row r="360" customFormat="false" ht="12.75" hidden="false" customHeight="false" outlineLevel="0" collapsed="false">
      <c r="N360" s="141"/>
      <c r="O360" s="142"/>
      <c r="P360" s="142"/>
      <c r="Q360" s="142"/>
      <c r="R360" s="142"/>
      <c r="S360" s="142"/>
      <c r="T360" s="142"/>
      <c r="U360" s="142"/>
      <c r="V360" s="142"/>
      <c r="W360" s="142"/>
    </row>
    <row r="361" customFormat="false" ht="12.75" hidden="false" customHeight="false" outlineLevel="0" collapsed="false">
      <c r="N361" s="141"/>
      <c r="O361" s="142"/>
      <c r="P361" s="142"/>
      <c r="Q361" s="142"/>
      <c r="R361" s="142"/>
      <c r="S361" s="142"/>
      <c r="T361" s="142"/>
      <c r="U361" s="142"/>
      <c r="V361" s="142"/>
      <c r="W361" s="142"/>
    </row>
    <row r="362" customFormat="false" ht="12.75" hidden="false" customHeight="false" outlineLevel="0" collapsed="false">
      <c r="N362" s="141"/>
      <c r="O362" s="142"/>
      <c r="P362" s="142"/>
      <c r="Q362" s="142"/>
      <c r="R362" s="142"/>
      <c r="S362" s="142"/>
      <c r="T362" s="142"/>
      <c r="U362" s="142"/>
      <c r="V362" s="142"/>
      <c r="W362" s="142"/>
    </row>
    <row r="363" customFormat="false" ht="12.75" hidden="false" customHeight="false" outlineLevel="0" collapsed="false">
      <c r="N363" s="141"/>
      <c r="O363" s="142"/>
      <c r="P363" s="142"/>
      <c r="Q363" s="142"/>
      <c r="R363" s="142"/>
      <c r="S363" s="142"/>
      <c r="T363" s="142"/>
      <c r="U363" s="142"/>
      <c r="V363" s="142"/>
      <c r="W363" s="142"/>
    </row>
    <row r="364" customFormat="false" ht="12.75" hidden="false" customHeight="false" outlineLevel="0" collapsed="false">
      <c r="N364" s="141"/>
      <c r="O364" s="142"/>
      <c r="P364" s="142"/>
      <c r="Q364" s="142"/>
      <c r="R364" s="142"/>
      <c r="S364" s="142"/>
      <c r="T364" s="142"/>
      <c r="U364" s="142"/>
      <c r="V364" s="142"/>
      <c r="W364" s="142"/>
    </row>
    <row r="365" customFormat="false" ht="12.75" hidden="false" customHeight="false" outlineLevel="0" collapsed="false">
      <c r="N365" s="141"/>
      <c r="O365" s="142"/>
      <c r="P365" s="142"/>
      <c r="Q365" s="142"/>
      <c r="R365" s="142"/>
      <c r="S365" s="142"/>
      <c r="T365" s="142"/>
      <c r="U365" s="142"/>
      <c r="V365" s="142"/>
      <c r="W365" s="142"/>
    </row>
    <row r="366" customFormat="false" ht="12.75" hidden="false" customHeight="false" outlineLevel="0" collapsed="false">
      <c r="N366" s="141"/>
      <c r="O366" s="142"/>
      <c r="P366" s="142"/>
      <c r="Q366" s="142"/>
      <c r="R366" s="142"/>
      <c r="S366" s="142"/>
      <c r="T366" s="142"/>
      <c r="U366" s="142"/>
      <c r="V366" s="142"/>
      <c r="W366" s="142"/>
    </row>
    <row r="367" customFormat="false" ht="12.75" hidden="false" customHeight="false" outlineLevel="0" collapsed="false">
      <c r="N367" s="141"/>
      <c r="O367" s="142"/>
      <c r="P367" s="142"/>
      <c r="Q367" s="142"/>
      <c r="R367" s="142"/>
      <c r="S367" s="142"/>
      <c r="T367" s="142"/>
      <c r="U367" s="142"/>
      <c r="V367" s="142"/>
      <c r="W367" s="142"/>
    </row>
    <row r="368" customFormat="false" ht="12.75" hidden="false" customHeight="false" outlineLevel="0" collapsed="false">
      <c r="N368" s="141"/>
      <c r="O368" s="142"/>
      <c r="P368" s="142"/>
      <c r="Q368" s="142"/>
      <c r="R368" s="142"/>
      <c r="S368" s="142"/>
      <c r="T368" s="142"/>
      <c r="U368" s="142"/>
      <c r="V368" s="142"/>
      <c r="W368" s="142"/>
    </row>
    <row r="369" customFormat="false" ht="12.75" hidden="false" customHeight="false" outlineLevel="0" collapsed="false">
      <c r="N369" s="141"/>
      <c r="O369" s="142"/>
      <c r="P369" s="142"/>
      <c r="Q369" s="142"/>
      <c r="R369" s="142"/>
      <c r="S369" s="142"/>
      <c r="T369" s="142"/>
      <c r="U369" s="142"/>
      <c r="V369" s="142"/>
      <c r="W369" s="142"/>
    </row>
    <row r="370" customFormat="false" ht="12.75" hidden="false" customHeight="false" outlineLevel="0" collapsed="false">
      <c r="N370" s="141"/>
      <c r="O370" s="142"/>
      <c r="P370" s="142"/>
      <c r="Q370" s="142"/>
      <c r="R370" s="142"/>
      <c r="S370" s="142"/>
      <c r="T370" s="142"/>
      <c r="U370" s="142"/>
      <c r="V370" s="142"/>
      <c r="W370" s="142"/>
    </row>
    <row r="371" customFormat="false" ht="12.75" hidden="false" customHeight="false" outlineLevel="0" collapsed="false">
      <c r="N371" s="141"/>
      <c r="O371" s="142"/>
      <c r="P371" s="142"/>
      <c r="Q371" s="142"/>
      <c r="R371" s="142"/>
      <c r="S371" s="142"/>
      <c r="T371" s="142"/>
      <c r="U371" s="142"/>
      <c r="V371" s="142"/>
      <c r="W371" s="142"/>
    </row>
    <row r="372" customFormat="false" ht="12.75" hidden="false" customHeight="false" outlineLevel="0" collapsed="false">
      <c r="N372" s="141"/>
      <c r="O372" s="142"/>
      <c r="P372" s="142"/>
      <c r="Q372" s="142"/>
      <c r="R372" s="142"/>
      <c r="S372" s="142"/>
      <c r="T372" s="142"/>
      <c r="U372" s="142"/>
      <c r="V372" s="142"/>
      <c r="W372" s="142"/>
    </row>
    <row r="373" customFormat="false" ht="12.75" hidden="false" customHeight="false" outlineLevel="0" collapsed="false">
      <c r="N373" s="141"/>
      <c r="O373" s="142"/>
      <c r="P373" s="142"/>
      <c r="Q373" s="142"/>
      <c r="R373" s="142"/>
      <c r="S373" s="142"/>
      <c r="T373" s="142"/>
      <c r="U373" s="142"/>
      <c r="V373" s="142"/>
      <c r="W373" s="142"/>
    </row>
    <row r="376" customFormat="false" ht="12.75" hidden="false" customHeight="false" outlineLevel="0" collapsed="false">
      <c r="N376" s="5"/>
      <c r="P376" s="157"/>
      <c r="R376" s="157"/>
      <c r="T376" s="157"/>
      <c r="V376" s="157"/>
      <c r="W376" s="142"/>
    </row>
    <row r="377" customFormat="false" ht="12.75" hidden="false" customHeight="false" outlineLevel="0" collapsed="false">
      <c r="W377" s="142"/>
    </row>
    <row r="378" customFormat="false" ht="12.75" hidden="false" customHeight="false" outlineLevel="0" collapsed="false">
      <c r="N378" s="159"/>
      <c r="W378" s="177"/>
    </row>
    <row r="381" customFormat="false" ht="12.75" hidden="false" customHeight="false" outlineLevel="0" collapsed="false">
      <c r="O381" s="131"/>
      <c r="Q381" s="131"/>
      <c r="S381" s="131"/>
      <c r="U381" s="131"/>
    </row>
    <row r="382" customFormat="false" ht="12.75" hidden="false" customHeight="false" outlineLevel="0" collapsed="false">
      <c r="O382" s="132"/>
      <c r="P382" s="133"/>
      <c r="Q382" s="133"/>
      <c r="R382" s="133"/>
      <c r="S382" s="133"/>
      <c r="T382" s="133"/>
      <c r="U382" s="133"/>
      <c r="V382" s="133"/>
      <c r="W382" s="133"/>
    </row>
    <row r="383" customFormat="false" ht="12.75" hidden="false" customHeight="false" outlineLevel="0" collapsed="false">
      <c r="N383" s="94"/>
      <c r="O383" s="135"/>
      <c r="P383" s="135"/>
      <c r="Q383" s="135"/>
      <c r="R383" s="135"/>
      <c r="S383" s="135"/>
      <c r="T383" s="135"/>
      <c r="U383" s="135"/>
      <c r="V383" s="135"/>
      <c r="W383" s="135"/>
    </row>
    <row r="384" customFormat="false" ht="12.75" hidden="false" customHeight="false" outlineLevel="0" collapsed="false">
      <c r="N384" s="141"/>
      <c r="O384" s="142"/>
      <c r="P384" s="142"/>
      <c r="Q384" s="142"/>
      <c r="R384" s="142"/>
      <c r="S384" s="142"/>
      <c r="T384" s="142"/>
      <c r="U384" s="142"/>
      <c r="V384" s="142"/>
      <c r="W384" s="142"/>
    </row>
    <row r="385" customFormat="false" ht="12.75" hidden="false" customHeight="false" outlineLevel="0" collapsed="false">
      <c r="N385" s="141"/>
      <c r="O385" s="142"/>
      <c r="P385" s="142"/>
      <c r="Q385" s="142"/>
      <c r="R385" s="142"/>
      <c r="S385" s="142"/>
      <c r="T385" s="142"/>
      <c r="U385" s="142"/>
      <c r="V385" s="142"/>
      <c r="W385" s="142"/>
    </row>
    <row r="386" customFormat="false" ht="12.75" hidden="false" customHeight="false" outlineLevel="0" collapsed="false">
      <c r="N386" s="141"/>
      <c r="O386" s="142"/>
      <c r="P386" s="142"/>
      <c r="Q386" s="142"/>
      <c r="R386" s="142"/>
      <c r="S386" s="142"/>
      <c r="T386" s="142"/>
      <c r="U386" s="142"/>
      <c r="V386" s="142"/>
      <c r="W386" s="142"/>
    </row>
    <row r="387" customFormat="false" ht="12.75" hidden="false" customHeight="false" outlineLevel="0" collapsed="false">
      <c r="N387" s="141"/>
      <c r="O387" s="142"/>
      <c r="P387" s="142"/>
      <c r="Q387" s="142"/>
      <c r="R387" s="142"/>
      <c r="S387" s="142"/>
      <c r="T387" s="142"/>
      <c r="U387" s="142"/>
      <c r="V387" s="142"/>
      <c r="W387" s="142"/>
    </row>
    <row r="388" customFormat="false" ht="12.75" hidden="false" customHeight="false" outlineLevel="0" collapsed="false">
      <c r="N388" s="141"/>
      <c r="O388" s="142"/>
      <c r="P388" s="142"/>
      <c r="Q388" s="142"/>
      <c r="R388" s="142"/>
      <c r="S388" s="142"/>
      <c r="T388" s="142"/>
      <c r="U388" s="142"/>
      <c r="V388" s="142"/>
      <c r="W388" s="142"/>
    </row>
    <row r="389" customFormat="false" ht="12.75" hidden="false" customHeight="false" outlineLevel="0" collapsed="false">
      <c r="N389" s="141"/>
      <c r="O389" s="142"/>
      <c r="P389" s="142"/>
      <c r="Q389" s="142"/>
      <c r="R389" s="142"/>
      <c r="S389" s="142"/>
      <c r="T389" s="142"/>
      <c r="U389" s="142"/>
      <c r="V389" s="142"/>
      <c r="W389" s="142"/>
    </row>
    <row r="390" customFormat="false" ht="12.75" hidden="false" customHeight="false" outlineLevel="0" collapsed="false">
      <c r="N390" s="141"/>
      <c r="O390" s="142"/>
      <c r="P390" s="142"/>
      <c r="Q390" s="142"/>
      <c r="R390" s="142"/>
      <c r="S390" s="142"/>
      <c r="T390" s="142"/>
      <c r="U390" s="142"/>
      <c r="V390" s="142"/>
      <c r="W390" s="142"/>
    </row>
    <row r="391" customFormat="false" ht="12.75" hidden="false" customHeight="false" outlineLevel="0" collapsed="false">
      <c r="N391" s="141"/>
      <c r="O391" s="142"/>
      <c r="P391" s="142"/>
      <c r="Q391" s="142"/>
      <c r="R391" s="142"/>
      <c r="S391" s="142"/>
      <c r="T391" s="142"/>
      <c r="U391" s="142"/>
      <c r="V391" s="142"/>
      <c r="W391" s="142"/>
    </row>
    <row r="392" customFormat="false" ht="12.75" hidden="false" customHeight="false" outlineLevel="0" collapsed="false">
      <c r="N392" s="141"/>
      <c r="O392" s="142"/>
      <c r="P392" s="142"/>
      <c r="Q392" s="142"/>
      <c r="R392" s="142"/>
      <c r="S392" s="142"/>
      <c r="T392" s="142"/>
      <c r="U392" s="142"/>
      <c r="V392" s="142"/>
      <c r="W392" s="142"/>
    </row>
    <row r="393" customFormat="false" ht="12.75" hidden="false" customHeight="false" outlineLevel="0" collapsed="false">
      <c r="N393" s="141"/>
      <c r="O393" s="142"/>
      <c r="P393" s="142"/>
      <c r="Q393" s="142"/>
      <c r="R393" s="142"/>
      <c r="S393" s="142"/>
      <c r="T393" s="142"/>
      <c r="U393" s="142"/>
      <c r="V393" s="142"/>
      <c r="W393" s="142"/>
    </row>
    <row r="394" customFormat="false" ht="12.75" hidden="false" customHeight="false" outlineLevel="0" collapsed="false">
      <c r="N394" s="141"/>
      <c r="O394" s="142"/>
      <c r="P394" s="142"/>
      <c r="Q394" s="142"/>
      <c r="R394" s="142"/>
      <c r="S394" s="142"/>
      <c r="T394" s="142"/>
      <c r="U394" s="142"/>
      <c r="V394" s="142"/>
      <c r="W394" s="142"/>
    </row>
    <row r="395" customFormat="false" ht="12.75" hidden="false" customHeight="false" outlineLevel="0" collapsed="false">
      <c r="N395" s="141"/>
      <c r="O395" s="142"/>
      <c r="P395" s="142"/>
      <c r="Q395" s="142"/>
      <c r="R395" s="142"/>
      <c r="S395" s="142"/>
      <c r="T395" s="142"/>
      <c r="U395" s="142"/>
      <c r="V395" s="142"/>
      <c r="W395" s="142"/>
    </row>
    <row r="396" customFormat="false" ht="12.75" hidden="false" customHeight="false" outlineLevel="0" collapsed="false">
      <c r="N396" s="141"/>
      <c r="O396" s="142"/>
      <c r="P396" s="142"/>
      <c r="Q396" s="142"/>
      <c r="R396" s="142"/>
      <c r="S396" s="142"/>
      <c r="T396" s="142"/>
      <c r="U396" s="142"/>
      <c r="V396" s="142"/>
      <c r="W396" s="142"/>
    </row>
    <row r="397" customFormat="false" ht="12.75" hidden="false" customHeight="false" outlineLevel="0" collapsed="false">
      <c r="N397" s="141"/>
      <c r="O397" s="142"/>
      <c r="P397" s="142"/>
      <c r="Q397" s="142"/>
      <c r="R397" s="142"/>
      <c r="S397" s="142"/>
      <c r="T397" s="142"/>
      <c r="U397" s="142"/>
      <c r="V397" s="142"/>
      <c r="W397" s="142"/>
    </row>
    <row r="398" customFormat="false" ht="12.75" hidden="false" customHeight="false" outlineLevel="0" collapsed="false">
      <c r="N398" s="141"/>
      <c r="O398" s="142"/>
      <c r="P398" s="142"/>
      <c r="Q398" s="142"/>
      <c r="R398" s="142"/>
      <c r="S398" s="142"/>
      <c r="T398" s="142"/>
      <c r="U398" s="142"/>
      <c r="V398" s="142"/>
      <c r="W398" s="142"/>
    </row>
    <row r="399" customFormat="false" ht="12.75" hidden="false" customHeight="false" outlineLevel="0" collapsed="false">
      <c r="N399" s="141"/>
      <c r="O399" s="142"/>
      <c r="P399" s="142"/>
      <c r="Q399" s="142"/>
      <c r="R399" s="142"/>
      <c r="S399" s="142"/>
      <c r="T399" s="142"/>
      <c r="U399" s="142"/>
      <c r="V399" s="142"/>
      <c r="W399" s="142"/>
    </row>
    <row r="400" customFormat="false" ht="12.75" hidden="false" customHeight="false" outlineLevel="0" collapsed="false">
      <c r="N400" s="141"/>
      <c r="O400" s="142"/>
      <c r="P400" s="142"/>
      <c r="Q400" s="142"/>
      <c r="R400" s="142"/>
      <c r="S400" s="142"/>
      <c r="T400" s="142"/>
      <c r="U400" s="142"/>
      <c r="V400" s="142"/>
      <c r="W400" s="142"/>
    </row>
    <row r="401" customFormat="false" ht="12.75" hidden="false" customHeight="false" outlineLevel="0" collapsed="false">
      <c r="N401" s="141"/>
      <c r="O401" s="142"/>
      <c r="P401" s="142"/>
      <c r="Q401" s="142"/>
      <c r="R401" s="142"/>
      <c r="S401" s="142"/>
      <c r="T401" s="142"/>
      <c r="U401" s="142"/>
      <c r="V401" s="142"/>
      <c r="W401" s="142"/>
    </row>
    <row r="402" customFormat="false" ht="12.75" hidden="false" customHeight="false" outlineLevel="0" collapsed="false">
      <c r="N402" s="141"/>
      <c r="O402" s="142"/>
      <c r="P402" s="142"/>
      <c r="Q402" s="142"/>
      <c r="R402" s="142"/>
      <c r="S402" s="142"/>
      <c r="T402" s="142"/>
      <c r="U402" s="142"/>
      <c r="V402" s="142"/>
      <c r="W402" s="142"/>
    </row>
    <row r="403" customFormat="false" ht="12.75" hidden="false" customHeight="false" outlineLevel="0" collapsed="false">
      <c r="N403" s="141"/>
      <c r="O403" s="142"/>
      <c r="P403" s="142"/>
      <c r="Q403" s="142"/>
      <c r="R403" s="142"/>
      <c r="S403" s="142"/>
      <c r="T403" s="142"/>
      <c r="U403" s="142"/>
      <c r="V403" s="142"/>
      <c r="W403" s="142"/>
    </row>
    <row r="404" customFormat="false" ht="12.75" hidden="false" customHeight="false" outlineLevel="0" collapsed="false">
      <c r="N404" s="141"/>
      <c r="O404" s="142"/>
      <c r="P404" s="142"/>
      <c r="Q404" s="142"/>
      <c r="R404" s="142"/>
      <c r="S404" s="142"/>
      <c r="T404" s="142"/>
      <c r="U404" s="142"/>
      <c r="V404" s="142"/>
      <c r="W404" s="142"/>
    </row>
    <row r="405" customFormat="false" ht="12.75" hidden="false" customHeight="false" outlineLevel="0" collapsed="false">
      <c r="N405" s="141"/>
      <c r="O405" s="142"/>
      <c r="P405" s="142"/>
      <c r="Q405" s="142"/>
      <c r="R405" s="142"/>
      <c r="S405" s="142"/>
      <c r="T405" s="142"/>
      <c r="U405" s="142"/>
      <c r="V405" s="142"/>
      <c r="W405" s="142"/>
    </row>
    <row r="406" customFormat="false" ht="12.75" hidden="false" customHeight="false" outlineLevel="0" collapsed="false">
      <c r="N406" s="141"/>
      <c r="O406" s="142"/>
      <c r="P406" s="142"/>
      <c r="Q406" s="142"/>
      <c r="R406" s="142"/>
      <c r="S406" s="142"/>
      <c r="T406" s="142"/>
      <c r="U406" s="142"/>
      <c r="V406" s="142"/>
      <c r="W406" s="142"/>
    </row>
    <row r="407" customFormat="false" ht="12.75" hidden="false" customHeight="false" outlineLevel="0" collapsed="false">
      <c r="N407" s="141"/>
      <c r="O407" s="142"/>
      <c r="P407" s="142"/>
      <c r="Q407" s="142"/>
      <c r="R407" s="142"/>
      <c r="S407" s="142"/>
      <c r="T407" s="142"/>
      <c r="U407" s="142"/>
      <c r="V407" s="142"/>
      <c r="W407" s="142"/>
    </row>
    <row r="408" customFormat="false" ht="12.75" hidden="false" customHeight="false" outlineLevel="0" collapsed="false">
      <c r="N408" s="141"/>
      <c r="O408" s="142"/>
      <c r="P408" s="142"/>
      <c r="Q408" s="142"/>
      <c r="R408" s="142"/>
      <c r="S408" s="142"/>
      <c r="T408" s="142"/>
      <c r="U408" s="142"/>
      <c r="V408" s="142"/>
      <c r="W408" s="142"/>
    </row>
    <row r="409" customFormat="false" ht="12.75" hidden="false" customHeight="false" outlineLevel="0" collapsed="false">
      <c r="N409" s="141"/>
      <c r="O409" s="142"/>
      <c r="P409" s="142"/>
      <c r="Q409" s="142"/>
      <c r="R409" s="142"/>
      <c r="S409" s="142"/>
      <c r="T409" s="142"/>
      <c r="U409" s="142"/>
      <c r="V409" s="142"/>
      <c r="W409" s="142"/>
    </row>
    <row r="410" customFormat="false" ht="12.75" hidden="false" customHeight="false" outlineLevel="0" collapsed="false">
      <c r="N410" s="141"/>
      <c r="O410" s="142"/>
      <c r="P410" s="142"/>
      <c r="Q410" s="142"/>
      <c r="R410" s="142"/>
      <c r="S410" s="142"/>
      <c r="T410" s="142"/>
      <c r="U410" s="142"/>
      <c r="V410" s="142"/>
      <c r="W410" s="142"/>
    </row>
    <row r="411" customFormat="false" ht="12.75" hidden="false" customHeight="false" outlineLevel="0" collapsed="false">
      <c r="N411" s="141"/>
      <c r="O411" s="142"/>
      <c r="P411" s="142"/>
      <c r="Q411" s="142"/>
      <c r="R411" s="142"/>
      <c r="S411" s="142"/>
      <c r="T411" s="142"/>
      <c r="U411" s="142"/>
      <c r="V411" s="142"/>
      <c r="W411" s="142"/>
    </row>
    <row r="412" customFormat="false" ht="12.75" hidden="false" customHeight="false" outlineLevel="0" collapsed="false">
      <c r="N412" s="141"/>
      <c r="O412" s="142"/>
      <c r="P412" s="142"/>
      <c r="Q412" s="142"/>
      <c r="R412" s="142"/>
      <c r="S412" s="142"/>
      <c r="T412" s="142"/>
      <c r="U412" s="142"/>
      <c r="V412" s="142"/>
      <c r="W412" s="142"/>
    </row>
    <row r="413" customFormat="false" ht="12.75" hidden="false" customHeight="false" outlineLevel="0" collapsed="false">
      <c r="N413" s="141"/>
      <c r="O413" s="142"/>
      <c r="P413" s="142"/>
      <c r="Q413" s="142"/>
      <c r="R413" s="142"/>
      <c r="S413" s="142"/>
      <c r="T413" s="142"/>
      <c r="U413" s="142"/>
      <c r="V413" s="142"/>
      <c r="W413" s="142"/>
    </row>
    <row r="414" customFormat="false" ht="12.75" hidden="false" customHeight="false" outlineLevel="0" collapsed="false">
      <c r="N414" s="141"/>
      <c r="O414" s="142"/>
      <c r="P414" s="142"/>
      <c r="Q414" s="142"/>
      <c r="R414" s="142"/>
      <c r="S414" s="142"/>
      <c r="T414" s="142"/>
      <c r="U414" s="142"/>
      <c r="V414" s="142"/>
      <c r="W414" s="142"/>
    </row>
    <row r="415" customFormat="false" ht="12.75" hidden="false" customHeight="false" outlineLevel="0" collapsed="false">
      <c r="N415" s="141"/>
      <c r="O415" s="142"/>
      <c r="P415" s="142"/>
      <c r="Q415" s="142"/>
      <c r="R415" s="142"/>
      <c r="S415" s="142"/>
      <c r="T415" s="142"/>
      <c r="U415" s="142"/>
      <c r="V415" s="142"/>
      <c r="W415" s="142"/>
    </row>
    <row r="418" customFormat="false" ht="12.75" hidden="false" customHeight="false" outlineLevel="0" collapsed="false">
      <c r="N418" s="5"/>
      <c r="P418" s="157"/>
      <c r="R418" s="157"/>
      <c r="T418" s="157"/>
      <c r="V418" s="157"/>
      <c r="W418" s="142"/>
    </row>
    <row r="419" customFormat="false" ht="12.75" hidden="false" customHeight="false" outlineLevel="0" collapsed="false">
      <c r="W419" s="142"/>
    </row>
    <row r="420" customFormat="false" ht="12.75" hidden="false" customHeight="false" outlineLevel="0" collapsed="false">
      <c r="N420" s="159"/>
      <c r="W420" s="177"/>
    </row>
    <row r="425" customFormat="false" ht="12.75" hidden="false" customHeight="false" outlineLevel="0" collapsed="false">
      <c r="O425" s="131"/>
      <c r="Q425" s="131"/>
      <c r="S425" s="131"/>
      <c r="U425" s="131"/>
    </row>
    <row r="426" customFormat="false" ht="12.75" hidden="false" customHeight="false" outlineLevel="0" collapsed="false">
      <c r="O426" s="132"/>
      <c r="P426" s="133"/>
      <c r="Q426" s="133"/>
      <c r="R426" s="133"/>
      <c r="S426" s="133"/>
      <c r="T426" s="133"/>
      <c r="U426" s="133"/>
      <c r="V426" s="133"/>
      <c r="W426" s="133"/>
    </row>
    <row r="427" customFormat="false" ht="12.75" hidden="false" customHeight="false" outlineLevel="0" collapsed="false">
      <c r="N427" s="94"/>
      <c r="O427" s="135"/>
      <c r="P427" s="135"/>
      <c r="Q427" s="135"/>
      <c r="R427" s="135"/>
      <c r="S427" s="135"/>
      <c r="T427" s="135"/>
      <c r="U427" s="135"/>
      <c r="V427" s="135"/>
      <c r="W427" s="135"/>
    </row>
    <row r="428" customFormat="false" ht="12.75" hidden="false" customHeight="false" outlineLevel="0" collapsed="false">
      <c r="N428" s="141"/>
      <c r="O428" s="142"/>
      <c r="P428" s="142"/>
      <c r="Q428" s="142"/>
      <c r="R428" s="142"/>
      <c r="S428" s="142"/>
      <c r="T428" s="142"/>
      <c r="U428" s="142"/>
      <c r="V428" s="142"/>
      <c r="W428" s="142"/>
    </row>
    <row r="429" customFormat="false" ht="12.75" hidden="false" customHeight="false" outlineLevel="0" collapsed="false">
      <c r="N429" s="141"/>
      <c r="O429" s="142"/>
      <c r="P429" s="142"/>
      <c r="Q429" s="142"/>
      <c r="R429" s="142"/>
      <c r="S429" s="142"/>
      <c r="T429" s="142"/>
      <c r="U429" s="142"/>
      <c r="V429" s="142"/>
      <c r="W429" s="142"/>
    </row>
    <row r="430" customFormat="false" ht="12.75" hidden="false" customHeight="false" outlineLevel="0" collapsed="false">
      <c r="N430" s="141"/>
      <c r="O430" s="142"/>
      <c r="P430" s="142"/>
      <c r="Q430" s="142"/>
      <c r="R430" s="142"/>
      <c r="S430" s="142"/>
      <c r="T430" s="142"/>
      <c r="U430" s="142"/>
      <c r="V430" s="142"/>
      <c r="W430" s="142"/>
    </row>
    <row r="431" customFormat="false" ht="12.75" hidden="false" customHeight="false" outlineLevel="0" collapsed="false">
      <c r="N431" s="141"/>
      <c r="O431" s="142"/>
      <c r="P431" s="142"/>
      <c r="Q431" s="142"/>
      <c r="R431" s="142"/>
      <c r="S431" s="142"/>
      <c r="T431" s="142"/>
      <c r="U431" s="142"/>
      <c r="V431" s="142"/>
      <c r="W431" s="142"/>
    </row>
    <row r="432" customFormat="false" ht="12.75" hidden="false" customHeight="false" outlineLevel="0" collapsed="false">
      <c r="N432" s="141"/>
      <c r="O432" s="142"/>
      <c r="P432" s="142"/>
      <c r="Q432" s="142"/>
      <c r="R432" s="142"/>
      <c r="S432" s="142"/>
      <c r="T432" s="142"/>
      <c r="U432" s="142"/>
      <c r="V432" s="142"/>
      <c r="W432" s="142"/>
    </row>
    <row r="433" customFormat="false" ht="12.75" hidden="false" customHeight="false" outlineLevel="0" collapsed="false">
      <c r="N433" s="141"/>
      <c r="O433" s="142"/>
      <c r="P433" s="142"/>
      <c r="Q433" s="142"/>
      <c r="R433" s="142"/>
      <c r="S433" s="142"/>
      <c r="T433" s="142"/>
      <c r="U433" s="142"/>
      <c r="V433" s="142"/>
      <c r="W433" s="142"/>
    </row>
    <row r="434" customFormat="false" ht="12.75" hidden="false" customHeight="false" outlineLevel="0" collapsed="false">
      <c r="N434" s="141"/>
      <c r="O434" s="142"/>
      <c r="P434" s="142"/>
      <c r="Q434" s="142"/>
      <c r="R434" s="142"/>
      <c r="S434" s="142"/>
      <c r="T434" s="142"/>
      <c r="U434" s="142"/>
      <c r="V434" s="142"/>
      <c r="W434" s="142"/>
    </row>
    <row r="435" customFormat="false" ht="12.75" hidden="false" customHeight="false" outlineLevel="0" collapsed="false">
      <c r="N435" s="141"/>
      <c r="O435" s="142"/>
      <c r="P435" s="142"/>
      <c r="Q435" s="142"/>
      <c r="R435" s="142"/>
      <c r="S435" s="142"/>
      <c r="T435" s="142"/>
      <c r="U435" s="142"/>
      <c r="V435" s="142"/>
      <c r="W435" s="142"/>
    </row>
    <row r="436" customFormat="false" ht="12.75" hidden="false" customHeight="false" outlineLevel="0" collapsed="false">
      <c r="N436" s="141"/>
      <c r="O436" s="142"/>
      <c r="P436" s="142"/>
      <c r="Q436" s="142"/>
      <c r="R436" s="142"/>
      <c r="S436" s="142"/>
      <c r="T436" s="142"/>
      <c r="U436" s="142"/>
      <c r="V436" s="142"/>
      <c r="W436" s="142"/>
    </row>
    <row r="437" customFormat="false" ht="12.75" hidden="false" customHeight="false" outlineLevel="0" collapsed="false">
      <c r="N437" s="141"/>
      <c r="O437" s="142"/>
      <c r="P437" s="142"/>
      <c r="Q437" s="142"/>
      <c r="R437" s="142"/>
      <c r="S437" s="142"/>
      <c r="T437" s="142"/>
      <c r="U437" s="142"/>
      <c r="V437" s="142"/>
      <c r="W437" s="142"/>
    </row>
    <row r="438" customFormat="false" ht="12.75" hidden="false" customHeight="false" outlineLevel="0" collapsed="false">
      <c r="N438" s="141"/>
      <c r="O438" s="142"/>
      <c r="P438" s="142"/>
      <c r="Q438" s="142"/>
      <c r="R438" s="142"/>
      <c r="S438" s="142"/>
      <c r="T438" s="142"/>
      <c r="U438" s="142"/>
      <c r="V438" s="142"/>
      <c r="W438" s="142"/>
    </row>
    <row r="439" customFormat="false" ht="12.75" hidden="false" customHeight="false" outlineLevel="0" collapsed="false">
      <c r="N439" s="141"/>
      <c r="O439" s="142"/>
      <c r="P439" s="142"/>
      <c r="Q439" s="142"/>
      <c r="R439" s="142"/>
      <c r="S439" s="142"/>
      <c r="T439" s="142"/>
      <c r="U439" s="142"/>
      <c r="V439" s="142"/>
      <c r="W439" s="142"/>
    </row>
    <row r="440" customFormat="false" ht="12.75" hidden="false" customHeight="false" outlineLevel="0" collapsed="false">
      <c r="N440" s="141"/>
      <c r="O440" s="142"/>
      <c r="P440" s="142"/>
      <c r="Q440" s="142"/>
      <c r="R440" s="142"/>
      <c r="S440" s="142"/>
      <c r="T440" s="142"/>
      <c r="U440" s="142"/>
      <c r="V440" s="142"/>
      <c r="W440" s="142"/>
    </row>
    <row r="441" customFormat="false" ht="12.75" hidden="false" customHeight="false" outlineLevel="0" collapsed="false">
      <c r="N441" s="141"/>
      <c r="O441" s="142"/>
      <c r="P441" s="142"/>
      <c r="Q441" s="142"/>
      <c r="R441" s="142"/>
      <c r="S441" s="142"/>
      <c r="T441" s="142"/>
      <c r="U441" s="142"/>
      <c r="V441" s="142"/>
      <c r="W441" s="142"/>
    </row>
    <row r="442" customFormat="false" ht="12.75" hidden="false" customHeight="false" outlineLevel="0" collapsed="false">
      <c r="N442" s="141"/>
      <c r="O442" s="142"/>
      <c r="P442" s="142"/>
      <c r="Q442" s="142"/>
      <c r="R442" s="142"/>
      <c r="S442" s="142"/>
      <c r="T442" s="142"/>
      <c r="U442" s="142"/>
      <c r="V442" s="142"/>
      <c r="W442" s="142"/>
    </row>
    <row r="443" customFormat="false" ht="12.75" hidden="false" customHeight="false" outlineLevel="0" collapsed="false">
      <c r="N443" s="141"/>
      <c r="O443" s="142"/>
      <c r="P443" s="142"/>
      <c r="Q443" s="142"/>
      <c r="R443" s="142"/>
      <c r="S443" s="142"/>
      <c r="T443" s="142"/>
      <c r="U443" s="142"/>
      <c r="V443" s="142"/>
      <c r="W443" s="142"/>
    </row>
    <row r="444" customFormat="false" ht="12.75" hidden="false" customHeight="false" outlineLevel="0" collapsed="false">
      <c r="N444" s="141"/>
      <c r="O444" s="142"/>
      <c r="P444" s="142"/>
      <c r="Q444" s="142"/>
      <c r="R444" s="142"/>
      <c r="S444" s="142"/>
      <c r="T444" s="142"/>
      <c r="U444" s="142"/>
      <c r="V444" s="142"/>
      <c r="W444" s="142"/>
    </row>
    <row r="445" customFormat="false" ht="12.75" hidden="false" customHeight="false" outlineLevel="0" collapsed="false">
      <c r="N445" s="141"/>
      <c r="O445" s="142"/>
      <c r="P445" s="142"/>
      <c r="Q445" s="142"/>
      <c r="R445" s="142"/>
      <c r="S445" s="142"/>
      <c r="T445" s="142"/>
      <c r="U445" s="142"/>
      <c r="V445" s="142"/>
      <c r="W445" s="142"/>
    </row>
    <row r="446" customFormat="false" ht="12.75" hidden="false" customHeight="false" outlineLevel="0" collapsed="false">
      <c r="N446" s="141"/>
      <c r="O446" s="142"/>
      <c r="P446" s="142"/>
      <c r="Q446" s="142"/>
      <c r="R446" s="142"/>
      <c r="S446" s="142"/>
      <c r="T446" s="142"/>
      <c r="U446" s="142"/>
      <c r="V446" s="142"/>
      <c r="W446" s="142"/>
    </row>
    <row r="447" customFormat="false" ht="12.75" hidden="false" customHeight="false" outlineLevel="0" collapsed="false">
      <c r="N447" s="141"/>
      <c r="O447" s="142"/>
      <c r="P447" s="142"/>
      <c r="Q447" s="142"/>
      <c r="R447" s="142"/>
      <c r="S447" s="142"/>
      <c r="T447" s="142"/>
      <c r="U447" s="142"/>
      <c r="V447" s="142"/>
      <c r="W447" s="142"/>
    </row>
    <row r="448" customFormat="false" ht="12.75" hidden="false" customHeight="false" outlineLevel="0" collapsed="false">
      <c r="N448" s="141"/>
      <c r="O448" s="142"/>
      <c r="P448" s="142"/>
      <c r="Q448" s="142"/>
      <c r="R448" s="142"/>
      <c r="S448" s="142"/>
      <c r="T448" s="142"/>
      <c r="U448" s="142"/>
      <c r="V448" s="142"/>
      <c r="W448" s="142"/>
    </row>
    <row r="449" customFormat="false" ht="12.75" hidden="false" customHeight="false" outlineLevel="0" collapsed="false">
      <c r="N449" s="141"/>
      <c r="O449" s="142"/>
      <c r="P449" s="142"/>
      <c r="Q449" s="142"/>
      <c r="R449" s="142"/>
      <c r="S449" s="142"/>
      <c r="T449" s="142"/>
      <c r="U449" s="142"/>
      <c r="V449" s="142"/>
      <c r="W449" s="142"/>
    </row>
    <row r="450" customFormat="false" ht="12.75" hidden="false" customHeight="false" outlineLevel="0" collapsed="false">
      <c r="N450" s="141"/>
      <c r="O450" s="142"/>
      <c r="P450" s="142"/>
      <c r="Q450" s="142"/>
      <c r="R450" s="142"/>
      <c r="S450" s="142"/>
      <c r="T450" s="142"/>
      <c r="U450" s="142"/>
      <c r="V450" s="142"/>
      <c r="W450" s="142"/>
    </row>
    <row r="451" customFormat="false" ht="12.75" hidden="false" customHeight="false" outlineLevel="0" collapsed="false">
      <c r="N451" s="141"/>
      <c r="O451" s="142"/>
      <c r="P451" s="142"/>
      <c r="Q451" s="142"/>
      <c r="R451" s="142"/>
      <c r="S451" s="142"/>
      <c r="T451" s="142"/>
      <c r="U451" s="142"/>
      <c r="V451" s="142"/>
      <c r="W451" s="142"/>
    </row>
    <row r="452" customFormat="false" ht="12.75" hidden="false" customHeight="false" outlineLevel="0" collapsed="false">
      <c r="N452" s="141"/>
      <c r="O452" s="142"/>
      <c r="P452" s="142"/>
      <c r="Q452" s="142"/>
      <c r="R452" s="142"/>
      <c r="S452" s="142"/>
      <c r="T452" s="142"/>
      <c r="U452" s="142"/>
      <c r="V452" s="142"/>
      <c r="W452" s="142"/>
    </row>
    <row r="453" customFormat="false" ht="12.75" hidden="false" customHeight="false" outlineLevel="0" collapsed="false">
      <c r="N453" s="141"/>
      <c r="O453" s="142"/>
      <c r="P453" s="142"/>
      <c r="Q453" s="142"/>
      <c r="R453" s="142"/>
      <c r="S453" s="142"/>
      <c r="T453" s="142"/>
      <c r="U453" s="142"/>
      <c r="V453" s="142"/>
      <c r="W453" s="142"/>
    </row>
    <row r="454" customFormat="false" ht="12.75" hidden="false" customHeight="false" outlineLevel="0" collapsed="false">
      <c r="N454" s="141"/>
      <c r="O454" s="142"/>
      <c r="P454" s="142"/>
      <c r="Q454" s="142"/>
      <c r="R454" s="142"/>
      <c r="S454" s="142"/>
      <c r="T454" s="142"/>
      <c r="U454" s="142"/>
      <c r="V454" s="142"/>
      <c r="W454" s="142"/>
    </row>
    <row r="455" customFormat="false" ht="12.75" hidden="false" customHeight="false" outlineLevel="0" collapsed="false">
      <c r="N455" s="141"/>
      <c r="O455" s="142"/>
      <c r="P455" s="142"/>
      <c r="Q455" s="142"/>
      <c r="R455" s="142"/>
      <c r="S455" s="142"/>
      <c r="T455" s="142"/>
      <c r="U455" s="142"/>
      <c r="V455" s="142"/>
      <c r="W455" s="142"/>
    </row>
    <row r="456" customFormat="false" ht="12.75" hidden="false" customHeight="false" outlineLevel="0" collapsed="false">
      <c r="N456" s="141"/>
      <c r="O456" s="142"/>
      <c r="P456" s="142"/>
      <c r="Q456" s="142"/>
      <c r="R456" s="142"/>
      <c r="S456" s="142"/>
      <c r="T456" s="142"/>
      <c r="U456" s="142"/>
      <c r="V456" s="142"/>
      <c r="W456" s="142"/>
    </row>
    <row r="457" customFormat="false" ht="12.75" hidden="false" customHeight="false" outlineLevel="0" collapsed="false">
      <c r="N457" s="141"/>
      <c r="O457" s="142"/>
      <c r="P457" s="142"/>
      <c r="Q457" s="142"/>
      <c r="R457" s="142"/>
      <c r="S457" s="142"/>
      <c r="T457" s="142"/>
      <c r="U457" s="142"/>
      <c r="V457" s="142"/>
      <c r="W457" s="142"/>
    </row>
    <row r="458" customFormat="false" ht="12.75" hidden="false" customHeight="false" outlineLevel="0" collapsed="false">
      <c r="N458" s="141"/>
      <c r="O458" s="142"/>
      <c r="P458" s="142"/>
      <c r="Q458" s="142"/>
      <c r="R458" s="142"/>
      <c r="S458" s="142"/>
      <c r="T458" s="142"/>
      <c r="U458" s="142"/>
      <c r="V458" s="142"/>
      <c r="W458" s="142"/>
    </row>
    <row r="459" customFormat="false" ht="12.75" hidden="false" customHeight="false" outlineLevel="0" collapsed="false">
      <c r="N459" s="141"/>
      <c r="O459" s="142"/>
      <c r="P459" s="142"/>
      <c r="Q459" s="142"/>
      <c r="R459" s="142"/>
      <c r="S459" s="142"/>
      <c r="T459" s="142"/>
      <c r="U459" s="142"/>
      <c r="V459" s="142"/>
      <c r="W459" s="14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57"/>
      <c r="R462" s="157"/>
      <c r="T462" s="157"/>
      <c r="V462" s="157"/>
      <c r="W462" s="142"/>
    </row>
    <row r="463" customFormat="false" ht="12.75" hidden="false" customHeight="false" outlineLevel="0" collapsed="false">
      <c r="W463" s="142"/>
    </row>
    <row r="464" customFormat="false" ht="12.75" hidden="false" customHeight="false" outlineLevel="0" collapsed="false">
      <c r="N464" s="159"/>
      <c r="W464" s="178"/>
    </row>
    <row r="467" customFormat="false" ht="12.75" hidden="false" customHeight="false" outlineLevel="0" collapsed="false">
      <c r="O467" s="131"/>
      <c r="Q467" s="131"/>
      <c r="S467" s="131"/>
      <c r="U467" s="131"/>
      <c r="Y467" s="131"/>
      <c r="AA467" s="131"/>
      <c r="AC467" s="131"/>
      <c r="AE467" s="131"/>
    </row>
    <row r="468" customFormat="false" ht="12.75" hidden="false" customHeight="false" outlineLevel="0" collapsed="false">
      <c r="O468" s="132"/>
      <c r="P468" s="133"/>
      <c r="Q468" s="133"/>
      <c r="R468" s="133"/>
      <c r="S468" s="133"/>
      <c r="T468" s="133"/>
      <c r="U468" s="133"/>
      <c r="V468" s="133"/>
      <c r="W468" s="133"/>
      <c r="Y468" s="132"/>
      <c r="Z468" s="133"/>
      <c r="AA468" s="133"/>
      <c r="AB468" s="133"/>
      <c r="AC468" s="133"/>
      <c r="AD468" s="133"/>
      <c r="AE468" s="133"/>
      <c r="AF468" s="133"/>
      <c r="AG468" s="133"/>
    </row>
    <row r="469" customFormat="false" ht="12.75" hidden="false" customHeight="false" outlineLevel="0" collapsed="false">
      <c r="N469" s="94"/>
      <c r="O469" s="135"/>
      <c r="P469" s="135"/>
      <c r="Q469" s="135"/>
      <c r="R469" s="135"/>
      <c r="S469" s="135"/>
      <c r="T469" s="135"/>
      <c r="U469" s="135"/>
      <c r="V469" s="135"/>
      <c r="W469" s="135"/>
      <c r="X469" s="94"/>
      <c r="Y469" s="135"/>
      <c r="Z469" s="135"/>
      <c r="AA469" s="135"/>
      <c r="AB469" s="135"/>
      <c r="AC469" s="135"/>
      <c r="AD469" s="135"/>
      <c r="AE469" s="135"/>
      <c r="AF469" s="135"/>
      <c r="AG469" s="135"/>
    </row>
    <row r="470" customFormat="false" ht="12.75" hidden="false" customHeight="false" outlineLevel="0" collapsed="false">
      <c r="N470" s="141"/>
      <c r="O470" s="142"/>
      <c r="P470" s="142"/>
      <c r="Q470" s="142"/>
      <c r="R470" s="142"/>
      <c r="S470" s="142"/>
      <c r="T470" s="142"/>
      <c r="U470" s="142"/>
      <c r="V470" s="142"/>
      <c r="W470" s="142"/>
      <c r="X470" s="141"/>
      <c r="Y470" s="142"/>
      <c r="Z470" s="142"/>
      <c r="AA470" s="142"/>
      <c r="AB470" s="142"/>
      <c r="AC470" s="142"/>
      <c r="AD470" s="142"/>
      <c r="AE470" s="142"/>
      <c r="AF470" s="142"/>
      <c r="AG470" s="142"/>
    </row>
    <row r="471" customFormat="false" ht="12.75" hidden="false" customHeight="false" outlineLevel="0" collapsed="false">
      <c r="N471" s="141"/>
      <c r="O471" s="142"/>
      <c r="P471" s="142"/>
      <c r="Q471" s="142"/>
      <c r="R471" s="142"/>
      <c r="S471" s="142"/>
      <c r="T471" s="142"/>
      <c r="U471" s="142"/>
      <c r="V471" s="142"/>
      <c r="W471" s="142"/>
      <c r="X471" s="141"/>
      <c r="Y471" s="142"/>
      <c r="Z471" s="142"/>
      <c r="AA471" s="142"/>
      <c r="AB471" s="142"/>
      <c r="AC471" s="142"/>
      <c r="AD471" s="142"/>
      <c r="AE471" s="142"/>
      <c r="AF471" s="142"/>
      <c r="AG471" s="142"/>
    </row>
    <row r="472" customFormat="false" ht="12.75" hidden="false" customHeight="false" outlineLevel="0" collapsed="false">
      <c r="N472" s="141"/>
      <c r="O472" s="142"/>
      <c r="P472" s="142"/>
      <c r="Q472" s="142"/>
      <c r="R472" s="142"/>
      <c r="S472" s="142"/>
      <c r="T472" s="142"/>
      <c r="U472" s="142"/>
      <c r="V472" s="142"/>
      <c r="W472" s="142"/>
      <c r="X472" s="141"/>
      <c r="Y472" s="142"/>
      <c r="Z472" s="142"/>
      <c r="AA472" s="142"/>
      <c r="AB472" s="142"/>
      <c r="AC472" s="142"/>
      <c r="AD472" s="142"/>
      <c r="AE472" s="142"/>
      <c r="AF472" s="142"/>
      <c r="AG472" s="142"/>
    </row>
    <row r="473" customFormat="false" ht="12.75" hidden="false" customHeight="false" outlineLevel="0" collapsed="false">
      <c r="N473" s="141"/>
      <c r="O473" s="142"/>
      <c r="P473" s="142"/>
      <c r="Q473" s="142"/>
      <c r="R473" s="142"/>
      <c r="S473" s="142"/>
      <c r="T473" s="142"/>
      <c r="U473" s="142"/>
      <c r="V473" s="142"/>
      <c r="W473" s="142"/>
      <c r="X473" s="141"/>
      <c r="Y473" s="142"/>
      <c r="Z473" s="142"/>
      <c r="AA473" s="142"/>
      <c r="AB473" s="142"/>
      <c r="AC473" s="142"/>
      <c r="AD473" s="142"/>
      <c r="AE473" s="142"/>
      <c r="AF473" s="142"/>
      <c r="AG473" s="142"/>
    </row>
    <row r="474" customFormat="false" ht="12.75" hidden="false" customHeight="false" outlineLevel="0" collapsed="false">
      <c r="N474" s="141"/>
      <c r="O474" s="142"/>
      <c r="P474" s="142"/>
      <c r="Q474" s="142"/>
      <c r="R474" s="142"/>
      <c r="S474" s="142"/>
      <c r="T474" s="142"/>
      <c r="U474" s="142"/>
      <c r="V474" s="142"/>
      <c r="W474" s="142"/>
      <c r="X474" s="141"/>
      <c r="Y474" s="142"/>
      <c r="Z474" s="142"/>
      <c r="AA474" s="142"/>
      <c r="AB474" s="142"/>
      <c r="AC474" s="142"/>
      <c r="AD474" s="142"/>
      <c r="AE474" s="142"/>
      <c r="AF474" s="142"/>
      <c r="AG474" s="142"/>
    </row>
    <row r="475" customFormat="false" ht="12.75" hidden="false" customHeight="false" outlineLevel="0" collapsed="false">
      <c r="N475" s="141"/>
      <c r="O475" s="142"/>
      <c r="P475" s="142"/>
      <c r="Q475" s="142"/>
      <c r="R475" s="142"/>
      <c r="S475" s="142"/>
      <c r="T475" s="142"/>
      <c r="U475" s="142"/>
      <c r="V475" s="142"/>
      <c r="W475" s="142"/>
      <c r="X475" s="141"/>
      <c r="Y475" s="142"/>
      <c r="Z475" s="142"/>
      <c r="AA475" s="142"/>
      <c r="AB475" s="142"/>
      <c r="AC475" s="142"/>
      <c r="AD475" s="142"/>
      <c r="AE475" s="142"/>
      <c r="AF475" s="142"/>
      <c r="AG475" s="142"/>
    </row>
    <row r="476" customFormat="false" ht="12.75" hidden="false" customHeight="false" outlineLevel="0" collapsed="false">
      <c r="N476" s="141"/>
      <c r="O476" s="142"/>
      <c r="P476" s="142"/>
      <c r="Q476" s="142"/>
      <c r="R476" s="142"/>
      <c r="S476" s="142"/>
      <c r="T476" s="142"/>
      <c r="U476" s="142"/>
      <c r="V476" s="142"/>
      <c r="W476" s="142"/>
      <c r="X476" s="141"/>
      <c r="Y476" s="142"/>
      <c r="Z476" s="142"/>
      <c r="AA476" s="142"/>
      <c r="AB476" s="142"/>
      <c r="AC476" s="142"/>
      <c r="AD476" s="142"/>
      <c r="AE476" s="142"/>
      <c r="AF476" s="142"/>
      <c r="AG476" s="142"/>
    </row>
    <row r="477" customFormat="false" ht="12.75" hidden="false" customHeight="false" outlineLevel="0" collapsed="false">
      <c r="N477" s="141"/>
      <c r="O477" s="142"/>
      <c r="P477" s="142"/>
      <c r="Q477" s="142"/>
      <c r="R477" s="142"/>
      <c r="S477" s="142"/>
      <c r="T477" s="142"/>
      <c r="U477" s="142"/>
      <c r="V477" s="142"/>
      <c r="W477" s="142"/>
      <c r="X477" s="141"/>
      <c r="Y477" s="142"/>
      <c r="Z477" s="142"/>
      <c r="AA477" s="142"/>
      <c r="AB477" s="142"/>
      <c r="AC477" s="142"/>
      <c r="AD477" s="142"/>
      <c r="AE477" s="142"/>
      <c r="AF477" s="142"/>
      <c r="AG477" s="142"/>
    </row>
    <row r="478" customFormat="false" ht="12.75" hidden="false" customHeight="false" outlineLevel="0" collapsed="false">
      <c r="N478" s="141"/>
      <c r="O478" s="142"/>
      <c r="P478" s="142"/>
      <c r="Q478" s="142"/>
      <c r="R478" s="142"/>
      <c r="S478" s="142"/>
      <c r="T478" s="142"/>
      <c r="U478" s="142"/>
      <c r="V478" s="142"/>
      <c r="W478" s="142"/>
      <c r="X478" s="141"/>
      <c r="Y478" s="142"/>
      <c r="Z478" s="142"/>
      <c r="AA478" s="142"/>
      <c r="AB478" s="142"/>
      <c r="AC478" s="142"/>
      <c r="AD478" s="142"/>
      <c r="AE478" s="142"/>
      <c r="AF478" s="142"/>
      <c r="AG478" s="142"/>
    </row>
    <row r="479" customFormat="false" ht="12.75" hidden="false" customHeight="false" outlineLevel="0" collapsed="false">
      <c r="N479" s="141"/>
      <c r="O479" s="142"/>
      <c r="P479" s="142"/>
      <c r="Q479" s="142"/>
      <c r="R479" s="142"/>
      <c r="S479" s="142"/>
      <c r="T479" s="142"/>
      <c r="U479" s="142"/>
      <c r="V479" s="142"/>
      <c r="W479" s="142"/>
      <c r="X479" s="141"/>
      <c r="Y479" s="142"/>
      <c r="Z479" s="142"/>
      <c r="AA479" s="142"/>
      <c r="AB479" s="142"/>
      <c r="AC479" s="142"/>
      <c r="AD479" s="142"/>
      <c r="AE479" s="142"/>
      <c r="AF479" s="142"/>
      <c r="AG479" s="142"/>
    </row>
    <row r="480" customFormat="false" ht="12.75" hidden="false" customHeight="false" outlineLevel="0" collapsed="false">
      <c r="N480" s="141"/>
      <c r="O480" s="142"/>
      <c r="P480" s="142"/>
      <c r="Q480" s="142"/>
      <c r="R480" s="142"/>
      <c r="S480" s="142"/>
      <c r="T480" s="142"/>
      <c r="U480" s="142"/>
      <c r="V480" s="142"/>
      <c r="W480" s="142"/>
      <c r="X480" s="141"/>
      <c r="Y480" s="142"/>
      <c r="Z480" s="142"/>
      <c r="AA480" s="142"/>
      <c r="AB480" s="142"/>
      <c r="AC480" s="142"/>
      <c r="AD480" s="142"/>
      <c r="AE480" s="142"/>
      <c r="AF480" s="142"/>
      <c r="AG480" s="142"/>
    </row>
    <row r="481" customFormat="false" ht="12.75" hidden="false" customHeight="false" outlineLevel="0" collapsed="false">
      <c r="N481" s="141"/>
      <c r="O481" s="142"/>
      <c r="P481" s="142"/>
      <c r="Q481" s="142"/>
      <c r="R481" s="142"/>
      <c r="S481" s="142"/>
      <c r="T481" s="142"/>
      <c r="U481" s="142"/>
      <c r="V481" s="142"/>
      <c r="W481" s="142"/>
      <c r="X481" s="141"/>
      <c r="Y481" s="142"/>
      <c r="Z481" s="142"/>
      <c r="AA481" s="142"/>
      <c r="AB481" s="142"/>
      <c r="AC481" s="142"/>
      <c r="AD481" s="142"/>
      <c r="AE481" s="142"/>
      <c r="AF481" s="142"/>
      <c r="AG481" s="142"/>
    </row>
    <row r="482" customFormat="false" ht="12.75" hidden="false" customHeight="false" outlineLevel="0" collapsed="false">
      <c r="N482" s="141"/>
      <c r="O482" s="142"/>
      <c r="P482" s="142"/>
      <c r="Q482" s="142"/>
      <c r="R482" s="142"/>
      <c r="S482" s="142"/>
      <c r="T482" s="142"/>
      <c r="U482" s="142"/>
      <c r="V482" s="142"/>
      <c r="W482" s="142"/>
      <c r="X482" s="141"/>
      <c r="Y482" s="142"/>
      <c r="Z482" s="142"/>
      <c r="AA482" s="142"/>
      <c r="AB482" s="142"/>
      <c r="AC482" s="142"/>
      <c r="AD482" s="142"/>
      <c r="AE482" s="142"/>
      <c r="AF482" s="142"/>
      <c r="AG482" s="142"/>
    </row>
    <row r="483" customFormat="false" ht="12.75" hidden="false" customHeight="false" outlineLevel="0" collapsed="false">
      <c r="N483" s="141"/>
      <c r="O483" s="142"/>
      <c r="P483" s="142"/>
      <c r="Q483" s="142"/>
      <c r="R483" s="142"/>
      <c r="S483" s="142"/>
      <c r="T483" s="142"/>
      <c r="U483" s="142"/>
      <c r="V483" s="142"/>
      <c r="W483" s="142"/>
      <c r="X483" s="141"/>
      <c r="Y483" s="142"/>
      <c r="Z483" s="142"/>
      <c r="AA483" s="142"/>
      <c r="AB483" s="142"/>
      <c r="AC483" s="142"/>
      <c r="AD483" s="142"/>
      <c r="AE483" s="142"/>
      <c r="AF483" s="142"/>
      <c r="AG483" s="142"/>
    </row>
    <row r="484" customFormat="false" ht="12.75" hidden="false" customHeight="false" outlineLevel="0" collapsed="false">
      <c r="N484" s="141"/>
      <c r="O484" s="142"/>
      <c r="P484" s="142"/>
      <c r="Q484" s="142"/>
      <c r="R484" s="142"/>
      <c r="S484" s="142"/>
      <c r="T484" s="142"/>
      <c r="U484" s="142"/>
      <c r="V484" s="142"/>
      <c r="W484" s="142"/>
      <c r="X484" s="141"/>
      <c r="Y484" s="142"/>
      <c r="Z484" s="142"/>
      <c r="AA484" s="142"/>
      <c r="AB484" s="142"/>
      <c r="AC484" s="142"/>
      <c r="AD484" s="142"/>
      <c r="AE484" s="142"/>
      <c r="AF484" s="142"/>
      <c r="AG484" s="142"/>
    </row>
    <row r="485" customFormat="false" ht="12.75" hidden="false" customHeight="false" outlineLevel="0" collapsed="false">
      <c r="N485" s="141"/>
      <c r="O485" s="142"/>
      <c r="P485" s="142"/>
      <c r="Q485" s="142"/>
      <c r="R485" s="142"/>
      <c r="S485" s="142"/>
      <c r="T485" s="142"/>
      <c r="U485" s="142"/>
      <c r="V485" s="142"/>
      <c r="W485" s="142"/>
      <c r="X485" s="141"/>
      <c r="Y485" s="142"/>
      <c r="Z485" s="142"/>
      <c r="AA485" s="142"/>
      <c r="AB485" s="142"/>
      <c r="AC485" s="142"/>
      <c r="AD485" s="142"/>
      <c r="AE485" s="142"/>
      <c r="AF485" s="142"/>
      <c r="AG485" s="142"/>
    </row>
    <row r="486" customFormat="false" ht="12.75" hidden="false" customHeight="false" outlineLevel="0" collapsed="false">
      <c r="N486" s="141"/>
      <c r="O486" s="142"/>
      <c r="P486" s="142"/>
      <c r="Q486" s="142"/>
      <c r="R486" s="142"/>
      <c r="S486" s="142"/>
      <c r="T486" s="142"/>
      <c r="U486" s="142"/>
      <c r="V486" s="142"/>
      <c r="W486" s="142"/>
      <c r="X486" s="141"/>
      <c r="Y486" s="142"/>
      <c r="Z486" s="142"/>
      <c r="AA486" s="142"/>
      <c r="AB486" s="142"/>
      <c r="AC486" s="142"/>
      <c r="AD486" s="142"/>
      <c r="AE486" s="142"/>
      <c r="AF486" s="142"/>
      <c r="AG486" s="142"/>
    </row>
    <row r="487" customFormat="false" ht="12.75" hidden="false" customHeight="false" outlineLevel="0" collapsed="false">
      <c r="N487" s="141"/>
      <c r="O487" s="142"/>
      <c r="P487" s="142"/>
      <c r="Q487" s="142"/>
      <c r="R487" s="142"/>
      <c r="S487" s="142"/>
      <c r="T487" s="142"/>
      <c r="U487" s="142"/>
      <c r="V487" s="142"/>
      <c r="W487" s="142"/>
      <c r="X487" s="141"/>
      <c r="Y487" s="142"/>
      <c r="Z487" s="142"/>
      <c r="AA487" s="142"/>
      <c r="AB487" s="142"/>
      <c r="AC487" s="142"/>
      <c r="AD487" s="142"/>
      <c r="AE487" s="142"/>
      <c r="AF487" s="142"/>
      <c r="AG487" s="142"/>
    </row>
    <row r="488" customFormat="false" ht="12.75" hidden="false" customHeight="false" outlineLevel="0" collapsed="false">
      <c r="N488" s="141"/>
      <c r="O488" s="142"/>
      <c r="P488" s="142"/>
      <c r="Q488" s="142"/>
      <c r="R488" s="142"/>
      <c r="S488" s="142"/>
      <c r="T488" s="142"/>
      <c r="U488" s="142"/>
      <c r="V488" s="142"/>
      <c r="W488" s="142"/>
      <c r="X488" s="141"/>
      <c r="Y488" s="142"/>
      <c r="Z488" s="142"/>
      <c r="AA488" s="142"/>
      <c r="AB488" s="142"/>
      <c r="AC488" s="142"/>
      <c r="AD488" s="142"/>
      <c r="AE488" s="142"/>
      <c r="AF488" s="142"/>
      <c r="AG488" s="142"/>
    </row>
    <row r="489" customFormat="false" ht="12.75" hidden="false" customHeight="false" outlineLevel="0" collapsed="false">
      <c r="N489" s="141"/>
      <c r="O489" s="142"/>
      <c r="P489" s="142"/>
      <c r="Q489" s="142"/>
      <c r="R489" s="142"/>
      <c r="S489" s="142"/>
      <c r="T489" s="142"/>
      <c r="U489" s="142"/>
      <c r="V489" s="142"/>
      <c r="W489" s="142"/>
      <c r="X489" s="141"/>
      <c r="Y489" s="142"/>
      <c r="Z489" s="142"/>
      <c r="AA489" s="142"/>
      <c r="AB489" s="142"/>
      <c r="AC489" s="142"/>
      <c r="AD489" s="142"/>
      <c r="AE489" s="142"/>
      <c r="AF489" s="142"/>
      <c r="AG489" s="142"/>
    </row>
    <row r="490" customFormat="false" ht="12.75" hidden="false" customHeight="false" outlineLevel="0" collapsed="false">
      <c r="N490" s="141"/>
      <c r="O490" s="142"/>
      <c r="P490" s="142"/>
      <c r="Q490" s="142"/>
      <c r="R490" s="142"/>
      <c r="S490" s="142"/>
      <c r="T490" s="142"/>
      <c r="U490" s="142"/>
      <c r="V490" s="142"/>
      <c r="W490" s="142"/>
      <c r="X490" s="141"/>
      <c r="Y490" s="142"/>
      <c r="Z490" s="142"/>
      <c r="AA490" s="142"/>
      <c r="AB490" s="142"/>
      <c r="AC490" s="142"/>
      <c r="AD490" s="142"/>
      <c r="AE490" s="142"/>
      <c r="AF490" s="142"/>
      <c r="AG490" s="142"/>
    </row>
    <row r="491" customFormat="false" ht="12.75" hidden="false" customHeight="false" outlineLevel="0" collapsed="false">
      <c r="N491" s="141"/>
      <c r="O491" s="142"/>
      <c r="P491" s="142"/>
      <c r="Q491" s="142"/>
      <c r="R491" s="142"/>
      <c r="S491" s="142"/>
      <c r="T491" s="142"/>
      <c r="U491" s="142"/>
      <c r="V491" s="142"/>
      <c r="W491" s="142"/>
      <c r="X491" s="141"/>
      <c r="Y491" s="142"/>
      <c r="Z491" s="142"/>
      <c r="AA491" s="142"/>
      <c r="AB491" s="142"/>
      <c r="AC491" s="142"/>
      <c r="AD491" s="142"/>
      <c r="AE491" s="142"/>
      <c r="AF491" s="142"/>
      <c r="AG491" s="142"/>
    </row>
    <row r="492" customFormat="false" ht="12.75" hidden="false" customHeight="false" outlineLevel="0" collapsed="false">
      <c r="N492" s="141"/>
      <c r="O492" s="142"/>
      <c r="P492" s="142"/>
      <c r="Q492" s="142"/>
      <c r="R492" s="142"/>
      <c r="S492" s="142"/>
      <c r="T492" s="142"/>
      <c r="U492" s="142"/>
      <c r="V492" s="142"/>
      <c r="W492" s="142"/>
      <c r="X492" s="141"/>
      <c r="Y492" s="142"/>
      <c r="Z492" s="142"/>
      <c r="AA492" s="142"/>
      <c r="AB492" s="142"/>
      <c r="AC492" s="142"/>
      <c r="AD492" s="142"/>
      <c r="AE492" s="142"/>
      <c r="AF492" s="142"/>
      <c r="AG492" s="142"/>
    </row>
    <row r="493" customFormat="false" ht="12.75" hidden="false" customHeight="false" outlineLevel="0" collapsed="false">
      <c r="N493" s="141"/>
      <c r="O493" s="142"/>
      <c r="P493" s="142"/>
      <c r="Q493" s="142"/>
      <c r="R493" s="142"/>
      <c r="S493" s="142"/>
      <c r="T493" s="142"/>
      <c r="U493" s="142"/>
      <c r="V493" s="142"/>
      <c r="W493" s="142"/>
      <c r="X493" s="141"/>
      <c r="Y493" s="142"/>
      <c r="Z493" s="142"/>
      <c r="AA493" s="142"/>
      <c r="AB493" s="142"/>
      <c r="AC493" s="142"/>
      <c r="AD493" s="142"/>
      <c r="AE493" s="142"/>
      <c r="AF493" s="142"/>
      <c r="AG493" s="142"/>
    </row>
    <row r="494" customFormat="false" ht="12.75" hidden="false" customHeight="false" outlineLevel="0" collapsed="false">
      <c r="N494" s="141"/>
      <c r="O494" s="142"/>
      <c r="P494" s="142"/>
      <c r="Q494" s="142"/>
      <c r="R494" s="142"/>
      <c r="S494" s="142"/>
      <c r="T494" s="142"/>
      <c r="U494" s="142"/>
      <c r="V494" s="142"/>
      <c r="W494" s="142"/>
      <c r="X494" s="141"/>
      <c r="Y494" s="142"/>
      <c r="Z494" s="142"/>
      <c r="AA494" s="142"/>
      <c r="AB494" s="142"/>
      <c r="AC494" s="142"/>
      <c r="AD494" s="142"/>
      <c r="AE494" s="142"/>
      <c r="AF494" s="142"/>
      <c r="AG494" s="142"/>
    </row>
    <row r="495" customFormat="false" ht="12.75" hidden="false" customHeight="false" outlineLevel="0" collapsed="false">
      <c r="N495" s="141"/>
      <c r="O495" s="142"/>
      <c r="P495" s="142"/>
      <c r="Q495" s="142"/>
      <c r="R495" s="142"/>
      <c r="S495" s="142"/>
      <c r="T495" s="142"/>
      <c r="U495" s="142"/>
      <c r="V495" s="142"/>
      <c r="W495" s="142"/>
      <c r="X495" s="141"/>
      <c r="Y495" s="142"/>
      <c r="Z495" s="142"/>
      <c r="AA495" s="142"/>
      <c r="AB495" s="142"/>
      <c r="AC495" s="142"/>
      <c r="AD495" s="142"/>
      <c r="AE495" s="142"/>
      <c r="AF495" s="142"/>
      <c r="AG495" s="142"/>
    </row>
    <row r="496" customFormat="false" ht="12.75" hidden="false" customHeight="false" outlineLevel="0" collapsed="false">
      <c r="N496" s="141"/>
      <c r="O496" s="142"/>
      <c r="P496" s="142"/>
      <c r="Q496" s="142"/>
      <c r="R496" s="142"/>
      <c r="S496" s="142"/>
      <c r="T496" s="142"/>
      <c r="U496" s="142"/>
      <c r="V496" s="142"/>
      <c r="W496" s="142"/>
      <c r="X496" s="141"/>
      <c r="Y496" s="142"/>
      <c r="Z496" s="142"/>
      <c r="AA496" s="142"/>
      <c r="AB496" s="142"/>
      <c r="AC496" s="142"/>
      <c r="AD496" s="142"/>
      <c r="AE496" s="142"/>
      <c r="AF496" s="142"/>
      <c r="AG496" s="142"/>
    </row>
    <row r="497" customFormat="false" ht="12.75" hidden="false" customHeight="false" outlineLevel="0" collapsed="false">
      <c r="N497" s="141"/>
      <c r="O497" s="142"/>
      <c r="P497" s="142"/>
      <c r="Q497" s="142"/>
      <c r="R497" s="142"/>
      <c r="S497" s="142"/>
      <c r="T497" s="142"/>
      <c r="U497" s="142"/>
      <c r="V497" s="142"/>
      <c r="W497" s="142"/>
      <c r="X497" s="141"/>
      <c r="Y497" s="142"/>
      <c r="Z497" s="142"/>
      <c r="AA497" s="142"/>
      <c r="AB497" s="142"/>
      <c r="AC497" s="142"/>
      <c r="AD497" s="142"/>
      <c r="AE497" s="142"/>
      <c r="AF497" s="142"/>
      <c r="AG497" s="142"/>
    </row>
    <row r="498" customFormat="false" ht="12.75" hidden="false" customHeight="false" outlineLevel="0" collapsed="false">
      <c r="N498" s="141"/>
      <c r="O498" s="142"/>
      <c r="P498" s="142"/>
      <c r="Q498" s="142"/>
      <c r="R498" s="142"/>
      <c r="S498" s="142"/>
      <c r="T498" s="142"/>
      <c r="U498" s="142"/>
      <c r="V498" s="142"/>
      <c r="W498" s="142"/>
      <c r="X498" s="141"/>
      <c r="Y498" s="142"/>
      <c r="Z498" s="142"/>
      <c r="AA498" s="142"/>
      <c r="AB498" s="142"/>
      <c r="AC498" s="142"/>
      <c r="AD498" s="142"/>
      <c r="AE498" s="142"/>
      <c r="AF498" s="142"/>
      <c r="AG498" s="142"/>
    </row>
    <row r="499" customFormat="false" ht="12.75" hidden="false" customHeight="false" outlineLevel="0" collapsed="false">
      <c r="N499" s="141"/>
      <c r="O499" s="142"/>
      <c r="P499" s="142"/>
      <c r="Q499" s="142"/>
      <c r="R499" s="142"/>
      <c r="S499" s="142"/>
      <c r="T499" s="142"/>
      <c r="U499" s="142"/>
      <c r="V499" s="142"/>
      <c r="W499" s="142"/>
      <c r="X499" s="141"/>
      <c r="Y499" s="142"/>
      <c r="Z499" s="142"/>
      <c r="AA499" s="142"/>
      <c r="AB499" s="142"/>
      <c r="AC499" s="142"/>
      <c r="AD499" s="142"/>
      <c r="AE499" s="142"/>
      <c r="AF499" s="142"/>
      <c r="AG499" s="142"/>
    </row>
    <row r="500" customFormat="false" ht="12.75" hidden="false" customHeight="false" outlineLevel="0" collapsed="false">
      <c r="N500" s="141"/>
      <c r="O500" s="142"/>
      <c r="P500" s="142"/>
      <c r="Q500" s="142"/>
      <c r="R500" s="142"/>
      <c r="S500" s="142"/>
      <c r="T500" s="142"/>
      <c r="U500" s="142"/>
      <c r="V500" s="142"/>
      <c r="W500" s="142"/>
      <c r="X500" s="141"/>
      <c r="Y500" s="142"/>
      <c r="Z500" s="142"/>
      <c r="AA500" s="142"/>
      <c r="AB500" s="142"/>
      <c r="AC500" s="142"/>
      <c r="AD500" s="142"/>
      <c r="AE500" s="142"/>
      <c r="AF500" s="142"/>
      <c r="AG500" s="142"/>
    </row>
    <row r="501" customFormat="false" ht="12.75" hidden="false" customHeight="false" outlineLevel="0" collapsed="false">
      <c r="N501" s="141"/>
      <c r="O501" s="142"/>
      <c r="P501" s="142"/>
      <c r="Q501" s="142"/>
      <c r="R501" s="142"/>
      <c r="S501" s="142"/>
      <c r="T501" s="142"/>
      <c r="U501" s="142"/>
      <c r="V501" s="142"/>
      <c r="W501" s="142"/>
      <c r="X501" s="141"/>
      <c r="Y501" s="142"/>
      <c r="Z501" s="142"/>
      <c r="AA501" s="142"/>
      <c r="AB501" s="142"/>
      <c r="AC501" s="142"/>
      <c r="AD501" s="142"/>
      <c r="AE501" s="142"/>
      <c r="AF501" s="142"/>
      <c r="AG501" s="142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57"/>
      <c r="R504" s="157"/>
      <c r="T504" s="157"/>
      <c r="V504" s="157"/>
      <c r="W504" s="142"/>
      <c r="X504" s="5"/>
      <c r="Z504" s="157"/>
      <c r="AB504" s="157"/>
      <c r="AD504" s="157"/>
      <c r="AF504" s="157"/>
      <c r="AG504" s="142"/>
    </row>
    <row r="505" customFormat="false" ht="12.75" hidden="false" customHeight="false" outlineLevel="0" collapsed="false">
      <c r="W505" s="142"/>
      <c r="AG505" s="142"/>
    </row>
    <row r="506" customFormat="false" ht="12.75" hidden="false" customHeight="false" outlineLevel="0" collapsed="false">
      <c r="N506" s="159"/>
      <c r="W506" s="178"/>
      <c r="X506" s="159"/>
      <c r="AG506" s="1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288</v>
      </c>
      <c r="C3" s="343"/>
      <c r="D3" s="343"/>
    </row>
    <row r="4" customFormat="false" ht="12.75" hidden="false" customHeight="false" outlineLevel="0" collapsed="false">
      <c r="A4" s="173"/>
      <c r="B4" s="487" t="s">
        <v>289</v>
      </c>
      <c r="C4" s="343"/>
      <c r="D4" s="173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/>
      <c r="C6" s="142" t="n">
        <v>150</v>
      </c>
      <c r="D6" s="157" t="n">
        <f aca="false">+C6-B6</f>
        <v>150</v>
      </c>
    </row>
    <row r="7" customFormat="false" ht="12.75" hidden="false" customHeight="false" outlineLevel="0" collapsed="false">
      <c r="A7" s="141" t="n">
        <v>2</v>
      </c>
      <c r="B7" s="142" t="n">
        <v>309</v>
      </c>
      <c r="C7" s="142" t="n">
        <v>150</v>
      </c>
      <c r="D7" s="157" t="n">
        <f aca="false">+C7-B7</f>
        <v>-159</v>
      </c>
    </row>
    <row r="8" customFormat="false" ht="12.75" hidden="false" customHeight="false" outlineLevel="0" collapsed="false">
      <c r="A8" s="141" t="n">
        <v>3</v>
      </c>
      <c r="B8" s="142" t="n">
        <v>285</v>
      </c>
      <c r="C8" s="142" t="n">
        <v>150</v>
      </c>
      <c r="D8" s="157" t="n">
        <f aca="false">+C8-B8</f>
        <v>-135</v>
      </c>
    </row>
    <row r="9" customFormat="false" ht="12.75" hidden="false" customHeight="false" outlineLevel="0" collapsed="false">
      <c r="A9" s="141" t="n">
        <v>4</v>
      </c>
      <c r="B9" s="142" t="n">
        <v>252</v>
      </c>
      <c r="C9" s="142" t="n">
        <v>150</v>
      </c>
      <c r="D9" s="157" t="n">
        <f aca="false">+C9-B9</f>
        <v>-102</v>
      </c>
    </row>
    <row r="10" customFormat="false" ht="12.75" hidden="false" customHeight="false" outlineLevel="0" collapsed="false">
      <c r="A10" s="141" t="n">
        <v>5</v>
      </c>
      <c r="B10" s="142" t="n">
        <v>300</v>
      </c>
      <c r="C10" s="142" t="n">
        <v>150</v>
      </c>
      <c r="D10" s="157" t="n">
        <f aca="false">+C10-B10</f>
        <v>-150</v>
      </c>
    </row>
    <row r="11" customFormat="false" ht="12.75" hidden="false" customHeight="false" outlineLevel="0" collapsed="false">
      <c r="A11" s="141" t="n">
        <v>6</v>
      </c>
      <c r="B11" s="142" t="n">
        <v>31</v>
      </c>
      <c r="C11" s="142" t="n">
        <v>150</v>
      </c>
      <c r="D11" s="157" t="n">
        <f aca="false">+C11-B11</f>
        <v>119</v>
      </c>
    </row>
    <row r="12" customFormat="false" ht="12.75" hidden="false" customHeight="false" outlineLevel="0" collapsed="false">
      <c r="A12" s="141" t="n">
        <v>7</v>
      </c>
      <c r="B12" s="142" t="n">
        <v>4</v>
      </c>
      <c r="C12" s="142" t="n">
        <v>150</v>
      </c>
      <c r="D12" s="157" t="n">
        <f aca="false">+C12-B12</f>
        <v>146</v>
      </c>
    </row>
    <row r="13" customFormat="false" ht="12.75" hidden="false" customHeight="false" outlineLevel="0" collapsed="false">
      <c r="A13" s="141" t="n">
        <v>8</v>
      </c>
      <c r="B13" s="142" t="n">
        <v>303</v>
      </c>
      <c r="C13" s="142" t="n">
        <v>150</v>
      </c>
      <c r="D13" s="157" t="n">
        <f aca="false">+C13-B13</f>
        <v>-153</v>
      </c>
    </row>
    <row r="14" customFormat="false" ht="12.75" hidden="false" customHeight="false" outlineLevel="0" collapsed="false">
      <c r="A14" s="141" t="n">
        <v>9</v>
      </c>
      <c r="B14" s="142" t="n">
        <v>289</v>
      </c>
      <c r="C14" s="142" t="n">
        <v>150</v>
      </c>
      <c r="D14" s="157" t="n">
        <f aca="false">+C14-B14</f>
        <v>-139</v>
      </c>
    </row>
    <row r="15" customFormat="false" ht="12.75" hidden="false" customHeight="false" outlineLevel="0" collapsed="false">
      <c r="A15" s="141" t="n">
        <v>10</v>
      </c>
      <c r="B15" s="142" t="n">
        <v>146</v>
      </c>
      <c r="C15" s="142" t="n">
        <v>150</v>
      </c>
      <c r="D15" s="157" t="n">
        <f aca="false">+C15-B15</f>
        <v>4</v>
      </c>
    </row>
    <row r="16" customFormat="false" ht="12.75" hidden="false" customHeight="false" outlineLevel="0" collapsed="false">
      <c r="A16" s="141" t="n">
        <v>11</v>
      </c>
      <c r="B16" s="142" t="n">
        <v>52</v>
      </c>
      <c r="C16" s="142" t="n">
        <v>150</v>
      </c>
      <c r="D16" s="157" t="n">
        <f aca="false">+C16-B16</f>
        <v>98</v>
      </c>
    </row>
    <row r="17" customFormat="false" ht="12.75" hidden="false" customHeight="false" outlineLevel="0" collapsed="false">
      <c r="A17" s="141" t="n">
        <v>12</v>
      </c>
      <c r="B17" s="142" t="n">
        <v>315</v>
      </c>
      <c r="C17" s="142" t="n">
        <v>150</v>
      </c>
      <c r="D17" s="157" t="n">
        <f aca="false">+C17-B17</f>
        <v>-165</v>
      </c>
    </row>
    <row r="18" customFormat="false" ht="12.75" hidden="false" customHeight="false" outlineLevel="0" collapsed="false">
      <c r="A18" s="141" t="n">
        <v>13</v>
      </c>
      <c r="B18" s="142" t="n">
        <v>201</v>
      </c>
      <c r="C18" s="142" t="n">
        <v>150</v>
      </c>
      <c r="D18" s="157" t="n">
        <f aca="false">+C18-B18</f>
        <v>-51</v>
      </c>
    </row>
    <row r="19" customFormat="false" ht="12.75" hidden="false" customHeight="false" outlineLevel="0" collapsed="false">
      <c r="A19" s="141" t="n">
        <v>14</v>
      </c>
      <c r="B19" s="142" t="n">
        <v>186</v>
      </c>
      <c r="C19" s="142" t="n">
        <v>150</v>
      </c>
      <c r="D19" s="157" t="n">
        <f aca="false">+C19-B19</f>
        <v>-36</v>
      </c>
    </row>
    <row r="20" customFormat="false" ht="12.75" hidden="false" customHeight="false" outlineLevel="0" collapsed="false">
      <c r="A20" s="141" t="n">
        <v>15</v>
      </c>
      <c r="B20" s="142" t="n">
        <v>164</v>
      </c>
      <c r="C20" s="142" t="n">
        <v>150</v>
      </c>
      <c r="D20" s="157" t="n">
        <f aca="false">+C20-B20</f>
        <v>-14</v>
      </c>
    </row>
    <row r="21" customFormat="false" ht="12.75" hidden="false" customHeight="false" outlineLevel="0" collapsed="false">
      <c r="A21" s="141" t="n">
        <v>16</v>
      </c>
      <c r="B21" s="142" t="n">
        <v>142</v>
      </c>
      <c r="C21" s="142" t="n">
        <v>150</v>
      </c>
      <c r="D21" s="157" t="n">
        <f aca="false">+C21-B21</f>
        <v>8</v>
      </c>
    </row>
    <row r="22" customFormat="false" ht="12.75" hidden="false" customHeight="false" outlineLevel="0" collapsed="false">
      <c r="A22" s="141" t="n">
        <v>17</v>
      </c>
      <c r="B22" s="142" t="n">
        <v>227</v>
      </c>
      <c r="C22" s="142" t="n">
        <v>150</v>
      </c>
      <c r="D22" s="157" t="n">
        <f aca="false">+C22-B22</f>
        <v>-77</v>
      </c>
    </row>
    <row r="23" customFormat="false" ht="12.75" hidden="false" customHeight="false" outlineLevel="0" collapsed="false">
      <c r="A23" s="141" t="n">
        <v>18</v>
      </c>
      <c r="B23" s="142" t="n">
        <v>197</v>
      </c>
      <c r="C23" s="142" t="n">
        <v>150</v>
      </c>
      <c r="D23" s="157" t="n">
        <f aca="false">+C23-B23</f>
        <v>-47</v>
      </c>
    </row>
    <row r="24" customFormat="false" ht="12.75" hidden="false" customHeight="false" outlineLevel="0" collapsed="false">
      <c r="A24" s="141" t="n">
        <v>19</v>
      </c>
      <c r="B24" s="142" t="n">
        <v>225</v>
      </c>
      <c r="C24" s="142" t="n">
        <v>150</v>
      </c>
      <c r="D24" s="157" t="n">
        <f aca="false">+C24-B24</f>
        <v>-75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3628</v>
      </c>
      <c r="C37" s="142" t="n">
        <f aca="false">SUM(C6:C36)</f>
        <v>2850</v>
      </c>
      <c r="D37" s="157" t="n">
        <f aca="false">SUM(D6:D36)</f>
        <v>-778</v>
      </c>
    </row>
    <row r="38" customFormat="false" ht="12.75" hidden="false" customHeight="false" outlineLevel="0" collapsed="false">
      <c r="A38" s="171"/>
      <c r="C38" s="32"/>
      <c r="D38" s="338" t="n">
        <f aca="false">+summary!G5</f>
        <v>2.08</v>
      </c>
    </row>
    <row r="39" customFormat="false" ht="12.75" hidden="false" customHeight="false" outlineLevel="0" collapsed="false">
      <c r="D39" s="169" t="n">
        <f aca="false">+D38*D37</f>
        <v>-1618.24</v>
      </c>
    </row>
    <row r="40" customFormat="false" ht="12.75" hidden="false" customHeight="false" outlineLevel="0" collapsed="false">
      <c r="A40" s="195" t="n">
        <v>37287</v>
      </c>
      <c r="C40" s="97"/>
      <c r="D40" s="484" t="n">
        <v>174593.14</v>
      </c>
    </row>
    <row r="41" customFormat="false" ht="12.75" hidden="false" customHeight="false" outlineLevel="0" collapsed="false">
      <c r="A41" s="195" t="n">
        <v>37306</v>
      </c>
      <c r="C41" s="192"/>
      <c r="D41" s="169" t="n">
        <f aca="false">+D40+D39</f>
        <v>172974.9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37287</v>
      </c>
      <c r="B46" s="9"/>
      <c r="C46" s="9"/>
      <c r="D46" s="387" t="n">
        <v>76390</v>
      </c>
    </row>
    <row r="47" customFormat="false" ht="12.75" hidden="false" customHeight="false" outlineLevel="0" collapsed="false">
      <c r="A47" s="161" t="n">
        <f aca="false">+A41</f>
        <v>37306</v>
      </c>
      <c r="B47" s="9"/>
      <c r="C47" s="9"/>
      <c r="D47" s="42" t="n">
        <f aca="false">+D37</f>
        <v>-778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75612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69</v>
      </c>
      <c r="C3" s="343"/>
      <c r="D3" s="343"/>
    </row>
    <row r="4" customFormat="false" ht="12.75" hidden="false" customHeight="false" outlineLevel="0" collapsed="false">
      <c r="A4" s="173"/>
      <c r="B4" s="487" t="s">
        <v>290</v>
      </c>
      <c r="C4" s="343"/>
      <c r="D4" s="173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1125</v>
      </c>
      <c r="C6" s="142" t="n">
        <v>180</v>
      </c>
      <c r="D6" s="157" t="n">
        <f aca="false">+C6-B6</f>
        <v>-945</v>
      </c>
    </row>
    <row r="7" customFormat="false" ht="12.75" hidden="false" customHeight="false" outlineLevel="0" collapsed="false">
      <c r="A7" s="141" t="n">
        <v>2</v>
      </c>
      <c r="B7" s="142" t="n">
        <v>1804</v>
      </c>
      <c r="C7" s="142" t="n">
        <v>180</v>
      </c>
      <c r="D7" s="157" t="n">
        <f aca="false">+C7-B7</f>
        <v>-1624</v>
      </c>
    </row>
    <row r="8" customFormat="false" ht="12.75" hidden="false" customHeight="false" outlineLevel="0" collapsed="false">
      <c r="A8" s="141" t="n">
        <v>3</v>
      </c>
      <c r="B8" s="142" t="n">
        <v>1335</v>
      </c>
      <c r="C8" s="142" t="n">
        <v>180</v>
      </c>
      <c r="D8" s="157" t="n">
        <f aca="false">+C8-B8</f>
        <v>-1155</v>
      </c>
    </row>
    <row r="9" customFormat="false" ht="12.75" hidden="false" customHeight="false" outlineLevel="0" collapsed="false">
      <c r="A9" s="141" t="n">
        <v>4</v>
      </c>
      <c r="B9" s="142" t="n">
        <v>1743</v>
      </c>
      <c r="C9" s="142" t="n">
        <v>180</v>
      </c>
      <c r="D9" s="157" t="n">
        <f aca="false">+C9-B9</f>
        <v>-1563</v>
      </c>
    </row>
    <row r="10" customFormat="false" ht="12.75" hidden="false" customHeight="false" outlineLevel="0" collapsed="false">
      <c r="A10" s="141" t="n">
        <v>5</v>
      </c>
      <c r="B10" s="142" t="n">
        <v>1680</v>
      </c>
      <c r="C10" s="142" t="n">
        <v>180</v>
      </c>
      <c r="D10" s="157" t="n">
        <f aca="false">+C10-B10</f>
        <v>-1500</v>
      </c>
    </row>
    <row r="11" customFormat="false" ht="12.75" hidden="false" customHeight="false" outlineLevel="0" collapsed="false">
      <c r="A11" s="141" t="n">
        <v>6</v>
      </c>
      <c r="B11" s="142" t="n">
        <v>559</v>
      </c>
      <c r="C11" s="142" t="n">
        <v>180</v>
      </c>
      <c r="D11" s="157" t="n">
        <f aca="false">+C11-B11</f>
        <v>-379</v>
      </c>
    </row>
    <row r="12" customFormat="false" ht="12.75" hidden="false" customHeight="false" outlineLevel="0" collapsed="false">
      <c r="A12" s="141" t="n">
        <v>7</v>
      </c>
      <c r="B12" s="142" t="n">
        <v>56</v>
      </c>
      <c r="C12" s="142" t="n">
        <v>180</v>
      </c>
      <c r="D12" s="157" t="n">
        <f aca="false">+C12-B12</f>
        <v>124</v>
      </c>
    </row>
    <row r="13" customFormat="false" ht="12.75" hidden="false" customHeight="false" outlineLevel="0" collapsed="false">
      <c r="A13" s="141" t="n">
        <v>8</v>
      </c>
      <c r="B13" s="142" t="n">
        <v>251</v>
      </c>
      <c r="C13" s="142" t="n">
        <v>180</v>
      </c>
      <c r="D13" s="157" t="n">
        <f aca="false">+C13-B13</f>
        <v>-71</v>
      </c>
    </row>
    <row r="14" customFormat="false" ht="12.75" hidden="false" customHeight="false" outlineLevel="0" collapsed="false">
      <c r="A14" s="141" t="n">
        <v>9</v>
      </c>
      <c r="B14" s="142" t="n">
        <v>28</v>
      </c>
      <c r="C14" s="142" t="n">
        <v>180</v>
      </c>
      <c r="D14" s="157" t="n">
        <f aca="false">+C14-B14</f>
        <v>152</v>
      </c>
    </row>
    <row r="15" customFormat="false" ht="12.75" hidden="false" customHeight="false" outlineLevel="0" collapsed="false">
      <c r="A15" s="141" t="n">
        <v>10</v>
      </c>
      <c r="B15" s="142" t="n">
        <v>61</v>
      </c>
      <c r="C15" s="142" t="n">
        <v>180</v>
      </c>
      <c r="D15" s="157" t="n">
        <f aca="false">+C15-B15</f>
        <v>119</v>
      </c>
    </row>
    <row r="16" customFormat="false" ht="12.75" hidden="false" customHeight="false" outlineLevel="0" collapsed="false">
      <c r="A16" s="141" t="n">
        <v>11</v>
      </c>
      <c r="B16" s="142"/>
      <c r="C16" s="142" t="n">
        <v>180</v>
      </c>
      <c r="D16" s="157" t="n">
        <f aca="false">+C16-B16</f>
        <v>180</v>
      </c>
    </row>
    <row r="17" customFormat="false" ht="12.75" hidden="false" customHeight="false" outlineLevel="0" collapsed="false">
      <c r="A17" s="141" t="n">
        <v>12</v>
      </c>
      <c r="B17" s="142" t="n">
        <v>56</v>
      </c>
      <c r="C17" s="142" t="n">
        <v>180</v>
      </c>
      <c r="D17" s="157" t="n">
        <f aca="false">+C17-B17</f>
        <v>124</v>
      </c>
    </row>
    <row r="18" customFormat="false" ht="12.75" hidden="false" customHeight="false" outlineLevel="0" collapsed="false">
      <c r="A18" s="141" t="n">
        <v>13</v>
      </c>
      <c r="B18" s="142" t="n">
        <v>2</v>
      </c>
      <c r="C18" s="142" t="n">
        <v>180</v>
      </c>
      <c r="D18" s="157" t="n">
        <f aca="false">+C18-B18</f>
        <v>178</v>
      </c>
    </row>
    <row r="19" customFormat="false" ht="12.75" hidden="false" customHeight="false" outlineLevel="0" collapsed="false">
      <c r="A19" s="141" t="n">
        <v>14</v>
      </c>
      <c r="B19" s="142"/>
      <c r="C19" s="142" t="n">
        <v>180</v>
      </c>
      <c r="D19" s="157" t="n">
        <f aca="false">+C19-B19</f>
        <v>180</v>
      </c>
    </row>
    <row r="20" customFormat="false" ht="12.75" hidden="false" customHeight="false" outlineLevel="0" collapsed="false">
      <c r="A20" s="141" t="n">
        <v>15</v>
      </c>
      <c r="B20" s="142" t="n">
        <v>47</v>
      </c>
      <c r="C20" s="142" t="n">
        <v>482</v>
      </c>
      <c r="D20" s="157" t="n">
        <f aca="false">+C20-B20</f>
        <v>435</v>
      </c>
    </row>
    <row r="21" customFormat="false" ht="12.75" hidden="false" customHeight="false" outlineLevel="0" collapsed="false">
      <c r="A21" s="141" t="n">
        <v>16</v>
      </c>
      <c r="B21" s="142"/>
      <c r="C21" s="142" t="n">
        <v>482</v>
      </c>
      <c r="D21" s="157" t="n">
        <f aca="false">+C21-B21</f>
        <v>482</v>
      </c>
    </row>
    <row r="22" customFormat="false" ht="12.75" hidden="false" customHeight="false" outlineLevel="0" collapsed="false">
      <c r="A22" s="141" t="n">
        <v>17</v>
      </c>
      <c r="B22" s="142"/>
      <c r="C22" s="142" t="n">
        <v>482</v>
      </c>
      <c r="D22" s="157" t="n">
        <f aca="false">+C22-B22</f>
        <v>482</v>
      </c>
    </row>
    <row r="23" customFormat="false" ht="12.75" hidden="false" customHeight="false" outlineLevel="0" collapsed="false">
      <c r="A23" s="141" t="n">
        <v>18</v>
      </c>
      <c r="B23" s="142"/>
      <c r="C23" s="142" t="n">
        <v>482</v>
      </c>
      <c r="D23" s="157" t="n">
        <f aca="false">+C23-B23</f>
        <v>482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8747</v>
      </c>
      <c r="C37" s="142" t="n">
        <f aca="false">SUM(C6:C36)</f>
        <v>4448</v>
      </c>
      <c r="D37" s="157" t="n">
        <f aca="false">SUM(D6:D36)</f>
        <v>-4299</v>
      </c>
    </row>
    <row r="38" customFormat="false" ht="12.75" hidden="false" customHeight="false" outlineLevel="0" collapsed="false">
      <c r="A38" s="171"/>
      <c r="C38" s="32"/>
      <c r="D38" s="338" t="n">
        <f aca="false">+summary!G5</f>
        <v>2.08</v>
      </c>
    </row>
    <row r="39" customFormat="false" ht="12.75" hidden="false" customHeight="false" outlineLevel="0" collapsed="false">
      <c r="D39" s="169" t="n">
        <f aca="false">+D38*D37</f>
        <v>-8941.92</v>
      </c>
    </row>
    <row r="40" customFormat="false" ht="12.75" hidden="false" customHeight="false" outlineLevel="0" collapsed="false">
      <c r="A40" s="195" t="n">
        <v>37287</v>
      </c>
      <c r="C40" s="97"/>
      <c r="D40" s="484" t="n">
        <v>0</v>
      </c>
    </row>
    <row r="41" customFormat="false" ht="12.75" hidden="false" customHeight="false" outlineLevel="0" collapsed="false">
      <c r="A41" s="195" t="n">
        <v>37305</v>
      </c>
      <c r="C41" s="192"/>
      <c r="D41" s="169" t="n">
        <f aca="false">+D40+D39</f>
        <v>-8941.92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37287</v>
      </c>
      <c r="B46" s="9"/>
      <c r="C46" s="9"/>
      <c r="D46" s="387" t="n">
        <v>0</v>
      </c>
    </row>
    <row r="47" customFormat="false" ht="12.75" hidden="false" customHeight="false" outlineLevel="0" collapsed="false">
      <c r="A47" s="161" t="n">
        <f aca="false">+A41</f>
        <v>37305</v>
      </c>
      <c r="B47" s="9"/>
      <c r="C47" s="9"/>
      <c r="D47" s="42" t="n">
        <f aca="false">+D37</f>
        <v>-4299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-4299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79"/>
      <c r="B2" s="9" t="n">
        <v>57245</v>
      </c>
      <c r="C2" s="32"/>
      <c r="D2" s="9" t="n">
        <v>500154</v>
      </c>
      <c r="E2" s="9"/>
      <c r="F2" s="9"/>
      <c r="G2" s="179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166</v>
      </c>
      <c r="C3" s="32"/>
      <c r="D3" s="180" t="s">
        <v>167</v>
      </c>
      <c r="E3" s="133"/>
      <c r="F3" s="9"/>
      <c r="G3" s="19"/>
      <c r="H3" s="19"/>
      <c r="I3" s="32"/>
      <c r="J3" s="181"/>
      <c r="K3" s="9"/>
      <c r="L3" s="9"/>
      <c r="M3" s="9"/>
      <c r="N3" s="9"/>
      <c r="O3" s="32"/>
      <c r="P3" s="137"/>
    </row>
    <row r="4" customFormat="false" ht="12.75" hidden="false" customHeight="false" outlineLevel="0" collapsed="false">
      <c r="A4" s="24" t="s">
        <v>157</v>
      </c>
      <c r="B4" s="135" t="s">
        <v>158</v>
      </c>
      <c r="C4" s="182" t="s">
        <v>159</v>
      </c>
      <c r="D4" s="135" t="s">
        <v>158</v>
      </c>
      <c r="E4" s="135" t="s">
        <v>159</v>
      </c>
      <c r="F4" s="9"/>
      <c r="G4" s="24"/>
      <c r="H4" s="135"/>
      <c r="I4" s="182"/>
    </row>
    <row r="5" customFormat="false" ht="12.75" hidden="false" customHeight="false" outlineLevel="0" collapsed="false">
      <c r="A5" s="183" t="n">
        <v>1</v>
      </c>
      <c r="B5" s="142"/>
      <c r="C5" s="142"/>
      <c r="D5" s="142" t="n">
        <v>-12545</v>
      </c>
      <c r="E5" s="142" t="n">
        <v>-12020</v>
      </c>
      <c r="F5" s="142" t="n">
        <f aca="false">+C5-B5+E5-D5</f>
        <v>525</v>
      </c>
      <c r="G5" s="183"/>
      <c r="H5" s="142"/>
      <c r="I5" s="142"/>
    </row>
    <row r="6" customFormat="false" ht="12.75" hidden="false" customHeight="false" outlineLevel="0" collapsed="false">
      <c r="A6" s="183" t="n">
        <v>2</v>
      </c>
      <c r="B6" s="142" t="n">
        <v>-10540</v>
      </c>
      <c r="C6" s="142" t="n">
        <v>-10000</v>
      </c>
      <c r="D6" s="142" t="n">
        <v>-48006</v>
      </c>
      <c r="E6" s="142" t="n">
        <v>-47537</v>
      </c>
      <c r="F6" s="142" t="n">
        <f aca="false">+C6-B6+E6-D6</f>
        <v>1009</v>
      </c>
      <c r="G6" s="183"/>
      <c r="H6" s="142"/>
      <c r="I6" s="142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customFormat="false" ht="12.75" hidden="false" customHeight="false" outlineLevel="0" collapsed="false">
      <c r="A7" s="183" t="n">
        <v>3</v>
      </c>
      <c r="B7" s="142" t="n">
        <v>-11307</v>
      </c>
      <c r="C7" s="142" t="n">
        <v>-10000</v>
      </c>
      <c r="D7" s="142" t="n">
        <v>-48201</v>
      </c>
      <c r="E7" s="142" t="n">
        <v>-47537</v>
      </c>
      <c r="F7" s="142" t="n">
        <f aca="false">+C7-B7+E7-D7</f>
        <v>1971</v>
      </c>
      <c r="G7" s="183"/>
      <c r="H7" s="142"/>
      <c r="I7" s="142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customFormat="false" ht="12.75" hidden="false" customHeight="false" outlineLevel="0" collapsed="false">
      <c r="A8" s="183" t="n">
        <v>4</v>
      </c>
      <c r="B8" s="142" t="n">
        <v>-10040</v>
      </c>
      <c r="C8" s="142" t="n">
        <v>-10000</v>
      </c>
      <c r="D8" s="142" t="n">
        <v>-47983</v>
      </c>
      <c r="E8" s="142" t="n">
        <v>-47537</v>
      </c>
      <c r="F8" s="142" t="n">
        <f aca="false">+C8-B8+E8-D8</f>
        <v>486</v>
      </c>
      <c r="G8" s="183"/>
      <c r="H8" s="142"/>
      <c r="I8" s="142"/>
      <c r="J8" s="179"/>
      <c r="K8" s="19" t="s">
        <v>166</v>
      </c>
      <c r="L8" s="32"/>
      <c r="M8" s="180" t="s">
        <v>167</v>
      </c>
      <c r="N8" s="133"/>
      <c r="O8" s="32"/>
      <c r="P8" s="138" t="s">
        <v>168</v>
      </c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customFormat="false" ht="15" hidden="false" customHeight="false" outlineLevel="0" collapsed="false">
      <c r="A9" s="183" t="n">
        <v>5</v>
      </c>
      <c r="B9" s="142" t="n">
        <v>-10313</v>
      </c>
      <c r="C9" s="142" t="n">
        <v>-10000</v>
      </c>
      <c r="D9" s="142" t="n">
        <v>-25316</v>
      </c>
      <c r="E9" s="142" t="n">
        <v>-25163</v>
      </c>
      <c r="F9" s="142" t="n">
        <f aca="false">+C9-B9+E9-D9</f>
        <v>466</v>
      </c>
      <c r="G9" s="183"/>
      <c r="H9" s="142"/>
      <c r="I9" s="142"/>
      <c r="J9" s="184" t="s">
        <v>160</v>
      </c>
      <c r="K9" s="135" t="s">
        <v>158</v>
      </c>
      <c r="L9" s="182" t="s">
        <v>159</v>
      </c>
      <c r="M9" s="135" t="s">
        <v>158</v>
      </c>
      <c r="N9" s="135" t="s">
        <v>159</v>
      </c>
      <c r="O9" s="185" t="s">
        <v>161</v>
      </c>
      <c r="P9" s="176" t="s">
        <v>169</v>
      </c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customFormat="false" ht="12.75" hidden="false" customHeight="false" outlineLevel="0" collapsed="false">
      <c r="A10" s="183" t="n">
        <v>6</v>
      </c>
      <c r="B10" s="142" t="n">
        <v>-10601</v>
      </c>
      <c r="C10" s="142" t="n">
        <v>-10000</v>
      </c>
      <c r="D10" s="142" t="n">
        <v>-109993</v>
      </c>
      <c r="E10" s="142" t="n">
        <v>-109606</v>
      </c>
      <c r="F10" s="142" t="n">
        <f aca="false">+C10-B10+E10-D10</f>
        <v>988</v>
      </c>
      <c r="G10" s="183"/>
      <c r="H10" s="142"/>
      <c r="I10" s="142"/>
      <c r="J10" s="160" t="n">
        <v>36861</v>
      </c>
      <c r="K10" s="19" t="s">
        <v>170</v>
      </c>
      <c r="P10" s="142" t="n">
        <v>-7752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</row>
    <row r="11" customFormat="false" ht="12.75" hidden="false" customHeight="false" outlineLevel="0" collapsed="false">
      <c r="A11" s="183" t="n">
        <v>7</v>
      </c>
      <c r="B11" s="142" t="n">
        <v>-10815</v>
      </c>
      <c r="C11" s="142" t="n">
        <v>-10000</v>
      </c>
      <c r="D11" s="142" t="n">
        <v>-37521</v>
      </c>
      <c r="E11" s="142" t="n">
        <v>-37520</v>
      </c>
      <c r="F11" s="142" t="n">
        <f aca="false">+C11-B11+E11-D11</f>
        <v>816</v>
      </c>
      <c r="G11" s="183"/>
      <c r="H11" s="142"/>
      <c r="I11" s="142"/>
      <c r="J11" s="160" t="n">
        <v>36892</v>
      </c>
      <c r="K11" s="142" t="n">
        <v>-231248</v>
      </c>
      <c r="L11" s="142" t="n">
        <v>-57416</v>
      </c>
      <c r="M11" s="142" t="n">
        <v>-97420</v>
      </c>
      <c r="N11" s="142" t="n">
        <v>-261633</v>
      </c>
      <c r="O11" s="142" t="n">
        <f aca="false">+N11+L11-M11-K11</f>
        <v>9619</v>
      </c>
      <c r="P11" s="157" t="n">
        <f aca="false">+P10+O11</f>
        <v>1867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customFormat="false" ht="12.75" hidden="false" customHeight="false" outlineLevel="0" collapsed="false">
      <c r="A12" s="183" t="n">
        <v>8</v>
      </c>
      <c r="B12" s="142" t="n">
        <v>-12723</v>
      </c>
      <c r="C12" s="142" t="n">
        <v>-10000</v>
      </c>
      <c r="D12" s="142" t="n">
        <v>-34718</v>
      </c>
      <c r="E12" s="142" t="n">
        <v>-35326</v>
      </c>
      <c r="F12" s="142" t="n">
        <f aca="false">+C12-B12+E12-D12</f>
        <v>2115</v>
      </c>
      <c r="G12" s="183"/>
      <c r="H12" s="142"/>
      <c r="I12" s="142"/>
      <c r="J12" s="160" t="n">
        <v>36923</v>
      </c>
      <c r="K12" s="142" t="n">
        <v>-21620</v>
      </c>
      <c r="L12" s="142" t="n">
        <v>-15000</v>
      </c>
      <c r="M12" s="142" t="n">
        <v>0</v>
      </c>
      <c r="N12" s="142" t="n">
        <v>-5000</v>
      </c>
      <c r="O12" s="142" t="n">
        <f aca="false">+N12+L12-M12-K12</f>
        <v>1620</v>
      </c>
      <c r="P12" s="157" t="n">
        <f aca="false">+P11+O12</f>
        <v>3487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customFormat="false" ht="12.75" hidden="false" customHeight="false" outlineLevel="0" collapsed="false">
      <c r="A13" s="183" t="n">
        <v>9</v>
      </c>
      <c r="B13" s="142" t="n">
        <v>-10791</v>
      </c>
      <c r="C13" s="142" t="n">
        <v>-10000</v>
      </c>
      <c r="D13" s="142" t="n">
        <v>-56402</v>
      </c>
      <c r="E13" s="142" t="n">
        <v>-56224</v>
      </c>
      <c r="F13" s="142" t="n">
        <f aca="false">+C13-B13+E13-D13</f>
        <v>969</v>
      </c>
      <c r="G13" s="183"/>
      <c r="H13" s="142"/>
      <c r="I13" s="142"/>
      <c r="J13" s="160" t="n">
        <v>36951</v>
      </c>
      <c r="K13" s="142" t="n">
        <v>-162976</v>
      </c>
      <c r="L13" s="142" t="n">
        <v>0</v>
      </c>
      <c r="M13" s="142" t="n">
        <v>-266</v>
      </c>
      <c r="N13" s="142" t="n">
        <v>-160000</v>
      </c>
      <c r="O13" s="142" t="n">
        <f aca="false">+N13+L13-M13-K13</f>
        <v>3242</v>
      </c>
      <c r="P13" s="157" t="n">
        <f aca="false">+P12+O13</f>
        <v>6729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customFormat="false" ht="12.75" hidden="false" customHeight="false" outlineLevel="0" collapsed="false">
      <c r="A14" s="183" t="n">
        <v>10</v>
      </c>
      <c r="B14" s="142" t="n">
        <v>-9867</v>
      </c>
      <c r="C14" s="142" t="n">
        <v>-10000</v>
      </c>
      <c r="D14" s="142" t="n">
        <v>-55769</v>
      </c>
      <c r="E14" s="142" t="n">
        <v>-56224</v>
      </c>
      <c r="F14" s="142" t="n">
        <f aca="false">+C14-B14+E14-D14</f>
        <v>-588</v>
      </c>
      <c r="G14" s="183"/>
      <c r="H14" s="142"/>
      <c r="I14" s="142"/>
      <c r="J14" s="160" t="n">
        <v>36982</v>
      </c>
      <c r="K14" s="142" t="n">
        <v>-796190</v>
      </c>
      <c r="L14" s="142" t="n">
        <v>-10000</v>
      </c>
      <c r="M14" s="142" t="n">
        <v>-33222</v>
      </c>
      <c r="N14" s="142" t="n">
        <v>-771924</v>
      </c>
      <c r="O14" s="142" t="n">
        <f aca="false">+N14+L14-M14-K14</f>
        <v>47488</v>
      </c>
      <c r="P14" s="157" t="n">
        <f aca="false">+P13+O14</f>
        <v>54217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customFormat="false" ht="12.75" hidden="false" customHeight="false" outlineLevel="0" collapsed="false">
      <c r="A15" s="183" t="n">
        <v>11</v>
      </c>
      <c r="B15" s="142" t="n">
        <v>-9990</v>
      </c>
      <c r="C15" s="142" t="n">
        <v>-10000</v>
      </c>
      <c r="D15" s="142" t="n">
        <v>-60296</v>
      </c>
      <c r="E15" s="142" t="n">
        <v>-60215</v>
      </c>
      <c r="F15" s="142" t="n">
        <f aca="false">+C15-B15+E15-D15</f>
        <v>71</v>
      </c>
      <c r="G15" s="183"/>
      <c r="H15" s="142"/>
      <c r="I15" s="142"/>
      <c r="J15" s="160" t="n">
        <v>37012</v>
      </c>
      <c r="K15" s="142" t="n">
        <v>-893146</v>
      </c>
      <c r="L15" s="142" t="n">
        <v>-43184</v>
      </c>
      <c r="M15" s="142" t="n">
        <v>0</v>
      </c>
      <c r="N15" s="142" t="n">
        <v>-842284</v>
      </c>
      <c r="O15" s="142" t="n">
        <f aca="false">+N15+L15-M15-K15</f>
        <v>7678</v>
      </c>
      <c r="P15" s="157" t="n">
        <f aca="false">+P14+O15</f>
        <v>61895</v>
      </c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customFormat="false" ht="12.75" hidden="false" customHeight="false" outlineLevel="0" collapsed="false">
      <c r="A16" s="183" t="n">
        <v>12</v>
      </c>
      <c r="B16" s="142"/>
      <c r="C16" s="142"/>
      <c r="D16" s="142" t="n">
        <v>-36347</v>
      </c>
      <c r="E16" s="142" t="n">
        <v>-35020</v>
      </c>
      <c r="F16" s="142" t="n">
        <f aca="false">+C16-B16+E16-D16</f>
        <v>1327</v>
      </c>
      <c r="G16" s="183"/>
      <c r="H16" s="142"/>
      <c r="I16" s="142"/>
      <c r="J16" s="160" t="n">
        <v>37043</v>
      </c>
      <c r="K16" s="142" t="n">
        <v>-652748</v>
      </c>
      <c r="L16" s="142" t="n">
        <v>-31034</v>
      </c>
      <c r="M16" s="142" t="n">
        <v>-332106</v>
      </c>
      <c r="N16" s="142" t="n">
        <v>-946401</v>
      </c>
      <c r="O16" s="142" t="n">
        <f aca="false">+N16+L16-M16-K16</f>
        <v>7419</v>
      </c>
      <c r="P16" s="157" t="n">
        <f aca="false">+P15+O16</f>
        <v>69314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customFormat="false" ht="12.75" hidden="false" customHeight="false" outlineLevel="0" collapsed="false">
      <c r="A17" s="183" t="n">
        <v>13</v>
      </c>
      <c r="B17" s="142"/>
      <c r="C17" s="142" t="n">
        <v>-10000</v>
      </c>
      <c r="D17" s="142" t="n">
        <v>-91575</v>
      </c>
      <c r="E17" s="142" t="n">
        <v>-94020</v>
      </c>
      <c r="F17" s="142" t="n">
        <f aca="false">+C17-B17+E17-D17</f>
        <v>-12445</v>
      </c>
      <c r="G17" s="183"/>
      <c r="H17" s="142"/>
      <c r="I17" s="142"/>
      <c r="J17" s="160" t="n">
        <v>37073</v>
      </c>
      <c r="K17" s="142" t="n">
        <v>-1299468</v>
      </c>
      <c r="L17" s="142" t="n">
        <v>-656709</v>
      </c>
      <c r="M17" s="142" t="n">
        <v>-734846</v>
      </c>
      <c r="N17" s="142" t="n">
        <v>-1410580</v>
      </c>
      <c r="O17" s="142" t="n">
        <f aca="false">+N17+L17-M17-K17</f>
        <v>-32975</v>
      </c>
      <c r="P17" s="157" t="n">
        <f aca="false">+P16+O17</f>
        <v>36339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customFormat="false" ht="12.75" hidden="false" customHeight="false" outlineLevel="0" collapsed="false">
      <c r="A18" s="183" t="n">
        <v>14</v>
      </c>
      <c r="B18" s="142" t="n">
        <v>-29326</v>
      </c>
      <c r="C18" s="142" t="n">
        <v>-20000</v>
      </c>
      <c r="D18" s="142" t="n">
        <v>-70014</v>
      </c>
      <c r="E18" s="142" t="n">
        <v>-70020</v>
      </c>
      <c r="F18" s="142" t="n">
        <f aca="false">+C18-B18+E18-D18</f>
        <v>9320</v>
      </c>
      <c r="G18" s="183"/>
      <c r="H18" s="142"/>
      <c r="I18" s="142"/>
      <c r="J18" s="160" t="n">
        <v>37104</v>
      </c>
      <c r="K18" s="142" t="n">
        <v>-1826791</v>
      </c>
      <c r="L18" s="142" t="n">
        <v>-534941</v>
      </c>
      <c r="M18" s="142" t="n">
        <v>-305444</v>
      </c>
      <c r="N18" s="142" t="n">
        <v>-1560630</v>
      </c>
      <c r="O18" s="142" t="n">
        <f aca="false">+N18+L18-M18-K18</f>
        <v>36664</v>
      </c>
      <c r="P18" s="157" t="n">
        <f aca="false">+P17+O18</f>
        <v>73003</v>
      </c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customFormat="false" ht="12.75" hidden="false" customHeight="false" outlineLevel="0" collapsed="false">
      <c r="A19" s="183" t="n">
        <v>15</v>
      </c>
      <c r="B19" s="142" t="n">
        <v>-9961</v>
      </c>
      <c r="C19" s="142" t="n">
        <v>-10000</v>
      </c>
      <c r="D19" s="142" t="n">
        <v>-51748</v>
      </c>
      <c r="E19" s="142" t="n">
        <v>-52020</v>
      </c>
      <c r="F19" s="142" t="n">
        <f aca="false">+C19-B19+E19-D19</f>
        <v>-311</v>
      </c>
      <c r="G19" s="183"/>
      <c r="H19" s="142"/>
      <c r="I19" s="142"/>
      <c r="J19" s="160" t="n">
        <v>37135</v>
      </c>
      <c r="K19" s="142" t="n">
        <v>-1552478</v>
      </c>
      <c r="L19" s="142" t="n">
        <v>-728692</v>
      </c>
      <c r="M19" s="142" t="n">
        <v>-117048</v>
      </c>
      <c r="N19" s="142" t="n">
        <v>-943957</v>
      </c>
      <c r="O19" s="142" t="n">
        <f aca="false">+N19+L19-M19-K19</f>
        <v>-3123</v>
      </c>
      <c r="P19" s="157" t="n">
        <f aca="false">+P18+O19</f>
        <v>69880</v>
      </c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customFormat="false" ht="12.75" hidden="false" customHeight="false" outlineLevel="0" collapsed="false">
      <c r="A20" s="183" t="n">
        <v>16</v>
      </c>
      <c r="B20" s="142" t="n">
        <v>-10005</v>
      </c>
      <c r="C20" s="142" t="n">
        <v>-10000</v>
      </c>
      <c r="D20" s="142" t="n">
        <v>-22475</v>
      </c>
      <c r="E20" s="142" t="n">
        <v>-22428</v>
      </c>
      <c r="F20" s="142" t="n">
        <f aca="false">+C20-B20+E20-D20</f>
        <v>52</v>
      </c>
      <c r="G20" s="183"/>
      <c r="H20" s="142"/>
      <c r="I20" s="142"/>
      <c r="J20" s="160" t="n">
        <v>37165</v>
      </c>
      <c r="K20" s="142" t="n">
        <v>-1139380</v>
      </c>
      <c r="L20" s="142" t="n">
        <v>-196498</v>
      </c>
      <c r="M20" s="142" t="n">
        <v>-307336</v>
      </c>
      <c r="N20" s="142" t="n">
        <v>-1322794</v>
      </c>
      <c r="O20" s="142" t="n">
        <f aca="false">+N20+L20-M20-K20</f>
        <v>-72576</v>
      </c>
      <c r="P20" s="157" t="n">
        <f aca="false">+P19+O20</f>
        <v>-2696</v>
      </c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customFormat="false" ht="12.75" hidden="false" customHeight="false" outlineLevel="0" collapsed="false">
      <c r="A21" s="183" t="n">
        <v>17</v>
      </c>
      <c r="B21" s="142" t="n">
        <v>-10110</v>
      </c>
      <c r="C21" s="142" t="n">
        <v>-10000</v>
      </c>
      <c r="D21" s="142" t="n">
        <v>-22158</v>
      </c>
      <c r="E21" s="142" t="n">
        <v>-22428</v>
      </c>
      <c r="F21" s="142" t="n">
        <f aca="false">+C21-B21+E21-D21</f>
        <v>-160</v>
      </c>
      <c r="G21" s="183"/>
      <c r="H21" s="142"/>
      <c r="I21" s="142"/>
      <c r="J21" s="160" t="n">
        <v>37196</v>
      </c>
      <c r="K21" s="142" t="n">
        <v>-144119</v>
      </c>
      <c r="L21" s="142" t="n">
        <v>-155994</v>
      </c>
      <c r="M21" s="142" t="n">
        <v>-1349971</v>
      </c>
      <c r="N21" s="142" t="n">
        <v>-1325152</v>
      </c>
      <c r="O21" s="142" t="n">
        <f aca="false">+N21+L21-M21-K21</f>
        <v>12944</v>
      </c>
      <c r="P21" s="157" t="n">
        <f aca="false">+P20+O21</f>
        <v>10248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customFormat="false" ht="12.75" hidden="false" customHeight="false" outlineLevel="0" collapsed="false">
      <c r="A22" s="183" t="n">
        <v>18</v>
      </c>
      <c r="B22" s="142" t="n">
        <v>-10370</v>
      </c>
      <c r="C22" s="142" t="n">
        <v>-10000</v>
      </c>
      <c r="D22" s="142" t="n">
        <v>-22832</v>
      </c>
      <c r="E22" s="142" t="n">
        <v>-22428</v>
      </c>
      <c r="F22" s="142" t="n">
        <f aca="false">+C22-B22+E22-D22</f>
        <v>774</v>
      </c>
      <c r="G22" s="183"/>
      <c r="H22" s="142"/>
      <c r="I22" s="142"/>
      <c r="J22" s="160" t="n">
        <v>37226</v>
      </c>
      <c r="K22" s="142" t="n">
        <v>-379245</v>
      </c>
      <c r="L22" s="142" t="n">
        <v>-376245</v>
      </c>
      <c r="M22" s="142" t="n">
        <v>-721032</v>
      </c>
      <c r="N22" s="142" t="n">
        <v>-724604</v>
      </c>
      <c r="O22" s="142" t="n">
        <f aca="false">+N22+L22-M22-K22</f>
        <v>-572</v>
      </c>
      <c r="P22" s="157" t="n">
        <f aca="false">+P21+O22</f>
        <v>9676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customFormat="false" ht="12.75" hidden="false" customHeight="false" outlineLevel="0" collapsed="false">
      <c r="A23" s="183" t="n">
        <v>19</v>
      </c>
      <c r="B23" s="142"/>
      <c r="C23" s="142"/>
      <c r="D23" s="142"/>
      <c r="E23" s="142"/>
      <c r="F23" s="142" t="n">
        <f aca="false">+C23-B23+E23-D23</f>
        <v>0</v>
      </c>
      <c r="G23" s="183"/>
      <c r="H23" s="142"/>
      <c r="I23" s="142"/>
      <c r="J23" s="160" t="n">
        <v>37257</v>
      </c>
      <c r="K23" s="142" t="n">
        <v>-279779</v>
      </c>
      <c r="L23" s="142" t="n">
        <v>-271068</v>
      </c>
      <c r="M23" s="142" t="n">
        <v>-1831943</v>
      </c>
      <c r="N23" s="142" t="n">
        <v>-1808648</v>
      </c>
      <c r="O23" s="142" t="n">
        <f aca="false">+N23+L23-M23-K23</f>
        <v>32006</v>
      </c>
      <c r="P23" s="157" t="n">
        <f aca="false">+P22+O23</f>
        <v>41682</v>
      </c>
      <c r="Q23" s="46" t="s">
        <v>171</v>
      </c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customFormat="false" ht="12.75" hidden="false" customHeight="false" outlineLevel="0" collapsed="false">
      <c r="A24" s="183" t="n">
        <v>20</v>
      </c>
      <c r="B24" s="142"/>
      <c r="C24" s="142"/>
      <c r="D24" s="142"/>
      <c r="E24" s="142"/>
      <c r="F24" s="142" t="n">
        <f aca="false">+C24-B24+E24-D24</f>
        <v>0</v>
      </c>
      <c r="G24" s="183"/>
      <c r="H24" s="142"/>
      <c r="I24" s="142"/>
      <c r="J24" s="142"/>
      <c r="K24" s="142"/>
      <c r="L24" s="142"/>
      <c r="M24" s="69"/>
      <c r="N24" s="69"/>
      <c r="O24" s="69"/>
      <c r="P24" s="46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customFormat="false" ht="12.75" hidden="false" customHeight="false" outlineLevel="0" collapsed="false">
      <c r="A25" s="183" t="n">
        <v>21</v>
      </c>
      <c r="B25" s="142"/>
      <c r="C25" s="142"/>
      <c r="D25" s="142"/>
      <c r="E25" s="142"/>
      <c r="F25" s="142" t="n">
        <f aca="false">+C25-B25+E25-D25</f>
        <v>0</v>
      </c>
      <c r="G25" s="183"/>
      <c r="H25" s="142"/>
      <c r="I25" s="142"/>
      <c r="J25" s="142"/>
      <c r="K25" s="142"/>
      <c r="L25" s="142"/>
      <c r="M25" s="69"/>
      <c r="N25" s="69"/>
      <c r="O25" s="69"/>
      <c r="P25" s="46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customFormat="false" ht="12.75" hidden="false" customHeight="false" outlineLevel="0" collapsed="false">
      <c r="A26" s="183" t="n">
        <v>22</v>
      </c>
      <c r="B26" s="142"/>
      <c r="C26" s="142"/>
      <c r="D26" s="142"/>
      <c r="E26" s="142"/>
      <c r="F26" s="142" t="n">
        <f aca="false">+C26-B26+E26-D26</f>
        <v>0</v>
      </c>
      <c r="G26" s="183"/>
      <c r="H26" s="142"/>
      <c r="I26" s="142"/>
      <c r="J26" s="142"/>
      <c r="K26" s="142"/>
      <c r="L26" s="142"/>
      <c r="M26" s="69"/>
      <c r="N26" s="69"/>
      <c r="O26" s="69"/>
      <c r="P26" s="46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customFormat="false" ht="12.75" hidden="false" customHeight="false" outlineLevel="0" collapsed="false">
      <c r="A27" s="183" t="n">
        <v>23</v>
      </c>
      <c r="B27" s="142"/>
      <c r="C27" s="142"/>
      <c r="D27" s="142"/>
      <c r="E27" s="142"/>
      <c r="F27" s="142" t="n">
        <f aca="false">+C27-B27+E27-D27</f>
        <v>0</v>
      </c>
      <c r="G27" s="183"/>
      <c r="H27" s="142"/>
      <c r="I27" s="142"/>
      <c r="J27" s="142"/>
      <c r="K27" s="142"/>
      <c r="L27" s="142"/>
      <c r="M27" s="69"/>
      <c r="N27" s="69"/>
      <c r="O27" s="69"/>
      <c r="P27" s="46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customFormat="false" ht="12.75" hidden="false" customHeight="false" outlineLevel="0" collapsed="false">
      <c r="A28" s="183" t="n">
        <v>24</v>
      </c>
      <c r="B28" s="142"/>
      <c r="C28" s="142"/>
      <c r="D28" s="142"/>
      <c r="E28" s="142"/>
      <c r="F28" s="142" t="n">
        <f aca="false">+C28-B28+E28-D28</f>
        <v>0</v>
      </c>
      <c r="G28" s="183"/>
      <c r="H28" s="142"/>
      <c r="I28" s="142"/>
      <c r="J28" s="142"/>
      <c r="K28" s="142"/>
      <c r="L28" s="142"/>
      <c r="M28" s="69"/>
      <c r="N28" s="69"/>
      <c r="O28" s="69"/>
      <c r="P28" s="46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customFormat="false" ht="12.75" hidden="false" customHeight="false" outlineLevel="0" collapsed="false">
      <c r="A29" s="183" t="n">
        <v>25</v>
      </c>
      <c r="B29" s="142"/>
      <c r="C29" s="142"/>
      <c r="D29" s="142"/>
      <c r="E29" s="142"/>
      <c r="F29" s="142" t="n">
        <f aca="false">+C29-B29+E29-D29</f>
        <v>0</v>
      </c>
      <c r="G29" s="183"/>
      <c r="H29" s="142"/>
      <c r="I29" s="142"/>
      <c r="J29" s="142"/>
      <c r="K29" s="142"/>
      <c r="L29" s="142"/>
      <c r="M29" s="69"/>
      <c r="N29" s="69"/>
      <c r="O29" s="69"/>
      <c r="P29" s="46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customFormat="false" ht="12.75" hidden="false" customHeight="false" outlineLevel="0" collapsed="false">
      <c r="A30" s="183" t="n">
        <v>26</v>
      </c>
      <c r="B30" s="142"/>
      <c r="C30" s="142"/>
      <c r="D30" s="142"/>
      <c r="E30" s="142"/>
      <c r="F30" s="142" t="n">
        <f aca="false">+C30-B30+E30-D30</f>
        <v>0</v>
      </c>
      <c r="G30" s="183"/>
      <c r="H30" s="142"/>
      <c r="I30" s="142"/>
      <c r="J30" s="142"/>
      <c r="K30" s="142"/>
      <c r="L30" s="142"/>
      <c r="M30" s="69"/>
      <c r="N30" s="69"/>
      <c r="O30" s="69"/>
      <c r="P30" s="46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customFormat="false" ht="12.75" hidden="false" customHeight="false" outlineLevel="0" collapsed="false">
      <c r="A31" s="183" t="n">
        <v>27</v>
      </c>
      <c r="B31" s="142"/>
      <c r="C31" s="142"/>
      <c r="D31" s="142"/>
      <c r="E31" s="142"/>
      <c r="F31" s="142" t="n">
        <f aca="false">+C31-B31+E31-D31</f>
        <v>0</v>
      </c>
      <c r="G31" s="183"/>
      <c r="H31" s="142"/>
      <c r="I31" s="142"/>
      <c r="J31" s="142"/>
      <c r="K31" s="142"/>
      <c r="L31" s="142"/>
      <c r="M31" s="69"/>
      <c r="N31" s="69"/>
      <c r="O31" s="69"/>
      <c r="P31" s="46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customFormat="false" ht="12.75" hidden="false" customHeight="false" outlineLevel="0" collapsed="false">
      <c r="A32" s="183" t="n">
        <v>28</v>
      </c>
      <c r="B32" s="142"/>
      <c r="C32" s="142"/>
      <c r="D32" s="142"/>
      <c r="E32" s="142"/>
      <c r="F32" s="142" t="n">
        <f aca="false">+C32-B32+E32-D32</f>
        <v>0</v>
      </c>
      <c r="G32" s="183"/>
      <c r="H32" s="142"/>
      <c r="I32" s="142"/>
      <c r="J32" s="142"/>
      <c r="K32" s="142"/>
      <c r="L32" s="142"/>
      <c r="M32" s="69"/>
      <c r="N32" s="69"/>
      <c r="O32" s="69"/>
      <c r="P32" s="46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customFormat="false" ht="12.75" hidden="false" customHeight="false" outlineLevel="0" collapsed="false">
      <c r="A33" s="183" t="n">
        <v>29</v>
      </c>
      <c r="B33" s="142"/>
      <c r="C33" s="142"/>
      <c r="D33" s="142"/>
      <c r="E33" s="142"/>
      <c r="F33" s="142" t="n">
        <f aca="false">+C33-B33+E33-D33</f>
        <v>0</v>
      </c>
      <c r="G33" s="183"/>
      <c r="H33" s="142"/>
      <c r="I33" s="142"/>
      <c r="J33" s="142"/>
      <c r="K33" s="142"/>
      <c r="L33" s="142"/>
      <c r="M33" s="69"/>
      <c r="N33" s="69"/>
      <c r="O33" s="69"/>
      <c r="P33" s="46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customFormat="false" ht="12.75" hidden="false" customHeight="false" outlineLevel="0" collapsed="false">
      <c r="A34" s="183" t="n">
        <v>30</v>
      </c>
      <c r="B34" s="142"/>
      <c r="C34" s="142"/>
      <c r="D34" s="142"/>
      <c r="E34" s="142"/>
      <c r="F34" s="142" t="n">
        <f aca="false">+C34-B34+E34-D34</f>
        <v>0</v>
      </c>
      <c r="G34" s="183"/>
      <c r="H34" s="142"/>
      <c r="I34" s="142"/>
      <c r="J34" s="142"/>
      <c r="K34" s="142"/>
      <c r="L34" s="142"/>
      <c r="M34" s="69"/>
      <c r="N34" s="69"/>
      <c r="O34" s="69"/>
      <c r="P34" s="46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customFormat="false" ht="12.75" hidden="false" customHeight="false" outlineLevel="0" collapsed="false">
      <c r="A35" s="183" t="n">
        <v>31</v>
      </c>
      <c r="B35" s="186"/>
      <c r="C35" s="186"/>
      <c r="D35" s="186"/>
      <c r="E35" s="186"/>
      <c r="F35" s="142" t="n">
        <f aca="false">+C35-B35+E35-D35</f>
        <v>0</v>
      </c>
      <c r="G35" s="183"/>
      <c r="H35" s="142"/>
      <c r="I35" s="142"/>
      <c r="J35" s="142"/>
      <c r="K35" s="142"/>
      <c r="L35" s="142"/>
      <c r="M35" s="69"/>
      <c r="N35" s="69"/>
      <c r="O35" s="69"/>
      <c r="P35" s="46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customFormat="false" ht="12.75" hidden="false" customHeight="false" outlineLevel="0" collapsed="false">
      <c r="A36" s="183"/>
      <c r="B36" s="142" t="n">
        <f aca="false">SUM(B5:B35)</f>
        <v>-176759</v>
      </c>
      <c r="C36" s="187" t="n">
        <f aca="false">SUM(C5:C35)</f>
        <v>-170000</v>
      </c>
      <c r="D36" s="142" t="n">
        <f aca="false">SUM(D5:D35)</f>
        <v>-853899</v>
      </c>
      <c r="E36" s="142" t="n">
        <f aca="false">SUM(E5:E35)</f>
        <v>-853273</v>
      </c>
      <c r="F36" s="142" t="n">
        <f aca="false">SUM(F5:F35)</f>
        <v>7385</v>
      </c>
      <c r="G36" s="183"/>
      <c r="H36" s="142"/>
      <c r="I36" s="142"/>
      <c r="J36" s="142"/>
      <c r="K36" s="142"/>
      <c r="L36" s="142"/>
      <c r="M36" s="69"/>
      <c r="N36" s="69"/>
      <c r="O36" s="69"/>
      <c r="P36" s="46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customFormat="false" ht="12.75" hidden="false" customHeight="false" outlineLevel="0" collapsed="false">
      <c r="A37" s="188"/>
      <c r="B37" s="9"/>
      <c r="C37" s="142"/>
      <c r="D37" s="142"/>
      <c r="E37" s="142"/>
      <c r="F37" s="157"/>
      <c r="G37" s="188"/>
      <c r="H37" s="29"/>
      <c r="I37" s="142"/>
      <c r="J37" s="142"/>
      <c r="K37" s="142"/>
      <c r="L37" s="189"/>
      <c r="M37" s="69"/>
      <c r="N37" s="69"/>
      <c r="O37" s="69"/>
      <c r="P37" s="46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customFormat="false" ht="12.75" hidden="false" customHeight="false" outlineLevel="0" collapsed="false">
      <c r="A38" s="9"/>
      <c r="B38" s="9"/>
      <c r="C38" s="32"/>
      <c r="D38" s="32"/>
      <c r="E38" s="97"/>
      <c r="F38" s="164"/>
      <c r="G38" s="9"/>
      <c r="H38" s="29"/>
      <c r="I38" s="32"/>
      <c r="J38" s="190"/>
      <c r="K38" s="190"/>
      <c r="L38" s="164"/>
      <c r="M38" s="69"/>
      <c r="N38" s="69"/>
      <c r="O38" s="69"/>
      <c r="P38" s="46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customFormat="false" ht="12.75" hidden="false" customHeight="false" outlineLevel="0" collapsed="false">
      <c r="A39" s="9"/>
      <c r="B39" s="9"/>
      <c r="C39" s="97"/>
      <c r="D39" s="97"/>
      <c r="E39" s="97"/>
      <c r="F39" s="191" t="n">
        <f aca="false">+summary!G5</f>
        <v>2.08</v>
      </c>
      <c r="G39" s="9"/>
      <c r="H39" s="29"/>
      <c r="I39" s="142"/>
      <c r="J39" s="39"/>
      <c r="K39" s="192"/>
      <c r="L39" s="142"/>
      <c r="M39" s="69"/>
      <c r="N39" s="69"/>
      <c r="O39" s="69"/>
      <c r="P39" s="46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customFormat="false" ht="12.75" hidden="false" customHeight="false" outlineLevel="0" collapsed="false">
      <c r="A40" s="9"/>
      <c r="B40" s="9"/>
      <c r="C40" s="192"/>
      <c r="D40" s="27"/>
      <c r="E40" s="192"/>
      <c r="F40" s="164" t="n">
        <f aca="false">+F39*F36</f>
        <v>15360.8</v>
      </c>
      <c r="G40" s="9"/>
      <c r="H40" s="29"/>
      <c r="I40" s="32"/>
      <c r="J40" s="39"/>
      <c r="K40" s="39"/>
      <c r="L40" s="142"/>
      <c r="M40" s="69"/>
      <c r="N40" s="69"/>
      <c r="O40" s="69"/>
      <c r="P40" s="46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42"/>
      <c r="G41" s="9"/>
      <c r="H41" s="193"/>
      <c r="I41" s="32"/>
      <c r="J41" s="194"/>
      <c r="K41" s="194"/>
      <c r="L41" s="142"/>
      <c r="M41" s="69"/>
      <c r="N41" s="69"/>
      <c r="O41" s="69"/>
      <c r="P41" s="46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customFormat="false" ht="12.75" hidden="false" customHeight="false" outlineLevel="0" collapsed="false">
      <c r="A42" s="195" t="n">
        <v>37287</v>
      </c>
      <c r="B42" s="9"/>
      <c r="C42" s="196"/>
      <c r="D42" s="197"/>
      <c r="E42" s="196"/>
      <c r="F42" s="198" t="n">
        <f aca="false">9676+25004</f>
        <v>34680</v>
      </c>
      <c r="G42" s="9"/>
      <c r="H42" s="193"/>
      <c r="I42" s="32"/>
      <c r="J42" s="194"/>
      <c r="K42" s="194"/>
      <c r="L42" s="142"/>
      <c r="M42" s="69"/>
      <c r="N42" s="69"/>
      <c r="O42" s="69"/>
      <c r="P42" s="46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customFormat="false" ht="12.75" hidden="false" customHeight="false" outlineLevel="0" collapsed="false">
      <c r="A43" s="195" t="n">
        <v>37305</v>
      </c>
      <c r="B43" s="9"/>
      <c r="C43" s="197"/>
      <c r="D43" s="197"/>
      <c r="E43" s="197"/>
      <c r="F43" s="142" t="n">
        <f aca="false">+F42+F36</f>
        <v>42065</v>
      </c>
      <c r="H43" s="69"/>
      <c r="I43" s="69"/>
      <c r="J43" s="69"/>
      <c r="K43" s="69"/>
      <c r="L43" s="199"/>
      <c r="M43" s="69"/>
      <c r="N43" s="69"/>
      <c r="O43" s="69"/>
      <c r="P43" s="46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7"/>
      <c r="H44" s="69"/>
      <c r="I44" s="69"/>
      <c r="J44" s="69"/>
      <c r="K44" s="69"/>
      <c r="L44" s="69"/>
      <c r="M44" s="69"/>
      <c r="N44" s="69"/>
      <c r="O44" s="69"/>
      <c r="P44" s="46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customFormat="false" ht="12.75" hidden="false" customHeight="false" outlineLevel="0" collapsed="false">
      <c r="A45" s="183"/>
      <c r="B45" s="142"/>
      <c r="C45" s="142"/>
      <c r="D45" s="142"/>
      <c r="E45" s="142"/>
      <c r="F45" s="154"/>
      <c r="H45" s="69"/>
      <c r="I45" s="69"/>
      <c r="J45" s="69"/>
      <c r="K45" s="69"/>
      <c r="L45" s="69"/>
      <c r="M45" s="69"/>
      <c r="N45" s="69"/>
      <c r="O45" s="69"/>
      <c r="P45" s="46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customFormat="false" ht="12.75" hidden="false" customHeight="false" outlineLevel="0" collapsed="false">
      <c r="A46" s="183"/>
      <c r="B46" s="142"/>
      <c r="C46" s="200"/>
      <c r="D46" s="154"/>
      <c r="E46" s="142"/>
      <c r="F46" s="142"/>
      <c r="H46" s="69"/>
      <c r="I46" s="69"/>
      <c r="J46" s="69"/>
      <c r="K46" s="69"/>
      <c r="L46" s="69"/>
      <c r="M46" s="69"/>
      <c r="N46" s="69"/>
      <c r="O46" s="69"/>
      <c r="P46" s="46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customFormat="false" ht="12.75" hidden="false" customHeight="false" outlineLevel="0" collapsed="false">
      <c r="A47" s="9" t="s">
        <v>172</v>
      </c>
      <c r="B47" s="9"/>
      <c r="C47" s="9"/>
      <c r="D47" s="97"/>
      <c r="E47" s="142"/>
      <c r="F47" s="142"/>
      <c r="H47" s="69"/>
      <c r="I47" s="69"/>
      <c r="J47" s="69"/>
      <c r="K47" s="69"/>
      <c r="L47" s="69"/>
      <c r="M47" s="69"/>
      <c r="N47" s="69"/>
      <c r="O47" s="69"/>
      <c r="P47" s="46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customFormat="false" ht="12.75" hidden="false" customHeight="false" outlineLevel="0" collapsed="false">
      <c r="A48" s="161" t="n">
        <f aca="false">+A42</f>
        <v>37287</v>
      </c>
      <c r="B48" s="9"/>
      <c r="C48" s="9"/>
      <c r="D48" s="201" t="n">
        <v>71928.96</v>
      </c>
      <c r="E48" s="142"/>
      <c r="F48" s="142"/>
      <c r="H48" s="69"/>
      <c r="I48" s="69"/>
      <c r="J48" s="69"/>
      <c r="K48" s="69"/>
      <c r="L48" s="69"/>
      <c r="M48" s="69"/>
      <c r="N48" s="69"/>
      <c r="O48" s="69"/>
      <c r="P48" s="46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customFormat="false" ht="12.75" hidden="false" customHeight="false" outlineLevel="0" collapsed="false">
      <c r="A49" s="161" t="n">
        <f aca="false">+A43</f>
        <v>37305</v>
      </c>
      <c r="B49" s="9"/>
      <c r="C49" s="9"/>
      <c r="D49" s="202" t="n">
        <f aca="false">+F36</f>
        <v>7385</v>
      </c>
      <c r="E49" s="142"/>
      <c r="F49" s="142"/>
      <c r="H49" s="69"/>
      <c r="I49" s="69"/>
      <c r="J49" s="69"/>
      <c r="K49" s="69"/>
      <c r="L49" s="69"/>
      <c r="M49" s="69"/>
      <c r="N49" s="69"/>
      <c r="O49" s="69"/>
      <c r="P49" s="46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customFormat="false" ht="12.75" hidden="false" customHeight="false" outlineLevel="0" collapsed="false">
      <c r="A50" s="9"/>
      <c r="B50" s="9"/>
      <c r="C50" s="9"/>
      <c r="D50" s="117" t="n">
        <f aca="false">+D49+D48</f>
        <v>79313.96</v>
      </c>
      <c r="E50" s="142"/>
      <c r="F50" s="142"/>
      <c r="H50" s="69"/>
      <c r="I50" s="69"/>
      <c r="J50" s="69"/>
      <c r="K50" s="69"/>
      <c r="L50" s="69"/>
      <c r="M50" s="69"/>
      <c r="N50" s="69"/>
      <c r="O50" s="69"/>
      <c r="P50" s="46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customFormat="false" ht="12.75" hidden="false" customHeight="false" outlineLevel="0" collapsed="false">
      <c r="D51" s="45"/>
      <c r="H51" s="69"/>
      <c r="I51" s="69"/>
      <c r="J51" s="69"/>
      <c r="K51" s="69"/>
      <c r="L51" s="69"/>
      <c r="M51" s="69"/>
      <c r="N51" s="69"/>
      <c r="O51" s="69"/>
      <c r="P51" s="46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customFormat="false" ht="12.75" hidden="false" customHeight="false" outlineLevel="0" collapsed="false">
      <c r="H52" s="69"/>
      <c r="I52" s="69"/>
      <c r="J52" s="69"/>
      <c r="K52" s="69"/>
      <c r="L52" s="69"/>
      <c r="M52" s="69"/>
      <c r="N52" s="69"/>
      <c r="O52" s="69"/>
      <c r="P52" s="46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customFormat="false" ht="12.75" hidden="false" customHeight="false" outlineLevel="0" collapsed="false">
      <c r="H53" s="69"/>
      <c r="I53" s="69"/>
      <c r="J53" s="69"/>
      <c r="K53" s="69"/>
      <c r="L53" s="69"/>
      <c r="M53" s="69"/>
      <c r="N53" s="69"/>
      <c r="O53" s="69"/>
      <c r="P53" s="46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</row>
    <row r="54" customFormat="false" ht="12.75" hidden="false" customHeight="false" outlineLevel="0" collapsed="false">
      <c r="H54" s="69"/>
      <c r="I54" s="69"/>
      <c r="J54" s="69"/>
      <c r="K54" s="69"/>
      <c r="L54" s="69"/>
      <c r="M54" s="69"/>
      <c r="N54" s="69"/>
      <c r="O54" s="69"/>
      <c r="P54" s="46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</row>
    <row r="55" customFormat="false" ht="12.75" hidden="false" customHeight="false" outlineLevel="0" collapsed="false">
      <c r="H55" s="69"/>
      <c r="I55" s="69"/>
      <c r="J55" s="69"/>
      <c r="K55" s="69"/>
      <c r="L55" s="69"/>
      <c r="M55" s="69"/>
      <c r="N55" s="69"/>
      <c r="O55" s="69"/>
      <c r="P55" s="46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customFormat="false" ht="12.75" hidden="false" customHeight="false" outlineLevel="0" collapsed="false">
      <c r="H56" s="69"/>
      <c r="I56" s="69"/>
      <c r="J56" s="69"/>
      <c r="K56" s="69"/>
      <c r="L56" s="69"/>
      <c r="M56" s="69"/>
      <c r="N56" s="69"/>
      <c r="O56" s="69"/>
      <c r="P56" s="46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customFormat="false" ht="12.75" hidden="false" customHeight="false" outlineLevel="0" collapsed="false">
      <c r="H57" s="69"/>
      <c r="I57" s="69"/>
      <c r="J57" s="69"/>
      <c r="K57" s="69"/>
      <c r="L57" s="69"/>
      <c r="M57" s="69"/>
      <c r="N57" s="69"/>
      <c r="O57" s="69"/>
      <c r="P57" s="46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customFormat="false" ht="12.75" hidden="false" customHeight="false" outlineLevel="0" collapsed="false">
      <c r="H58" s="69"/>
      <c r="I58" s="69"/>
      <c r="J58" s="69"/>
      <c r="K58" s="69"/>
      <c r="L58" s="69"/>
      <c r="M58" s="69"/>
      <c r="N58" s="69"/>
      <c r="O58" s="69"/>
      <c r="P58" s="46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customFormat="false" ht="12.75" hidden="false" customHeight="false" outlineLevel="0" collapsed="false">
      <c r="H59" s="69"/>
      <c r="I59" s="69"/>
      <c r="J59" s="69"/>
      <c r="K59" s="69"/>
      <c r="L59" s="69"/>
      <c r="M59" s="69"/>
      <c r="N59" s="69"/>
      <c r="O59" s="69"/>
      <c r="P59" s="46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customFormat="false" ht="12.75" hidden="false" customHeight="false" outlineLevel="0" collapsed="false">
      <c r="H60" s="69"/>
      <c r="I60" s="69"/>
      <c r="J60" s="69"/>
      <c r="K60" s="69"/>
      <c r="L60" s="69"/>
      <c r="M60" s="69"/>
      <c r="N60" s="69"/>
      <c r="O60" s="69"/>
      <c r="P60" s="46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customFormat="false" ht="12.75" hidden="false" customHeight="false" outlineLevel="0" collapsed="false">
      <c r="H61" s="69"/>
      <c r="I61" s="69"/>
      <c r="J61" s="69"/>
      <c r="K61" s="69"/>
      <c r="L61" s="69"/>
      <c r="M61" s="69"/>
      <c r="N61" s="69"/>
      <c r="O61" s="69"/>
      <c r="P61" s="46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customFormat="false" ht="12.75" hidden="false" customHeight="false" outlineLevel="0" collapsed="false">
      <c r="H62" s="69"/>
      <c r="I62" s="69"/>
      <c r="J62" s="69"/>
      <c r="K62" s="69"/>
      <c r="L62" s="69"/>
      <c r="M62" s="69"/>
      <c r="N62" s="69"/>
      <c r="O62" s="69"/>
      <c r="P62" s="46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customFormat="false" ht="12.75" hidden="false" customHeight="false" outlineLevel="0" collapsed="false">
      <c r="H63" s="69"/>
      <c r="I63" s="69"/>
      <c r="J63" s="69"/>
      <c r="K63" s="69"/>
      <c r="L63" s="69"/>
      <c r="M63" s="69"/>
      <c r="N63" s="69"/>
      <c r="O63" s="69"/>
      <c r="P63" s="46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customFormat="false" ht="12.75" hidden="false" customHeight="false" outlineLevel="0" collapsed="false">
      <c r="H64" s="69"/>
      <c r="I64" s="69"/>
      <c r="J64" s="69"/>
      <c r="K64" s="69"/>
      <c r="L64" s="69"/>
      <c r="M64" s="69"/>
      <c r="N64" s="69"/>
      <c r="O64" s="69"/>
      <c r="P64" s="46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customFormat="false" ht="12.75" hidden="false" customHeight="false" outlineLevel="0" collapsed="false">
      <c r="H65" s="69"/>
      <c r="I65" s="69"/>
      <c r="J65" s="69"/>
      <c r="K65" s="69"/>
      <c r="L65" s="69"/>
      <c r="M65" s="69"/>
      <c r="N65" s="69"/>
      <c r="O65" s="69"/>
      <c r="P65" s="46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customFormat="false" ht="12.75" hidden="false" customHeight="false" outlineLevel="0" collapsed="false">
      <c r="H66" s="69"/>
      <c r="I66" s="69"/>
      <c r="J66" s="69"/>
      <c r="K66" s="69"/>
      <c r="L66" s="69"/>
      <c r="M66" s="69"/>
      <c r="N66" s="69"/>
      <c r="O66" s="69"/>
      <c r="P66" s="46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customFormat="false" ht="12.75" hidden="false" customHeight="false" outlineLevel="0" collapsed="false">
      <c r="H67" s="69"/>
      <c r="I67" s="69"/>
      <c r="J67" s="69"/>
      <c r="K67" s="69"/>
      <c r="L67" s="69"/>
      <c r="M67" s="69"/>
      <c r="N67" s="69"/>
      <c r="O67" s="69"/>
      <c r="P67" s="46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customFormat="false" ht="12.75" hidden="false" customHeight="false" outlineLevel="0" collapsed="false">
      <c r="H68" s="69"/>
      <c r="I68" s="69"/>
      <c r="J68" s="69"/>
      <c r="K68" s="69"/>
      <c r="L68" s="69"/>
      <c r="M68" s="69"/>
      <c r="N68" s="69"/>
      <c r="O68" s="69"/>
      <c r="P68" s="46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</row>
    <row r="69" customFormat="false" ht="12.75" hidden="false" customHeight="false" outlineLevel="0" collapsed="false">
      <c r="H69" s="69"/>
      <c r="I69" s="69"/>
      <c r="J69" s="69"/>
      <c r="K69" s="69"/>
      <c r="L69" s="69"/>
      <c r="M69" s="69"/>
      <c r="N69" s="69"/>
      <c r="O69" s="69"/>
      <c r="P69" s="46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</row>
    <row r="70" customFormat="false" ht="12.75" hidden="false" customHeight="false" outlineLevel="0" collapsed="false">
      <c r="H70" s="69"/>
      <c r="I70" s="69"/>
      <c r="J70" s="69"/>
      <c r="K70" s="69"/>
      <c r="L70" s="69"/>
      <c r="M70" s="69"/>
      <c r="N70" s="69"/>
      <c r="O70" s="69"/>
      <c r="P70" s="46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</row>
    <row r="71" customFormat="false" ht="12.75" hidden="false" customHeight="false" outlineLevel="0" collapsed="false">
      <c r="H71" s="69"/>
      <c r="I71" s="69"/>
      <c r="J71" s="69"/>
      <c r="K71" s="69"/>
      <c r="L71" s="69"/>
      <c r="M71" s="69"/>
      <c r="N71" s="69"/>
      <c r="O71" s="69"/>
      <c r="P71" s="46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</row>
    <row r="72" customFormat="false" ht="12.75" hidden="false" customHeight="false" outlineLevel="0" collapsed="false">
      <c r="H72" s="69"/>
      <c r="I72" s="69"/>
      <c r="J72" s="69"/>
      <c r="K72" s="69"/>
      <c r="L72" s="69"/>
      <c r="M72" s="69"/>
      <c r="N72" s="69"/>
      <c r="O72" s="69"/>
      <c r="P72" s="46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</row>
    <row r="73" customFormat="false" ht="12.75" hidden="false" customHeight="false" outlineLevel="0" collapsed="false">
      <c r="H73" s="69"/>
      <c r="I73" s="69"/>
      <c r="J73" s="69"/>
      <c r="K73" s="69"/>
      <c r="L73" s="69"/>
      <c r="M73" s="69"/>
      <c r="N73" s="69"/>
      <c r="O73" s="69"/>
      <c r="P73" s="46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</row>
    <row r="74" customFormat="false" ht="12.75" hidden="false" customHeight="false" outlineLevel="0" collapsed="false">
      <c r="H74" s="69"/>
      <c r="I74" s="69"/>
      <c r="J74" s="69"/>
      <c r="K74" s="69"/>
      <c r="L74" s="69"/>
      <c r="M74" s="69"/>
      <c r="N74" s="69"/>
      <c r="O74" s="69"/>
      <c r="P74" s="46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</row>
    <row r="75" customFormat="false" ht="12.75" hidden="false" customHeight="false" outlineLevel="0" collapsed="false">
      <c r="H75" s="69"/>
      <c r="I75" s="69"/>
      <c r="J75" s="69"/>
      <c r="K75" s="69"/>
      <c r="L75" s="69"/>
      <c r="M75" s="69"/>
      <c r="N75" s="69"/>
      <c r="O75" s="69"/>
      <c r="P75" s="46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</row>
    <row r="76" customFormat="false" ht="12.75" hidden="false" customHeight="false" outlineLevel="0" collapsed="false">
      <c r="H76" s="69"/>
      <c r="I76" s="69"/>
      <c r="J76" s="69"/>
      <c r="K76" s="69"/>
      <c r="L76" s="69"/>
      <c r="M76" s="69"/>
      <c r="N76" s="69"/>
      <c r="O76" s="69"/>
      <c r="P76" s="46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</row>
    <row r="77" customFormat="false" ht="12.75" hidden="false" customHeight="false" outlineLevel="0" collapsed="false">
      <c r="H77" s="69"/>
      <c r="I77" s="69"/>
      <c r="J77" s="69"/>
      <c r="K77" s="69"/>
      <c r="L77" s="69"/>
      <c r="M77" s="69"/>
      <c r="N77" s="69"/>
      <c r="O77" s="69"/>
      <c r="P77" s="46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</row>
    <row r="78" customFormat="false" ht="12.75" hidden="false" customHeight="false" outlineLevel="0" collapsed="false">
      <c r="H78" s="69"/>
      <c r="I78" s="69"/>
      <c r="J78" s="69"/>
      <c r="K78" s="69"/>
      <c r="L78" s="69"/>
      <c r="M78" s="69"/>
      <c r="N78" s="69"/>
      <c r="O78" s="69"/>
      <c r="P78" s="46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</row>
    <row r="79" customFormat="false" ht="12.75" hidden="false" customHeight="false" outlineLevel="0" collapsed="false">
      <c r="H79" s="69"/>
      <c r="I79" s="69"/>
      <c r="J79" s="69"/>
      <c r="K79" s="69"/>
      <c r="L79" s="69"/>
      <c r="M79" s="69"/>
      <c r="N79" s="69"/>
      <c r="O79" s="69"/>
      <c r="P79" s="46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</row>
    <row r="80" customFormat="false" ht="12.75" hidden="false" customHeight="false" outlineLevel="0" collapsed="false">
      <c r="H80" s="69"/>
      <c r="I80" s="69"/>
      <c r="J80" s="69"/>
      <c r="K80" s="69"/>
      <c r="L80" s="69"/>
      <c r="M80" s="69"/>
      <c r="N80" s="69"/>
      <c r="O80" s="69"/>
      <c r="P80" s="46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</row>
    <row r="81" customFormat="false" ht="12.75" hidden="false" customHeight="false" outlineLevel="0" collapsed="false">
      <c r="H81" s="69"/>
      <c r="I81" s="69"/>
      <c r="J81" s="69"/>
      <c r="K81" s="69"/>
      <c r="L81" s="69"/>
      <c r="M81" s="69"/>
      <c r="N81" s="69"/>
      <c r="O81" s="69"/>
      <c r="P81" s="46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</row>
    <row r="82" customFormat="false" ht="12.75" hidden="false" customHeight="false" outlineLevel="0" collapsed="false">
      <c r="H82" s="69"/>
      <c r="I82" s="69"/>
      <c r="J82" s="69"/>
      <c r="K82" s="69"/>
      <c r="L82" s="69"/>
      <c r="M82" s="69"/>
      <c r="N82" s="69"/>
      <c r="O82" s="69"/>
      <c r="P82" s="46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</row>
    <row r="83" customFormat="false" ht="12.75" hidden="false" customHeight="false" outlineLevel="0" collapsed="false">
      <c r="H83" s="69"/>
      <c r="I83" s="69"/>
      <c r="J83" s="69"/>
      <c r="K83" s="69"/>
      <c r="L83" s="69"/>
      <c r="M83" s="69"/>
      <c r="N83" s="69"/>
      <c r="O83" s="69"/>
      <c r="P83" s="46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</row>
    <row r="84" customFormat="false" ht="12.75" hidden="false" customHeight="false" outlineLevel="0" collapsed="false">
      <c r="H84" s="69"/>
      <c r="I84" s="69"/>
      <c r="J84" s="69"/>
      <c r="K84" s="69"/>
      <c r="L84" s="69"/>
      <c r="M84" s="69"/>
      <c r="N84" s="69"/>
      <c r="O84" s="69"/>
      <c r="P84" s="46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</row>
    <row r="85" customFormat="false" ht="12.75" hidden="false" customHeight="false" outlineLevel="0" collapsed="false">
      <c r="H85" s="69"/>
      <c r="I85" s="69"/>
      <c r="J85" s="69"/>
      <c r="K85" s="69"/>
      <c r="L85" s="69"/>
      <c r="M85" s="69"/>
      <c r="N85" s="69"/>
      <c r="O85" s="69"/>
      <c r="P85" s="46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</row>
    <row r="86" customFormat="false" ht="12.75" hidden="false" customHeight="false" outlineLevel="0" collapsed="false">
      <c r="H86" s="69"/>
      <c r="I86" s="69"/>
      <c r="J86" s="69"/>
      <c r="K86" s="69"/>
      <c r="L86" s="69"/>
      <c r="M86" s="69"/>
      <c r="N86" s="69"/>
      <c r="O86" s="69"/>
      <c r="P86" s="46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</row>
    <row r="87" customFormat="false" ht="12.75" hidden="false" customHeight="false" outlineLevel="0" collapsed="false">
      <c r="H87" s="69"/>
      <c r="I87" s="69"/>
      <c r="J87" s="69"/>
      <c r="K87" s="69"/>
      <c r="L87" s="69"/>
      <c r="M87" s="69"/>
      <c r="N87" s="69"/>
      <c r="O87" s="69"/>
      <c r="P87" s="46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</row>
    <row r="88" customFormat="false" ht="12.75" hidden="false" customHeight="false" outlineLevel="0" collapsed="false">
      <c r="H88" s="69"/>
      <c r="I88" s="69"/>
      <c r="J88" s="69"/>
      <c r="K88" s="69"/>
      <c r="L88" s="69"/>
      <c r="M88" s="69"/>
      <c r="N88" s="69"/>
      <c r="O88" s="69"/>
      <c r="P88" s="46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</row>
    <row r="89" customFormat="false" ht="12.75" hidden="false" customHeight="false" outlineLevel="0" collapsed="false">
      <c r="H89" s="69"/>
      <c r="I89" s="69"/>
      <c r="J89" s="69"/>
      <c r="K89" s="69"/>
      <c r="L89" s="69"/>
      <c r="M89" s="69"/>
      <c r="N89" s="69"/>
      <c r="O89" s="69"/>
      <c r="P89" s="46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</row>
    <row r="90" customFormat="false" ht="12.75" hidden="false" customHeight="false" outlineLevel="0" collapsed="false">
      <c r="H90" s="69"/>
      <c r="I90" s="69"/>
      <c r="J90" s="69"/>
      <c r="K90" s="69"/>
      <c r="L90" s="69"/>
      <c r="M90" s="69"/>
      <c r="N90" s="69"/>
      <c r="O90" s="69"/>
      <c r="P90" s="46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</row>
    <row r="91" customFormat="false" ht="12.75" hidden="false" customHeight="false" outlineLevel="0" collapsed="false">
      <c r="H91" s="69"/>
      <c r="I91" s="69"/>
      <c r="J91" s="69"/>
      <c r="K91" s="69"/>
      <c r="L91" s="69"/>
      <c r="M91" s="69"/>
      <c r="N91" s="69"/>
      <c r="O91" s="69"/>
      <c r="P91" s="46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</row>
    <row r="92" customFormat="false" ht="12.75" hidden="false" customHeight="false" outlineLevel="0" collapsed="false">
      <c r="H92" s="69"/>
      <c r="I92" s="69"/>
      <c r="J92" s="69"/>
      <c r="K92" s="69"/>
      <c r="L92" s="69"/>
      <c r="M92" s="69"/>
      <c r="N92" s="69"/>
      <c r="O92" s="69"/>
      <c r="P92" s="46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</row>
    <row r="93" customFormat="false" ht="12.75" hidden="false" customHeight="false" outlineLevel="0" collapsed="false">
      <c r="H93" s="69"/>
      <c r="I93" s="69"/>
      <c r="J93" s="69"/>
      <c r="K93" s="69"/>
      <c r="L93" s="69"/>
      <c r="M93" s="69"/>
      <c r="N93" s="69"/>
      <c r="O93" s="69"/>
      <c r="P93" s="46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</row>
    <row r="94" customFormat="false" ht="12.75" hidden="false" customHeight="false" outlineLevel="0" collapsed="false">
      <c r="H94" s="69"/>
      <c r="I94" s="69"/>
      <c r="J94" s="69"/>
      <c r="K94" s="69"/>
      <c r="L94" s="69"/>
      <c r="M94" s="69"/>
      <c r="N94" s="69"/>
      <c r="O94" s="69"/>
      <c r="P94" s="46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</row>
    <row r="95" customFormat="false" ht="12.75" hidden="false" customHeight="false" outlineLevel="0" collapsed="false">
      <c r="H95" s="69"/>
      <c r="I95" s="69"/>
      <c r="J95" s="69"/>
      <c r="K95" s="69"/>
      <c r="L95" s="69"/>
      <c r="M95" s="69"/>
      <c r="N95" s="69"/>
      <c r="O95" s="69"/>
      <c r="P95" s="46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</row>
    <row r="96" customFormat="false" ht="12.75" hidden="false" customHeight="false" outlineLevel="0" collapsed="false">
      <c r="H96" s="69"/>
      <c r="I96" s="69"/>
      <c r="J96" s="69"/>
      <c r="K96" s="69"/>
      <c r="L96" s="69"/>
      <c r="M96" s="69"/>
      <c r="N96" s="69"/>
      <c r="O96" s="69"/>
      <c r="P96" s="46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</row>
    <row r="97" customFormat="false" ht="12.75" hidden="false" customHeight="false" outlineLevel="0" collapsed="false">
      <c r="H97" s="69"/>
      <c r="I97" s="69"/>
      <c r="J97" s="69"/>
      <c r="K97" s="69"/>
      <c r="L97" s="69"/>
      <c r="M97" s="69"/>
      <c r="N97" s="69"/>
      <c r="O97" s="69"/>
      <c r="P97" s="46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</row>
    <row r="98" customFormat="false" ht="12.75" hidden="false" customHeight="false" outlineLevel="0" collapsed="false">
      <c r="H98" s="69"/>
      <c r="I98" s="69"/>
      <c r="J98" s="69"/>
      <c r="K98" s="69"/>
      <c r="L98" s="69"/>
      <c r="M98" s="69"/>
      <c r="N98" s="69"/>
      <c r="O98" s="69"/>
      <c r="P98" s="46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</row>
    <row r="99" customFormat="false" ht="12.75" hidden="false" customHeight="false" outlineLevel="0" collapsed="false">
      <c r="H99" s="69"/>
      <c r="I99" s="69"/>
      <c r="J99" s="69"/>
      <c r="K99" s="69"/>
      <c r="L99" s="69"/>
      <c r="M99" s="69"/>
      <c r="N99" s="69"/>
      <c r="O99" s="69"/>
      <c r="P99" s="46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</row>
    <row r="100" customFormat="false" ht="12.75" hidden="false" customHeight="false" outlineLevel="0" collapsed="false">
      <c r="H100" s="69"/>
      <c r="I100" s="69"/>
      <c r="J100" s="69"/>
      <c r="K100" s="69"/>
      <c r="L100" s="69"/>
      <c r="M100" s="69"/>
      <c r="N100" s="69"/>
      <c r="O100" s="69"/>
      <c r="P100" s="46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</row>
    <row r="101" customFormat="false" ht="12.75" hidden="false" customHeight="false" outlineLevel="0" collapsed="false">
      <c r="H101" s="69"/>
      <c r="I101" s="69"/>
      <c r="J101" s="69"/>
      <c r="K101" s="69"/>
      <c r="L101" s="69"/>
      <c r="M101" s="69"/>
      <c r="N101" s="69"/>
      <c r="O101" s="69"/>
      <c r="P101" s="46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</row>
    <row r="102" customFormat="false" ht="12.75" hidden="false" customHeight="false" outlineLevel="0" collapsed="false">
      <c r="H102" s="69"/>
      <c r="I102" s="69"/>
      <c r="J102" s="69"/>
      <c r="K102" s="69"/>
      <c r="L102" s="69"/>
      <c r="M102" s="69"/>
      <c r="N102" s="69"/>
      <c r="O102" s="69"/>
      <c r="P102" s="46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</row>
    <row r="103" customFormat="false" ht="12.75" hidden="false" customHeight="false" outlineLevel="0" collapsed="false">
      <c r="H103" s="69"/>
      <c r="I103" s="69"/>
      <c r="J103" s="69"/>
      <c r="K103" s="69"/>
      <c r="L103" s="69"/>
      <c r="M103" s="69"/>
      <c r="N103" s="69"/>
      <c r="O103" s="69"/>
      <c r="P103" s="46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</row>
    <row r="104" customFormat="false" ht="12.75" hidden="false" customHeight="false" outlineLevel="0" collapsed="false">
      <c r="H104" s="69"/>
      <c r="I104" s="69"/>
      <c r="J104" s="69"/>
      <c r="K104" s="69"/>
      <c r="L104" s="69"/>
      <c r="M104" s="69"/>
      <c r="N104" s="69"/>
      <c r="O104" s="69"/>
      <c r="P104" s="46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</row>
    <row r="105" customFormat="false" ht="12.75" hidden="false" customHeight="false" outlineLevel="0" collapsed="false">
      <c r="H105" s="69"/>
      <c r="I105" s="69"/>
      <c r="J105" s="69"/>
      <c r="K105" s="69"/>
      <c r="L105" s="69"/>
      <c r="M105" s="69"/>
      <c r="N105" s="69"/>
      <c r="O105" s="69"/>
      <c r="P105" s="46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</row>
    <row r="106" customFormat="false" ht="12.75" hidden="false" customHeight="false" outlineLevel="0" collapsed="false">
      <c r="H106" s="69"/>
      <c r="I106" s="69"/>
      <c r="J106" s="69"/>
      <c r="K106" s="69"/>
      <c r="L106" s="69"/>
      <c r="M106" s="69"/>
      <c r="N106" s="69"/>
      <c r="O106" s="69"/>
      <c r="P106" s="46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</row>
    <row r="107" customFormat="false" ht="12.75" hidden="false" customHeight="false" outlineLevel="0" collapsed="false">
      <c r="H107" s="69"/>
      <c r="I107" s="69"/>
      <c r="J107" s="69"/>
      <c r="K107" s="69"/>
      <c r="L107" s="69"/>
      <c r="M107" s="69"/>
      <c r="N107" s="69"/>
      <c r="O107" s="69"/>
      <c r="P107" s="46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</row>
    <row r="108" customFormat="false" ht="12.75" hidden="false" customHeight="false" outlineLevel="0" collapsed="false">
      <c r="H108" s="69"/>
      <c r="I108" s="69"/>
      <c r="J108" s="69"/>
      <c r="K108" s="69"/>
      <c r="L108" s="69"/>
      <c r="M108" s="69"/>
      <c r="N108" s="69"/>
      <c r="O108" s="69"/>
      <c r="P108" s="46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</row>
    <row r="109" customFormat="false" ht="12.75" hidden="false" customHeight="false" outlineLevel="0" collapsed="false">
      <c r="H109" s="69"/>
      <c r="I109" s="69"/>
      <c r="J109" s="69"/>
      <c r="K109" s="69"/>
      <c r="L109" s="69"/>
      <c r="M109" s="69"/>
      <c r="N109" s="69"/>
      <c r="O109" s="69"/>
      <c r="P109" s="46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</row>
    <row r="110" customFormat="false" ht="12.75" hidden="false" customHeight="false" outlineLevel="0" collapsed="false">
      <c r="H110" s="69"/>
      <c r="I110" s="69"/>
      <c r="J110" s="69"/>
      <c r="K110" s="69"/>
      <c r="L110" s="69"/>
      <c r="M110" s="69"/>
      <c r="N110" s="69"/>
      <c r="O110" s="69"/>
      <c r="P110" s="46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</row>
    <row r="111" customFormat="false" ht="12.75" hidden="false" customHeight="false" outlineLevel="0" collapsed="false">
      <c r="H111" s="69"/>
      <c r="I111" s="69"/>
      <c r="J111" s="69"/>
      <c r="K111" s="69"/>
      <c r="L111" s="69"/>
      <c r="M111" s="69"/>
      <c r="N111" s="69"/>
      <c r="O111" s="69"/>
      <c r="P111" s="46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</row>
    <row r="112" customFormat="false" ht="12.75" hidden="false" customHeight="false" outlineLevel="0" collapsed="false">
      <c r="H112" s="69"/>
      <c r="I112" s="69"/>
      <c r="J112" s="69"/>
      <c r="K112" s="69"/>
      <c r="L112" s="69"/>
      <c r="M112" s="69"/>
      <c r="N112" s="69"/>
      <c r="O112" s="69"/>
      <c r="P112" s="46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</row>
    <row r="113" customFormat="false" ht="12.75" hidden="false" customHeight="false" outlineLevel="0" collapsed="false">
      <c r="H113" s="69"/>
      <c r="I113" s="69"/>
      <c r="J113" s="69"/>
      <c r="K113" s="69"/>
      <c r="L113" s="69"/>
      <c r="M113" s="69"/>
      <c r="N113" s="69"/>
      <c r="O113" s="69"/>
      <c r="P113" s="46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</row>
    <row r="114" customFormat="false" ht="12.75" hidden="false" customHeight="false" outlineLevel="0" collapsed="false">
      <c r="H114" s="69"/>
      <c r="I114" s="69"/>
      <c r="J114" s="69"/>
      <c r="K114" s="69"/>
      <c r="L114" s="69"/>
      <c r="M114" s="69"/>
      <c r="N114" s="69"/>
      <c r="O114" s="69"/>
      <c r="P114" s="46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</row>
    <row r="115" customFormat="false" ht="12.75" hidden="false" customHeight="false" outlineLevel="0" collapsed="false">
      <c r="H115" s="69"/>
      <c r="I115" s="69"/>
      <c r="J115" s="69"/>
      <c r="K115" s="69"/>
      <c r="L115" s="69"/>
      <c r="M115" s="69"/>
      <c r="N115" s="69"/>
      <c r="O115" s="69"/>
      <c r="P115" s="46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</row>
    <row r="116" customFormat="false" ht="12.75" hidden="false" customHeight="false" outlineLevel="0" collapsed="false">
      <c r="H116" s="69"/>
      <c r="I116" s="69"/>
      <c r="J116" s="69"/>
      <c r="K116" s="69"/>
      <c r="L116" s="69"/>
      <c r="M116" s="69"/>
      <c r="N116" s="69"/>
      <c r="O116" s="69"/>
      <c r="P116" s="46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</row>
    <row r="117" customFormat="false" ht="12.75" hidden="false" customHeight="false" outlineLevel="0" collapsed="false">
      <c r="H117" s="69"/>
      <c r="I117" s="69"/>
      <c r="J117" s="69"/>
      <c r="K117" s="69"/>
      <c r="L117" s="69"/>
      <c r="M117" s="69"/>
      <c r="N117" s="69"/>
      <c r="O117" s="69"/>
      <c r="P117" s="46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</row>
    <row r="118" customFormat="false" ht="12.75" hidden="false" customHeight="false" outlineLevel="0" collapsed="false">
      <c r="H118" s="69"/>
      <c r="I118" s="69"/>
      <c r="J118" s="69"/>
      <c r="K118" s="69"/>
      <c r="L118" s="69"/>
      <c r="M118" s="69"/>
      <c r="N118" s="69"/>
      <c r="O118" s="69"/>
      <c r="P118" s="46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</row>
    <row r="119" customFormat="false" ht="12.75" hidden="false" customHeight="false" outlineLevel="0" collapsed="false">
      <c r="H119" s="69"/>
      <c r="I119" s="69"/>
      <c r="J119" s="69"/>
      <c r="K119" s="69"/>
      <c r="L119" s="69"/>
      <c r="M119" s="69"/>
      <c r="N119" s="69"/>
      <c r="O119" s="69"/>
      <c r="P119" s="46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</row>
    <row r="120" customFormat="false" ht="12.75" hidden="false" customHeight="false" outlineLevel="0" collapsed="false">
      <c r="H120" s="69"/>
      <c r="I120" s="69"/>
      <c r="J120" s="69"/>
      <c r="K120" s="69"/>
      <c r="L120" s="69"/>
      <c r="M120" s="69"/>
      <c r="N120" s="69"/>
      <c r="O120" s="69"/>
      <c r="P120" s="46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</row>
    <row r="121" customFormat="false" ht="12.75" hidden="false" customHeight="false" outlineLevel="0" collapsed="false">
      <c r="H121" s="69"/>
      <c r="I121" s="69"/>
      <c r="J121" s="69"/>
      <c r="K121" s="69"/>
      <c r="L121" s="69"/>
      <c r="M121" s="69"/>
      <c r="N121" s="69"/>
      <c r="O121" s="69"/>
      <c r="P121" s="46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</row>
    <row r="122" customFormat="false" ht="12.75" hidden="false" customHeight="false" outlineLevel="0" collapsed="false">
      <c r="H122" s="69"/>
      <c r="I122" s="69"/>
      <c r="J122" s="69"/>
      <c r="K122" s="69"/>
      <c r="L122" s="69"/>
      <c r="M122" s="69"/>
      <c r="N122" s="69"/>
      <c r="O122" s="69"/>
      <c r="P122" s="46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</row>
    <row r="123" customFormat="false" ht="12.75" hidden="false" customHeight="false" outlineLevel="0" collapsed="false">
      <c r="H123" s="69"/>
      <c r="I123" s="69"/>
      <c r="J123" s="69"/>
      <c r="K123" s="69"/>
      <c r="L123" s="69"/>
      <c r="M123" s="69"/>
      <c r="N123" s="69"/>
      <c r="O123" s="69"/>
      <c r="P123" s="46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</row>
    <row r="124" customFormat="false" ht="12.75" hidden="false" customHeight="false" outlineLevel="0" collapsed="false">
      <c r="H124" s="69"/>
      <c r="I124" s="69"/>
      <c r="J124" s="69"/>
      <c r="K124" s="69"/>
      <c r="L124" s="69"/>
      <c r="M124" s="69"/>
      <c r="N124" s="69"/>
      <c r="O124" s="69"/>
      <c r="P124" s="46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</row>
    <row r="125" customFormat="false" ht="12.75" hidden="false" customHeight="false" outlineLevel="0" collapsed="false">
      <c r="H125" s="69"/>
      <c r="I125" s="69"/>
      <c r="J125" s="69"/>
      <c r="K125" s="69"/>
      <c r="L125" s="69"/>
      <c r="M125" s="69"/>
      <c r="N125" s="69"/>
      <c r="O125" s="69"/>
      <c r="P125" s="46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</row>
    <row r="126" customFormat="false" ht="12.75" hidden="false" customHeight="false" outlineLevel="0" collapsed="false">
      <c r="H126" s="69"/>
      <c r="I126" s="69"/>
      <c r="J126" s="69"/>
      <c r="K126" s="69"/>
      <c r="L126" s="69"/>
      <c r="M126" s="69"/>
      <c r="N126" s="69"/>
      <c r="O126" s="69"/>
      <c r="P126" s="46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</row>
    <row r="127" customFormat="false" ht="12.75" hidden="false" customHeight="false" outlineLevel="0" collapsed="false">
      <c r="H127" s="69"/>
      <c r="I127" s="69"/>
      <c r="J127" s="69"/>
      <c r="K127" s="69"/>
      <c r="L127" s="69"/>
      <c r="M127" s="69"/>
      <c r="N127" s="69"/>
      <c r="O127" s="69"/>
      <c r="P127" s="46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</row>
    <row r="128" customFormat="false" ht="12.75" hidden="false" customHeight="false" outlineLevel="0" collapsed="false">
      <c r="H128" s="69"/>
      <c r="I128" s="69"/>
      <c r="J128" s="69"/>
      <c r="K128" s="69"/>
      <c r="L128" s="69"/>
      <c r="M128" s="69"/>
      <c r="N128" s="69"/>
      <c r="O128" s="69"/>
      <c r="P128" s="46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</row>
    <row r="129" customFormat="false" ht="12.75" hidden="false" customHeight="false" outlineLevel="0" collapsed="false">
      <c r="H129" s="69"/>
      <c r="I129" s="69"/>
      <c r="J129" s="69"/>
      <c r="K129" s="69"/>
      <c r="L129" s="69"/>
      <c r="M129" s="69"/>
      <c r="N129" s="69"/>
      <c r="O129" s="69"/>
      <c r="P129" s="46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</row>
    <row r="130" customFormat="false" ht="12.75" hidden="false" customHeight="false" outlineLevel="0" collapsed="false">
      <c r="H130" s="69"/>
      <c r="I130" s="69"/>
      <c r="J130" s="69"/>
      <c r="K130" s="69"/>
      <c r="L130" s="69"/>
      <c r="M130" s="69"/>
      <c r="N130" s="69"/>
      <c r="O130" s="69"/>
      <c r="P130" s="46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</row>
    <row r="131" customFormat="false" ht="12.75" hidden="false" customHeight="false" outlineLevel="0" collapsed="false">
      <c r="H131" s="69"/>
      <c r="I131" s="69"/>
      <c r="J131" s="69"/>
      <c r="K131" s="69"/>
      <c r="L131" s="69"/>
      <c r="M131" s="69"/>
      <c r="N131" s="69"/>
      <c r="O131" s="69"/>
      <c r="P131" s="46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</row>
    <row r="132" customFormat="false" ht="12.75" hidden="false" customHeight="false" outlineLevel="0" collapsed="false">
      <c r="H132" s="69"/>
      <c r="I132" s="69"/>
      <c r="J132" s="69"/>
      <c r="K132" s="69"/>
      <c r="L132" s="69"/>
      <c r="M132" s="69"/>
      <c r="N132" s="69"/>
      <c r="O132" s="69"/>
      <c r="P132" s="46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</row>
    <row r="133" customFormat="false" ht="12.75" hidden="false" customHeight="false" outlineLevel="0" collapsed="false">
      <c r="H133" s="69"/>
      <c r="I133" s="69"/>
      <c r="J133" s="69"/>
      <c r="K133" s="69"/>
      <c r="L133" s="69"/>
      <c r="M133" s="69"/>
      <c r="N133" s="69"/>
      <c r="O133" s="69"/>
      <c r="P133" s="46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</row>
    <row r="134" customFormat="false" ht="12.75" hidden="false" customHeight="false" outlineLevel="0" collapsed="false">
      <c r="H134" s="69"/>
      <c r="I134" s="69"/>
      <c r="J134" s="69"/>
      <c r="K134" s="69"/>
      <c r="L134" s="69"/>
      <c r="M134" s="69"/>
      <c r="N134" s="69"/>
      <c r="O134" s="69"/>
      <c r="P134" s="46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</row>
    <row r="135" customFormat="false" ht="12.75" hidden="false" customHeight="false" outlineLevel="0" collapsed="false">
      <c r="H135" s="69"/>
      <c r="I135" s="69"/>
      <c r="J135" s="69"/>
      <c r="K135" s="69"/>
      <c r="L135" s="69"/>
      <c r="M135" s="69"/>
      <c r="N135" s="69"/>
      <c r="O135" s="69"/>
      <c r="P135" s="46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</row>
    <row r="136" customFormat="false" ht="12.75" hidden="false" customHeight="false" outlineLevel="0" collapsed="false">
      <c r="H136" s="69"/>
      <c r="I136" s="69"/>
      <c r="J136" s="69"/>
      <c r="K136" s="69"/>
      <c r="L136" s="69"/>
      <c r="M136" s="69"/>
      <c r="N136" s="69"/>
      <c r="O136" s="69"/>
      <c r="P136" s="46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</row>
    <row r="137" customFormat="false" ht="12.75" hidden="false" customHeight="false" outlineLevel="0" collapsed="false">
      <c r="H137" s="69"/>
      <c r="I137" s="69"/>
      <c r="J137" s="69"/>
      <c r="K137" s="69"/>
      <c r="L137" s="69"/>
      <c r="M137" s="69"/>
      <c r="N137" s="69"/>
      <c r="O137" s="69"/>
      <c r="P137" s="46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</row>
    <row r="138" customFormat="false" ht="12.75" hidden="false" customHeight="false" outlineLevel="0" collapsed="false">
      <c r="H138" s="69"/>
      <c r="I138" s="69"/>
      <c r="J138" s="69"/>
      <c r="K138" s="69"/>
      <c r="L138" s="69"/>
      <c r="M138" s="69"/>
      <c r="N138" s="69"/>
      <c r="O138" s="69"/>
      <c r="P138" s="46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</row>
    <row r="139" customFormat="false" ht="12.75" hidden="false" customHeight="false" outlineLevel="0" collapsed="false">
      <c r="H139" s="69"/>
      <c r="I139" s="69"/>
      <c r="J139" s="69"/>
      <c r="K139" s="69"/>
      <c r="L139" s="69"/>
      <c r="M139" s="69"/>
      <c r="N139" s="69"/>
      <c r="O139" s="69"/>
      <c r="P139" s="46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</row>
    <row r="140" customFormat="false" ht="12.75" hidden="false" customHeight="false" outlineLevel="0" collapsed="false">
      <c r="H140" s="69"/>
      <c r="I140" s="69"/>
      <c r="J140" s="69"/>
      <c r="K140" s="69"/>
      <c r="L140" s="69"/>
      <c r="M140" s="69"/>
      <c r="N140" s="69"/>
      <c r="O140" s="69"/>
      <c r="P140" s="46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</row>
    <row r="141" customFormat="false" ht="12.75" hidden="false" customHeight="false" outlineLevel="0" collapsed="false">
      <c r="H141" s="69"/>
      <c r="I141" s="69"/>
      <c r="J141" s="69"/>
      <c r="K141" s="69"/>
      <c r="L141" s="69"/>
      <c r="M141" s="69"/>
      <c r="N141" s="69"/>
      <c r="O141" s="69"/>
      <c r="P141" s="46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</row>
    <row r="142" customFormat="false" ht="12.75" hidden="false" customHeight="false" outlineLevel="0" collapsed="false">
      <c r="H142" s="69"/>
      <c r="I142" s="69"/>
      <c r="J142" s="69"/>
      <c r="K142" s="69"/>
      <c r="L142" s="69"/>
      <c r="M142" s="69"/>
      <c r="N142" s="69"/>
      <c r="O142" s="69"/>
      <c r="P142" s="46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</row>
    <row r="143" customFormat="false" ht="12.75" hidden="false" customHeight="false" outlineLevel="0" collapsed="false">
      <c r="H143" s="69"/>
      <c r="I143" s="69"/>
      <c r="J143" s="69"/>
      <c r="K143" s="69"/>
      <c r="L143" s="69"/>
      <c r="M143" s="69"/>
      <c r="N143" s="69"/>
      <c r="O143" s="69"/>
      <c r="P143" s="46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</row>
    <row r="144" customFormat="false" ht="12.75" hidden="false" customHeight="false" outlineLevel="0" collapsed="false">
      <c r="H144" s="69"/>
      <c r="I144" s="69"/>
      <c r="J144" s="69"/>
      <c r="K144" s="69"/>
      <c r="L144" s="69"/>
      <c r="M144" s="69"/>
      <c r="N144" s="69"/>
      <c r="O144" s="69"/>
      <c r="P144" s="46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</row>
    <row r="145" customFormat="false" ht="12.75" hidden="false" customHeight="false" outlineLevel="0" collapsed="false">
      <c r="H145" s="69"/>
      <c r="I145" s="69"/>
      <c r="J145" s="69"/>
      <c r="K145" s="69"/>
      <c r="L145" s="69"/>
      <c r="M145" s="69"/>
      <c r="N145" s="69"/>
      <c r="O145" s="69"/>
      <c r="P145" s="46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</row>
    <row r="146" customFormat="false" ht="12.75" hidden="false" customHeight="false" outlineLevel="0" collapsed="false">
      <c r="H146" s="69"/>
      <c r="I146" s="69"/>
      <c r="J146" s="69"/>
      <c r="K146" s="69"/>
      <c r="L146" s="69"/>
      <c r="M146" s="69"/>
      <c r="N146" s="69"/>
      <c r="O146" s="69"/>
      <c r="P146" s="46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</row>
    <row r="147" customFormat="false" ht="12.75" hidden="false" customHeight="false" outlineLevel="0" collapsed="false">
      <c r="H147" s="69"/>
      <c r="I147" s="69"/>
      <c r="J147" s="69"/>
      <c r="K147" s="69"/>
      <c r="L147" s="69"/>
      <c r="M147" s="69"/>
      <c r="N147" s="69"/>
      <c r="O147" s="69"/>
      <c r="P147" s="46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</row>
    <row r="148" customFormat="false" ht="12.75" hidden="false" customHeight="false" outlineLevel="0" collapsed="false">
      <c r="H148" s="69"/>
      <c r="I148" s="69"/>
      <c r="J148" s="69"/>
      <c r="K148" s="69"/>
      <c r="L148" s="69"/>
      <c r="M148" s="69"/>
      <c r="N148" s="69"/>
      <c r="O148" s="69"/>
      <c r="P148" s="46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</row>
    <row r="149" customFormat="false" ht="12.75" hidden="false" customHeight="false" outlineLevel="0" collapsed="false">
      <c r="H149" s="69"/>
      <c r="I149" s="69"/>
      <c r="J149" s="69"/>
      <c r="K149" s="69"/>
      <c r="L149" s="69"/>
      <c r="M149" s="69"/>
      <c r="N149" s="69"/>
      <c r="O149" s="69"/>
      <c r="P149" s="46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</row>
    <row r="150" customFormat="false" ht="12.75" hidden="false" customHeight="false" outlineLevel="0" collapsed="false">
      <c r="H150" s="69"/>
      <c r="I150" s="69"/>
      <c r="J150" s="69"/>
      <c r="K150" s="69"/>
      <c r="L150" s="69"/>
      <c r="M150" s="69"/>
      <c r="N150" s="69"/>
      <c r="O150" s="69"/>
      <c r="P150" s="46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</row>
    <row r="151" customFormat="false" ht="12.75" hidden="false" customHeight="false" outlineLevel="0" collapsed="false">
      <c r="H151" s="69"/>
      <c r="I151" s="69"/>
      <c r="J151" s="69"/>
      <c r="K151" s="69"/>
      <c r="L151" s="69"/>
      <c r="M151" s="69"/>
      <c r="N151" s="69"/>
      <c r="O151" s="69"/>
      <c r="P151" s="46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</row>
    <row r="152" customFormat="false" ht="12.75" hidden="false" customHeight="false" outlineLevel="0" collapsed="false">
      <c r="H152" s="69"/>
      <c r="I152" s="69"/>
      <c r="J152" s="69"/>
      <c r="K152" s="69"/>
      <c r="L152" s="69"/>
      <c r="M152" s="69"/>
      <c r="N152" s="69"/>
      <c r="O152" s="69"/>
      <c r="P152" s="46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</row>
    <row r="153" customFormat="false" ht="12.75" hidden="false" customHeight="false" outlineLevel="0" collapsed="false">
      <c r="H153" s="69"/>
      <c r="I153" s="69"/>
      <c r="J153" s="69"/>
      <c r="K153" s="69"/>
      <c r="L153" s="69"/>
      <c r="M153" s="69"/>
      <c r="N153" s="69"/>
      <c r="O153" s="69"/>
      <c r="P153" s="46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</row>
    <row r="154" customFormat="false" ht="12.75" hidden="false" customHeight="false" outlineLevel="0" collapsed="false">
      <c r="H154" s="69"/>
      <c r="I154" s="69"/>
      <c r="J154" s="69"/>
      <c r="K154" s="69"/>
      <c r="L154" s="69"/>
      <c r="M154" s="69"/>
      <c r="N154" s="69"/>
      <c r="O154" s="69"/>
      <c r="P154" s="46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</row>
    <row r="155" customFormat="false" ht="12.75" hidden="false" customHeight="false" outlineLevel="0" collapsed="false">
      <c r="H155" s="69"/>
      <c r="I155" s="69"/>
      <c r="J155" s="69"/>
      <c r="K155" s="69"/>
      <c r="L155" s="69"/>
      <c r="M155" s="69"/>
      <c r="N155" s="69"/>
      <c r="O155" s="69"/>
      <c r="P155" s="46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</row>
    <row r="156" customFormat="false" ht="12.75" hidden="false" customHeight="false" outlineLevel="0" collapsed="false">
      <c r="H156" s="69"/>
      <c r="I156" s="69"/>
      <c r="J156" s="69"/>
      <c r="K156" s="69"/>
      <c r="L156" s="69"/>
      <c r="M156" s="69"/>
      <c r="N156" s="69"/>
      <c r="O156" s="69"/>
      <c r="P156" s="46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</row>
    <row r="157" customFormat="false" ht="12.75" hidden="false" customHeight="false" outlineLevel="0" collapsed="false">
      <c r="H157" s="69"/>
      <c r="I157" s="69"/>
      <c r="J157" s="69"/>
      <c r="K157" s="69"/>
      <c r="L157" s="69"/>
      <c r="M157" s="69"/>
      <c r="N157" s="69"/>
      <c r="O157" s="69"/>
      <c r="P157" s="46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</row>
    <row r="158" customFormat="false" ht="12.75" hidden="false" customHeight="false" outlineLevel="0" collapsed="false">
      <c r="H158" s="69"/>
      <c r="I158" s="69"/>
      <c r="J158" s="69"/>
      <c r="K158" s="69"/>
      <c r="L158" s="69"/>
      <c r="M158" s="69"/>
      <c r="N158" s="69"/>
      <c r="O158" s="69"/>
      <c r="P158" s="46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</row>
    <row r="159" customFormat="false" ht="12.75" hidden="false" customHeight="false" outlineLevel="0" collapsed="false">
      <c r="H159" s="69"/>
      <c r="I159" s="69"/>
      <c r="J159" s="69"/>
      <c r="K159" s="69"/>
      <c r="L159" s="69"/>
      <c r="M159" s="69"/>
      <c r="N159" s="69"/>
      <c r="O159" s="69"/>
      <c r="P159" s="46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</row>
    <row r="160" customFormat="false" ht="12.75" hidden="false" customHeight="false" outlineLevel="0" collapsed="false">
      <c r="H160" s="69"/>
      <c r="I160" s="69"/>
      <c r="J160" s="69"/>
      <c r="K160" s="69"/>
      <c r="L160" s="69"/>
      <c r="M160" s="69"/>
      <c r="N160" s="69"/>
      <c r="O160" s="69"/>
      <c r="P160" s="46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</row>
    <row r="161" customFormat="false" ht="12.75" hidden="false" customHeight="false" outlineLevel="0" collapsed="false">
      <c r="H161" s="69"/>
      <c r="I161" s="69"/>
      <c r="J161" s="69"/>
      <c r="K161" s="69"/>
      <c r="L161" s="69"/>
      <c r="M161" s="69"/>
      <c r="N161" s="69"/>
      <c r="O161" s="69"/>
      <c r="P161" s="46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</row>
    <row r="162" customFormat="false" ht="12.75" hidden="false" customHeight="false" outlineLevel="0" collapsed="false">
      <c r="H162" s="69"/>
      <c r="I162" s="69"/>
      <c r="J162" s="69"/>
      <c r="K162" s="69"/>
      <c r="L162" s="69"/>
      <c r="M162" s="69"/>
      <c r="N162" s="69"/>
      <c r="O162" s="69"/>
      <c r="P162" s="46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</row>
    <row r="163" customFormat="false" ht="12.75" hidden="false" customHeight="false" outlineLevel="0" collapsed="false">
      <c r="H163" s="69"/>
      <c r="I163" s="69"/>
      <c r="J163" s="69"/>
      <c r="K163" s="69"/>
      <c r="L163" s="69"/>
      <c r="M163" s="69"/>
      <c r="N163" s="69"/>
      <c r="O163" s="69"/>
      <c r="P163" s="46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</row>
    <row r="164" customFormat="false" ht="12.75" hidden="false" customHeight="false" outlineLevel="0" collapsed="false">
      <c r="H164" s="69"/>
      <c r="I164" s="69"/>
      <c r="J164" s="69"/>
      <c r="K164" s="69"/>
      <c r="L164" s="69"/>
      <c r="M164" s="69"/>
      <c r="N164" s="69"/>
      <c r="O164" s="69"/>
      <c r="P164" s="46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</row>
    <row r="165" customFormat="false" ht="12.75" hidden="false" customHeight="false" outlineLevel="0" collapsed="false">
      <c r="H165" s="69"/>
      <c r="I165" s="69"/>
      <c r="J165" s="69"/>
      <c r="K165" s="69"/>
      <c r="L165" s="69"/>
      <c r="M165" s="69"/>
      <c r="N165" s="69"/>
      <c r="O165" s="69"/>
      <c r="P165" s="46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</row>
    <row r="166" customFormat="false" ht="12.75" hidden="false" customHeight="false" outlineLevel="0" collapsed="false">
      <c r="H166" s="69"/>
      <c r="I166" s="69"/>
      <c r="J166" s="69"/>
      <c r="K166" s="69"/>
      <c r="L166" s="69"/>
      <c r="M166" s="69"/>
      <c r="N166" s="69"/>
      <c r="O166" s="69"/>
      <c r="P166" s="46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</row>
    <row r="167" customFormat="false" ht="12.75" hidden="false" customHeight="false" outlineLevel="0" collapsed="false">
      <c r="H167" s="69"/>
      <c r="I167" s="69"/>
      <c r="J167" s="69"/>
      <c r="K167" s="69"/>
      <c r="L167" s="69"/>
      <c r="M167" s="69"/>
      <c r="N167" s="69"/>
      <c r="O167" s="69"/>
      <c r="P167" s="46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</row>
    <row r="168" customFormat="false" ht="12.75" hidden="false" customHeight="false" outlineLevel="0" collapsed="false">
      <c r="H168" s="69"/>
      <c r="I168" s="69"/>
      <c r="J168" s="69"/>
      <c r="K168" s="69"/>
      <c r="L168" s="69"/>
      <c r="M168" s="69"/>
      <c r="N168" s="69"/>
      <c r="O168" s="69"/>
      <c r="P168" s="46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</row>
    <row r="169" customFormat="false" ht="12.75" hidden="false" customHeight="false" outlineLevel="0" collapsed="false">
      <c r="H169" s="69"/>
      <c r="I169" s="69"/>
      <c r="J169" s="69"/>
      <c r="K169" s="69"/>
      <c r="L169" s="69"/>
      <c r="M169" s="69"/>
      <c r="N169" s="69"/>
      <c r="O169" s="69"/>
      <c r="P169" s="46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</row>
    <row r="170" customFormat="false" ht="12.75" hidden="false" customHeight="false" outlineLevel="0" collapsed="false">
      <c r="H170" s="69"/>
      <c r="I170" s="69"/>
      <c r="J170" s="69"/>
      <c r="K170" s="69"/>
      <c r="L170" s="69"/>
      <c r="M170" s="69"/>
      <c r="N170" s="69"/>
      <c r="O170" s="69"/>
      <c r="P170" s="46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</row>
    <row r="171" customFormat="false" ht="12.75" hidden="false" customHeight="false" outlineLevel="0" collapsed="false">
      <c r="H171" s="69"/>
      <c r="I171" s="69"/>
      <c r="J171" s="69"/>
      <c r="K171" s="69"/>
      <c r="L171" s="69"/>
      <c r="M171" s="69"/>
      <c r="N171" s="69"/>
      <c r="O171" s="69"/>
      <c r="P171" s="46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</row>
    <row r="172" customFormat="false" ht="12.75" hidden="false" customHeight="false" outlineLevel="0" collapsed="false">
      <c r="H172" s="69"/>
      <c r="I172" s="69"/>
      <c r="J172" s="69"/>
      <c r="K172" s="69"/>
      <c r="L172" s="69"/>
      <c r="M172" s="69"/>
      <c r="N172" s="69"/>
      <c r="O172" s="69"/>
      <c r="P172" s="46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</row>
    <row r="173" customFormat="false" ht="12.75" hidden="false" customHeight="false" outlineLevel="0" collapsed="false">
      <c r="H173" s="69"/>
      <c r="I173" s="69"/>
      <c r="J173" s="69"/>
      <c r="K173" s="69"/>
      <c r="L173" s="69"/>
      <c r="M173" s="69"/>
      <c r="N173" s="69"/>
      <c r="O173" s="69"/>
      <c r="P173" s="46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</row>
    <row r="174" customFormat="false" ht="12.75" hidden="false" customHeight="false" outlineLevel="0" collapsed="false">
      <c r="H174" s="69"/>
      <c r="I174" s="69"/>
      <c r="J174" s="69"/>
      <c r="K174" s="69"/>
      <c r="L174" s="69"/>
      <c r="M174" s="69"/>
      <c r="N174" s="69"/>
      <c r="O174" s="69"/>
      <c r="P174" s="46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</row>
    <row r="175" customFormat="false" ht="12.75" hidden="false" customHeight="false" outlineLevel="0" collapsed="false">
      <c r="H175" s="69"/>
      <c r="I175" s="69"/>
      <c r="J175" s="69"/>
      <c r="K175" s="69"/>
      <c r="L175" s="69"/>
      <c r="M175" s="69"/>
      <c r="N175" s="69"/>
      <c r="O175" s="69"/>
      <c r="P175" s="46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</row>
    <row r="176" customFormat="false" ht="12.75" hidden="false" customHeight="false" outlineLevel="0" collapsed="false">
      <c r="H176" s="69"/>
      <c r="I176" s="69"/>
      <c r="J176" s="69"/>
      <c r="K176" s="69"/>
      <c r="L176" s="69"/>
      <c r="M176" s="69"/>
      <c r="N176" s="69"/>
      <c r="O176" s="69"/>
      <c r="P176" s="46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</row>
    <row r="177" customFormat="false" ht="12.75" hidden="false" customHeight="false" outlineLevel="0" collapsed="false">
      <c r="H177" s="69"/>
      <c r="I177" s="69"/>
      <c r="J177" s="69"/>
      <c r="K177" s="69"/>
      <c r="L177" s="69"/>
      <c r="M177" s="69"/>
      <c r="N177" s="69"/>
      <c r="O177" s="69"/>
      <c r="P177" s="46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</row>
    <row r="178" customFormat="false" ht="12.75" hidden="false" customHeight="false" outlineLevel="0" collapsed="false">
      <c r="H178" s="69"/>
      <c r="I178" s="69"/>
      <c r="J178" s="69"/>
      <c r="K178" s="69"/>
      <c r="L178" s="69"/>
      <c r="M178" s="69"/>
      <c r="N178" s="69"/>
      <c r="O178" s="69"/>
      <c r="P178" s="46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</row>
    <row r="179" customFormat="false" ht="12.75" hidden="false" customHeight="false" outlineLevel="0" collapsed="false">
      <c r="H179" s="69"/>
      <c r="I179" s="69"/>
      <c r="J179" s="69"/>
      <c r="K179" s="69"/>
      <c r="L179" s="69"/>
      <c r="M179" s="69"/>
      <c r="N179" s="69"/>
      <c r="O179" s="69"/>
      <c r="P179" s="46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</row>
    <row r="180" customFormat="false" ht="12.75" hidden="false" customHeight="false" outlineLevel="0" collapsed="false">
      <c r="H180" s="69"/>
      <c r="I180" s="69"/>
      <c r="J180" s="69"/>
      <c r="K180" s="69"/>
      <c r="L180" s="69"/>
      <c r="M180" s="69"/>
      <c r="N180" s="69"/>
      <c r="O180" s="69"/>
      <c r="P180" s="46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</row>
    <row r="181" customFormat="false" ht="12.75" hidden="false" customHeight="false" outlineLevel="0" collapsed="false">
      <c r="H181" s="69"/>
      <c r="I181" s="69"/>
      <c r="J181" s="69"/>
      <c r="K181" s="69"/>
      <c r="L181" s="69"/>
      <c r="M181" s="69"/>
      <c r="N181" s="69"/>
      <c r="O181" s="69"/>
      <c r="P181" s="46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</row>
    <row r="182" customFormat="false" ht="12.75" hidden="false" customHeight="false" outlineLevel="0" collapsed="false">
      <c r="H182" s="69"/>
      <c r="I182" s="69"/>
      <c r="J182" s="69"/>
      <c r="K182" s="69"/>
      <c r="L182" s="69"/>
      <c r="M182" s="69"/>
      <c r="N182" s="69"/>
      <c r="O182" s="69"/>
      <c r="P182" s="46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</row>
    <row r="183" customFormat="false" ht="12.75" hidden="false" customHeight="false" outlineLevel="0" collapsed="false">
      <c r="H183" s="69"/>
      <c r="I183" s="69"/>
      <c r="J183" s="69"/>
      <c r="K183" s="69"/>
      <c r="L183" s="69"/>
      <c r="M183" s="69"/>
      <c r="N183" s="69"/>
      <c r="O183" s="69"/>
      <c r="P183" s="46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</row>
    <row r="184" customFormat="false" ht="12.75" hidden="false" customHeight="false" outlineLevel="0" collapsed="false">
      <c r="H184" s="69"/>
      <c r="I184" s="69"/>
      <c r="J184" s="69"/>
      <c r="K184" s="69"/>
      <c r="L184" s="69"/>
      <c r="M184" s="69"/>
      <c r="N184" s="69"/>
      <c r="O184" s="69"/>
      <c r="P184" s="46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</row>
    <row r="185" customFormat="false" ht="12.75" hidden="false" customHeight="false" outlineLevel="0" collapsed="false">
      <c r="H185" s="69"/>
      <c r="I185" s="69"/>
      <c r="J185" s="69"/>
      <c r="K185" s="69"/>
      <c r="L185" s="69"/>
      <c r="M185" s="69"/>
      <c r="N185" s="69"/>
      <c r="O185" s="69"/>
      <c r="P185" s="46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</row>
    <row r="186" customFormat="false" ht="12.75" hidden="false" customHeight="false" outlineLevel="0" collapsed="false">
      <c r="H186" s="69"/>
      <c r="I186" s="69"/>
      <c r="J186" s="69"/>
      <c r="K186" s="69"/>
      <c r="L186" s="69"/>
      <c r="M186" s="69"/>
      <c r="N186" s="69"/>
      <c r="O186" s="69"/>
      <c r="P186" s="46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</row>
    <row r="187" customFormat="false" ht="12.75" hidden="false" customHeight="false" outlineLevel="0" collapsed="false">
      <c r="H187" s="69"/>
      <c r="I187" s="69"/>
      <c r="J187" s="69"/>
      <c r="K187" s="69"/>
      <c r="L187" s="69"/>
      <c r="M187" s="69"/>
      <c r="N187" s="69"/>
      <c r="O187" s="69"/>
      <c r="P187" s="46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</row>
    <row r="188" customFormat="false" ht="12.75" hidden="false" customHeight="false" outlineLevel="0" collapsed="false">
      <c r="H188" s="69"/>
      <c r="I188" s="69"/>
      <c r="J188" s="69"/>
      <c r="K188" s="69"/>
      <c r="L188" s="69"/>
      <c r="M188" s="69"/>
      <c r="N188" s="69"/>
      <c r="O188" s="69"/>
      <c r="P188" s="46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</row>
    <row r="189" customFormat="false" ht="12.75" hidden="false" customHeight="false" outlineLevel="0" collapsed="false">
      <c r="H189" s="69"/>
      <c r="I189" s="69"/>
      <c r="J189" s="69"/>
      <c r="K189" s="69"/>
      <c r="L189" s="69"/>
      <c r="M189" s="69"/>
      <c r="N189" s="69"/>
      <c r="O189" s="69"/>
      <c r="P189" s="46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</row>
    <row r="190" customFormat="false" ht="12.75" hidden="false" customHeight="false" outlineLevel="0" collapsed="false">
      <c r="H190" s="69"/>
      <c r="I190" s="69"/>
      <c r="J190" s="69"/>
      <c r="K190" s="69"/>
      <c r="L190" s="69"/>
      <c r="M190" s="69"/>
      <c r="N190" s="69"/>
      <c r="O190" s="69"/>
      <c r="P190" s="46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</row>
    <row r="191" customFormat="false" ht="12.75" hidden="false" customHeight="false" outlineLevel="0" collapsed="false">
      <c r="H191" s="69"/>
      <c r="I191" s="69"/>
      <c r="J191" s="69"/>
      <c r="K191" s="69"/>
      <c r="L191" s="69"/>
      <c r="M191" s="69"/>
      <c r="N191" s="69"/>
      <c r="O191" s="69"/>
      <c r="P191" s="46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</row>
    <row r="192" customFormat="false" ht="12.75" hidden="false" customHeight="false" outlineLevel="0" collapsed="false">
      <c r="H192" s="69"/>
      <c r="I192" s="69"/>
      <c r="J192" s="69"/>
      <c r="K192" s="69"/>
      <c r="L192" s="69"/>
      <c r="M192" s="69"/>
      <c r="N192" s="69"/>
      <c r="O192" s="69"/>
      <c r="P192" s="46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</row>
    <row r="193" customFormat="false" ht="12.75" hidden="false" customHeight="false" outlineLevel="0" collapsed="false">
      <c r="H193" s="69"/>
      <c r="I193" s="69"/>
      <c r="J193" s="69"/>
      <c r="K193" s="69"/>
      <c r="L193" s="69"/>
      <c r="M193" s="69"/>
      <c r="N193" s="69"/>
      <c r="O193" s="69"/>
      <c r="P193" s="46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</row>
    <row r="194" customFormat="false" ht="12.75" hidden="false" customHeight="false" outlineLevel="0" collapsed="false">
      <c r="H194" s="69"/>
      <c r="I194" s="69"/>
      <c r="J194" s="69"/>
      <c r="K194" s="69"/>
      <c r="L194" s="69"/>
      <c r="M194" s="69"/>
      <c r="N194" s="69"/>
      <c r="O194" s="69"/>
      <c r="P194" s="46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</row>
    <row r="195" customFormat="false" ht="12.75" hidden="false" customHeight="false" outlineLevel="0" collapsed="false">
      <c r="H195" s="69"/>
      <c r="I195" s="69"/>
      <c r="J195" s="69"/>
      <c r="K195" s="69"/>
      <c r="L195" s="69"/>
      <c r="M195" s="69"/>
      <c r="N195" s="69"/>
      <c r="O195" s="69"/>
      <c r="P195" s="46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</row>
    <row r="196" customFormat="false" ht="12.75" hidden="false" customHeight="false" outlineLevel="0" collapsed="false">
      <c r="H196" s="69"/>
      <c r="I196" s="69"/>
      <c r="J196" s="69"/>
      <c r="K196" s="69"/>
      <c r="L196" s="69"/>
      <c r="M196" s="69"/>
      <c r="N196" s="69"/>
      <c r="O196" s="69"/>
      <c r="P196" s="46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</row>
    <row r="197" customFormat="false" ht="12.75" hidden="false" customHeight="false" outlineLevel="0" collapsed="false">
      <c r="H197" s="69"/>
      <c r="I197" s="69"/>
      <c r="J197" s="69"/>
      <c r="K197" s="69"/>
      <c r="L197" s="69"/>
      <c r="M197" s="69"/>
      <c r="N197" s="69"/>
      <c r="O197" s="69"/>
      <c r="P197" s="46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</row>
    <row r="198" customFormat="false" ht="12.75" hidden="false" customHeight="false" outlineLevel="0" collapsed="false">
      <c r="H198" s="69"/>
      <c r="I198" s="69"/>
      <c r="J198" s="69"/>
      <c r="K198" s="69"/>
      <c r="L198" s="69"/>
      <c r="M198" s="69"/>
      <c r="N198" s="69"/>
      <c r="O198" s="69"/>
      <c r="P198" s="46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</row>
    <row r="199" customFormat="false" ht="12.75" hidden="false" customHeight="false" outlineLevel="0" collapsed="false">
      <c r="H199" s="69"/>
      <c r="I199" s="69"/>
      <c r="J199" s="69"/>
      <c r="K199" s="69"/>
      <c r="L199" s="69"/>
      <c r="M199" s="69"/>
      <c r="N199" s="69"/>
      <c r="O199" s="69"/>
      <c r="P199" s="46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</row>
    <row r="200" customFormat="false" ht="12.75" hidden="false" customHeight="false" outlineLevel="0" collapsed="false">
      <c r="H200" s="69"/>
      <c r="I200" s="69"/>
      <c r="J200" s="69"/>
      <c r="K200" s="69"/>
      <c r="L200" s="69"/>
      <c r="M200" s="69"/>
      <c r="N200" s="69"/>
      <c r="O200" s="69"/>
      <c r="P200" s="46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</row>
    <row r="201" customFormat="false" ht="12.75" hidden="false" customHeight="false" outlineLevel="0" collapsed="false">
      <c r="H201" s="69"/>
      <c r="I201" s="69"/>
      <c r="J201" s="69"/>
      <c r="K201" s="69"/>
      <c r="L201" s="69"/>
      <c r="M201" s="69"/>
      <c r="N201" s="69"/>
      <c r="O201" s="69"/>
      <c r="P201" s="46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</row>
    <row r="202" customFormat="false" ht="12.75" hidden="false" customHeight="false" outlineLevel="0" collapsed="false">
      <c r="H202" s="69"/>
      <c r="I202" s="69"/>
      <c r="J202" s="69"/>
      <c r="K202" s="69"/>
      <c r="L202" s="69"/>
      <c r="M202" s="69"/>
      <c r="N202" s="69"/>
      <c r="O202" s="69"/>
      <c r="P202" s="46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</row>
    <row r="203" customFormat="false" ht="12.75" hidden="false" customHeight="false" outlineLevel="0" collapsed="false">
      <c r="H203" s="69"/>
      <c r="I203" s="69"/>
      <c r="J203" s="69"/>
      <c r="K203" s="69"/>
      <c r="L203" s="69"/>
      <c r="M203" s="69"/>
      <c r="N203" s="69"/>
      <c r="O203" s="69"/>
      <c r="P203" s="46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</row>
    <row r="204" customFormat="false" ht="12.75" hidden="false" customHeight="false" outlineLevel="0" collapsed="false">
      <c r="H204" s="69"/>
      <c r="I204" s="69"/>
      <c r="J204" s="69"/>
      <c r="K204" s="69"/>
      <c r="L204" s="69"/>
      <c r="M204" s="69"/>
      <c r="N204" s="69"/>
      <c r="O204" s="69"/>
      <c r="P204" s="46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</row>
    <row r="205" customFormat="false" ht="12.75" hidden="false" customHeight="false" outlineLevel="0" collapsed="false">
      <c r="H205" s="69"/>
      <c r="I205" s="69"/>
      <c r="J205" s="69"/>
      <c r="K205" s="69"/>
      <c r="L205" s="69"/>
      <c r="M205" s="69"/>
      <c r="N205" s="69"/>
      <c r="O205" s="69"/>
      <c r="P205" s="46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</row>
    <row r="206" customFormat="false" ht="12.75" hidden="false" customHeight="false" outlineLevel="0" collapsed="false">
      <c r="H206" s="69"/>
      <c r="I206" s="69"/>
      <c r="J206" s="69"/>
      <c r="K206" s="69"/>
      <c r="L206" s="69"/>
      <c r="M206" s="69"/>
      <c r="N206" s="69"/>
      <c r="O206" s="69"/>
      <c r="P206" s="46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</row>
    <row r="207" customFormat="false" ht="12.75" hidden="false" customHeight="false" outlineLevel="0" collapsed="false">
      <c r="H207" s="69"/>
      <c r="I207" s="69"/>
      <c r="J207" s="69"/>
      <c r="K207" s="69"/>
      <c r="L207" s="69"/>
      <c r="M207" s="69"/>
      <c r="N207" s="69"/>
      <c r="O207" s="69"/>
      <c r="P207" s="46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</row>
    <row r="208" customFormat="false" ht="12.75" hidden="false" customHeight="false" outlineLevel="0" collapsed="false">
      <c r="H208" s="69"/>
      <c r="I208" s="69"/>
      <c r="J208" s="69"/>
      <c r="K208" s="69"/>
      <c r="L208" s="69"/>
      <c r="M208" s="69"/>
      <c r="N208" s="69"/>
      <c r="O208" s="69"/>
      <c r="P208" s="46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</row>
    <row r="209" customFormat="false" ht="12.75" hidden="false" customHeight="false" outlineLevel="0" collapsed="false">
      <c r="H209" s="69"/>
      <c r="I209" s="69"/>
      <c r="J209" s="69"/>
      <c r="K209" s="69"/>
      <c r="L209" s="69"/>
      <c r="M209" s="69"/>
      <c r="N209" s="69"/>
      <c r="O209" s="69"/>
      <c r="P209" s="46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</row>
    <row r="210" customFormat="false" ht="12.75" hidden="false" customHeight="false" outlineLevel="0" collapsed="false">
      <c r="H210" s="69"/>
      <c r="I210" s="69"/>
      <c r="J210" s="69"/>
      <c r="K210" s="69"/>
      <c r="L210" s="69"/>
      <c r="M210" s="69"/>
      <c r="N210" s="69"/>
      <c r="O210" s="69"/>
      <c r="P210" s="46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</row>
    <row r="211" customFormat="false" ht="12.75" hidden="false" customHeight="false" outlineLevel="0" collapsed="false">
      <c r="H211" s="69"/>
      <c r="I211" s="69"/>
      <c r="J211" s="69"/>
      <c r="K211" s="69"/>
      <c r="L211" s="69"/>
      <c r="M211" s="69"/>
      <c r="N211" s="69"/>
      <c r="O211" s="69"/>
      <c r="P211" s="46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</row>
    <row r="212" customFormat="false" ht="12.75" hidden="false" customHeight="false" outlineLevel="0" collapsed="false">
      <c r="H212" s="69"/>
      <c r="I212" s="69"/>
      <c r="J212" s="69"/>
      <c r="K212" s="69"/>
      <c r="L212" s="69"/>
      <c r="M212" s="69"/>
      <c r="N212" s="69"/>
      <c r="O212" s="69"/>
      <c r="P212" s="46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</row>
    <row r="213" customFormat="false" ht="12.75" hidden="false" customHeight="false" outlineLevel="0" collapsed="false">
      <c r="H213" s="69"/>
      <c r="I213" s="69"/>
      <c r="J213" s="69"/>
      <c r="K213" s="69"/>
      <c r="L213" s="69"/>
      <c r="M213" s="69"/>
      <c r="N213" s="69"/>
      <c r="O213" s="69"/>
      <c r="P213" s="46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</row>
    <row r="214" customFormat="false" ht="12.75" hidden="false" customHeight="false" outlineLevel="0" collapsed="false">
      <c r="H214" s="69"/>
      <c r="I214" s="69"/>
      <c r="J214" s="69"/>
      <c r="K214" s="69"/>
      <c r="L214" s="69"/>
      <c r="M214" s="69"/>
      <c r="N214" s="69"/>
      <c r="O214" s="69"/>
      <c r="P214" s="46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</row>
    <row r="215" customFormat="false" ht="12.75" hidden="false" customHeight="false" outlineLevel="0" collapsed="false">
      <c r="H215" s="69"/>
      <c r="I215" s="69"/>
      <c r="J215" s="69"/>
      <c r="K215" s="69"/>
      <c r="L215" s="69"/>
      <c r="M215" s="69"/>
      <c r="N215" s="69"/>
      <c r="O215" s="69"/>
      <c r="P215" s="46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</row>
    <row r="216" customFormat="false" ht="12.75" hidden="false" customHeight="false" outlineLevel="0" collapsed="false">
      <c r="H216" s="69"/>
      <c r="I216" s="69"/>
      <c r="J216" s="69"/>
      <c r="K216" s="69"/>
      <c r="L216" s="69"/>
      <c r="M216" s="69"/>
      <c r="N216" s="69"/>
      <c r="O216" s="69"/>
      <c r="P216" s="46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</row>
    <row r="217" customFormat="false" ht="12.75" hidden="false" customHeight="false" outlineLevel="0" collapsed="false">
      <c r="H217" s="69"/>
      <c r="I217" s="69"/>
      <c r="J217" s="69"/>
      <c r="K217" s="69"/>
      <c r="L217" s="69"/>
      <c r="M217" s="69"/>
      <c r="N217" s="69"/>
      <c r="O217" s="69"/>
      <c r="P217" s="46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</row>
    <row r="218" customFormat="false" ht="12.75" hidden="false" customHeight="false" outlineLevel="0" collapsed="false">
      <c r="H218" s="69"/>
      <c r="I218" s="69"/>
      <c r="J218" s="69"/>
      <c r="K218" s="69"/>
      <c r="L218" s="69"/>
      <c r="M218" s="69"/>
      <c r="N218" s="69"/>
      <c r="O218" s="69"/>
      <c r="P218" s="46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</row>
    <row r="219" customFormat="false" ht="12.75" hidden="false" customHeight="false" outlineLevel="0" collapsed="false">
      <c r="H219" s="69"/>
      <c r="I219" s="69"/>
      <c r="J219" s="69"/>
      <c r="K219" s="69"/>
      <c r="L219" s="69"/>
      <c r="M219" s="69"/>
      <c r="N219" s="69"/>
      <c r="O219" s="69"/>
      <c r="P219" s="46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</row>
    <row r="220" customFormat="false" ht="12.75" hidden="false" customHeight="false" outlineLevel="0" collapsed="false">
      <c r="H220" s="69"/>
      <c r="I220" s="69"/>
      <c r="J220" s="69"/>
      <c r="K220" s="69"/>
      <c r="L220" s="69"/>
      <c r="M220" s="69"/>
      <c r="N220" s="69"/>
      <c r="O220" s="69"/>
      <c r="P220" s="46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</row>
    <row r="221" customFormat="false" ht="12.75" hidden="false" customHeight="false" outlineLevel="0" collapsed="false">
      <c r="H221" s="69"/>
      <c r="I221" s="69"/>
      <c r="J221" s="69"/>
      <c r="K221" s="69"/>
      <c r="L221" s="69"/>
      <c r="M221" s="69"/>
      <c r="N221" s="69"/>
      <c r="O221" s="69"/>
      <c r="P221" s="46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</row>
    <row r="222" customFormat="false" ht="12.75" hidden="false" customHeight="false" outlineLevel="0" collapsed="false">
      <c r="H222" s="69"/>
      <c r="I222" s="69"/>
      <c r="J222" s="69"/>
      <c r="K222" s="69"/>
      <c r="L222" s="69"/>
      <c r="M222" s="69"/>
      <c r="N222" s="69"/>
      <c r="O222" s="69"/>
      <c r="P222" s="46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</row>
    <row r="223" customFormat="false" ht="12.75" hidden="false" customHeight="false" outlineLevel="0" collapsed="false">
      <c r="H223" s="69"/>
      <c r="I223" s="69"/>
      <c r="J223" s="69"/>
      <c r="K223" s="69"/>
      <c r="L223" s="69"/>
      <c r="M223" s="69"/>
      <c r="N223" s="69"/>
      <c r="O223" s="69"/>
      <c r="P223" s="46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</row>
    <row r="224" customFormat="false" ht="12.75" hidden="false" customHeight="false" outlineLevel="0" collapsed="false">
      <c r="H224" s="69"/>
      <c r="I224" s="69"/>
      <c r="J224" s="69"/>
      <c r="K224" s="69"/>
      <c r="L224" s="69"/>
      <c r="M224" s="69"/>
      <c r="N224" s="69"/>
      <c r="O224" s="69"/>
      <c r="P224" s="46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3" width="13.41"/>
    <col collapsed="false" customWidth="true" hidden="false" outlineLevel="0" max="4" min="4" style="32" width="11.42"/>
    <col collapsed="false" customWidth="true" hidden="false" outlineLevel="0" max="5" min="5" style="117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2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9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50" width="10.99"/>
    <col collapsed="false" customWidth="true" hidden="false" outlineLevel="0" max="39" min="39" style="152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291</v>
      </c>
      <c r="B1" s="9"/>
      <c r="C1" s="68"/>
      <c r="O1" s="5"/>
      <c r="AD1" s="180" t="s">
        <v>256</v>
      </c>
    </row>
    <row r="2" customFormat="false" ht="16.5" hidden="false" customHeight="true" outlineLevel="0" collapsed="false">
      <c r="A2" s="46"/>
      <c r="B2" s="29"/>
      <c r="C2" s="68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497" t="s">
        <v>292</v>
      </c>
      <c r="D3" s="497" t="s">
        <v>293</v>
      </c>
      <c r="F3" s="29"/>
      <c r="J3" s="29"/>
      <c r="K3" s="29"/>
    </row>
    <row r="4" customFormat="false" ht="17.1" hidden="false" customHeight="true" outlineLevel="0" collapsed="false">
      <c r="A4" s="244"/>
      <c r="B4" s="142" t="s">
        <v>294</v>
      </c>
      <c r="C4" s="9"/>
      <c r="D4" s="412" t="s">
        <v>295</v>
      </c>
      <c r="E4" s="142"/>
      <c r="F4" s="142"/>
      <c r="G4" s="142"/>
      <c r="P4" s="35"/>
      <c r="S4" s="35"/>
      <c r="W4" s="9"/>
      <c r="X4" s="451"/>
    </row>
    <row r="5" customFormat="false" ht="17.1" hidden="false" customHeight="true" outlineLevel="0" collapsed="false">
      <c r="A5" s="18"/>
      <c r="B5" s="246" t="s">
        <v>158</v>
      </c>
      <c r="C5" s="246" t="s">
        <v>159</v>
      </c>
      <c r="D5" s="246" t="s">
        <v>158</v>
      </c>
      <c r="E5" s="246" t="s">
        <v>159</v>
      </c>
      <c r="F5" s="142"/>
      <c r="O5" s="181"/>
      <c r="P5" s="35"/>
      <c r="R5" s="32"/>
      <c r="S5" s="35"/>
      <c r="U5" s="32"/>
      <c r="V5" s="32"/>
      <c r="W5" s="117"/>
      <c r="X5" s="97"/>
    </row>
    <row r="6" customFormat="false" ht="15" hidden="false" customHeight="true" outlineLevel="0" collapsed="false">
      <c r="A6" s="18" t="n">
        <v>1</v>
      </c>
      <c r="B6" s="142" t="n">
        <v>-2410</v>
      </c>
      <c r="C6" s="142" t="n">
        <v>-3699</v>
      </c>
      <c r="D6" s="142" t="n">
        <v>-2210</v>
      </c>
      <c r="E6" s="142" t="n">
        <v>-2000</v>
      </c>
      <c r="F6" s="142" t="n">
        <f aca="false">+C6+E6-B6-D6</f>
        <v>-1079</v>
      </c>
      <c r="O6" s="181"/>
      <c r="P6" s="35"/>
      <c r="R6" s="32"/>
      <c r="S6" s="35"/>
      <c r="U6" s="32"/>
      <c r="V6" s="400"/>
      <c r="W6" s="117"/>
      <c r="X6" s="97"/>
      <c r="Y6" s="97"/>
      <c r="AD6" s="18"/>
      <c r="AE6" s="452"/>
      <c r="AF6" s="246"/>
      <c r="AG6" s="246"/>
      <c r="AH6" s="246"/>
      <c r="AI6" s="18"/>
    </row>
    <row r="7" customFormat="false" ht="15" hidden="false" customHeight="true" outlineLevel="0" collapsed="false">
      <c r="A7" s="18" t="n">
        <v>2</v>
      </c>
      <c r="B7" s="142" t="n">
        <v>-2402</v>
      </c>
      <c r="C7" s="142" t="n">
        <v>-3699</v>
      </c>
      <c r="D7" s="142" t="n">
        <v>-18</v>
      </c>
      <c r="E7" s="142" t="n">
        <v>-2000</v>
      </c>
      <c r="F7" s="142" t="n">
        <f aca="false">+C7+E7-B7-D7</f>
        <v>-3279</v>
      </c>
      <c r="J7" s="181"/>
      <c r="K7" s="181"/>
      <c r="L7" s="181"/>
      <c r="M7" s="181"/>
      <c r="N7" s="181"/>
      <c r="O7" s="181"/>
      <c r="P7" s="35"/>
      <c r="R7" s="32"/>
      <c r="S7" s="35"/>
      <c r="U7" s="32"/>
      <c r="V7" s="32"/>
      <c r="W7" s="117"/>
      <c r="X7" s="97"/>
      <c r="Y7" s="97"/>
      <c r="AD7" s="160"/>
      <c r="AE7" s="453"/>
      <c r="AF7" s="142"/>
      <c r="AG7" s="142"/>
      <c r="AH7" s="197"/>
      <c r="AI7" s="138"/>
    </row>
    <row r="8" customFormat="false" ht="15" hidden="false" customHeight="true" outlineLevel="2" collapsed="false">
      <c r="A8" s="18" t="n">
        <v>3</v>
      </c>
      <c r="B8" s="142" t="n">
        <v>-877</v>
      </c>
      <c r="C8" s="142" t="n">
        <v>-3699</v>
      </c>
      <c r="D8" s="142" t="n">
        <v>-674</v>
      </c>
      <c r="E8" s="142" t="n">
        <v>-2000</v>
      </c>
      <c r="F8" s="142" t="n">
        <f aca="false">+C8+E8-B8-D8</f>
        <v>-4148</v>
      </c>
      <c r="O8" s="181"/>
      <c r="P8" s="35"/>
      <c r="R8" s="32"/>
      <c r="S8" s="35"/>
      <c r="U8" s="32"/>
      <c r="V8" s="32"/>
      <c r="W8" s="117"/>
      <c r="X8" s="97"/>
      <c r="Y8" s="97"/>
      <c r="AD8" s="160"/>
      <c r="AE8" s="453"/>
      <c r="AF8" s="142"/>
      <c r="AG8" s="142"/>
      <c r="AH8" s="197"/>
      <c r="AI8" s="138"/>
      <c r="AJ8" s="97"/>
    </row>
    <row r="9" customFormat="false" ht="15" hidden="false" customHeight="true" outlineLevel="1" collapsed="false">
      <c r="A9" s="18" t="n">
        <v>4</v>
      </c>
      <c r="B9" s="142" t="n">
        <v>-2234</v>
      </c>
      <c r="C9" s="142" t="n">
        <v>-3699</v>
      </c>
      <c r="D9" s="142" t="n">
        <v>-2562</v>
      </c>
      <c r="E9" s="142" t="n">
        <v>-2000</v>
      </c>
      <c r="F9" s="142" t="n">
        <f aca="false">+C9+E9-B9-D9</f>
        <v>-903</v>
      </c>
      <c r="O9" s="152"/>
      <c r="P9" s="35"/>
      <c r="R9" s="32"/>
      <c r="S9" s="35"/>
      <c r="U9" s="32"/>
      <c r="V9" s="32"/>
      <c r="W9" s="117"/>
      <c r="X9" s="97"/>
      <c r="Y9" s="97"/>
      <c r="AD9" s="160"/>
      <c r="AE9" s="453"/>
      <c r="AF9" s="142"/>
      <c r="AG9" s="142"/>
      <c r="AH9" s="197"/>
      <c r="AI9" s="138"/>
      <c r="AJ9" s="97"/>
    </row>
    <row r="10" customFormat="false" ht="15" hidden="false" customHeight="true" outlineLevel="2" collapsed="false">
      <c r="A10" s="18" t="n">
        <v>5</v>
      </c>
      <c r="B10" s="142" t="n">
        <v>-2473</v>
      </c>
      <c r="C10" s="142" t="n">
        <v>-3699</v>
      </c>
      <c r="D10" s="142" t="n">
        <v>-2615</v>
      </c>
      <c r="E10" s="142" t="n">
        <v>-2000</v>
      </c>
      <c r="F10" s="142" t="n">
        <f aca="false">+C10+E10-B10-D10</f>
        <v>-611</v>
      </c>
      <c r="O10" s="181"/>
      <c r="P10" s="35"/>
      <c r="R10" s="32"/>
      <c r="S10" s="35"/>
      <c r="U10" s="32"/>
      <c r="V10" s="32"/>
      <c r="W10" s="117"/>
      <c r="X10" s="97"/>
      <c r="Y10" s="97"/>
      <c r="AD10" s="160"/>
      <c r="AE10" s="453"/>
      <c r="AF10" s="142"/>
      <c r="AG10" s="142"/>
      <c r="AH10" s="197"/>
      <c r="AI10" s="138"/>
      <c r="AJ10" s="97"/>
    </row>
    <row r="11" customFormat="false" ht="15" hidden="false" customHeight="true" outlineLevel="2" collapsed="false">
      <c r="A11" s="18" t="n">
        <v>6</v>
      </c>
      <c r="B11" s="142" t="n">
        <v>-2204</v>
      </c>
      <c r="C11" s="142" t="n">
        <v>-1736</v>
      </c>
      <c r="D11" s="142" t="n">
        <v>-2601</v>
      </c>
      <c r="E11" s="142" t="n">
        <v>-2000</v>
      </c>
      <c r="F11" s="142" t="n">
        <f aca="false">+C11+E11-B11-D11</f>
        <v>1069</v>
      </c>
      <c r="O11" s="181"/>
      <c r="P11" s="35"/>
      <c r="R11" s="32"/>
      <c r="S11" s="35"/>
      <c r="U11" s="32"/>
      <c r="V11" s="32"/>
      <c r="W11" s="117"/>
      <c r="X11" s="97"/>
      <c r="Y11" s="97"/>
      <c r="AD11" s="160"/>
      <c r="AE11" s="453"/>
      <c r="AF11" s="142"/>
      <c r="AG11" s="142"/>
      <c r="AH11" s="197"/>
      <c r="AI11" s="138"/>
      <c r="AJ11" s="97"/>
    </row>
    <row r="12" customFormat="false" ht="15" hidden="false" customHeight="true" outlineLevel="2" collapsed="false">
      <c r="A12" s="18" t="n">
        <v>7</v>
      </c>
      <c r="B12" s="142" t="n">
        <v>-2381</v>
      </c>
      <c r="C12" s="142" t="n">
        <v>-1736</v>
      </c>
      <c r="D12" s="142" t="n">
        <v>-2459</v>
      </c>
      <c r="E12" s="142" t="n">
        <v>-2000</v>
      </c>
      <c r="F12" s="142" t="n">
        <f aca="false">+C12+E12-B12-D12</f>
        <v>1104</v>
      </c>
      <c r="O12" s="181"/>
      <c r="P12" s="35"/>
      <c r="R12" s="32"/>
      <c r="S12" s="35"/>
      <c r="U12" s="32"/>
      <c r="V12" s="32"/>
      <c r="W12" s="117"/>
      <c r="X12" s="97"/>
      <c r="Y12" s="97"/>
      <c r="AD12" s="160"/>
      <c r="AE12" s="453"/>
      <c r="AF12" s="142"/>
      <c r="AG12" s="142"/>
      <c r="AH12" s="197"/>
      <c r="AI12" s="138"/>
      <c r="AJ12" s="97"/>
    </row>
    <row r="13" customFormat="false" ht="15" hidden="false" customHeight="true" outlineLevel="2" collapsed="false">
      <c r="A13" s="18" t="n">
        <v>8</v>
      </c>
      <c r="B13" s="142" t="n">
        <v>-2271</v>
      </c>
      <c r="C13" s="142" t="n">
        <v>-1736</v>
      </c>
      <c r="D13" s="142" t="n">
        <v>-1917</v>
      </c>
      <c r="E13" s="142" t="n">
        <v>-2000</v>
      </c>
      <c r="F13" s="142" t="n">
        <f aca="false">+C13+E13-B13-D13</f>
        <v>452</v>
      </c>
      <c r="O13" s="181"/>
      <c r="P13" s="35"/>
      <c r="R13" s="32"/>
      <c r="S13" s="35"/>
      <c r="U13" s="32"/>
      <c r="V13" s="32"/>
      <c r="W13" s="117"/>
      <c r="X13" s="97"/>
      <c r="Y13" s="97"/>
      <c r="AD13" s="160"/>
      <c r="AE13" s="453"/>
      <c r="AF13" s="142"/>
      <c r="AG13" s="142"/>
      <c r="AH13" s="197"/>
      <c r="AI13" s="138"/>
      <c r="AJ13" s="97"/>
    </row>
    <row r="14" customFormat="false" ht="15" hidden="false" customHeight="true" outlineLevel="1" collapsed="false">
      <c r="A14" s="18" t="n">
        <v>9</v>
      </c>
      <c r="B14" s="142" t="n">
        <v>-2359</v>
      </c>
      <c r="C14" s="142" t="n">
        <v>-1736</v>
      </c>
      <c r="D14" s="142" t="n">
        <v>-95</v>
      </c>
      <c r="E14" s="142" t="n">
        <v>-2000</v>
      </c>
      <c r="F14" s="142" t="n">
        <f aca="false">+C14+E14-B14-D14</f>
        <v>-1282</v>
      </c>
      <c r="O14" s="181"/>
      <c r="P14" s="35"/>
      <c r="R14" s="32"/>
      <c r="S14" s="35"/>
      <c r="U14" s="32"/>
      <c r="V14" s="32"/>
      <c r="W14" s="117"/>
      <c r="X14" s="97"/>
      <c r="Y14" s="97"/>
      <c r="AD14" s="160"/>
      <c r="AE14" s="453"/>
      <c r="AF14" s="142"/>
      <c r="AG14" s="142"/>
      <c r="AH14" s="197"/>
      <c r="AI14" s="138"/>
      <c r="AJ14" s="97"/>
    </row>
    <row r="15" customFormat="false" ht="15" hidden="false" customHeight="true" outlineLevel="2" collapsed="false">
      <c r="A15" s="18" t="n">
        <v>10</v>
      </c>
      <c r="B15" s="142" t="n">
        <v>-2250</v>
      </c>
      <c r="C15" s="142" t="n">
        <v>-1736</v>
      </c>
      <c r="D15" s="142" t="n">
        <v>-689</v>
      </c>
      <c r="E15" s="142" t="n">
        <v>-2000</v>
      </c>
      <c r="F15" s="142" t="n">
        <f aca="false">+C15+E15-B15-D15</f>
        <v>-797</v>
      </c>
      <c r="O15" s="181"/>
      <c r="P15" s="35"/>
      <c r="R15" s="32"/>
      <c r="AD15" s="160"/>
      <c r="AE15" s="453"/>
      <c r="AF15" s="142"/>
      <c r="AG15" s="142"/>
      <c r="AH15" s="197"/>
      <c r="AI15" s="138"/>
      <c r="AJ15" s="97"/>
    </row>
    <row r="16" customFormat="false" ht="18" hidden="false" customHeight="true" outlineLevel="2" collapsed="false">
      <c r="A16" s="18" t="n">
        <v>11</v>
      </c>
      <c r="B16" s="142" t="n">
        <v>-2565</v>
      </c>
      <c r="C16" s="142" t="n">
        <v>-1736</v>
      </c>
      <c r="D16" s="142" t="n">
        <v>-2590</v>
      </c>
      <c r="E16" s="142" t="n">
        <v>-2000</v>
      </c>
      <c r="F16" s="142" t="n">
        <f aca="false">+C16+E16-B16-D16</f>
        <v>1419</v>
      </c>
      <c r="O16" s="181"/>
      <c r="P16" s="35"/>
      <c r="R16" s="32"/>
      <c r="S16" s="35"/>
      <c r="U16" s="32"/>
      <c r="V16" s="32"/>
      <c r="W16" s="117"/>
      <c r="X16" s="97"/>
      <c r="Y16" s="97"/>
      <c r="AD16" s="160"/>
      <c r="AE16" s="453"/>
      <c r="AF16" s="142"/>
      <c r="AG16" s="142"/>
      <c r="AH16" s="197"/>
      <c r="AI16" s="138"/>
      <c r="AJ16" s="97"/>
    </row>
    <row r="17" customFormat="false" ht="18" hidden="false" customHeight="true" outlineLevel="2" collapsed="false">
      <c r="A17" s="18" t="n">
        <v>12</v>
      </c>
      <c r="B17" s="142" t="n">
        <v>-2181</v>
      </c>
      <c r="C17" s="142" t="n">
        <v>-1736</v>
      </c>
      <c r="D17" s="142" t="n">
        <v>-2504</v>
      </c>
      <c r="E17" s="142" t="n">
        <v>-2000</v>
      </c>
      <c r="F17" s="142" t="n">
        <f aca="false">+C17+E17-B17-D17</f>
        <v>949</v>
      </c>
      <c r="O17" s="181"/>
      <c r="P17" s="35"/>
      <c r="R17" s="32"/>
      <c r="S17" s="35"/>
      <c r="AD17" s="160"/>
      <c r="AE17" s="453"/>
      <c r="AF17" s="142"/>
      <c r="AG17" s="142"/>
      <c r="AH17" s="197"/>
      <c r="AI17" s="138"/>
      <c r="AJ17" s="97"/>
    </row>
    <row r="18" customFormat="false" ht="18" hidden="false" customHeight="true" outlineLevel="1" collapsed="false">
      <c r="A18" s="18" t="n">
        <v>13</v>
      </c>
      <c r="B18" s="142" t="n">
        <v>-2440</v>
      </c>
      <c r="C18" s="142" t="n">
        <v>-1736</v>
      </c>
      <c r="D18" s="142" t="n">
        <v>-2510</v>
      </c>
      <c r="E18" s="142" t="n">
        <v>-2000</v>
      </c>
      <c r="F18" s="142" t="n">
        <f aca="false">+C18+E18-B18-D18</f>
        <v>1214</v>
      </c>
      <c r="O18" s="181"/>
      <c r="P18" s="35"/>
      <c r="R18" s="32"/>
      <c r="S18" s="35"/>
      <c r="AD18" s="160"/>
      <c r="AE18" s="453"/>
      <c r="AF18" s="142"/>
      <c r="AG18" s="142"/>
      <c r="AH18" s="197"/>
      <c r="AI18" s="138"/>
      <c r="AJ18" s="97"/>
    </row>
    <row r="19" customFormat="false" ht="18" hidden="false" customHeight="true" outlineLevel="2" collapsed="false">
      <c r="A19" s="18" t="n">
        <v>14</v>
      </c>
      <c r="B19" s="142" t="n">
        <v>-2055</v>
      </c>
      <c r="C19" s="142" t="n">
        <v>-1736</v>
      </c>
      <c r="D19" s="142" t="n">
        <v>-2466</v>
      </c>
      <c r="E19" s="142" t="n">
        <v>-2000</v>
      </c>
      <c r="F19" s="142" t="n">
        <f aca="false">+C19+E19-B19-D19</f>
        <v>785</v>
      </c>
      <c r="O19" s="181"/>
      <c r="P19" s="35"/>
      <c r="R19" s="32"/>
      <c r="S19" s="35"/>
      <c r="U19" s="32"/>
      <c r="AD19" s="160"/>
      <c r="AE19" s="453"/>
      <c r="AF19" s="142"/>
      <c r="AG19" s="142"/>
      <c r="AH19" s="197"/>
      <c r="AI19" s="138"/>
      <c r="AJ19" s="97"/>
    </row>
    <row r="20" customFormat="false" ht="18" hidden="false" customHeight="true" outlineLevel="1" collapsed="false">
      <c r="A20" s="18" t="n">
        <v>15</v>
      </c>
      <c r="B20" s="142" t="n">
        <v>-2305</v>
      </c>
      <c r="C20" s="142" t="n">
        <v>-1736</v>
      </c>
      <c r="D20" s="142" t="n">
        <v>-2095</v>
      </c>
      <c r="E20" s="142" t="n">
        <v>-2000</v>
      </c>
      <c r="F20" s="142" t="n">
        <f aca="false">+C20+E20-B20-D20</f>
        <v>664</v>
      </c>
      <c r="O20" s="181"/>
      <c r="P20" s="35"/>
      <c r="R20" s="32"/>
      <c r="S20" s="35"/>
      <c r="U20" s="32"/>
      <c r="AD20" s="160"/>
      <c r="AE20" s="453"/>
      <c r="AF20" s="142"/>
      <c r="AG20" s="142"/>
      <c r="AH20" s="197"/>
      <c r="AI20" s="138"/>
      <c r="AJ20" s="97"/>
    </row>
    <row r="21" customFormat="false" ht="18" hidden="false" customHeight="true" outlineLevel="2" collapsed="false">
      <c r="A21" s="18" t="n">
        <v>16</v>
      </c>
      <c r="B21" s="142" t="n">
        <v>-695</v>
      </c>
      <c r="C21" s="142" t="n">
        <v>-1736</v>
      </c>
      <c r="D21" s="142" t="n">
        <v>-222</v>
      </c>
      <c r="E21" s="142" t="n">
        <v>-2000</v>
      </c>
      <c r="F21" s="142" t="n">
        <f aca="false">+C21+E21-B21-D21</f>
        <v>-2819</v>
      </c>
      <c r="O21" s="181"/>
      <c r="P21" s="35"/>
      <c r="R21" s="32"/>
      <c r="S21" s="35"/>
      <c r="U21" s="32"/>
      <c r="AD21" s="160"/>
      <c r="AE21" s="453"/>
      <c r="AF21" s="142"/>
      <c r="AG21" s="142"/>
      <c r="AH21" s="197"/>
      <c r="AI21" s="138"/>
      <c r="AJ21" s="97"/>
    </row>
    <row r="22" customFormat="false" ht="18" hidden="false" customHeight="true" outlineLevel="2" collapsed="false">
      <c r="A22" s="18" t="n">
        <v>17</v>
      </c>
      <c r="B22" s="142" t="n">
        <v>-1962</v>
      </c>
      <c r="C22" s="142" t="n">
        <v>-1736</v>
      </c>
      <c r="D22" s="142" t="n">
        <v>-566</v>
      </c>
      <c r="E22" s="142" t="n">
        <v>-2000</v>
      </c>
      <c r="F22" s="142" t="n">
        <f aca="false">+C22+E22-B22-D22</f>
        <v>-1208</v>
      </c>
      <c r="O22" s="181"/>
      <c r="P22" s="35"/>
      <c r="R22" s="32"/>
      <c r="S22" s="35"/>
      <c r="U22" s="32"/>
      <c r="V22" s="32"/>
      <c r="W22" s="117"/>
      <c r="X22" s="97"/>
      <c r="Y22" s="97"/>
      <c r="AD22" s="160"/>
      <c r="AE22" s="453"/>
      <c r="AF22" s="142"/>
      <c r="AG22" s="142"/>
      <c r="AH22" s="197"/>
      <c r="AI22" s="138"/>
      <c r="AJ22" s="97"/>
    </row>
    <row r="23" customFormat="false" ht="18" hidden="false" customHeight="true" outlineLevel="1" collapsed="false">
      <c r="A23" s="18" t="n">
        <v>18</v>
      </c>
      <c r="B23" s="142"/>
      <c r="C23" s="142"/>
      <c r="D23" s="142"/>
      <c r="E23" s="142"/>
      <c r="F23" s="142" t="n">
        <f aca="false">+C23+E23-B23-D23</f>
        <v>0</v>
      </c>
      <c r="O23" s="181"/>
      <c r="P23" s="35"/>
      <c r="R23" s="32"/>
      <c r="S23" s="35"/>
      <c r="U23" s="32"/>
      <c r="V23" s="32"/>
      <c r="W23" s="117"/>
      <c r="X23" s="97"/>
      <c r="Y23" s="97"/>
      <c r="AD23" s="160"/>
      <c r="AE23" s="453"/>
      <c r="AF23" s="142"/>
      <c r="AG23" s="142"/>
      <c r="AH23" s="197"/>
      <c r="AI23" s="138"/>
      <c r="AJ23" s="97"/>
    </row>
    <row r="24" customFormat="false" ht="18" hidden="false" customHeight="true" outlineLevel="2" collapsed="false">
      <c r="A24" s="18" t="n">
        <v>19</v>
      </c>
      <c r="B24" s="142"/>
      <c r="C24" s="142"/>
      <c r="D24" s="142"/>
      <c r="E24" s="142"/>
      <c r="F24" s="142" t="n">
        <f aca="false">+C24+E24-B24-D24</f>
        <v>0</v>
      </c>
      <c r="O24" s="181"/>
      <c r="P24" s="35"/>
      <c r="R24" s="32"/>
      <c r="S24" s="35"/>
      <c r="U24" s="32"/>
      <c r="V24" s="32"/>
      <c r="W24" s="117"/>
      <c r="X24" s="97"/>
      <c r="Y24" s="97"/>
      <c r="AD24" s="160"/>
      <c r="AE24" s="453"/>
      <c r="AF24" s="142"/>
      <c r="AG24" s="142"/>
      <c r="AH24" s="197"/>
      <c r="AI24" s="138"/>
      <c r="AJ24" s="97"/>
    </row>
    <row r="25" customFormat="false" ht="18" hidden="false" customHeight="true" outlineLevel="2" collapsed="false">
      <c r="A25" s="18" t="n">
        <v>20</v>
      </c>
      <c r="B25" s="142"/>
      <c r="C25" s="142"/>
      <c r="D25" s="142"/>
      <c r="E25" s="142"/>
      <c r="F25" s="142" t="n">
        <f aca="false">+C25+E25-B25-D25</f>
        <v>0</v>
      </c>
      <c r="O25" s="181"/>
      <c r="P25" s="35"/>
      <c r="Q25" s="145"/>
      <c r="R25" s="32"/>
      <c r="S25" s="35"/>
      <c r="U25" s="32"/>
      <c r="V25" s="32"/>
      <c r="W25" s="117"/>
      <c r="X25" s="97"/>
      <c r="Y25" s="97"/>
      <c r="AD25" s="160"/>
      <c r="AE25" s="453"/>
      <c r="AF25" s="142"/>
      <c r="AG25" s="142"/>
      <c r="AH25" s="197"/>
      <c r="AI25" s="138"/>
      <c r="AJ25" s="97"/>
    </row>
    <row r="26" customFormat="false" ht="18" hidden="false" customHeight="true" outlineLevel="2" collapsed="false">
      <c r="A26" s="18" t="n">
        <v>21</v>
      </c>
      <c r="B26" s="142"/>
      <c r="C26" s="142"/>
      <c r="D26" s="142"/>
      <c r="E26" s="142"/>
      <c r="F26" s="142" t="n">
        <f aca="false">+C26+E26-B26-D26</f>
        <v>0</v>
      </c>
      <c r="O26" s="181"/>
      <c r="P26" s="35"/>
      <c r="Q26" s="181"/>
      <c r="R26" s="32"/>
      <c r="U26" s="32"/>
      <c r="V26" s="32"/>
      <c r="W26" s="117"/>
      <c r="X26" s="97"/>
      <c r="AD26" s="160"/>
      <c r="AE26" s="453"/>
      <c r="AF26" s="142"/>
      <c r="AG26" s="142"/>
      <c r="AH26" s="197"/>
      <c r="AI26" s="138"/>
      <c r="AJ26" s="97"/>
    </row>
    <row r="27" customFormat="false" ht="18" hidden="false" customHeight="true" outlineLevel="2" collapsed="false">
      <c r="A27" s="18" t="n">
        <v>22</v>
      </c>
      <c r="B27" s="142"/>
      <c r="C27" s="142"/>
      <c r="D27" s="142"/>
      <c r="E27" s="142"/>
      <c r="F27" s="142" t="n">
        <f aca="false">+C27+E27-B27-D27</f>
        <v>0</v>
      </c>
      <c r="O27" s="181"/>
      <c r="P27" s="35"/>
      <c r="Q27" s="181"/>
      <c r="R27" s="32"/>
      <c r="U27" s="32"/>
      <c r="V27" s="32"/>
      <c r="W27" s="117"/>
      <c r="X27" s="396"/>
      <c r="AD27" s="160"/>
      <c r="AE27" s="453"/>
      <c r="AF27" s="142"/>
      <c r="AG27" s="142"/>
      <c r="AH27" s="197"/>
      <c r="AI27" s="138"/>
      <c r="AJ27" s="97"/>
    </row>
    <row r="28" customFormat="false" ht="18" hidden="false" customHeight="true" outlineLevel="1" collapsed="false">
      <c r="A28" s="18" t="n">
        <v>23</v>
      </c>
      <c r="B28" s="142"/>
      <c r="C28" s="142"/>
      <c r="D28" s="142"/>
      <c r="E28" s="142"/>
      <c r="F28" s="142" t="n">
        <f aca="false">+C28+E28-B28-D28</f>
        <v>0</v>
      </c>
      <c r="O28" s="181"/>
      <c r="P28" s="35"/>
      <c r="Q28" s="181"/>
      <c r="R28" s="32"/>
      <c r="U28" s="32"/>
      <c r="V28" s="32"/>
      <c r="W28" s="117"/>
      <c r="X28" s="190"/>
      <c r="AD28" s="160"/>
      <c r="AE28" s="453"/>
      <c r="AF28" s="142"/>
      <c r="AG28" s="142"/>
      <c r="AH28" s="197"/>
      <c r="AI28" s="138"/>
      <c r="AJ28" s="97"/>
    </row>
    <row r="29" customFormat="false" ht="18" hidden="false" customHeight="true" outlineLevel="2" collapsed="false">
      <c r="A29" s="18" t="n">
        <v>24</v>
      </c>
      <c r="B29" s="142"/>
      <c r="C29" s="142"/>
      <c r="D29" s="142"/>
      <c r="E29" s="142"/>
      <c r="F29" s="142" t="n">
        <f aca="false">+C29+E29-B29-D29</f>
        <v>0</v>
      </c>
      <c r="P29" s="35"/>
      <c r="Q29" s="181"/>
      <c r="R29" s="32"/>
      <c r="U29" s="32"/>
      <c r="V29" s="32"/>
      <c r="W29" s="117"/>
      <c r="X29" s="454"/>
      <c r="AD29" s="160"/>
      <c r="AE29" s="453"/>
      <c r="AF29" s="142"/>
      <c r="AG29" s="142"/>
      <c r="AH29" s="197"/>
      <c r="AI29" s="138"/>
      <c r="AJ29" s="97"/>
    </row>
    <row r="30" customFormat="false" ht="18" hidden="false" customHeight="true" outlineLevel="2" collapsed="false">
      <c r="A30" s="18" t="n">
        <v>25</v>
      </c>
      <c r="B30" s="142"/>
      <c r="C30" s="142"/>
      <c r="D30" s="142"/>
      <c r="E30" s="142"/>
      <c r="F30" s="142" t="n">
        <f aca="false">+C30+E30-B30-D30</f>
        <v>0</v>
      </c>
      <c r="AD30" s="160"/>
      <c r="AE30" s="453"/>
      <c r="AF30" s="142"/>
      <c r="AG30" s="142"/>
      <c r="AH30" s="197"/>
      <c r="AI30" s="138"/>
      <c r="AJ30" s="97"/>
    </row>
    <row r="31" customFormat="false" ht="18" hidden="false" customHeight="true" outlineLevel="2" collapsed="false">
      <c r="A31" s="18" t="n">
        <v>26</v>
      </c>
      <c r="B31" s="142"/>
      <c r="C31" s="142"/>
      <c r="D31" s="142"/>
      <c r="E31" s="142"/>
      <c r="F31" s="142" t="n">
        <f aca="false">+C31+E31-B31-D31</f>
        <v>0</v>
      </c>
      <c r="Q31" s="181"/>
      <c r="R31" s="32"/>
      <c r="S31" s="32"/>
      <c r="T31" s="32"/>
      <c r="U31" s="117"/>
      <c r="V31" s="97"/>
      <c r="AD31" s="160"/>
      <c r="AE31" s="453"/>
      <c r="AF31" s="142"/>
      <c r="AG31" s="142"/>
      <c r="AH31" s="197"/>
      <c r="AI31" s="138"/>
      <c r="AJ31" s="97"/>
    </row>
    <row r="32" customFormat="false" ht="18" hidden="false" customHeight="true" outlineLevel="2" collapsed="false">
      <c r="A32" s="18" t="n">
        <v>27</v>
      </c>
      <c r="B32" s="142"/>
      <c r="C32" s="142"/>
      <c r="D32" s="142"/>
      <c r="E32" s="142"/>
      <c r="F32" s="142" t="n">
        <f aca="false">+C32+E32-B32-D32</f>
        <v>0</v>
      </c>
      <c r="Q32" s="181"/>
      <c r="R32" s="32"/>
      <c r="S32" s="32"/>
      <c r="T32" s="32"/>
      <c r="U32" s="117"/>
      <c r="V32" s="97"/>
      <c r="AD32" s="160"/>
      <c r="AE32" s="453"/>
      <c r="AF32" s="142"/>
      <c r="AG32" s="142"/>
      <c r="AH32" s="197"/>
      <c r="AI32" s="138"/>
      <c r="AJ32" s="97"/>
    </row>
    <row r="33" customFormat="false" ht="18" hidden="false" customHeight="true" outlineLevel="2" collapsed="false">
      <c r="A33" s="18" t="n">
        <v>28</v>
      </c>
      <c r="B33" s="142"/>
      <c r="C33" s="142"/>
      <c r="D33" s="142"/>
      <c r="E33" s="142"/>
      <c r="F33" s="142" t="n">
        <f aca="false">+C33+E33-B33-D33</f>
        <v>0</v>
      </c>
      <c r="Q33" s="181"/>
      <c r="R33" s="32"/>
      <c r="S33" s="32"/>
      <c r="T33" s="32"/>
      <c r="U33" s="117"/>
      <c r="V33" s="97"/>
      <c r="AD33" s="160"/>
      <c r="AE33" s="453"/>
      <c r="AF33" s="142"/>
      <c r="AG33" s="142"/>
      <c r="AH33" s="197"/>
      <c r="AI33" s="138"/>
      <c r="AJ33" s="97"/>
    </row>
    <row r="34" customFormat="false" ht="18" hidden="false" customHeight="true" outlineLevel="2" collapsed="false">
      <c r="A34" s="18" t="n">
        <v>29</v>
      </c>
      <c r="B34" s="142"/>
      <c r="C34" s="142"/>
      <c r="D34" s="142"/>
      <c r="E34" s="142"/>
      <c r="F34" s="142" t="n">
        <f aca="false">+C34+E34-B34-D34</f>
        <v>0</v>
      </c>
      <c r="Q34" s="181"/>
      <c r="R34" s="32"/>
      <c r="S34" s="32"/>
      <c r="T34" s="32"/>
      <c r="U34" s="117"/>
      <c r="V34" s="97"/>
      <c r="AD34" s="160"/>
      <c r="AE34" s="453"/>
      <c r="AF34" s="142"/>
      <c r="AG34" s="142"/>
      <c r="AH34" s="197"/>
      <c r="AI34" s="138"/>
      <c r="AJ34" s="97"/>
    </row>
    <row r="35" customFormat="false" ht="18" hidden="false" customHeight="true" outlineLevel="2" collapsed="false">
      <c r="A35" s="18" t="n">
        <v>30</v>
      </c>
      <c r="B35" s="142"/>
      <c r="C35" s="142"/>
      <c r="D35" s="142"/>
      <c r="E35" s="142"/>
      <c r="F35" s="142" t="n">
        <f aca="false">+C35+E35-B35-D35</f>
        <v>0</v>
      </c>
      <c r="R35" s="32"/>
      <c r="S35" s="32"/>
      <c r="T35" s="32"/>
      <c r="U35" s="117"/>
      <c r="V35" s="97"/>
      <c r="AD35" s="160"/>
      <c r="AE35" s="453"/>
      <c r="AF35" s="142"/>
      <c r="AG35" s="142"/>
      <c r="AH35" s="197"/>
      <c r="AI35" s="138"/>
      <c r="AJ35" s="97"/>
    </row>
    <row r="36" customFormat="false" ht="18" hidden="false" customHeight="true" outlineLevel="1" collapsed="false">
      <c r="A36" s="18" t="n">
        <v>31</v>
      </c>
      <c r="B36" s="142"/>
      <c r="C36" s="142"/>
      <c r="D36" s="142"/>
      <c r="E36" s="142"/>
      <c r="F36" s="142" t="n">
        <f aca="false">+C36+E36-B36-D36</f>
        <v>0</v>
      </c>
      <c r="R36" s="32"/>
      <c r="S36" s="32"/>
      <c r="T36" s="32"/>
      <c r="U36" s="117"/>
      <c r="V36" s="97"/>
      <c r="AD36" s="160"/>
      <c r="AE36" s="453"/>
      <c r="AF36" s="142"/>
      <c r="AG36" s="142"/>
      <c r="AH36" s="197"/>
      <c r="AI36" s="138"/>
      <c r="AJ36" s="97"/>
    </row>
    <row r="37" customFormat="false" ht="18" hidden="false" customHeight="true" outlineLevel="0" collapsed="false">
      <c r="A37" s="18"/>
      <c r="B37" s="142" t="n">
        <f aca="false">SUM(B6:B36)</f>
        <v>-36064</v>
      </c>
      <c r="C37" s="142" t="n">
        <f aca="false">SUM(C6:C36)</f>
        <v>-39327</v>
      </c>
      <c r="D37" s="142" t="n">
        <f aca="false">SUM(D6:D36)</f>
        <v>-28793</v>
      </c>
      <c r="E37" s="142" t="n">
        <f aca="false">SUM(E6:E36)</f>
        <v>-34000</v>
      </c>
      <c r="F37" s="142" t="n">
        <f aca="false">SUM(F6:F36)</f>
        <v>-8470</v>
      </c>
      <c r="J37" s="73"/>
      <c r="R37" s="32"/>
      <c r="S37" s="32"/>
      <c r="T37" s="32"/>
      <c r="U37" s="117"/>
      <c r="V37" s="97"/>
      <c r="AD37" s="160"/>
      <c r="AE37" s="453"/>
      <c r="AF37" s="142"/>
      <c r="AG37" s="142"/>
      <c r="AH37" s="197"/>
      <c r="AI37" s="138"/>
      <c r="AJ37" s="97"/>
    </row>
    <row r="38" customFormat="false" ht="18" hidden="false" customHeight="true" outlineLevel="1" collapsed="false">
      <c r="A38" s="249" t="s">
        <v>1</v>
      </c>
      <c r="E38" s="32"/>
      <c r="F38" s="137" t="n">
        <f aca="false">+summary!G4</f>
        <v>2.08</v>
      </c>
      <c r="R38" s="32"/>
      <c r="S38" s="32"/>
      <c r="T38" s="32"/>
      <c r="U38" s="117"/>
      <c r="V38" s="97"/>
      <c r="AD38" s="160"/>
      <c r="AE38" s="453"/>
      <c r="AF38" s="142"/>
      <c r="AG38" s="142"/>
      <c r="AH38" s="197"/>
      <c r="AI38" s="138"/>
      <c r="AJ38" s="97"/>
    </row>
    <row r="39" customFormat="false" ht="18" hidden="false" customHeight="true" outlineLevel="2" collapsed="false">
      <c r="A39" s="249"/>
      <c r="E39" s="32"/>
      <c r="F39" s="137" t="n">
        <f aca="false">+F38*F37</f>
        <v>-17617.6</v>
      </c>
      <c r="G39" s="455"/>
      <c r="R39" s="32"/>
      <c r="S39" s="32"/>
      <c r="T39" s="32"/>
      <c r="U39" s="32"/>
      <c r="AD39" s="160"/>
      <c r="AE39" s="453"/>
      <c r="AF39" s="142"/>
      <c r="AG39" s="142"/>
      <c r="AH39" s="197"/>
      <c r="AI39" s="138"/>
      <c r="AJ39" s="97"/>
    </row>
    <row r="40" customFormat="false" ht="18" hidden="false" customHeight="true" outlineLevel="1" collapsed="false">
      <c r="A40" s="456" t="n">
        <v>37287</v>
      </c>
      <c r="E40" s="32"/>
      <c r="F40" s="457" t="n">
        <f aca="false">-125437.16+8640.37</f>
        <v>-116796.79</v>
      </c>
      <c r="G40" s="455"/>
      <c r="H40" s="32" t="n">
        <v>713.49</v>
      </c>
      <c r="R40" s="32"/>
      <c r="S40" s="32"/>
      <c r="T40" s="32"/>
      <c r="U40" s="32"/>
      <c r="AD40" s="160"/>
      <c r="AE40" s="453"/>
      <c r="AF40" s="142"/>
      <c r="AG40" s="142"/>
      <c r="AH40" s="197"/>
      <c r="AI40" s="138"/>
      <c r="AJ40" s="97"/>
    </row>
    <row r="41" customFormat="false" ht="18" hidden="false" customHeight="true" outlineLevel="0" collapsed="false">
      <c r="A41" s="456" t="n">
        <v>37304</v>
      </c>
      <c r="E41" s="32"/>
      <c r="F41" s="137" t="n">
        <f aca="false">+F40+F39</f>
        <v>-134414.39</v>
      </c>
      <c r="G41" s="455"/>
      <c r="R41" s="32"/>
      <c r="S41" s="32"/>
      <c r="T41" s="32"/>
      <c r="U41" s="32"/>
      <c r="AD41" s="160"/>
      <c r="AE41" s="453"/>
      <c r="AF41" s="142"/>
      <c r="AG41" s="142"/>
      <c r="AH41" s="197"/>
      <c r="AI41" s="138"/>
      <c r="AJ41" s="9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60"/>
      <c r="AE42" s="453"/>
      <c r="AF42" s="142"/>
      <c r="AG42" s="142"/>
      <c r="AH42" s="197"/>
      <c r="AI42" s="138"/>
      <c r="AJ42" s="97"/>
    </row>
    <row r="43" customFormat="false" ht="18" hidden="false" customHeight="true" outlineLevel="0" collapsed="false">
      <c r="C43" s="117"/>
      <c r="D43" s="458"/>
      <c r="F43" s="29"/>
      <c r="R43" s="32"/>
      <c r="S43" s="32"/>
      <c r="T43" s="32"/>
      <c r="U43" s="32"/>
      <c r="AD43" s="160"/>
      <c r="AE43" s="453"/>
      <c r="AF43" s="142"/>
      <c r="AG43" s="142"/>
      <c r="AH43" s="197"/>
      <c r="AI43" s="138"/>
      <c r="AJ43" s="97"/>
    </row>
    <row r="44" customFormat="false" ht="18" hidden="false" customHeight="true" outlineLevel="0" collapsed="false">
      <c r="C44" s="117"/>
      <c r="D44" s="458"/>
      <c r="F44" s="29"/>
      <c r="AD44" s="160"/>
      <c r="AE44" s="453"/>
      <c r="AF44" s="142"/>
      <c r="AG44" s="142"/>
      <c r="AH44" s="197"/>
      <c r="AI44" s="138"/>
      <c r="AJ44" s="97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H45" s="32" t="n">
        <v>2808</v>
      </c>
      <c r="AD45" s="160"/>
      <c r="AE45" s="453"/>
      <c r="AF45" s="142"/>
      <c r="AG45" s="142"/>
      <c r="AH45" s="197"/>
      <c r="AI45" s="138"/>
      <c r="AJ45" s="97"/>
    </row>
    <row r="46" customFormat="false" ht="18" hidden="false" customHeight="true" outlineLevel="0" collapsed="false">
      <c r="A46" s="161" t="n">
        <f aca="false">+A40</f>
        <v>37287</v>
      </c>
      <c r="B46" s="9"/>
      <c r="C46" s="9"/>
      <c r="D46" s="358" t="n">
        <f aca="false">6619-39586</f>
        <v>-32967</v>
      </c>
      <c r="F46" s="29"/>
      <c r="AD46" s="160"/>
      <c r="AE46" s="453"/>
      <c r="AF46" s="142"/>
      <c r="AG46" s="142"/>
      <c r="AH46" s="197"/>
      <c r="AI46" s="138"/>
      <c r="AJ46" s="97"/>
    </row>
    <row r="47" customFormat="false" ht="18" hidden="false" customHeight="true" outlineLevel="0" collapsed="false">
      <c r="A47" s="161" t="n">
        <f aca="false">+A41</f>
        <v>37304</v>
      </c>
      <c r="B47" s="9"/>
      <c r="C47" s="9"/>
      <c r="D47" s="42" t="n">
        <f aca="false">+F37</f>
        <v>-8470</v>
      </c>
      <c r="F47" s="29"/>
      <c r="AD47" s="160"/>
      <c r="AE47" s="453"/>
      <c r="AF47" s="142"/>
      <c r="AG47" s="142"/>
      <c r="AH47" s="197"/>
      <c r="AI47" s="138"/>
      <c r="AJ47" s="9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-41437</v>
      </c>
      <c r="F48" s="29"/>
      <c r="AD48" s="160"/>
      <c r="AE48" s="453"/>
      <c r="AF48" s="142"/>
      <c r="AG48" s="142"/>
      <c r="AH48" s="197"/>
      <c r="AI48" s="138"/>
      <c r="AJ48" s="97"/>
    </row>
    <row r="49" customFormat="false" ht="18" hidden="false" customHeight="true" outlineLevel="0" collapsed="false">
      <c r="A49" s="165"/>
      <c r="B49" s="166"/>
      <c r="C49" s="167"/>
      <c r="D49" s="167"/>
      <c r="F49" s="29"/>
      <c r="AD49" s="160"/>
      <c r="AE49" s="453"/>
      <c r="AF49" s="142"/>
      <c r="AG49" s="142"/>
      <c r="AH49" s="197"/>
      <c r="AI49" s="138"/>
      <c r="AJ49" s="97"/>
    </row>
    <row r="50" customFormat="false" ht="18" hidden="false" customHeight="true" outlineLevel="0" collapsed="false">
      <c r="C50" s="190"/>
      <c r="F50" s="29"/>
      <c r="AD50" s="160"/>
      <c r="AE50" s="453"/>
      <c r="AF50" s="142"/>
      <c r="AG50" s="142"/>
      <c r="AH50" s="197"/>
      <c r="AI50" s="459"/>
      <c r="AJ50" s="97"/>
    </row>
    <row r="51" customFormat="false" ht="21.95" hidden="false" customHeight="true" outlineLevel="0" collapsed="false">
      <c r="AD51" s="160"/>
      <c r="AE51" s="453"/>
      <c r="AF51" s="142"/>
      <c r="AG51" s="142"/>
      <c r="AH51" s="197"/>
      <c r="AI51" s="460"/>
    </row>
    <row r="52" customFormat="false" ht="18" hidden="false" customHeight="true" outlineLevel="0" collapsed="false">
      <c r="AD52" s="160"/>
      <c r="AE52" s="453"/>
      <c r="AF52" s="142"/>
      <c r="AG52" s="142"/>
      <c r="AH52" s="142"/>
      <c r="AI52" s="138"/>
    </row>
    <row r="53" customFormat="false" ht="18" hidden="false" customHeight="true" outlineLevel="0" collapsed="false">
      <c r="AD53" s="180"/>
      <c r="AH53" s="142"/>
      <c r="AI53" s="138"/>
    </row>
    <row r="54" customFormat="false" ht="18" hidden="false" customHeight="true" outlineLevel="0" collapsed="false">
      <c r="AD54" s="461"/>
    </row>
    <row r="55" customFormat="false" ht="17.1" hidden="false" customHeight="true" outlineLevel="0" collapsed="false">
      <c r="AD55" s="461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2"/>
      <c r="AF59" s="246"/>
      <c r="AG59" s="246"/>
      <c r="AH59" s="24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60"/>
      <c r="AE60" s="452"/>
      <c r="AF60" s="142"/>
      <c r="AG60" s="142"/>
      <c r="AH60" s="142"/>
      <c r="AI60" s="138"/>
      <c r="AJ60" s="137"/>
    </row>
    <row r="61" customFormat="false" ht="18" hidden="false" customHeight="true" outlineLevel="0" collapsed="false">
      <c r="R61" s="32"/>
      <c r="S61" s="32"/>
      <c r="T61" s="32"/>
      <c r="U61" s="32"/>
      <c r="AD61" s="160"/>
      <c r="AE61" s="452"/>
      <c r="AF61" s="142"/>
      <c r="AG61" s="142"/>
      <c r="AH61" s="142"/>
      <c r="AI61" s="138"/>
      <c r="AJ61" s="137"/>
    </row>
    <row r="62" customFormat="false" ht="18" hidden="false" customHeight="true" outlineLevel="0" collapsed="false">
      <c r="R62" s="32"/>
      <c r="S62" s="32"/>
      <c r="T62" s="32"/>
      <c r="U62" s="32"/>
      <c r="AD62" s="160"/>
      <c r="AE62" s="452"/>
      <c r="AF62" s="142"/>
      <c r="AG62" s="142"/>
      <c r="AH62" s="142"/>
      <c r="AI62" s="138"/>
      <c r="AJ62" s="137"/>
    </row>
    <row r="63" customFormat="false" ht="18" hidden="false" customHeight="true" outlineLevel="0" collapsed="false">
      <c r="R63" s="32"/>
      <c r="S63" s="32"/>
      <c r="T63" s="32"/>
      <c r="U63" s="32"/>
      <c r="AD63" s="160"/>
      <c r="AE63" s="452"/>
      <c r="AF63" s="142"/>
      <c r="AG63" s="142"/>
      <c r="AH63" s="142"/>
      <c r="AI63" s="138"/>
      <c r="AJ63" s="137"/>
    </row>
    <row r="64" customFormat="false" ht="18" hidden="false" customHeight="true" outlineLevel="0" collapsed="false">
      <c r="R64" s="32"/>
      <c r="S64" s="32"/>
      <c r="T64" s="32"/>
      <c r="U64" s="32"/>
      <c r="AD64" s="160"/>
      <c r="AE64" s="452"/>
      <c r="AF64" s="142"/>
      <c r="AG64" s="142"/>
      <c r="AH64" s="142"/>
      <c r="AI64" s="138"/>
      <c r="AJ64" s="137"/>
    </row>
    <row r="65" customFormat="false" ht="18" hidden="false" customHeight="true" outlineLevel="0" collapsed="false">
      <c r="R65" s="32"/>
      <c r="S65" s="32"/>
      <c r="T65" s="32"/>
      <c r="U65" s="32"/>
      <c r="AD65" s="160"/>
      <c r="AE65" s="452"/>
      <c r="AF65" s="142"/>
      <c r="AG65" s="142"/>
      <c r="AH65" s="142"/>
      <c r="AI65" s="138"/>
      <c r="AJ65" s="137"/>
    </row>
    <row r="66" customFormat="false" ht="18" hidden="false" customHeight="true" outlineLevel="0" collapsed="false">
      <c r="R66" s="32"/>
      <c r="S66" s="32"/>
      <c r="T66" s="32"/>
      <c r="U66" s="32"/>
      <c r="AD66" s="160"/>
      <c r="AE66" s="452"/>
      <c r="AF66" s="142"/>
      <c r="AG66" s="142"/>
      <c r="AH66" s="142"/>
      <c r="AI66" s="138"/>
      <c r="AJ66" s="137"/>
    </row>
    <row r="67" customFormat="false" ht="18" hidden="false" customHeight="true" outlineLevel="0" collapsed="false">
      <c r="R67" s="32"/>
      <c r="S67" s="32"/>
      <c r="T67" s="32"/>
      <c r="U67" s="32"/>
      <c r="AD67" s="160"/>
      <c r="AE67" s="452"/>
      <c r="AF67" s="142"/>
      <c r="AG67" s="142"/>
      <c r="AH67" s="142"/>
      <c r="AI67" s="138"/>
      <c r="AJ67" s="137"/>
    </row>
    <row r="68" customFormat="false" ht="18" hidden="false" customHeight="true" outlineLevel="0" collapsed="false">
      <c r="R68" s="32"/>
      <c r="S68" s="32"/>
      <c r="T68" s="32"/>
      <c r="U68" s="32"/>
      <c r="AD68" s="160"/>
      <c r="AE68" s="452"/>
      <c r="AF68" s="142"/>
      <c r="AG68" s="142"/>
      <c r="AH68" s="142"/>
      <c r="AI68" s="138"/>
      <c r="AJ68" s="137"/>
    </row>
    <row r="69" customFormat="false" ht="18" hidden="false" customHeight="true" outlineLevel="0" collapsed="false">
      <c r="C69" s="462"/>
      <c r="D69" s="142"/>
      <c r="R69" s="32"/>
      <c r="S69" s="32"/>
      <c r="T69" s="32"/>
      <c r="U69" s="32"/>
      <c r="AD69" s="160"/>
      <c r="AE69" s="452"/>
      <c r="AF69" s="142"/>
      <c r="AG69" s="142"/>
      <c r="AH69" s="142"/>
      <c r="AI69" s="138"/>
      <c r="AJ69" s="137"/>
    </row>
    <row r="70" customFormat="false" ht="18" hidden="false" customHeight="true" outlineLevel="0" collapsed="false">
      <c r="B70" s="9"/>
      <c r="C70" s="68"/>
      <c r="R70" s="32"/>
      <c r="S70" s="32"/>
      <c r="T70" s="32"/>
      <c r="U70" s="32"/>
      <c r="AD70" s="160"/>
      <c r="AE70" s="452"/>
      <c r="AF70" s="142"/>
      <c r="AG70" s="142"/>
      <c r="AH70" s="142"/>
      <c r="AI70" s="138"/>
      <c r="AJ70" s="137"/>
    </row>
    <row r="71" customFormat="false" ht="18" hidden="false" customHeight="true" outlineLevel="0" collapsed="false">
      <c r="R71" s="32"/>
      <c r="S71" s="32"/>
      <c r="T71" s="32"/>
      <c r="U71" s="32"/>
      <c r="AD71" s="160"/>
      <c r="AE71" s="452"/>
      <c r="AF71" s="142"/>
      <c r="AG71" s="142"/>
      <c r="AH71" s="142"/>
      <c r="AI71" s="138"/>
      <c r="AJ71" s="137"/>
    </row>
    <row r="72" customFormat="false" ht="18" hidden="false" customHeight="true" outlineLevel="0" collapsed="false">
      <c r="A72" s="179"/>
      <c r="R72" s="32"/>
      <c r="S72" s="32"/>
      <c r="T72" s="32"/>
      <c r="U72" s="32"/>
      <c r="AD72" s="160"/>
      <c r="AE72" s="452"/>
      <c r="AF72" s="142"/>
      <c r="AG72" s="142"/>
      <c r="AH72" s="142"/>
      <c r="AI72" s="138"/>
      <c r="AJ72" s="137"/>
    </row>
    <row r="73" customFormat="false" ht="18" hidden="false" customHeight="true" outlineLevel="0" collapsed="false">
      <c r="A73" s="9"/>
      <c r="B73" s="9"/>
      <c r="C73" s="68"/>
      <c r="R73" s="32"/>
      <c r="S73" s="32"/>
      <c r="T73" s="32"/>
      <c r="U73" s="32"/>
      <c r="AD73" s="160"/>
      <c r="AE73" s="452"/>
      <c r="AF73" s="142"/>
      <c r="AG73" s="142"/>
      <c r="AH73" s="142"/>
      <c r="AI73" s="138"/>
      <c r="AJ73" s="137"/>
    </row>
    <row r="74" customFormat="false" ht="18" hidden="false" customHeight="true" outlineLevel="0" collapsed="false">
      <c r="A74" s="9"/>
      <c r="B74" s="9"/>
      <c r="C74" s="68"/>
      <c r="R74" s="32"/>
      <c r="S74" s="32"/>
      <c r="T74" s="32"/>
      <c r="U74" s="32"/>
      <c r="AD74" s="160"/>
      <c r="AE74" s="452"/>
      <c r="AF74" s="142"/>
      <c r="AG74" s="142"/>
      <c r="AH74" s="142"/>
      <c r="AI74" s="138"/>
      <c r="AJ74" s="137"/>
    </row>
    <row r="75" customFormat="false" ht="18" hidden="false" customHeight="true" outlineLevel="0" collapsed="false">
      <c r="R75" s="32"/>
      <c r="S75" s="32"/>
      <c r="T75" s="32"/>
      <c r="U75" s="32"/>
      <c r="AD75" s="160"/>
      <c r="AE75" s="452"/>
      <c r="AF75" s="142"/>
      <c r="AG75" s="142"/>
      <c r="AH75" s="142"/>
      <c r="AI75" s="138"/>
      <c r="AJ75" s="137"/>
    </row>
    <row r="76" customFormat="false" ht="18" hidden="false" customHeight="true" outlineLevel="0" collapsed="false">
      <c r="C76" s="462"/>
      <c r="D76" s="142"/>
      <c r="R76" s="32"/>
      <c r="S76" s="32"/>
      <c r="T76" s="32"/>
      <c r="U76" s="32"/>
      <c r="AD76" s="160"/>
      <c r="AE76" s="452"/>
      <c r="AF76" s="142"/>
      <c r="AG76" s="142"/>
      <c r="AH76" s="142"/>
      <c r="AI76" s="138"/>
      <c r="AJ76" s="137"/>
    </row>
    <row r="77" customFormat="false" ht="18" hidden="false" customHeight="true" outlineLevel="0" collapsed="false">
      <c r="C77" s="462"/>
      <c r="D77" s="142"/>
      <c r="R77" s="32"/>
      <c r="S77" s="32"/>
      <c r="T77" s="32"/>
      <c r="U77" s="32"/>
      <c r="AD77" s="160"/>
      <c r="AE77" s="452"/>
      <c r="AF77" s="142"/>
      <c r="AG77" s="142"/>
      <c r="AH77" s="142"/>
      <c r="AI77" s="138"/>
      <c r="AJ77" s="137"/>
    </row>
    <row r="78" customFormat="false" ht="18" hidden="false" customHeight="true" outlineLevel="0" collapsed="false">
      <c r="C78" s="463"/>
      <c r="D78" s="142"/>
      <c r="R78" s="32"/>
      <c r="S78" s="32"/>
      <c r="T78" s="32"/>
      <c r="U78" s="32"/>
      <c r="AD78" s="160"/>
      <c r="AE78" s="452"/>
      <c r="AF78" s="142"/>
      <c r="AG78" s="142"/>
      <c r="AH78" s="142"/>
      <c r="AI78" s="138"/>
      <c r="AJ78" s="137"/>
    </row>
    <row r="79" customFormat="false" ht="18" hidden="false" customHeight="true" outlineLevel="0" collapsed="false">
      <c r="C79" s="464"/>
      <c r="R79" s="32"/>
      <c r="S79" s="32"/>
      <c r="T79" s="32"/>
      <c r="U79" s="32"/>
      <c r="AD79" s="160"/>
      <c r="AE79" s="452"/>
      <c r="AF79" s="142"/>
      <c r="AG79" s="142"/>
      <c r="AH79" s="142"/>
      <c r="AI79" s="138"/>
      <c r="AJ79" s="137"/>
    </row>
    <row r="80" customFormat="false" ht="18" hidden="false" customHeight="true" outlineLevel="0" collapsed="false">
      <c r="R80" s="32"/>
      <c r="S80" s="32"/>
      <c r="T80" s="32"/>
      <c r="U80" s="32"/>
      <c r="AD80" s="160"/>
      <c r="AE80" s="452"/>
      <c r="AF80" s="142"/>
      <c r="AG80" s="142"/>
      <c r="AH80" s="142"/>
      <c r="AI80" s="138"/>
      <c r="AJ80" s="137"/>
    </row>
    <row r="81" customFormat="false" ht="18" hidden="false" customHeight="true" outlineLevel="0" collapsed="false">
      <c r="C81" s="462"/>
      <c r="D81" s="142"/>
      <c r="R81" s="32"/>
      <c r="S81" s="32"/>
      <c r="T81" s="32"/>
      <c r="U81" s="32"/>
      <c r="AD81" s="160"/>
      <c r="AE81" s="452"/>
      <c r="AF81" s="142"/>
      <c r="AG81" s="142"/>
      <c r="AH81" s="142"/>
      <c r="AI81" s="138"/>
      <c r="AJ81" s="137"/>
    </row>
    <row r="82" customFormat="false" ht="18" hidden="false" customHeight="true" outlineLevel="0" collapsed="false">
      <c r="C82" s="462"/>
      <c r="D82" s="142"/>
      <c r="R82" s="32"/>
      <c r="S82" s="32"/>
      <c r="T82" s="32"/>
      <c r="U82" s="32"/>
      <c r="AD82" s="160"/>
      <c r="AE82" s="452"/>
      <c r="AF82" s="142"/>
      <c r="AG82" s="142"/>
      <c r="AH82" s="142"/>
      <c r="AI82" s="138"/>
      <c r="AJ82" s="137"/>
    </row>
    <row r="83" customFormat="false" ht="18" hidden="false" customHeight="true" outlineLevel="0" collapsed="false">
      <c r="C83" s="462"/>
      <c r="D83" s="142"/>
      <c r="R83" s="32"/>
      <c r="S83" s="32"/>
      <c r="T83" s="32"/>
      <c r="U83" s="32"/>
      <c r="AD83" s="160"/>
      <c r="AE83" s="452"/>
      <c r="AF83" s="142"/>
      <c r="AG83" s="142"/>
      <c r="AH83" s="142"/>
      <c r="AI83" s="138"/>
      <c r="AJ83" s="292"/>
    </row>
    <row r="84" customFormat="false" ht="24.95" hidden="false" customHeight="true" outlineLevel="0" collapsed="false">
      <c r="C84" s="463"/>
      <c r="D84" s="142"/>
      <c r="R84" s="32"/>
      <c r="S84" s="32"/>
      <c r="T84" s="32"/>
      <c r="U84" s="32"/>
      <c r="AD84" s="461"/>
      <c r="AE84" s="452"/>
      <c r="AF84" s="142"/>
      <c r="AG84" s="142"/>
      <c r="AH84" s="142"/>
      <c r="AI84" s="138"/>
      <c r="AJ84" s="465"/>
    </row>
    <row r="85" customFormat="false" ht="15" hidden="false" customHeight="true" outlineLevel="0" collapsed="false">
      <c r="C85" s="464"/>
      <c r="R85" s="32"/>
      <c r="S85" s="32"/>
      <c r="T85" s="32"/>
      <c r="U85" s="32"/>
      <c r="AD85" s="160"/>
      <c r="AE85" s="453"/>
      <c r="AF85" s="142"/>
      <c r="AG85" s="142"/>
      <c r="AH85" s="142"/>
      <c r="AI85" s="138"/>
      <c r="AJ85" s="97"/>
    </row>
    <row r="86" customFormat="false" ht="24.95" hidden="false" customHeight="true" outlineLevel="0" collapsed="false">
      <c r="R86" s="32"/>
      <c r="S86" s="32"/>
      <c r="T86" s="32"/>
      <c r="U86" s="32"/>
      <c r="AD86" s="461"/>
      <c r="AE86" s="453"/>
      <c r="AF86" s="142"/>
      <c r="AG86" s="142"/>
      <c r="AH86" s="142"/>
      <c r="AI86" s="138"/>
      <c r="AJ86" s="97"/>
    </row>
    <row r="87" customFormat="false" ht="24.95" hidden="false" customHeight="true" outlineLevel="0" collapsed="false">
      <c r="C87" s="436"/>
      <c r="R87" s="32"/>
      <c r="S87" s="32"/>
      <c r="T87" s="32"/>
      <c r="U87" s="32"/>
      <c r="AD87" s="466"/>
      <c r="AE87" s="453"/>
      <c r="AF87" s="142"/>
      <c r="AG87" s="142"/>
      <c r="AH87" s="142"/>
      <c r="AI87" s="467"/>
      <c r="AJ87" s="190"/>
    </row>
    <row r="88" customFormat="false" ht="24.95" hidden="false" customHeight="true" outlineLevel="0" collapsed="false">
      <c r="C88" s="462"/>
      <c r="D88" s="142"/>
      <c r="R88" s="32"/>
      <c r="S88" s="32"/>
      <c r="T88" s="32"/>
      <c r="U88" s="32"/>
      <c r="AD88" s="180"/>
      <c r="AJ88" s="190"/>
    </row>
    <row r="89" customFormat="false" ht="15" hidden="false" customHeight="true" outlineLevel="0" collapsed="false">
      <c r="D89" s="142"/>
      <c r="E89" s="154"/>
      <c r="F89" s="19"/>
      <c r="G89" s="246"/>
      <c r="H89" s="142"/>
      <c r="I89" s="142"/>
      <c r="J89" s="142"/>
      <c r="K89" s="18"/>
      <c r="L89" s="412"/>
      <c r="M89" s="142"/>
      <c r="N89" s="142"/>
      <c r="O89" s="18"/>
      <c r="P89" s="412"/>
      <c r="Q89" s="142"/>
      <c r="R89" s="142"/>
      <c r="S89" s="160"/>
      <c r="T89" s="412"/>
      <c r="U89" s="142"/>
      <c r="V89" s="142"/>
      <c r="AD89" s="468"/>
      <c r="AJ89" s="190"/>
    </row>
    <row r="90" customFormat="false" ht="15" hidden="false" customHeight="true" outlineLevel="0" collapsed="false">
      <c r="D90" s="142"/>
      <c r="E90" s="154"/>
      <c r="F90" s="19"/>
      <c r="G90" s="246"/>
      <c r="H90" s="142"/>
      <c r="I90" s="142"/>
      <c r="J90" s="142"/>
      <c r="K90" s="18"/>
      <c r="L90" s="142"/>
      <c r="M90" s="142"/>
      <c r="N90" s="142"/>
      <c r="O90" s="18"/>
      <c r="P90" s="142"/>
      <c r="Q90" s="142"/>
      <c r="R90" s="142"/>
      <c r="S90" s="18"/>
      <c r="T90" s="142"/>
      <c r="U90" s="142"/>
      <c r="V90" s="142"/>
      <c r="AD90" s="468"/>
      <c r="AJ90" s="190"/>
    </row>
    <row r="91" customFormat="false" ht="15" hidden="false" customHeight="true" outlineLevel="0" collapsed="false">
      <c r="D91" s="142"/>
      <c r="E91" s="154"/>
      <c r="F91" s="19"/>
      <c r="G91" s="246"/>
      <c r="H91" s="142"/>
      <c r="I91" s="142"/>
      <c r="J91" s="142"/>
      <c r="K91" s="18"/>
      <c r="L91" s="142"/>
      <c r="M91" s="142"/>
      <c r="N91" s="142"/>
      <c r="O91" s="18"/>
      <c r="P91" s="142"/>
      <c r="Q91" s="142"/>
      <c r="R91" s="142"/>
      <c r="S91" s="18"/>
      <c r="T91" s="142"/>
      <c r="U91" s="142"/>
      <c r="V91" s="142"/>
      <c r="AD91" s="468"/>
      <c r="AJ91" s="29"/>
    </row>
    <row r="92" customFormat="false" ht="15" hidden="false" customHeight="true" outlineLevel="0" collapsed="false">
      <c r="D92" s="142"/>
      <c r="E92" s="154"/>
      <c r="F92" s="19"/>
      <c r="G92" s="246"/>
      <c r="H92" s="142"/>
      <c r="I92" s="142"/>
      <c r="J92" s="142"/>
      <c r="K92" s="18"/>
      <c r="L92" s="142"/>
      <c r="M92" s="142"/>
      <c r="N92" s="142"/>
      <c r="O92" s="18"/>
      <c r="P92" s="142"/>
      <c r="Q92" s="142"/>
      <c r="R92" s="142"/>
      <c r="S92" s="18"/>
      <c r="T92" s="142"/>
      <c r="U92" s="142"/>
      <c r="V92" s="142"/>
      <c r="X92" s="203"/>
      <c r="AD92" s="468"/>
      <c r="AJ92" s="29"/>
    </row>
    <row r="93" customFormat="false" ht="15.75" hidden="false" customHeight="false" outlineLevel="0" collapsed="false">
      <c r="D93" s="142"/>
      <c r="E93" s="154"/>
      <c r="F93" s="19"/>
      <c r="G93" s="246"/>
      <c r="H93" s="142"/>
      <c r="I93" s="142"/>
      <c r="J93" s="142"/>
      <c r="K93" s="18"/>
      <c r="L93" s="142"/>
      <c r="M93" s="142"/>
      <c r="N93" s="142"/>
      <c r="O93" s="18"/>
      <c r="P93" s="142"/>
      <c r="Q93" s="142"/>
      <c r="R93" s="142"/>
      <c r="S93" s="18"/>
      <c r="T93" s="142"/>
      <c r="U93" s="142"/>
      <c r="V93" s="142"/>
      <c r="X93" s="203"/>
      <c r="AD93" s="468"/>
    </row>
    <row r="94" customFormat="false" ht="15.75" hidden="false" customHeight="false" outlineLevel="0" collapsed="false">
      <c r="D94" s="142"/>
      <c r="E94" s="154"/>
      <c r="F94" s="19"/>
      <c r="G94" s="246"/>
      <c r="H94" s="142"/>
      <c r="I94" s="142"/>
      <c r="J94" s="142"/>
      <c r="K94" s="18"/>
      <c r="L94" s="142"/>
      <c r="M94" s="142"/>
      <c r="N94" s="142"/>
      <c r="O94" s="18"/>
      <c r="P94" s="142"/>
      <c r="Q94" s="142"/>
      <c r="R94" s="142"/>
      <c r="S94" s="18"/>
      <c r="T94" s="142"/>
      <c r="U94" s="142"/>
      <c r="V94" s="142"/>
      <c r="X94" s="203"/>
      <c r="AD94" s="468"/>
    </row>
    <row r="95" customFormat="false" ht="15.75" hidden="false" customHeight="false" outlineLevel="0" collapsed="false">
      <c r="D95" s="142"/>
      <c r="E95" s="154"/>
      <c r="F95" s="19"/>
      <c r="G95" s="246"/>
      <c r="H95" s="142"/>
      <c r="I95" s="142"/>
      <c r="J95" s="142"/>
      <c r="K95" s="18"/>
      <c r="L95" s="142"/>
      <c r="M95" s="142"/>
      <c r="N95" s="142"/>
      <c r="O95" s="18"/>
      <c r="P95" s="142"/>
      <c r="Q95" s="142"/>
      <c r="R95" s="142"/>
      <c r="S95" s="18"/>
      <c r="T95" s="142"/>
      <c r="U95" s="142"/>
      <c r="V95" s="142"/>
      <c r="X95" s="203"/>
      <c r="AD95" s="468"/>
    </row>
    <row r="96" customFormat="false" ht="15.75" hidden="false" customHeight="false" outlineLevel="0" collapsed="false">
      <c r="D96" s="142"/>
      <c r="E96" s="154"/>
      <c r="F96" s="19"/>
      <c r="G96" s="246"/>
      <c r="H96" s="142"/>
      <c r="I96" s="142"/>
      <c r="J96" s="142"/>
      <c r="K96" s="18"/>
      <c r="L96" s="142"/>
      <c r="M96" s="142"/>
      <c r="N96" s="142"/>
      <c r="O96" s="18"/>
      <c r="P96" s="142"/>
      <c r="Q96" s="142"/>
      <c r="R96" s="142"/>
      <c r="S96" s="18"/>
      <c r="T96" s="142"/>
      <c r="U96" s="142"/>
      <c r="V96" s="142"/>
      <c r="X96" s="203"/>
      <c r="AD96" s="468"/>
    </row>
    <row r="97" customFormat="false" ht="15.75" hidden="false" customHeight="false" outlineLevel="0" collapsed="false">
      <c r="D97" s="142"/>
      <c r="E97" s="154"/>
      <c r="F97" s="19"/>
      <c r="G97" s="246"/>
      <c r="H97" s="142"/>
      <c r="I97" s="142"/>
      <c r="J97" s="142"/>
      <c r="K97" s="18"/>
      <c r="L97" s="142"/>
      <c r="M97" s="142"/>
      <c r="N97" s="142"/>
      <c r="O97" s="18"/>
      <c r="P97" s="142"/>
      <c r="Q97" s="142"/>
      <c r="R97" s="142"/>
      <c r="S97" s="18"/>
      <c r="T97" s="142"/>
      <c r="U97" s="142"/>
      <c r="V97" s="142"/>
      <c r="X97" s="203"/>
      <c r="AD97" s="19"/>
    </row>
    <row r="98" customFormat="false" ht="15.75" hidden="false" customHeight="false" outlineLevel="0" collapsed="false">
      <c r="D98" s="142"/>
      <c r="E98" s="154"/>
      <c r="F98" s="19"/>
      <c r="G98" s="246"/>
      <c r="H98" s="142"/>
      <c r="I98" s="142"/>
      <c r="J98" s="142"/>
      <c r="K98" s="18"/>
      <c r="L98" s="142"/>
      <c r="M98" s="142"/>
      <c r="N98" s="142"/>
      <c r="O98" s="18"/>
      <c r="P98" s="142"/>
      <c r="Q98" s="142"/>
      <c r="R98" s="142"/>
      <c r="S98" s="18"/>
      <c r="T98" s="142"/>
      <c r="U98" s="142"/>
      <c r="V98" s="142"/>
      <c r="X98" s="469"/>
    </row>
    <row r="99" customFormat="false" ht="15.75" hidden="false" customHeight="false" outlineLevel="0" collapsed="false">
      <c r="D99" s="142"/>
      <c r="E99" s="154"/>
      <c r="F99" s="19"/>
      <c r="G99" s="246"/>
      <c r="H99" s="142"/>
      <c r="I99" s="142"/>
      <c r="J99" s="142"/>
      <c r="K99" s="18"/>
      <c r="L99" s="142"/>
      <c r="M99" s="142"/>
      <c r="N99" s="142"/>
      <c r="O99" s="18"/>
      <c r="P99" s="142"/>
      <c r="Q99" s="142"/>
      <c r="R99" s="142"/>
      <c r="S99" s="18"/>
      <c r="T99" s="142"/>
      <c r="U99" s="142"/>
      <c r="V99" s="142"/>
      <c r="X99" s="469"/>
    </row>
    <row r="100" customFormat="false" ht="15.75" hidden="false" customHeight="false" outlineLevel="0" collapsed="false">
      <c r="D100" s="142"/>
      <c r="E100" s="154"/>
      <c r="F100" s="19"/>
      <c r="G100" s="246"/>
      <c r="H100" s="142"/>
      <c r="I100" s="142"/>
      <c r="J100" s="142"/>
      <c r="K100" s="18"/>
      <c r="L100" s="142"/>
      <c r="M100" s="142"/>
      <c r="N100" s="142"/>
      <c r="O100" s="18"/>
      <c r="P100" s="142"/>
      <c r="Q100" s="142"/>
      <c r="R100" s="142"/>
      <c r="S100" s="18"/>
      <c r="T100" s="142"/>
      <c r="U100" s="142"/>
      <c r="V100" s="142"/>
      <c r="X100" s="203"/>
    </row>
    <row r="101" customFormat="false" ht="15.75" hidden="false" customHeight="false" outlineLevel="0" collapsed="false">
      <c r="D101" s="142"/>
      <c r="E101" s="154"/>
      <c r="F101" s="19"/>
      <c r="G101" s="246"/>
      <c r="H101" s="142"/>
      <c r="I101" s="142"/>
      <c r="J101" s="142"/>
      <c r="K101" s="18"/>
      <c r="L101" s="142"/>
      <c r="M101" s="142"/>
      <c r="N101" s="142"/>
      <c r="O101" s="18"/>
      <c r="P101" s="142"/>
      <c r="Q101" s="142"/>
      <c r="R101" s="142"/>
      <c r="S101" s="18"/>
      <c r="T101" s="142"/>
      <c r="U101" s="142"/>
      <c r="V101" s="142"/>
      <c r="X101" s="469"/>
      <c r="AD101" s="18"/>
      <c r="AE101" s="452"/>
      <c r="AF101" s="246"/>
      <c r="AG101" s="246"/>
      <c r="AH101" s="246"/>
      <c r="AI101" s="18"/>
      <c r="AJ101" s="18"/>
    </row>
    <row r="102" customFormat="false" ht="15.75" hidden="false" customHeight="false" outlineLevel="0" collapsed="false">
      <c r="D102" s="142"/>
      <c r="E102" s="154"/>
      <c r="F102" s="19"/>
      <c r="G102" s="246"/>
      <c r="H102" s="142"/>
      <c r="I102" s="142"/>
      <c r="J102" s="142"/>
      <c r="K102" s="18"/>
      <c r="L102" s="142"/>
      <c r="M102" s="142"/>
      <c r="N102" s="142"/>
      <c r="O102" s="18"/>
      <c r="P102" s="142"/>
      <c r="Q102" s="142"/>
      <c r="R102" s="142"/>
      <c r="S102" s="18"/>
      <c r="T102" s="142"/>
      <c r="U102" s="142"/>
      <c r="V102" s="142"/>
      <c r="X102" s="203"/>
      <c r="AD102" s="160"/>
      <c r="AE102" s="453"/>
      <c r="AF102" s="142"/>
      <c r="AG102" s="142"/>
      <c r="AH102" s="142"/>
      <c r="AI102" s="138"/>
      <c r="AJ102" s="137"/>
    </row>
    <row r="103" customFormat="false" ht="15.75" hidden="false" customHeight="false" outlineLevel="0" collapsed="false">
      <c r="D103" s="142"/>
      <c r="E103" s="154"/>
      <c r="F103" s="19"/>
      <c r="G103" s="246"/>
      <c r="H103" s="142"/>
      <c r="I103" s="142"/>
      <c r="J103" s="142"/>
      <c r="K103" s="18"/>
      <c r="L103" s="142"/>
      <c r="M103" s="142"/>
      <c r="N103" s="142"/>
      <c r="O103" s="18"/>
      <c r="P103" s="142"/>
      <c r="Q103" s="142"/>
      <c r="R103" s="142"/>
      <c r="S103" s="18"/>
      <c r="T103" s="142"/>
      <c r="U103" s="142"/>
      <c r="V103" s="142"/>
      <c r="X103" s="470"/>
      <c r="AD103" s="160"/>
      <c r="AE103" s="453"/>
      <c r="AF103" s="142"/>
      <c r="AG103" s="142"/>
      <c r="AH103" s="142"/>
      <c r="AI103" s="138"/>
      <c r="AJ103" s="137"/>
    </row>
    <row r="104" customFormat="false" ht="15.75" hidden="false" customHeight="false" outlineLevel="0" collapsed="false">
      <c r="D104" s="142"/>
      <c r="E104" s="154"/>
      <c r="F104" s="19"/>
      <c r="G104" s="246"/>
      <c r="H104" s="142"/>
      <c r="I104" s="142"/>
      <c r="J104" s="142"/>
      <c r="K104" s="18"/>
      <c r="L104" s="142"/>
      <c r="M104" s="142"/>
      <c r="N104" s="142"/>
      <c r="O104" s="18"/>
      <c r="P104" s="142"/>
      <c r="Q104" s="142"/>
      <c r="R104" s="142"/>
      <c r="S104" s="18"/>
      <c r="T104" s="142"/>
      <c r="U104" s="142"/>
      <c r="V104" s="142"/>
      <c r="X104" s="469"/>
      <c r="AD104" s="160"/>
      <c r="AE104" s="453"/>
      <c r="AF104" s="142"/>
      <c r="AG104" s="142"/>
      <c r="AH104" s="142"/>
      <c r="AI104" s="138"/>
      <c r="AJ104" s="137"/>
    </row>
    <row r="105" customFormat="false" ht="15.75" hidden="false" customHeight="false" outlineLevel="0" collapsed="false">
      <c r="D105" s="142"/>
      <c r="E105" s="154"/>
      <c r="F105" s="19"/>
      <c r="G105" s="246"/>
      <c r="H105" s="142"/>
      <c r="I105" s="142"/>
      <c r="J105" s="142"/>
      <c r="K105" s="18"/>
      <c r="L105" s="142"/>
      <c r="M105" s="142"/>
      <c r="N105" s="142"/>
      <c r="O105" s="18"/>
      <c r="P105" s="142"/>
      <c r="Q105" s="142"/>
      <c r="R105" s="142"/>
      <c r="S105" s="18"/>
      <c r="T105" s="142"/>
      <c r="U105" s="142"/>
      <c r="V105" s="142"/>
      <c r="X105" s="469"/>
      <c r="AD105" s="160"/>
      <c r="AE105" s="453"/>
      <c r="AF105" s="142"/>
      <c r="AG105" s="142"/>
      <c r="AH105" s="142"/>
      <c r="AI105" s="138"/>
      <c r="AJ105" s="137"/>
    </row>
    <row r="106" customFormat="false" ht="15.75" hidden="false" customHeight="false" outlineLevel="0" collapsed="false">
      <c r="D106" s="142"/>
      <c r="E106" s="154"/>
      <c r="F106" s="19"/>
      <c r="G106" s="246"/>
      <c r="H106" s="142"/>
      <c r="I106" s="142"/>
      <c r="J106" s="142"/>
      <c r="K106" s="18"/>
      <c r="L106" s="142"/>
      <c r="M106" s="142"/>
      <c r="N106" s="142"/>
      <c r="O106" s="18"/>
      <c r="P106" s="142"/>
      <c r="Q106" s="142"/>
      <c r="R106" s="142"/>
      <c r="S106" s="18"/>
      <c r="T106" s="142"/>
      <c r="U106" s="142"/>
      <c r="V106" s="142"/>
      <c r="X106" s="469"/>
      <c r="AD106" s="160"/>
      <c r="AE106" s="453"/>
      <c r="AF106" s="142"/>
      <c r="AG106" s="142"/>
      <c r="AH106" s="142"/>
      <c r="AI106" s="138"/>
      <c r="AJ106" s="137"/>
    </row>
    <row r="107" customFormat="false" ht="15.75" hidden="false" customHeight="false" outlineLevel="0" collapsed="false">
      <c r="D107" s="142"/>
      <c r="E107" s="154"/>
      <c r="F107" s="19"/>
      <c r="G107" s="246"/>
      <c r="H107" s="142"/>
      <c r="I107" s="142"/>
      <c r="J107" s="142"/>
      <c r="K107" s="18"/>
      <c r="L107" s="142"/>
      <c r="M107" s="142"/>
      <c r="N107" s="142"/>
      <c r="O107" s="18"/>
      <c r="P107" s="142"/>
      <c r="Q107" s="142"/>
      <c r="R107" s="142"/>
      <c r="S107" s="18"/>
      <c r="T107" s="142"/>
      <c r="U107" s="142"/>
      <c r="V107" s="142"/>
      <c r="X107" s="203"/>
      <c r="AD107" s="160"/>
      <c r="AE107" s="453"/>
      <c r="AF107" s="142"/>
      <c r="AG107" s="142"/>
      <c r="AH107" s="142"/>
      <c r="AI107" s="138"/>
      <c r="AJ107" s="137"/>
    </row>
    <row r="108" customFormat="false" ht="15.75" hidden="false" customHeight="false" outlineLevel="0" collapsed="false">
      <c r="D108" s="142"/>
      <c r="E108" s="154"/>
      <c r="F108" s="19"/>
      <c r="G108" s="246"/>
      <c r="H108" s="142"/>
      <c r="I108" s="142"/>
      <c r="J108" s="142"/>
      <c r="K108" s="18"/>
      <c r="L108" s="142"/>
      <c r="M108" s="142"/>
      <c r="N108" s="142"/>
      <c r="O108" s="18"/>
      <c r="P108" s="142"/>
      <c r="Q108" s="142"/>
      <c r="R108" s="142"/>
      <c r="S108" s="18"/>
      <c r="T108" s="142"/>
      <c r="U108" s="142"/>
      <c r="V108" s="142"/>
      <c r="X108" s="203"/>
      <c r="AD108" s="160"/>
      <c r="AE108" s="453"/>
      <c r="AF108" s="142"/>
      <c r="AG108" s="142"/>
      <c r="AH108" s="142"/>
      <c r="AI108" s="138"/>
      <c r="AJ108" s="137"/>
    </row>
    <row r="109" customFormat="false" ht="15.75" hidden="false" customHeight="false" outlineLevel="0" collapsed="false">
      <c r="D109" s="142"/>
      <c r="E109" s="154"/>
      <c r="F109" s="19"/>
      <c r="G109" s="246"/>
      <c r="H109" s="142"/>
      <c r="I109" s="142"/>
      <c r="J109" s="142"/>
      <c r="K109" s="18"/>
      <c r="L109" s="142"/>
      <c r="M109" s="142"/>
      <c r="N109" s="142"/>
      <c r="O109" s="18"/>
      <c r="P109" s="142"/>
      <c r="Q109" s="142"/>
      <c r="R109" s="142"/>
      <c r="S109" s="18"/>
      <c r="T109" s="142"/>
      <c r="U109" s="142"/>
      <c r="V109" s="142"/>
      <c r="X109" s="203"/>
      <c r="AD109" s="160"/>
      <c r="AE109" s="453"/>
      <c r="AF109" s="142"/>
      <c r="AG109" s="142"/>
      <c r="AH109" s="142"/>
      <c r="AI109" s="138"/>
      <c r="AJ109" s="137"/>
    </row>
    <row r="110" customFormat="false" ht="11.25" hidden="false" customHeight="false" outlineLevel="0" collapsed="false">
      <c r="D110" s="142"/>
      <c r="E110" s="154"/>
      <c r="F110" s="19"/>
      <c r="G110" s="246"/>
      <c r="H110" s="142"/>
      <c r="I110" s="142"/>
      <c r="J110" s="142"/>
      <c r="K110" s="18"/>
      <c r="L110" s="142"/>
      <c r="M110" s="142"/>
      <c r="N110" s="142"/>
      <c r="O110" s="18"/>
      <c r="P110" s="142"/>
      <c r="Q110" s="142"/>
      <c r="R110" s="142"/>
      <c r="S110" s="18"/>
      <c r="T110" s="142"/>
      <c r="U110" s="142"/>
      <c r="V110" s="142"/>
      <c r="AD110" s="160"/>
      <c r="AE110" s="453"/>
      <c r="AF110" s="142"/>
      <c r="AG110" s="142"/>
      <c r="AH110" s="142"/>
      <c r="AI110" s="138"/>
      <c r="AJ110" s="137"/>
    </row>
    <row r="111" customFormat="false" ht="11.25" hidden="false" customHeight="false" outlineLevel="0" collapsed="false">
      <c r="D111" s="142"/>
      <c r="E111" s="154"/>
      <c r="F111" s="19"/>
      <c r="G111" s="246"/>
      <c r="H111" s="142"/>
      <c r="I111" s="142"/>
      <c r="J111" s="142"/>
      <c r="K111" s="18"/>
      <c r="L111" s="142"/>
      <c r="M111" s="142"/>
      <c r="N111" s="142"/>
      <c r="O111" s="18"/>
      <c r="P111" s="142"/>
      <c r="Q111" s="142"/>
      <c r="R111" s="142"/>
      <c r="S111" s="18"/>
      <c r="T111" s="142"/>
      <c r="U111" s="142"/>
      <c r="V111" s="142"/>
      <c r="AD111" s="160"/>
      <c r="AE111" s="453"/>
      <c r="AF111" s="142"/>
      <c r="AG111" s="142"/>
      <c r="AH111" s="142"/>
      <c r="AI111" s="138"/>
      <c r="AJ111" s="137"/>
    </row>
    <row r="112" customFormat="false" ht="11.25" hidden="false" customHeight="false" outlineLevel="0" collapsed="false">
      <c r="D112" s="142"/>
      <c r="E112" s="154"/>
      <c r="F112" s="19"/>
      <c r="G112" s="246"/>
      <c r="H112" s="142"/>
      <c r="I112" s="142"/>
      <c r="J112" s="142"/>
      <c r="K112" s="18"/>
      <c r="L112" s="142"/>
      <c r="M112" s="142"/>
      <c r="N112" s="142"/>
      <c r="O112" s="18"/>
      <c r="P112" s="142"/>
      <c r="Q112" s="142"/>
      <c r="R112" s="142"/>
      <c r="S112" s="18"/>
      <c r="T112" s="142"/>
      <c r="U112" s="142"/>
      <c r="V112" s="142"/>
      <c r="AD112" s="160"/>
      <c r="AE112" s="453"/>
      <c r="AF112" s="142"/>
      <c r="AG112" s="142"/>
      <c r="AH112" s="142"/>
      <c r="AI112" s="138"/>
      <c r="AJ112" s="137"/>
    </row>
    <row r="113" customFormat="false" ht="11.25" hidden="false" customHeight="false" outlineLevel="0" collapsed="false">
      <c r="D113" s="142"/>
      <c r="E113" s="154"/>
      <c r="F113" s="19"/>
      <c r="G113" s="246"/>
      <c r="H113" s="142"/>
      <c r="I113" s="142"/>
      <c r="J113" s="142"/>
      <c r="K113" s="18"/>
      <c r="L113" s="142"/>
      <c r="M113" s="142"/>
      <c r="N113" s="142"/>
      <c r="O113" s="18"/>
      <c r="P113" s="142"/>
      <c r="Q113" s="142"/>
      <c r="R113" s="142"/>
      <c r="S113" s="18"/>
      <c r="T113" s="142"/>
      <c r="U113" s="142"/>
      <c r="V113" s="142"/>
      <c r="AD113" s="160"/>
      <c r="AE113" s="453"/>
      <c r="AF113" s="142"/>
      <c r="AG113" s="142"/>
      <c r="AH113" s="142"/>
      <c r="AI113" s="138"/>
      <c r="AJ113" s="137"/>
    </row>
    <row r="114" customFormat="false" ht="11.25" hidden="false" customHeight="false" outlineLevel="0" collapsed="false">
      <c r="D114" s="142"/>
      <c r="E114" s="154"/>
      <c r="F114" s="19"/>
      <c r="G114" s="246"/>
      <c r="H114" s="142"/>
      <c r="I114" s="142"/>
      <c r="J114" s="142"/>
      <c r="K114" s="18"/>
      <c r="L114" s="142"/>
      <c r="M114" s="142"/>
      <c r="N114" s="142"/>
      <c r="O114" s="18"/>
      <c r="P114" s="142"/>
      <c r="Q114" s="142"/>
      <c r="R114" s="142"/>
      <c r="S114" s="18"/>
      <c r="T114" s="142"/>
      <c r="U114" s="142"/>
      <c r="V114" s="142"/>
      <c r="AD114" s="160"/>
      <c r="AE114" s="453"/>
      <c r="AF114" s="142"/>
      <c r="AG114" s="142"/>
      <c r="AH114" s="142"/>
      <c r="AI114" s="138"/>
      <c r="AJ114" s="137"/>
    </row>
    <row r="115" customFormat="false" ht="11.25" hidden="false" customHeight="false" outlineLevel="0" collapsed="false">
      <c r="D115" s="142"/>
      <c r="E115" s="154"/>
      <c r="F115" s="19"/>
      <c r="G115" s="246"/>
      <c r="H115" s="142"/>
      <c r="I115" s="142"/>
      <c r="J115" s="142"/>
      <c r="K115" s="18"/>
      <c r="L115" s="142"/>
      <c r="M115" s="142"/>
      <c r="N115" s="142"/>
      <c r="O115" s="18"/>
      <c r="P115" s="142"/>
      <c r="Q115" s="142"/>
      <c r="R115" s="142"/>
      <c r="S115" s="18"/>
      <c r="T115" s="142"/>
      <c r="U115" s="142"/>
      <c r="V115" s="142"/>
      <c r="AD115" s="160"/>
      <c r="AE115" s="453"/>
      <c r="AF115" s="142"/>
      <c r="AG115" s="142"/>
      <c r="AH115" s="142"/>
      <c r="AI115" s="138"/>
      <c r="AJ115" s="137"/>
    </row>
    <row r="116" customFormat="false" ht="11.25" hidden="false" customHeight="false" outlineLevel="0" collapsed="false">
      <c r="A116" s="9"/>
      <c r="D116" s="142"/>
      <c r="E116" s="154"/>
      <c r="F116" s="19"/>
      <c r="G116" s="246"/>
      <c r="H116" s="142"/>
      <c r="I116" s="142"/>
      <c r="J116" s="142"/>
      <c r="K116" s="18"/>
      <c r="L116" s="142"/>
      <c r="M116" s="142"/>
      <c r="N116" s="142"/>
      <c r="O116" s="18"/>
      <c r="P116" s="142"/>
      <c r="Q116" s="142"/>
      <c r="R116" s="142"/>
      <c r="S116" s="18"/>
      <c r="T116" s="142"/>
      <c r="U116" s="142"/>
      <c r="V116" s="142"/>
      <c r="AD116" s="160"/>
      <c r="AE116" s="453"/>
      <c r="AF116" s="142"/>
      <c r="AG116" s="142"/>
      <c r="AH116" s="142"/>
      <c r="AI116" s="138"/>
      <c r="AJ116" s="137"/>
    </row>
    <row r="117" customFormat="false" ht="11.25" hidden="false" customHeight="false" outlineLevel="0" collapsed="false">
      <c r="D117" s="142"/>
      <c r="E117" s="154"/>
      <c r="F117" s="19"/>
      <c r="G117" s="246"/>
      <c r="H117" s="142"/>
      <c r="I117" s="142"/>
      <c r="J117" s="142"/>
      <c r="K117" s="18"/>
      <c r="L117" s="142"/>
      <c r="M117" s="142"/>
      <c r="N117" s="142"/>
      <c r="O117" s="18"/>
      <c r="P117" s="142"/>
      <c r="Q117" s="142"/>
      <c r="R117" s="142"/>
      <c r="S117" s="18"/>
      <c r="T117" s="142"/>
      <c r="U117" s="142"/>
      <c r="V117" s="142"/>
      <c r="AD117" s="160"/>
      <c r="AE117" s="453"/>
      <c r="AF117" s="142"/>
      <c r="AG117" s="142"/>
      <c r="AH117" s="142"/>
      <c r="AI117" s="138"/>
      <c r="AJ117" s="137"/>
    </row>
    <row r="118" customFormat="false" ht="11.25" hidden="false" customHeight="false" outlineLevel="0" collapsed="false">
      <c r="D118" s="142"/>
      <c r="E118" s="154"/>
      <c r="F118" s="19"/>
      <c r="G118" s="246"/>
      <c r="H118" s="142"/>
      <c r="I118" s="142"/>
      <c r="J118" s="142"/>
      <c r="K118" s="18"/>
      <c r="L118" s="142"/>
      <c r="M118" s="142"/>
      <c r="N118" s="142"/>
      <c r="O118" s="18"/>
      <c r="P118" s="142"/>
      <c r="Q118" s="142"/>
      <c r="R118" s="142"/>
      <c r="S118" s="18"/>
      <c r="T118" s="142"/>
      <c r="U118" s="142"/>
      <c r="V118" s="142"/>
      <c r="AD118" s="160"/>
      <c r="AE118" s="453"/>
      <c r="AF118" s="142"/>
      <c r="AG118" s="142"/>
      <c r="AH118" s="142"/>
      <c r="AI118" s="138"/>
      <c r="AJ118" s="137"/>
    </row>
    <row r="119" customFormat="false" ht="11.25" hidden="false" customHeight="false" outlineLevel="0" collapsed="false">
      <c r="D119" s="142"/>
      <c r="E119" s="154"/>
      <c r="F119" s="19"/>
      <c r="G119" s="246"/>
      <c r="H119" s="142"/>
      <c r="I119" s="142"/>
      <c r="J119" s="142"/>
      <c r="K119" s="18"/>
      <c r="L119" s="142"/>
      <c r="M119" s="142"/>
      <c r="N119" s="142"/>
      <c r="O119" s="18"/>
      <c r="P119" s="142"/>
      <c r="Q119" s="142"/>
      <c r="R119" s="142"/>
      <c r="S119" s="18"/>
      <c r="T119" s="142"/>
      <c r="U119" s="142"/>
      <c r="V119" s="142"/>
      <c r="AD119" s="160"/>
      <c r="AE119" s="453"/>
      <c r="AF119" s="142"/>
      <c r="AG119" s="142"/>
      <c r="AH119" s="142"/>
      <c r="AI119" s="138"/>
      <c r="AJ119" s="137"/>
    </row>
    <row r="120" customFormat="false" ht="11.25" hidden="false" customHeight="false" outlineLevel="0" collapsed="false">
      <c r="D120" s="142"/>
      <c r="E120" s="154"/>
      <c r="F120" s="19"/>
      <c r="G120" s="246"/>
      <c r="H120" s="142"/>
      <c r="I120" s="142"/>
      <c r="J120" s="142"/>
      <c r="K120" s="18"/>
      <c r="L120" s="142"/>
      <c r="M120" s="142"/>
      <c r="N120" s="142"/>
      <c r="O120" s="18"/>
      <c r="P120" s="142"/>
      <c r="Q120" s="142"/>
      <c r="R120" s="142"/>
      <c r="S120" s="18"/>
      <c r="T120" s="142"/>
      <c r="U120" s="142"/>
      <c r="V120" s="142"/>
      <c r="AD120" s="160"/>
      <c r="AE120" s="453"/>
      <c r="AF120" s="142"/>
      <c r="AG120" s="142"/>
      <c r="AH120" s="142"/>
      <c r="AI120" s="138"/>
      <c r="AJ120" s="137"/>
    </row>
    <row r="121" customFormat="false" ht="11.25" hidden="false" customHeight="false" outlineLevel="0" collapsed="false">
      <c r="D121" s="142"/>
      <c r="E121" s="154"/>
      <c r="F121" s="19"/>
      <c r="G121" s="246"/>
      <c r="H121" s="142"/>
      <c r="I121" s="142"/>
      <c r="J121" s="142"/>
      <c r="K121" s="18"/>
      <c r="L121" s="142"/>
      <c r="M121" s="142"/>
      <c r="N121" s="142"/>
      <c r="O121" s="18"/>
      <c r="P121" s="142"/>
      <c r="Q121" s="142"/>
      <c r="R121" s="142"/>
      <c r="S121" s="18"/>
      <c r="T121" s="142"/>
      <c r="U121" s="142"/>
      <c r="V121" s="142"/>
      <c r="AD121" s="160"/>
      <c r="AE121" s="453"/>
      <c r="AF121" s="142"/>
      <c r="AG121" s="142"/>
      <c r="AH121" s="142"/>
      <c r="AI121" s="138"/>
      <c r="AJ121" s="137"/>
    </row>
    <row r="122" customFormat="false" ht="11.25" hidden="false" customHeight="false" outlineLevel="0" collapsed="false">
      <c r="D122" s="142"/>
      <c r="E122" s="154"/>
      <c r="F122" s="19"/>
      <c r="G122" s="246"/>
      <c r="H122" s="142"/>
      <c r="I122" s="142"/>
      <c r="J122" s="142"/>
      <c r="K122" s="18"/>
      <c r="L122" s="142"/>
      <c r="M122" s="142"/>
      <c r="N122" s="142"/>
      <c r="O122" s="18"/>
      <c r="P122" s="142"/>
      <c r="Q122" s="142"/>
      <c r="R122" s="142"/>
      <c r="S122" s="18"/>
      <c r="T122" s="142"/>
      <c r="U122" s="142"/>
      <c r="V122" s="142"/>
      <c r="AD122" s="160"/>
      <c r="AE122" s="453"/>
      <c r="AF122" s="142"/>
      <c r="AG122" s="142"/>
      <c r="AH122" s="142"/>
      <c r="AI122" s="138"/>
      <c r="AJ122" s="137"/>
    </row>
    <row r="123" customFormat="false" ht="11.25" hidden="false" customHeight="false" outlineLevel="0" collapsed="false">
      <c r="D123" s="142"/>
      <c r="E123" s="154"/>
      <c r="F123" s="19"/>
      <c r="G123" s="246"/>
      <c r="H123" s="142"/>
      <c r="I123" s="142"/>
      <c r="J123" s="142"/>
      <c r="S123" s="32"/>
      <c r="T123" s="32"/>
      <c r="U123" s="32"/>
      <c r="AD123" s="160"/>
      <c r="AE123" s="453"/>
      <c r="AF123" s="142"/>
      <c r="AG123" s="142"/>
      <c r="AH123" s="142"/>
      <c r="AI123" s="138"/>
      <c r="AJ123" s="137"/>
    </row>
    <row r="124" customFormat="false" ht="11.25" hidden="false" customHeight="false" outlineLevel="0" collapsed="false">
      <c r="D124" s="142"/>
      <c r="E124" s="154"/>
      <c r="F124" s="19"/>
      <c r="G124" s="246"/>
      <c r="H124" s="142"/>
      <c r="I124" s="142"/>
      <c r="J124" s="142"/>
      <c r="R124" s="32"/>
      <c r="S124" s="32"/>
      <c r="T124" s="32"/>
      <c r="U124" s="32"/>
      <c r="AD124" s="160"/>
      <c r="AE124" s="453"/>
      <c r="AF124" s="142"/>
      <c r="AG124" s="142"/>
      <c r="AH124" s="142"/>
      <c r="AI124" s="138"/>
      <c r="AJ124" s="137"/>
    </row>
    <row r="125" customFormat="false" ht="21.95" hidden="false" customHeight="true" outlineLevel="0" collapsed="false">
      <c r="D125" s="142"/>
      <c r="E125" s="154"/>
      <c r="F125" s="19"/>
      <c r="G125" s="142"/>
      <c r="R125" s="32"/>
      <c r="S125" s="32"/>
      <c r="T125" s="32"/>
      <c r="U125" s="32"/>
      <c r="X125" s="203"/>
      <c r="AD125" s="160"/>
      <c r="AE125" s="453"/>
      <c r="AF125" s="142"/>
      <c r="AG125" s="142"/>
      <c r="AH125" s="142"/>
      <c r="AI125" s="138"/>
      <c r="AJ125" s="137"/>
    </row>
    <row r="126" customFormat="false" ht="21.95" hidden="false" customHeight="true" outlineLevel="0" collapsed="false">
      <c r="D126" s="142"/>
      <c r="E126" s="154"/>
      <c r="F126" s="19"/>
      <c r="G126" s="142"/>
      <c r="R126" s="32"/>
      <c r="S126" s="160"/>
      <c r="T126" s="412"/>
      <c r="U126" s="142"/>
      <c r="V126" s="142"/>
      <c r="X126" s="203"/>
      <c r="AD126" s="160"/>
      <c r="AE126" s="453"/>
      <c r="AF126" s="142"/>
      <c r="AG126" s="142"/>
      <c r="AH126" s="142"/>
      <c r="AI126" s="138"/>
      <c r="AJ126" s="137"/>
    </row>
    <row r="127" customFormat="false" ht="21.95" hidden="false" customHeight="true" outlineLevel="0" collapsed="false">
      <c r="D127" s="142"/>
      <c r="E127" s="154"/>
      <c r="F127" s="19"/>
      <c r="G127" s="142"/>
      <c r="R127" s="32"/>
      <c r="S127" s="18"/>
      <c r="T127" s="142"/>
      <c r="U127" s="142"/>
      <c r="V127" s="142"/>
      <c r="X127" s="203"/>
      <c r="AD127" s="160"/>
      <c r="AE127" s="453"/>
      <c r="AF127" s="142"/>
      <c r="AG127" s="142"/>
      <c r="AH127" s="142"/>
      <c r="AI127" s="138"/>
      <c r="AJ127" s="137"/>
    </row>
    <row r="128" customFormat="false" ht="21.95" hidden="false" customHeight="true" outlineLevel="0" collapsed="false">
      <c r="D128" s="142"/>
      <c r="E128" s="154"/>
      <c r="F128" s="19"/>
      <c r="G128" s="142"/>
      <c r="S128" s="18"/>
      <c r="T128" s="142"/>
      <c r="U128" s="142"/>
      <c r="V128" s="142"/>
      <c r="X128" s="203"/>
      <c r="AD128" s="160"/>
      <c r="AE128" s="453"/>
      <c r="AF128" s="142"/>
      <c r="AG128" s="142"/>
      <c r="AH128" s="142"/>
      <c r="AI128" s="138"/>
      <c r="AJ128" s="137"/>
    </row>
    <row r="129" customFormat="false" ht="21.95" hidden="false" customHeight="true" outlineLevel="0" collapsed="false">
      <c r="D129" s="142"/>
      <c r="E129" s="154"/>
      <c r="F129" s="19"/>
      <c r="G129" s="142"/>
      <c r="R129" s="32"/>
      <c r="S129" s="18"/>
      <c r="T129" s="142"/>
      <c r="U129" s="142"/>
      <c r="V129" s="142"/>
      <c r="X129" s="203"/>
      <c r="AD129" s="160"/>
      <c r="AE129" s="453"/>
      <c r="AF129" s="142"/>
      <c r="AG129" s="142"/>
      <c r="AH129" s="142"/>
      <c r="AI129" s="138"/>
      <c r="AJ129" s="137"/>
    </row>
    <row r="130" customFormat="false" ht="21.95" hidden="false" customHeight="true" outlineLevel="0" collapsed="false">
      <c r="D130" s="142"/>
      <c r="E130" s="154"/>
      <c r="F130" s="19"/>
      <c r="G130" s="142"/>
      <c r="R130" s="32"/>
      <c r="S130" s="18"/>
      <c r="T130" s="142"/>
      <c r="U130" s="142"/>
      <c r="V130" s="142"/>
      <c r="X130" s="203"/>
      <c r="AD130" s="160"/>
      <c r="AE130" s="453"/>
      <c r="AF130" s="142"/>
      <c r="AG130" s="142"/>
      <c r="AH130" s="142"/>
      <c r="AI130" s="138"/>
      <c r="AJ130" s="137"/>
    </row>
    <row r="131" customFormat="false" ht="21.95" hidden="false" customHeight="true" outlineLevel="0" collapsed="false">
      <c r="D131" s="142"/>
      <c r="E131" s="154"/>
      <c r="F131" s="19"/>
      <c r="G131" s="142"/>
      <c r="R131" s="32"/>
      <c r="S131" s="18"/>
      <c r="T131" s="142"/>
      <c r="U131" s="142"/>
      <c r="V131" s="142"/>
      <c r="X131" s="469"/>
      <c r="AD131" s="160"/>
      <c r="AE131" s="453"/>
      <c r="AF131" s="142"/>
      <c r="AG131" s="142"/>
      <c r="AH131" s="142"/>
      <c r="AI131" s="138"/>
      <c r="AJ131" s="137"/>
    </row>
    <row r="132" customFormat="false" ht="21.95" hidden="false" customHeight="true" outlineLevel="0" collapsed="false">
      <c r="D132" s="142"/>
      <c r="E132" s="154"/>
      <c r="F132" s="19"/>
      <c r="G132" s="142"/>
      <c r="R132" s="32"/>
      <c r="S132" s="18"/>
      <c r="T132" s="142"/>
      <c r="U132" s="142"/>
      <c r="V132" s="142"/>
      <c r="X132" s="469"/>
      <c r="AD132" s="160"/>
      <c r="AE132" s="453"/>
      <c r="AF132" s="142"/>
      <c r="AG132" s="142"/>
      <c r="AH132" s="142"/>
      <c r="AI132" s="138"/>
      <c r="AJ132" s="137"/>
    </row>
    <row r="133" customFormat="false" ht="21.95" hidden="false" customHeight="true" outlineLevel="0" collapsed="false">
      <c r="A133" s="9"/>
      <c r="B133" s="9"/>
      <c r="D133" s="142"/>
      <c r="E133" s="154"/>
      <c r="F133" s="19"/>
      <c r="G133" s="142"/>
      <c r="R133" s="32"/>
      <c r="S133" s="18"/>
      <c r="T133" s="142"/>
      <c r="U133" s="142"/>
      <c r="V133" s="142"/>
      <c r="X133" s="203"/>
      <c r="AD133" s="160"/>
      <c r="AE133" s="453"/>
      <c r="AF133" s="142"/>
      <c r="AG133" s="142"/>
      <c r="AH133" s="142"/>
      <c r="AI133" s="138"/>
      <c r="AJ133" s="137"/>
    </row>
    <row r="134" customFormat="false" ht="21.95" hidden="false" customHeight="true" outlineLevel="0" collapsed="false">
      <c r="C134" s="462"/>
      <c r="D134" s="255"/>
      <c r="E134" s="154"/>
      <c r="F134" s="19"/>
      <c r="G134" s="142"/>
      <c r="R134" s="32"/>
      <c r="S134" s="18"/>
      <c r="T134" s="142"/>
      <c r="U134" s="142"/>
      <c r="V134" s="142"/>
      <c r="X134" s="469"/>
      <c r="AD134" s="160"/>
      <c r="AE134" s="453"/>
      <c r="AF134" s="142"/>
      <c r="AG134" s="142"/>
      <c r="AH134" s="142"/>
      <c r="AI134" s="138"/>
      <c r="AJ134" s="137"/>
    </row>
    <row r="135" customFormat="false" ht="21.95" hidden="false" customHeight="true" outlineLevel="0" collapsed="false">
      <c r="C135" s="471"/>
      <c r="D135" s="142"/>
      <c r="E135" s="154"/>
      <c r="F135" s="19"/>
      <c r="G135" s="142"/>
      <c r="R135" s="32"/>
      <c r="S135" s="18"/>
      <c r="T135" s="142"/>
      <c r="U135" s="142"/>
      <c r="V135" s="142"/>
      <c r="X135" s="469"/>
      <c r="AD135" s="160"/>
      <c r="AE135" s="453"/>
      <c r="AF135" s="142"/>
      <c r="AG135" s="142"/>
      <c r="AH135" s="142"/>
      <c r="AI135" s="138"/>
      <c r="AJ135" s="137"/>
    </row>
    <row r="136" customFormat="false" ht="21.95" hidden="false" customHeight="true" outlineLevel="0" collapsed="false">
      <c r="D136" s="142"/>
      <c r="E136" s="154"/>
      <c r="F136" s="19"/>
      <c r="G136" s="142"/>
      <c r="R136" s="32"/>
      <c r="S136" s="18"/>
      <c r="T136" s="142"/>
      <c r="U136" s="142"/>
      <c r="V136" s="142"/>
      <c r="X136" s="203"/>
      <c r="AD136" s="160"/>
      <c r="AE136" s="453"/>
      <c r="AF136" s="142"/>
      <c r="AG136" s="142"/>
      <c r="AH136" s="142"/>
      <c r="AI136" s="138"/>
      <c r="AJ136" s="137"/>
    </row>
    <row r="137" customFormat="false" ht="15.75" hidden="false" customHeight="false" outlineLevel="0" collapsed="false">
      <c r="D137" s="142"/>
      <c r="E137" s="154"/>
      <c r="F137" s="19"/>
      <c r="G137" s="142"/>
      <c r="R137" s="32"/>
      <c r="S137" s="18"/>
      <c r="T137" s="142"/>
      <c r="U137" s="142"/>
      <c r="V137" s="142"/>
      <c r="X137" s="469"/>
      <c r="AD137" s="160"/>
      <c r="AE137" s="453"/>
      <c r="AF137" s="142"/>
      <c r="AG137" s="142"/>
      <c r="AH137" s="142"/>
      <c r="AI137" s="138"/>
      <c r="AJ137" s="137"/>
    </row>
    <row r="138" customFormat="false" ht="15.75" hidden="false" customHeight="false" outlineLevel="0" collapsed="false">
      <c r="D138" s="142"/>
      <c r="E138" s="154"/>
      <c r="F138" s="19"/>
      <c r="G138" s="142"/>
      <c r="R138" s="32"/>
      <c r="S138" s="18"/>
      <c r="T138" s="142"/>
      <c r="U138" s="142"/>
      <c r="V138" s="142"/>
      <c r="X138" s="203"/>
      <c r="AD138" s="160"/>
      <c r="AE138" s="453"/>
      <c r="AF138" s="142"/>
      <c r="AG138" s="142"/>
      <c r="AH138" s="142"/>
      <c r="AI138" s="138"/>
      <c r="AJ138" s="137"/>
    </row>
    <row r="139" customFormat="false" ht="15.75" hidden="false" customHeight="false" outlineLevel="0" collapsed="false">
      <c r="D139" s="142"/>
      <c r="E139" s="154"/>
      <c r="F139" s="19"/>
      <c r="G139" s="142"/>
      <c r="R139" s="32"/>
      <c r="S139" s="18"/>
      <c r="T139" s="142"/>
      <c r="U139" s="142"/>
      <c r="V139" s="142"/>
      <c r="X139" s="203"/>
      <c r="AD139" s="160"/>
      <c r="AE139" s="453"/>
      <c r="AF139" s="142"/>
      <c r="AG139" s="142"/>
      <c r="AH139" s="142"/>
      <c r="AI139" s="138"/>
      <c r="AJ139" s="137"/>
    </row>
    <row r="140" customFormat="false" ht="15.75" hidden="false" customHeight="false" outlineLevel="0" collapsed="false">
      <c r="D140" s="142"/>
      <c r="E140" s="154"/>
      <c r="F140" s="19"/>
      <c r="G140" s="142"/>
      <c r="R140" s="32"/>
      <c r="S140" s="18"/>
      <c r="T140" s="142"/>
      <c r="U140" s="142"/>
      <c r="V140" s="142"/>
      <c r="X140" s="469"/>
      <c r="AD140" s="160"/>
      <c r="AE140" s="453"/>
      <c r="AF140" s="142"/>
      <c r="AG140" s="142"/>
      <c r="AH140" s="142"/>
      <c r="AI140" s="138"/>
      <c r="AJ140" s="137"/>
    </row>
    <row r="141" customFormat="false" ht="15.75" hidden="false" customHeight="false" outlineLevel="0" collapsed="false">
      <c r="D141" s="142"/>
      <c r="E141" s="154"/>
      <c r="F141" s="19"/>
      <c r="G141" s="142"/>
      <c r="R141" s="32"/>
      <c r="S141" s="18"/>
      <c r="T141" s="142"/>
      <c r="U141" s="142"/>
      <c r="V141" s="142"/>
      <c r="X141" s="469"/>
      <c r="AD141" s="160"/>
      <c r="AE141" s="453"/>
      <c r="AF141" s="142"/>
      <c r="AG141" s="142"/>
      <c r="AH141" s="142"/>
      <c r="AI141" s="138"/>
      <c r="AJ141" s="137"/>
    </row>
    <row r="142" customFormat="false" ht="15.75" hidden="false" customHeight="false" outlineLevel="0" collapsed="false">
      <c r="D142" s="142"/>
      <c r="E142" s="154"/>
      <c r="F142" s="19"/>
      <c r="G142" s="142"/>
      <c r="R142" s="32"/>
      <c r="S142" s="18"/>
      <c r="T142" s="142"/>
      <c r="U142" s="142"/>
      <c r="V142" s="142"/>
      <c r="X142" s="203"/>
      <c r="AD142" s="160"/>
      <c r="AE142" s="453"/>
      <c r="AF142" s="142"/>
      <c r="AG142" s="142"/>
      <c r="AH142" s="142"/>
      <c r="AI142" s="138"/>
      <c r="AJ142" s="137"/>
    </row>
    <row r="143" customFormat="false" ht="11.25" hidden="false" customHeight="false" outlineLevel="0" collapsed="false">
      <c r="D143" s="142"/>
      <c r="E143" s="154"/>
      <c r="R143" s="32"/>
      <c r="S143" s="18"/>
      <c r="T143" s="142"/>
      <c r="U143" s="142"/>
      <c r="V143" s="142"/>
      <c r="AD143" s="160"/>
      <c r="AE143" s="453"/>
      <c r="AF143" s="142"/>
      <c r="AG143" s="142"/>
      <c r="AH143" s="142"/>
      <c r="AI143" s="138"/>
      <c r="AJ143" s="137"/>
    </row>
    <row r="144" customFormat="false" ht="11.25" hidden="false" customHeight="false" outlineLevel="0" collapsed="false">
      <c r="D144" s="142"/>
      <c r="E144" s="154"/>
      <c r="R144" s="32"/>
      <c r="S144" s="18"/>
      <c r="T144" s="142"/>
      <c r="U144" s="142"/>
      <c r="V144" s="142"/>
      <c r="AD144" s="160"/>
      <c r="AE144" s="453"/>
      <c r="AF144" s="142"/>
      <c r="AG144" s="142"/>
      <c r="AH144" s="142"/>
      <c r="AI144" s="138"/>
      <c r="AJ144" s="137"/>
    </row>
    <row r="145" customFormat="false" ht="11.25" hidden="false" customHeight="false" outlineLevel="0" collapsed="false">
      <c r="D145" s="142"/>
      <c r="E145" s="154"/>
      <c r="R145" s="32"/>
      <c r="S145" s="18"/>
      <c r="T145" s="142"/>
      <c r="U145" s="142"/>
      <c r="V145" s="142"/>
      <c r="AD145" s="160"/>
      <c r="AE145" s="453"/>
      <c r="AF145" s="142"/>
      <c r="AG145" s="142"/>
      <c r="AH145" s="142"/>
      <c r="AI145" s="138"/>
      <c r="AJ145" s="137"/>
    </row>
    <row r="146" customFormat="false" ht="11.25" hidden="false" customHeight="false" outlineLevel="0" collapsed="false">
      <c r="D146" s="142"/>
      <c r="E146" s="154"/>
      <c r="R146" s="32"/>
      <c r="S146" s="18"/>
      <c r="T146" s="142"/>
      <c r="U146" s="142"/>
      <c r="V146" s="142"/>
      <c r="AD146" s="160"/>
      <c r="AE146" s="453"/>
      <c r="AF146" s="142"/>
      <c r="AG146" s="142"/>
      <c r="AH146" s="142"/>
      <c r="AI146" s="138"/>
      <c r="AJ146" s="137"/>
    </row>
    <row r="147" customFormat="false" ht="11.25" hidden="false" customHeight="false" outlineLevel="0" collapsed="false">
      <c r="D147" s="142"/>
      <c r="E147" s="154"/>
      <c r="R147" s="32"/>
      <c r="S147" s="18"/>
      <c r="T147" s="142"/>
      <c r="U147" s="142"/>
      <c r="V147" s="142"/>
      <c r="AD147" s="160"/>
      <c r="AE147" s="453"/>
      <c r="AF147" s="142"/>
      <c r="AG147" s="142"/>
      <c r="AH147" s="142"/>
      <c r="AI147" s="138"/>
      <c r="AJ147" s="137"/>
    </row>
    <row r="148" customFormat="false" ht="11.25" hidden="false" customHeight="false" outlineLevel="0" collapsed="false">
      <c r="D148" s="142"/>
      <c r="E148" s="154"/>
      <c r="R148" s="32"/>
      <c r="S148" s="18"/>
      <c r="T148" s="142"/>
      <c r="U148" s="142"/>
      <c r="V148" s="142"/>
      <c r="AD148" s="160"/>
      <c r="AE148" s="453"/>
      <c r="AF148" s="142"/>
      <c r="AG148" s="142"/>
      <c r="AH148" s="142"/>
      <c r="AI148" s="138"/>
      <c r="AJ148" s="137"/>
    </row>
    <row r="149" customFormat="false" ht="11.25" hidden="false" customHeight="false" outlineLevel="0" collapsed="false">
      <c r="D149" s="142"/>
      <c r="E149" s="154"/>
      <c r="R149" s="32"/>
      <c r="S149" s="18"/>
      <c r="T149" s="142"/>
      <c r="U149" s="142"/>
      <c r="V149" s="142"/>
      <c r="AD149" s="160"/>
      <c r="AE149" s="453"/>
      <c r="AF149" s="142"/>
      <c r="AG149" s="240"/>
      <c r="AH149" s="142"/>
      <c r="AI149" s="138"/>
      <c r="AJ149" s="137"/>
    </row>
    <row r="150" customFormat="false" ht="11.25" hidden="false" customHeight="false" outlineLevel="0" collapsed="false">
      <c r="D150" s="142"/>
      <c r="E150" s="154"/>
      <c r="R150" s="32"/>
      <c r="S150" s="18"/>
      <c r="T150" s="142"/>
      <c r="U150" s="142"/>
      <c r="V150" s="142"/>
      <c r="AD150" s="160"/>
      <c r="AE150" s="453"/>
      <c r="AF150" s="142"/>
      <c r="AG150" s="142"/>
      <c r="AH150" s="142"/>
      <c r="AI150" s="138"/>
      <c r="AJ150" s="137"/>
    </row>
    <row r="151" customFormat="false" ht="11.25" hidden="false" customHeight="false" outlineLevel="0" collapsed="false">
      <c r="D151" s="142"/>
      <c r="E151" s="154"/>
      <c r="R151" s="32"/>
      <c r="S151" s="18"/>
      <c r="T151" s="142"/>
      <c r="U151" s="142"/>
      <c r="V151" s="142"/>
      <c r="AD151" s="160"/>
      <c r="AE151" s="453"/>
      <c r="AF151" s="142"/>
      <c r="AG151" s="142"/>
      <c r="AH151" s="142"/>
      <c r="AI151" s="138"/>
      <c r="AJ151" s="137"/>
    </row>
    <row r="152" customFormat="false" ht="11.25" hidden="false" customHeight="false" outlineLevel="0" collapsed="false">
      <c r="D152" s="142"/>
      <c r="E152" s="154"/>
      <c r="R152" s="32"/>
      <c r="S152" s="18"/>
      <c r="T152" s="142"/>
      <c r="U152" s="142"/>
      <c r="V152" s="142"/>
      <c r="AD152" s="160"/>
      <c r="AE152" s="453"/>
      <c r="AF152" s="142"/>
      <c r="AG152" s="142"/>
      <c r="AH152" s="142"/>
      <c r="AI152" s="138"/>
      <c r="AJ152" s="137"/>
    </row>
    <row r="153" customFormat="false" ht="11.25" hidden="false" customHeight="false" outlineLevel="0" collapsed="false">
      <c r="D153" s="142"/>
      <c r="E153" s="154"/>
      <c r="R153" s="32"/>
      <c r="S153" s="18"/>
      <c r="T153" s="142"/>
      <c r="U153" s="142"/>
      <c r="V153" s="142"/>
      <c r="AD153" s="160"/>
      <c r="AE153" s="453"/>
      <c r="AF153" s="142"/>
      <c r="AG153" s="142"/>
      <c r="AH153" s="142"/>
      <c r="AI153" s="138"/>
      <c r="AJ153" s="137"/>
    </row>
    <row r="154" customFormat="false" ht="11.25" hidden="false" customHeight="false" outlineLevel="0" collapsed="false">
      <c r="D154" s="142"/>
      <c r="E154" s="154"/>
      <c r="R154" s="32"/>
      <c r="S154" s="18"/>
      <c r="T154" s="142"/>
      <c r="U154" s="142"/>
      <c r="V154" s="142"/>
      <c r="AD154" s="160"/>
      <c r="AE154" s="453"/>
      <c r="AF154" s="142"/>
      <c r="AG154" s="142"/>
      <c r="AH154" s="142"/>
      <c r="AI154" s="138"/>
      <c r="AJ154" s="137"/>
    </row>
    <row r="155" customFormat="false" ht="11.25" hidden="false" customHeight="false" outlineLevel="0" collapsed="false">
      <c r="D155" s="142"/>
      <c r="E155" s="154"/>
      <c r="R155" s="32"/>
      <c r="S155" s="18"/>
      <c r="T155" s="142"/>
      <c r="U155" s="142"/>
      <c r="V155" s="142"/>
      <c r="AD155" s="160"/>
      <c r="AE155" s="453"/>
      <c r="AF155" s="142"/>
      <c r="AG155" s="142"/>
      <c r="AH155" s="142"/>
      <c r="AI155" s="138"/>
      <c r="AJ155" s="137"/>
    </row>
    <row r="156" customFormat="false" ht="11.25" hidden="false" customHeight="false" outlineLevel="0" collapsed="false">
      <c r="D156" s="142"/>
      <c r="E156" s="154"/>
      <c r="R156" s="32"/>
      <c r="S156" s="18"/>
      <c r="T156" s="142"/>
      <c r="U156" s="142"/>
      <c r="V156" s="142"/>
      <c r="AD156" s="160"/>
      <c r="AE156" s="453"/>
      <c r="AF156" s="142"/>
      <c r="AG156" s="142"/>
      <c r="AH156" s="142"/>
      <c r="AI156" s="138"/>
      <c r="AJ156" s="137"/>
    </row>
    <row r="157" customFormat="false" ht="11.25" hidden="false" customHeight="false" outlineLevel="0" collapsed="false">
      <c r="D157" s="142"/>
      <c r="E157" s="154"/>
      <c r="R157" s="32"/>
      <c r="S157" s="18"/>
      <c r="T157" s="142"/>
      <c r="U157" s="142"/>
      <c r="V157" s="142"/>
      <c r="AD157" s="160"/>
      <c r="AE157" s="453"/>
      <c r="AF157" s="142"/>
      <c r="AG157" s="142"/>
      <c r="AH157" s="142"/>
      <c r="AI157" s="138"/>
      <c r="AJ157" s="137"/>
    </row>
    <row r="158" customFormat="false" ht="11.25" hidden="false" customHeight="false" outlineLevel="0" collapsed="false">
      <c r="D158" s="142"/>
      <c r="E158" s="154"/>
      <c r="R158" s="32"/>
      <c r="S158" s="18"/>
      <c r="T158" s="142"/>
      <c r="U158" s="142"/>
      <c r="V158" s="142"/>
      <c r="AD158" s="160"/>
      <c r="AE158" s="453"/>
      <c r="AF158" s="142"/>
      <c r="AG158" s="142"/>
      <c r="AH158" s="142"/>
      <c r="AI158" s="138"/>
      <c r="AJ158" s="137"/>
    </row>
    <row r="159" customFormat="false" ht="12" hidden="false" customHeight="false" outlineLevel="0" collapsed="false">
      <c r="D159" s="142"/>
      <c r="E159" s="154"/>
      <c r="R159" s="32"/>
      <c r="S159" s="18"/>
      <c r="T159" s="142"/>
      <c r="U159" s="142"/>
      <c r="V159" s="142"/>
      <c r="X159" s="173"/>
      <c r="AD159" s="160"/>
      <c r="AE159" s="453"/>
      <c r="AF159" s="142"/>
      <c r="AG159" s="142"/>
      <c r="AH159" s="142"/>
      <c r="AI159" s="138"/>
      <c r="AJ159" s="137"/>
    </row>
    <row r="160" customFormat="false" ht="12" hidden="false" customHeight="false" outlineLevel="0" collapsed="false">
      <c r="D160" s="142"/>
      <c r="E160" s="154"/>
      <c r="R160" s="32"/>
      <c r="S160" s="142"/>
      <c r="T160" s="32"/>
      <c r="U160" s="32"/>
      <c r="V160" s="137"/>
      <c r="X160" s="173"/>
      <c r="AD160" s="160"/>
      <c r="AE160" s="453"/>
      <c r="AF160" s="142"/>
      <c r="AG160" s="142"/>
      <c r="AH160" s="142"/>
      <c r="AI160" s="138"/>
      <c r="AJ160" s="137"/>
    </row>
    <row r="161" customFormat="false" ht="12" hidden="false" customHeight="false" outlineLevel="0" collapsed="false">
      <c r="D161" s="142"/>
      <c r="E161" s="154"/>
      <c r="R161" s="32"/>
      <c r="S161" s="142"/>
      <c r="T161" s="32"/>
      <c r="U161" s="32"/>
      <c r="V161" s="137"/>
      <c r="X161" s="173"/>
      <c r="AD161" s="160"/>
      <c r="AE161" s="453"/>
      <c r="AF161" s="142"/>
      <c r="AG161" s="142"/>
      <c r="AH161" s="142"/>
      <c r="AI161" s="138"/>
      <c r="AJ161" s="137"/>
    </row>
    <row r="162" customFormat="false" ht="12" hidden="false" customHeight="false" outlineLevel="0" collapsed="false">
      <c r="D162" s="142"/>
      <c r="E162" s="154"/>
      <c r="R162" s="32"/>
      <c r="S162" s="142"/>
      <c r="T162" s="32"/>
      <c r="U162" s="32"/>
      <c r="V162" s="137"/>
      <c r="X162" s="173"/>
      <c r="AD162" s="160"/>
      <c r="AE162" s="453"/>
      <c r="AF162" s="142"/>
      <c r="AG162" s="142"/>
      <c r="AH162" s="142"/>
      <c r="AI162" s="138"/>
      <c r="AJ162" s="137"/>
    </row>
    <row r="163" customFormat="false" ht="12" hidden="false" customHeight="false" outlineLevel="0" collapsed="false">
      <c r="D163" s="142"/>
      <c r="E163" s="154"/>
      <c r="R163" s="32"/>
      <c r="S163" s="142"/>
      <c r="T163" s="32"/>
      <c r="U163" s="32"/>
      <c r="V163" s="137"/>
      <c r="X163" s="173"/>
      <c r="AD163" s="160"/>
      <c r="AE163" s="453"/>
      <c r="AF163" s="142"/>
      <c r="AG163" s="142"/>
      <c r="AH163" s="142"/>
      <c r="AI163" s="138"/>
      <c r="AJ163" s="137"/>
    </row>
    <row r="164" customFormat="false" ht="12" hidden="false" customHeight="false" outlineLevel="0" collapsed="false">
      <c r="D164" s="142"/>
      <c r="E164" s="154"/>
      <c r="R164" s="32"/>
      <c r="S164" s="32"/>
      <c r="T164" s="32"/>
      <c r="U164" s="32"/>
      <c r="V164" s="137"/>
      <c r="X164" s="173"/>
      <c r="AD164" s="160"/>
      <c r="AE164" s="453"/>
      <c r="AF164" s="142"/>
      <c r="AG164" s="142"/>
      <c r="AH164" s="142"/>
      <c r="AI164" s="138"/>
      <c r="AJ164" s="137"/>
    </row>
    <row r="165" customFormat="false" ht="11.25" hidden="false" customHeight="false" outlineLevel="0" collapsed="false">
      <c r="D165" s="142"/>
      <c r="E165" s="154"/>
      <c r="R165" s="32"/>
      <c r="S165" s="32"/>
      <c r="T165" s="32"/>
      <c r="U165" s="32"/>
      <c r="V165" s="137"/>
      <c r="AD165" s="160"/>
      <c r="AE165" s="453"/>
      <c r="AF165" s="142"/>
      <c r="AG165" s="142"/>
      <c r="AH165" s="142"/>
      <c r="AI165" s="138"/>
      <c r="AJ165" s="137"/>
    </row>
    <row r="166" customFormat="false" ht="11.25" hidden="false" customHeight="false" outlineLevel="0" collapsed="false">
      <c r="D166" s="142"/>
      <c r="E166" s="154"/>
      <c r="R166" s="32"/>
      <c r="S166" s="32"/>
      <c r="T166" s="32"/>
      <c r="U166" s="32"/>
      <c r="AD166" s="160"/>
      <c r="AE166" s="453"/>
      <c r="AF166" s="142"/>
      <c r="AG166" s="142"/>
      <c r="AH166" s="142"/>
      <c r="AI166" s="138"/>
      <c r="AJ166" s="137"/>
    </row>
    <row r="167" customFormat="false" ht="11.25" hidden="false" customHeight="false" outlineLevel="0" collapsed="false">
      <c r="D167" s="142"/>
      <c r="E167" s="154"/>
      <c r="R167" s="160"/>
      <c r="S167" s="412"/>
      <c r="T167" s="142"/>
      <c r="U167" s="142"/>
      <c r="AD167" s="160"/>
      <c r="AE167" s="453"/>
      <c r="AF167" s="142"/>
      <c r="AG167" s="142"/>
      <c r="AH167" s="142"/>
      <c r="AI167" s="138"/>
      <c r="AJ167" s="137"/>
    </row>
    <row r="168" customFormat="false" ht="11.25" hidden="false" customHeight="false" outlineLevel="0" collapsed="false">
      <c r="D168" s="142"/>
      <c r="E168" s="154"/>
      <c r="R168" s="18"/>
      <c r="S168" s="142"/>
      <c r="T168" s="142"/>
      <c r="U168" s="142"/>
      <c r="AD168" s="160"/>
      <c r="AE168" s="453"/>
      <c r="AF168" s="240"/>
      <c r="AG168" s="240"/>
      <c r="AH168" s="142"/>
      <c r="AI168" s="138"/>
      <c r="AJ168" s="137"/>
    </row>
    <row r="169" customFormat="false" ht="15" hidden="false" customHeight="true" outlineLevel="0" collapsed="false">
      <c r="D169" s="142"/>
      <c r="E169" s="154"/>
      <c r="R169" s="18"/>
      <c r="S169" s="142"/>
      <c r="T169" s="142"/>
      <c r="U169" s="142"/>
      <c r="X169" s="343"/>
      <c r="Y169" s="343"/>
      <c r="Z169" s="343"/>
      <c r="AA169" s="472"/>
      <c r="AB169" s="343"/>
      <c r="AC169" s="343"/>
      <c r="AD169" s="160"/>
      <c r="AE169" s="453"/>
      <c r="AF169" s="240"/>
      <c r="AG169" s="240"/>
      <c r="AH169" s="142"/>
      <c r="AI169" s="138"/>
      <c r="AJ169" s="137"/>
    </row>
    <row r="170" customFormat="false" ht="15" hidden="false" customHeight="true" outlineLevel="0" collapsed="false">
      <c r="D170" s="142"/>
      <c r="E170" s="154"/>
      <c r="R170" s="18"/>
      <c r="S170" s="142"/>
      <c r="T170" s="142"/>
      <c r="U170" s="142"/>
      <c r="X170" s="343"/>
      <c r="Y170" s="343"/>
      <c r="Z170" s="343"/>
      <c r="AA170" s="472"/>
      <c r="AB170" s="343"/>
      <c r="AC170" s="343"/>
      <c r="AD170" s="160"/>
      <c r="AE170" s="453"/>
      <c r="AF170" s="240"/>
      <c r="AG170" s="240"/>
      <c r="AH170" s="142"/>
      <c r="AI170" s="138"/>
      <c r="AJ170" s="137"/>
    </row>
    <row r="171" customFormat="false" ht="15" hidden="false" customHeight="true" outlineLevel="0" collapsed="false">
      <c r="D171" s="142"/>
      <c r="E171" s="154"/>
      <c r="R171" s="18"/>
      <c r="S171" s="142"/>
      <c r="T171" s="142"/>
      <c r="U171" s="142"/>
      <c r="X171" s="343"/>
      <c r="Y171" s="343"/>
      <c r="Z171" s="343"/>
      <c r="AA171" s="472"/>
      <c r="AB171" s="343"/>
      <c r="AC171" s="343"/>
      <c r="AD171" s="160"/>
      <c r="AE171" s="453"/>
      <c r="AF171" s="240"/>
      <c r="AG171" s="240"/>
      <c r="AH171" s="142"/>
      <c r="AI171" s="138"/>
      <c r="AJ171" s="137"/>
    </row>
    <row r="172" customFormat="false" ht="15" hidden="false" customHeight="true" outlineLevel="0" collapsed="false">
      <c r="D172" s="142"/>
      <c r="E172" s="154"/>
      <c r="R172" s="18"/>
      <c r="S172" s="142"/>
      <c r="T172" s="142"/>
      <c r="U172" s="142"/>
      <c r="X172" s="343"/>
      <c r="Y172" s="343"/>
      <c r="Z172" s="343"/>
      <c r="AA172" s="472"/>
      <c r="AB172" s="343"/>
      <c r="AC172" s="343"/>
      <c r="AD172" s="160"/>
      <c r="AE172" s="453"/>
      <c r="AF172" s="142"/>
      <c r="AG172" s="240"/>
      <c r="AH172" s="142"/>
      <c r="AI172" s="138"/>
      <c r="AJ172" s="137"/>
    </row>
    <row r="173" customFormat="false" ht="15" hidden="false" customHeight="true" outlineLevel="0" collapsed="false">
      <c r="D173" s="142"/>
      <c r="E173" s="154"/>
      <c r="R173" s="18"/>
      <c r="S173" s="142"/>
      <c r="T173" s="142"/>
      <c r="U173" s="142"/>
      <c r="X173" s="343"/>
      <c r="Y173" s="343"/>
      <c r="Z173" s="343"/>
      <c r="AA173" s="472"/>
      <c r="AB173" s="343"/>
      <c r="AC173" s="343"/>
      <c r="AD173" s="160"/>
      <c r="AE173" s="453"/>
      <c r="AF173" s="240"/>
      <c r="AG173" s="240"/>
      <c r="AH173" s="142"/>
      <c r="AI173" s="138"/>
      <c r="AJ173" s="137"/>
    </row>
    <row r="174" customFormat="false" ht="15" hidden="false" customHeight="true" outlineLevel="0" collapsed="false">
      <c r="D174" s="142"/>
      <c r="E174" s="154"/>
      <c r="R174" s="18"/>
      <c r="S174" s="142"/>
      <c r="T174" s="142"/>
      <c r="U174" s="142"/>
      <c r="X174" s="343"/>
      <c r="Y174" s="343"/>
      <c r="Z174" s="343"/>
      <c r="AA174" s="472"/>
      <c r="AB174" s="343"/>
      <c r="AC174" s="343"/>
      <c r="AD174" s="160"/>
      <c r="AE174" s="453"/>
      <c r="AF174" s="240"/>
      <c r="AG174" s="240"/>
      <c r="AH174" s="142"/>
      <c r="AI174" s="138"/>
      <c r="AJ174" s="137"/>
    </row>
    <row r="175" customFormat="false" ht="15" hidden="false" customHeight="true" outlineLevel="0" collapsed="false">
      <c r="D175" s="142"/>
      <c r="E175" s="154"/>
      <c r="R175" s="18"/>
      <c r="S175" s="142"/>
      <c r="T175" s="142"/>
      <c r="U175" s="142"/>
      <c r="X175" s="343"/>
      <c r="Y175" s="343"/>
      <c r="Z175" s="343"/>
      <c r="AA175" s="472"/>
      <c r="AB175" s="343"/>
      <c r="AC175" s="343"/>
      <c r="AD175" s="160"/>
      <c r="AE175" s="453"/>
      <c r="AF175" s="142"/>
      <c r="AG175" s="240"/>
      <c r="AH175" s="142"/>
      <c r="AI175" s="138"/>
      <c r="AJ175" s="137"/>
    </row>
    <row r="176" customFormat="false" ht="15" hidden="false" customHeight="true" outlineLevel="0" collapsed="false">
      <c r="D176" s="142"/>
      <c r="E176" s="154"/>
      <c r="R176" s="18"/>
      <c r="S176" s="142"/>
      <c r="T176" s="142"/>
      <c r="U176" s="142"/>
      <c r="X176" s="343"/>
      <c r="Y176" s="343"/>
      <c r="Z176" s="343"/>
      <c r="AA176" s="472"/>
      <c r="AB176" s="343"/>
      <c r="AC176" s="343"/>
      <c r="AD176" s="160"/>
      <c r="AE176" s="453"/>
      <c r="AF176" s="142"/>
      <c r="AG176" s="240"/>
      <c r="AH176" s="142"/>
      <c r="AI176" s="138"/>
      <c r="AJ176" s="137"/>
    </row>
    <row r="177" customFormat="false" ht="15" hidden="false" customHeight="true" outlineLevel="0" collapsed="false">
      <c r="D177" s="142"/>
      <c r="E177" s="154"/>
      <c r="R177" s="18"/>
      <c r="S177" s="142"/>
      <c r="T177" s="142"/>
      <c r="U177" s="142"/>
      <c r="X177" s="343"/>
      <c r="Y177" s="343"/>
      <c r="Z177" s="343"/>
      <c r="AA177" s="472"/>
      <c r="AB177" s="343"/>
      <c r="AC177" s="343"/>
      <c r="AD177" s="160"/>
      <c r="AE177" s="453"/>
      <c r="AF177" s="142"/>
      <c r="AG177" s="240"/>
      <c r="AH177" s="142"/>
      <c r="AI177" s="138"/>
      <c r="AJ177" s="137"/>
    </row>
    <row r="178" customFormat="false" ht="15" hidden="false" customHeight="true" outlineLevel="0" collapsed="false">
      <c r="D178" s="142"/>
      <c r="E178" s="154"/>
      <c r="R178" s="18"/>
      <c r="S178" s="142"/>
      <c r="T178" s="142"/>
      <c r="U178" s="142"/>
      <c r="X178" s="343"/>
      <c r="Y178" s="343"/>
      <c r="Z178" s="343"/>
      <c r="AA178" s="472"/>
      <c r="AB178" s="343"/>
      <c r="AC178" s="343"/>
      <c r="AD178" s="160"/>
      <c r="AE178" s="453"/>
      <c r="AF178" s="142"/>
      <c r="AG178" s="240"/>
      <c r="AH178" s="142"/>
      <c r="AI178" s="138"/>
      <c r="AJ178" s="137"/>
    </row>
    <row r="179" customFormat="false" ht="15" hidden="false" customHeight="true" outlineLevel="0" collapsed="false">
      <c r="B179" s="9"/>
      <c r="D179" s="142"/>
      <c r="E179" s="154"/>
      <c r="R179" s="18"/>
      <c r="S179" s="142"/>
      <c r="T179" s="142"/>
      <c r="U179" s="142"/>
      <c r="X179" s="343"/>
      <c r="Y179" s="343"/>
      <c r="Z179" s="343"/>
      <c r="AA179" s="472"/>
      <c r="AB179" s="343"/>
      <c r="AC179" s="343"/>
      <c r="AD179" s="160"/>
      <c r="AE179" s="453"/>
      <c r="AF179" s="142"/>
      <c r="AG179" s="240"/>
      <c r="AH179" s="142"/>
      <c r="AI179" s="138"/>
      <c r="AJ179" s="137"/>
    </row>
    <row r="180" customFormat="false" ht="15" hidden="false" customHeight="true" outlineLevel="0" collapsed="false">
      <c r="C180" s="462"/>
      <c r="D180" s="255"/>
      <c r="E180" s="154"/>
      <c r="R180" s="18"/>
      <c r="S180" s="142"/>
      <c r="T180" s="142"/>
      <c r="U180" s="142"/>
      <c r="X180" s="343"/>
      <c r="Y180" s="343"/>
      <c r="Z180" s="343"/>
      <c r="AA180" s="472"/>
      <c r="AB180" s="343"/>
      <c r="AC180" s="343"/>
      <c r="AD180" s="160"/>
      <c r="AE180" s="453"/>
      <c r="AF180" s="142"/>
      <c r="AG180" s="240"/>
      <c r="AH180" s="142"/>
      <c r="AI180" s="138"/>
      <c r="AJ180" s="137"/>
    </row>
    <row r="181" customFormat="false" ht="15" hidden="false" customHeight="true" outlineLevel="0" collapsed="false">
      <c r="C181" s="462"/>
      <c r="D181" s="255"/>
      <c r="E181" s="154"/>
      <c r="R181" s="18"/>
      <c r="S181" s="142"/>
      <c r="T181" s="142"/>
      <c r="U181" s="142"/>
      <c r="X181" s="343"/>
      <c r="Y181" s="343"/>
      <c r="Z181" s="343"/>
      <c r="AA181" s="472"/>
      <c r="AB181" s="343"/>
      <c r="AC181" s="343"/>
      <c r="AD181" s="160"/>
      <c r="AE181" s="453"/>
      <c r="AF181" s="142"/>
      <c r="AG181" s="240"/>
      <c r="AH181" s="142"/>
      <c r="AI181" s="138"/>
      <c r="AJ181" s="137"/>
    </row>
    <row r="182" customFormat="false" ht="15" hidden="false" customHeight="true" outlineLevel="0" collapsed="false">
      <c r="C182" s="462"/>
      <c r="D182" s="255"/>
      <c r="E182" s="154"/>
      <c r="R182" s="18"/>
      <c r="S182" s="142"/>
      <c r="T182" s="142"/>
      <c r="U182" s="142"/>
      <c r="X182" s="343"/>
      <c r="Y182" s="343"/>
      <c r="Z182" s="343"/>
      <c r="AA182" s="472"/>
      <c r="AB182" s="343"/>
      <c r="AC182" s="343"/>
      <c r="AD182" s="160"/>
      <c r="AE182" s="453"/>
      <c r="AF182" s="142"/>
      <c r="AG182" s="240"/>
      <c r="AH182" s="142"/>
      <c r="AI182" s="138"/>
      <c r="AJ182" s="137"/>
    </row>
    <row r="183" customFormat="false" ht="15" hidden="false" customHeight="true" outlineLevel="0" collapsed="false">
      <c r="D183" s="142"/>
      <c r="E183" s="154"/>
      <c r="R183" s="18"/>
      <c r="S183" s="142"/>
      <c r="T183" s="142"/>
      <c r="U183" s="142"/>
      <c r="X183" s="343"/>
      <c r="Y183" s="343"/>
      <c r="Z183" s="343"/>
      <c r="AA183" s="472"/>
      <c r="AB183" s="343"/>
      <c r="AC183" s="343"/>
      <c r="AD183" s="160"/>
      <c r="AE183" s="453"/>
      <c r="AF183" s="142"/>
      <c r="AG183" s="142"/>
      <c r="AH183" s="142"/>
      <c r="AI183" s="138"/>
      <c r="AJ183" s="137"/>
    </row>
    <row r="184" customFormat="false" ht="15" hidden="false" customHeight="true" outlineLevel="0" collapsed="false">
      <c r="D184" s="142"/>
      <c r="E184" s="154"/>
      <c r="R184" s="18"/>
      <c r="S184" s="142"/>
      <c r="T184" s="142"/>
      <c r="U184" s="142"/>
      <c r="X184" s="343"/>
      <c r="Y184" s="343"/>
      <c r="Z184" s="343"/>
      <c r="AA184" s="472"/>
      <c r="AB184" s="343"/>
      <c r="AC184" s="343"/>
      <c r="AD184" s="160"/>
      <c r="AE184" s="453"/>
      <c r="AF184" s="142"/>
      <c r="AG184" s="142"/>
      <c r="AH184" s="142"/>
      <c r="AI184" s="138"/>
      <c r="AJ184" s="137"/>
    </row>
    <row r="185" customFormat="false" ht="15" hidden="false" customHeight="true" outlineLevel="0" collapsed="false">
      <c r="D185" s="142"/>
      <c r="E185" s="154"/>
      <c r="R185" s="18"/>
      <c r="S185" s="142"/>
      <c r="T185" s="142"/>
      <c r="U185" s="142"/>
      <c r="X185" s="343"/>
      <c r="Y185" s="343"/>
      <c r="Z185" s="343"/>
      <c r="AA185" s="472"/>
      <c r="AB185" s="343"/>
      <c r="AC185" s="343"/>
      <c r="AD185" s="160"/>
      <c r="AE185" s="453"/>
      <c r="AF185" s="142"/>
      <c r="AG185" s="240"/>
      <c r="AH185" s="142"/>
      <c r="AI185" s="138"/>
      <c r="AJ185" s="137"/>
    </row>
    <row r="186" customFormat="false" ht="15" hidden="false" customHeight="true" outlineLevel="0" collapsed="false">
      <c r="D186" s="142"/>
      <c r="E186" s="154"/>
      <c r="R186" s="18"/>
      <c r="S186" s="142"/>
      <c r="T186" s="142"/>
      <c r="U186" s="142"/>
      <c r="X186" s="343"/>
      <c r="Y186" s="343"/>
      <c r="Z186" s="343"/>
      <c r="AA186" s="472"/>
      <c r="AB186" s="343"/>
      <c r="AC186" s="343"/>
      <c r="AD186" s="160"/>
      <c r="AE186" s="453"/>
      <c r="AF186" s="142"/>
      <c r="AG186" s="240"/>
      <c r="AH186" s="142"/>
      <c r="AI186" s="138"/>
      <c r="AJ186" s="137"/>
    </row>
    <row r="187" customFormat="false" ht="15" hidden="false" customHeight="true" outlineLevel="0" collapsed="false">
      <c r="D187" s="142"/>
      <c r="E187" s="154"/>
      <c r="R187" s="18"/>
      <c r="S187" s="142"/>
      <c r="T187" s="142"/>
      <c r="U187" s="142"/>
      <c r="X187" s="343"/>
      <c r="Y187" s="343"/>
      <c r="Z187" s="343"/>
      <c r="AA187" s="472"/>
      <c r="AB187" s="343"/>
      <c r="AC187" s="343"/>
      <c r="AD187" s="160"/>
      <c r="AE187" s="453"/>
      <c r="AF187" s="142"/>
      <c r="AG187" s="142"/>
      <c r="AH187" s="142"/>
      <c r="AI187" s="138"/>
      <c r="AJ187" s="137"/>
    </row>
    <row r="188" customFormat="false" ht="15" hidden="false" customHeight="true" outlineLevel="0" collapsed="false">
      <c r="D188" s="142"/>
      <c r="E188" s="154"/>
      <c r="R188" s="18"/>
      <c r="S188" s="142"/>
      <c r="T188" s="142"/>
      <c r="U188" s="142"/>
      <c r="X188" s="343"/>
      <c r="Y188" s="343"/>
      <c r="Z188" s="343"/>
      <c r="AA188" s="472"/>
      <c r="AB188" s="343"/>
      <c r="AC188" s="343"/>
      <c r="AD188" s="160"/>
      <c r="AE188" s="453"/>
      <c r="AF188" s="142"/>
      <c r="AG188" s="142"/>
      <c r="AH188" s="142"/>
      <c r="AI188" s="138"/>
      <c r="AJ188" s="137"/>
    </row>
    <row r="189" customFormat="false" ht="15" hidden="false" customHeight="true" outlineLevel="0" collapsed="false">
      <c r="R189" s="18"/>
      <c r="S189" s="142"/>
      <c r="T189" s="142"/>
      <c r="U189" s="142"/>
      <c r="X189" s="343"/>
      <c r="Y189" s="343"/>
      <c r="Z189" s="343"/>
      <c r="AA189" s="472"/>
      <c r="AB189" s="343"/>
      <c r="AC189" s="343"/>
      <c r="AD189" s="160"/>
      <c r="AE189" s="453"/>
      <c r="AF189" s="240"/>
      <c r="AG189" s="240"/>
      <c r="AH189" s="142"/>
      <c r="AI189" s="138"/>
      <c r="AJ189" s="137"/>
    </row>
    <row r="190" customFormat="false" ht="15" hidden="false" customHeight="true" outlineLevel="0" collapsed="false">
      <c r="R190" s="18"/>
      <c r="S190" s="142"/>
      <c r="T190" s="142"/>
      <c r="U190" s="142"/>
      <c r="X190" s="343"/>
      <c r="Y190" s="343"/>
      <c r="Z190" s="343"/>
      <c r="AA190" s="472"/>
      <c r="AB190" s="343"/>
      <c r="AC190" s="343"/>
      <c r="AD190" s="160"/>
      <c r="AE190" s="453"/>
      <c r="AF190" s="240"/>
      <c r="AG190" s="240"/>
      <c r="AH190" s="142"/>
      <c r="AI190" s="138"/>
      <c r="AJ190" s="137"/>
    </row>
    <row r="191" customFormat="false" ht="15" hidden="false" customHeight="true" outlineLevel="0" collapsed="false">
      <c r="R191" s="18"/>
      <c r="S191" s="142"/>
      <c r="T191" s="142"/>
      <c r="U191" s="142"/>
      <c r="X191" s="343"/>
      <c r="Y191" s="343"/>
      <c r="Z191" s="343"/>
      <c r="AA191" s="472"/>
      <c r="AB191" s="343"/>
      <c r="AC191" s="343"/>
      <c r="AD191" s="160"/>
      <c r="AE191" s="453"/>
      <c r="AF191" s="240"/>
      <c r="AG191" s="240"/>
      <c r="AH191" s="142"/>
      <c r="AI191" s="138"/>
      <c r="AJ191" s="137"/>
    </row>
    <row r="192" customFormat="false" ht="15" hidden="false" customHeight="true" outlineLevel="0" collapsed="false">
      <c r="R192" s="18"/>
      <c r="S192" s="142"/>
      <c r="T192" s="142"/>
      <c r="U192" s="142"/>
      <c r="X192" s="343"/>
      <c r="Y192" s="343"/>
      <c r="Z192" s="343"/>
      <c r="AA192" s="472"/>
      <c r="AB192" s="343"/>
      <c r="AC192" s="343"/>
      <c r="AD192" s="160"/>
      <c r="AE192" s="453"/>
      <c r="AF192" s="240"/>
      <c r="AG192" s="240"/>
      <c r="AH192" s="142"/>
      <c r="AI192" s="138"/>
      <c r="AJ192" s="137"/>
    </row>
    <row r="193" customFormat="false" ht="15" hidden="false" customHeight="true" outlineLevel="0" collapsed="false">
      <c r="R193" s="18"/>
      <c r="S193" s="142"/>
      <c r="T193" s="142"/>
      <c r="U193" s="142"/>
      <c r="X193" s="343"/>
      <c r="Y193" s="343"/>
      <c r="Z193" s="343"/>
      <c r="AA193" s="472"/>
      <c r="AB193" s="343"/>
      <c r="AC193" s="343"/>
      <c r="AD193" s="160"/>
      <c r="AE193" s="453"/>
      <c r="AF193" s="142"/>
      <c r="AG193" s="240"/>
      <c r="AH193" s="142"/>
      <c r="AI193" s="138"/>
      <c r="AJ193" s="137"/>
    </row>
    <row r="194" customFormat="false" ht="15" hidden="false" customHeight="true" outlineLevel="0" collapsed="false">
      <c r="R194" s="18"/>
      <c r="S194" s="142"/>
      <c r="T194" s="142"/>
      <c r="U194" s="142"/>
      <c r="X194" s="343"/>
      <c r="Y194" s="343"/>
      <c r="Z194" s="343"/>
      <c r="AA194" s="472"/>
      <c r="AB194" s="343"/>
      <c r="AC194" s="343"/>
      <c r="AD194" s="160"/>
      <c r="AE194" s="453"/>
      <c r="AF194" s="142"/>
      <c r="AG194" s="142"/>
      <c r="AH194" s="142"/>
      <c r="AI194" s="138"/>
      <c r="AJ194" s="137"/>
    </row>
    <row r="195" customFormat="false" ht="15" hidden="false" customHeight="true" outlineLevel="0" collapsed="false">
      <c r="R195" s="18"/>
      <c r="S195" s="142"/>
      <c r="T195" s="142"/>
      <c r="U195" s="142"/>
      <c r="X195" s="343"/>
      <c r="Y195" s="343"/>
      <c r="Z195" s="343"/>
      <c r="AA195" s="472"/>
      <c r="AB195" s="343"/>
      <c r="AC195" s="343"/>
      <c r="AD195" s="160"/>
      <c r="AE195" s="453"/>
      <c r="AF195" s="240"/>
      <c r="AG195" s="240"/>
      <c r="AH195" s="142"/>
      <c r="AI195" s="138"/>
      <c r="AJ195" s="137"/>
    </row>
    <row r="196" customFormat="false" ht="15" hidden="false" customHeight="true" outlineLevel="0" collapsed="false">
      <c r="R196" s="18"/>
      <c r="S196" s="142"/>
      <c r="T196" s="142"/>
      <c r="U196" s="142"/>
      <c r="X196" s="343"/>
      <c r="Y196" s="343"/>
      <c r="Z196" s="343"/>
      <c r="AA196" s="472"/>
      <c r="AB196" s="343"/>
      <c r="AC196" s="343"/>
      <c r="AD196" s="160"/>
      <c r="AE196" s="453"/>
      <c r="AF196" s="142"/>
      <c r="AG196" s="142"/>
      <c r="AH196" s="142"/>
      <c r="AI196" s="138"/>
      <c r="AJ196" s="137"/>
    </row>
    <row r="197" customFormat="false" ht="15" hidden="false" customHeight="true" outlineLevel="0" collapsed="false">
      <c r="R197" s="18"/>
      <c r="S197" s="142"/>
      <c r="T197" s="142"/>
      <c r="U197" s="142"/>
      <c r="X197" s="343"/>
      <c r="Y197" s="343"/>
      <c r="Z197" s="343"/>
      <c r="AA197" s="472"/>
      <c r="AB197" s="343"/>
      <c r="AC197" s="343"/>
      <c r="AD197" s="160"/>
      <c r="AE197" s="453"/>
      <c r="AF197" s="240"/>
      <c r="AG197" s="240"/>
      <c r="AH197" s="142"/>
      <c r="AI197" s="138"/>
      <c r="AJ197" s="137"/>
    </row>
    <row r="198" customFormat="false" ht="15" hidden="false" customHeight="true" outlineLevel="0" collapsed="false">
      <c r="R198" s="18"/>
      <c r="S198" s="142"/>
      <c r="T198" s="142"/>
      <c r="U198" s="142"/>
      <c r="AD198" s="160"/>
      <c r="AE198" s="453"/>
      <c r="AF198" s="142"/>
      <c r="AG198" s="142"/>
      <c r="AH198" s="142"/>
      <c r="AI198" s="138"/>
      <c r="AJ198" s="137"/>
    </row>
    <row r="199" customFormat="false" ht="15" hidden="false" customHeight="true" outlineLevel="0" collapsed="false">
      <c r="R199" s="18"/>
      <c r="S199" s="142"/>
      <c r="T199" s="142"/>
      <c r="U199" s="142"/>
      <c r="AD199" s="160"/>
      <c r="AE199" s="453"/>
      <c r="AF199" s="240"/>
      <c r="AG199" s="240"/>
      <c r="AH199" s="142"/>
      <c r="AI199" s="138"/>
      <c r="AJ199" s="137"/>
    </row>
    <row r="200" customFormat="false" ht="15" hidden="false" customHeight="true" outlineLevel="0" collapsed="false">
      <c r="R200" s="18"/>
      <c r="S200" s="142"/>
      <c r="T200" s="142"/>
      <c r="U200" s="142"/>
      <c r="AD200" s="160"/>
      <c r="AE200" s="453"/>
      <c r="AF200" s="142"/>
      <c r="AG200" s="240"/>
      <c r="AH200" s="142"/>
      <c r="AI200" s="138"/>
      <c r="AJ200" s="137"/>
    </row>
    <row r="201" customFormat="false" ht="15" hidden="false" customHeight="true" outlineLevel="0" collapsed="false">
      <c r="R201" s="142"/>
      <c r="S201" s="32"/>
      <c r="T201" s="32"/>
      <c r="U201" s="137"/>
      <c r="AD201" s="160"/>
      <c r="AE201" s="453"/>
      <c r="AF201" s="240"/>
      <c r="AG201" s="142"/>
      <c r="AH201" s="142"/>
      <c r="AI201" s="138"/>
      <c r="AJ201" s="137"/>
    </row>
    <row r="202" customFormat="false" ht="15" hidden="false" customHeight="true" outlineLevel="0" collapsed="false">
      <c r="R202" s="142"/>
      <c r="S202" s="32"/>
      <c r="T202" s="32"/>
      <c r="U202" s="137"/>
      <c r="AD202" s="160"/>
      <c r="AE202" s="453"/>
      <c r="AF202" s="240"/>
      <c r="AG202" s="240"/>
      <c r="AH202" s="142"/>
      <c r="AI202" s="138"/>
      <c r="AJ202" s="137"/>
    </row>
    <row r="203" customFormat="false" ht="15" hidden="false" customHeight="true" outlineLevel="0" collapsed="false">
      <c r="R203" s="142"/>
      <c r="S203" s="32"/>
      <c r="T203" s="32"/>
      <c r="U203" s="137"/>
      <c r="AD203" s="160"/>
      <c r="AE203" s="453"/>
      <c r="AF203" s="240"/>
      <c r="AG203" s="240"/>
      <c r="AH203" s="142"/>
      <c r="AI203" s="138"/>
      <c r="AJ203" s="137"/>
    </row>
    <row r="204" customFormat="false" ht="15" hidden="false" customHeight="true" outlineLevel="0" collapsed="false">
      <c r="R204" s="142"/>
      <c r="S204" s="32"/>
      <c r="T204" s="32"/>
      <c r="U204" s="137"/>
      <c r="AD204" s="160"/>
      <c r="AE204" s="453"/>
      <c r="AF204" s="240"/>
      <c r="AG204" s="240"/>
      <c r="AH204" s="142"/>
      <c r="AI204" s="138"/>
      <c r="AJ204" s="137"/>
    </row>
    <row r="205" customFormat="false" ht="15" hidden="false" customHeight="true" outlineLevel="0" collapsed="false">
      <c r="R205" s="32"/>
      <c r="S205" s="32"/>
      <c r="T205" s="32"/>
      <c r="U205" s="32"/>
      <c r="AD205" s="160"/>
      <c r="AE205" s="453"/>
      <c r="AF205" s="142"/>
      <c r="AG205" s="142"/>
      <c r="AH205" s="142"/>
      <c r="AI205" s="138"/>
      <c r="AJ205" s="137"/>
    </row>
    <row r="206" customFormat="false" ht="15" hidden="false" customHeight="true" outlineLevel="0" collapsed="false">
      <c r="R206" s="32"/>
      <c r="S206" s="32"/>
      <c r="T206" s="32"/>
      <c r="U206" s="32"/>
      <c r="AD206" s="160"/>
      <c r="AE206" s="453"/>
      <c r="AF206" s="142"/>
      <c r="AG206" s="142"/>
      <c r="AH206" s="142"/>
      <c r="AI206" s="138"/>
      <c r="AJ206" s="137"/>
    </row>
    <row r="207" customFormat="false" ht="15" hidden="false" customHeight="true" outlineLevel="0" collapsed="false">
      <c r="R207" s="160"/>
      <c r="S207" s="412"/>
      <c r="T207" s="142"/>
      <c r="U207" s="142"/>
      <c r="AD207" s="160"/>
      <c r="AE207" s="453"/>
      <c r="AF207" s="240"/>
      <c r="AG207" s="240"/>
      <c r="AH207" s="142"/>
      <c r="AI207" s="138"/>
      <c r="AJ207" s="137"/>
    </row>
    <row r="208" customFormat="false" ht="15" hidden="false" customHeight="true" outlineLevel="0" collapsed="false">
      <c r="R208" s="18"/>
      <c r="S208" s="142"/>
      <c r="T208" s="142"/>
      <c r="U208" s="142"/>
      <c r="AD208" s="160"/>
      <c r="AE208" s="453"/>
      <c r="AF208" s="240"/>
      <c r="AG208" s="240"/>
      <c r="AH208" s="142"/>
      <c r="AI208" s="138"/>
      <c r="AJ208" s="137"/>
    </row>
    <row r="209" customFormat="false" ht="15" hidden="false" customHeight="true" outlineLevel="0" collapsed="false">
      <c r="R209" s="18"/>
      <c r="S209" s="142"/>
      <c r="T209" s="142"/>
      <c r="U209" s="142"/>
      <c r="AD209" s="160"/>
      <c r="AE209" s="453"/>
      <c r="AF209" s="240"/>
      <c r="AG209" s="142"/>
      <c r="AH209" s="142"/>
      <c r="AI209" s="138"/>
      <c r="AJ209" s="137"/>
    </row>
    <row r="210" customFormat="false" ht="15" hidden="false" customHeight="true" outlineLevel="0" collapsed="false">
      <c r="R210" s="18"/>
      <c r="S210" s="142"/>
      <c r="T210" s="142"/>
      <c r="U210" s="142"/>
      <c r="AD210" s="160"/>
      <c r="AE210" s="453"/>
      <c r="AF210" s="240"/>
      <c r="AG210" s="240"/>
      <c r="AH210" s="142"/>
      <c r="AI210" s="138"/>
      <c r="AJ210" s="137"/>
    </row>
    <row r="211" customFormat="false" ht="15" hidden="false" customHeight="true" outlineLevel="0" collapsed="false">
      <c r="R211" s="18"/>
      <c r="S211" s="142"/>
      <c r="T211" s="142"/>
      <c r="U211" s="142"/>
      <c r="AD211" s="160"/>
      <c r="AE211" s="453"/>
      <c r="AF211" s="240"/>
      <c r="AG211" s="240"/>
      <c r="AH211" s="142"/>
      <c r="AI211" s="138"/>
      <c r="AJ211" s="137"/>
    </row>
    <row r="212" customFormat="false" ht="15" hidden="false" customHeight="true" outlineLevel="0" collapsed="false">
      <c r="R212" s="18"/>
      <c r="S212" s="142"/>
      <c r="T212" s="142"/>
      <c r="U212" s="142"/>
      <c r="AD212" s="160"/>
      <c r="AE212" s="453"/>
      <c r="AF212" s="240"/>
      <c r="AG212" s="240"/>
      <c r="AH212" s="142"/>
      <c r="AI212" s="138"/>
      <c r="AJ212" s="137"/>
    </row>
    <row r="213" customFormat="false" ht="11.25" hidden="false" customHeight="false" outlineLevel="0" collapsed="false">
      <c r="R213" s="18"/>
      <c r="S213" s="142"/>
      <c r="T213" s="142"/>
      <c r="U213" s="142"/>
      <c r="AD213" s="160"/>
      <c r="AE213" s="453"/>
      <c r="AF213" s="240"/>
      <c r="AG213" s="240"/>
      <c r="AH213" s="142"/>
      <c r="AI213" s="138"/>
      <c r="AJ213" s="137"/>
    </row>
    <row r="214" customFormat="false" ht="11.25" hidden="false" customHeight="false" outlineLevel="0" collapsed="false">
      <c r="R214" s="18"/>
      <c r="S214" s="142"/>
      <c r="T214" s="142"/>
      <c r="U214" s="142"/>
      <c r="AD214" s="160"/>
      <c r="AE214" s="453"/>
      <c r="AF214" s="142"/>
      <c r="AG214" s="240"/>
      <c r="AH214" s="142"/>
      <c r="AI214" s="138"/>
      <c r="AJ214" s="137"/>
    </row>
    <row r="215" customFormat="false" ht="11.25" hidden="false" customHeight="false" outlineLevel="0" collapsed="false">
      <c r="R215" s="18"/>
      <c r="S215" s="142"/>
      <c r="T215" s="142"/>
      <c r="U215" s="142"/>
      <c r="AD215" s="160"/>
      <c r="AE215" s="453"/>
      <c r="AF215" s="142"/>
      <c r="AG215" s="255"/>
      <c r="AH215" s="142"/>
      <c r="AI215" s="138"/>
      <c r="AJ215" s="137"/>
    </row>
    <row r="216" customFormat="false" ht="11.25" hidden="false" customHeight="false" outlineLevel="0" collapsed="false">
      <c r="R216" s="18"/>
      <c r="S216" s="142"/>
      <c r="T216" s="142"/>
      <c r="U216" s="142"/>
      <c r="AD216" s="160"/>
      <c r="AE216" s="453"/>
      <c r="AF216" s="142"/>
      <c r="AG216" s="255"/>
      <c r="AH216" s="142"/>
      <c r="AI216" s="138"/>
      <c r="AJ216" s="137"/>
    </row>
    <row r="217" customFormat="false" ht="11.25" hidden="false" customHeight="false" outlineLevel="0" collapsed="false">
      <c r="R217" s="18"/>
      <c r="S217" s="142"/>
      <c r="T217" s="142"/>
      <c r="U217" s="142"/>
      <c r="AD217" s="160"/>
      <c r="AE217" s="453"/>
      <c r="AF217" s="255"/>
      <c r="AG217" s="255"/>
      <c r="AH217" s="142"/>
      <c r="AI217" s="138"/>
      <c r="AJ217" s="137"/>
    </row>
    <row r="218" customFormat="false" ht="11.25" hidden="false" customHeight="false" outlineLevel="0" collapsed="false">
      <c r="R218" s="18"/>
      <c r="S218" s="142"/>
      <c r="T218" s="142"/>
      <c r="U218" s="142"/>
      <c r="AD218" s="160"/>
      <c r="AE218" s="453"/>
      <c r="AF218" s="473"/>
      <c r="AG218" s="473"/>
      <c r="AH218" s="142"/>
      <c r="AI218" s="138"/>
      <c r="AJ218" s="137"/>
    </row>
    <row r="219" customFormat="false" ht="11.25" hidden="false" customHeight="false" outlineLevel="0" collapsed="false">
      <c r="R219" s="18"/>
      <c r="S219" s="142"/>
      <c r="T219" s="142"/>
      <c r="U219" s="142"/>
      <c r="AD219" s="160"/>
      <c r="AE219" s="453"/>
      <c r="AF219" s="473"/>
      <c r="AG219" s="473"/>
      <c r="AH219" s="142"/>
      <c r="AI219" s="138"/>
      <c r="AJ219" s="137"/>
    </row>
    <row r="220" customFormat="false" ht="11.25" hidden="false" customHeight="false" outlineLevel="0" collapsed="false">
      <c r="R220" s="18"/>
      <c r="S220" s="142"/>
      <c r="T220" s="142"/>
      <c r="U220" s="142"/>
      <c r="AD220" s="160"/>
      <c r="AE220" s="453"/>
      <c r="AF220" s="473"/>
      <c r="AG220" s="473"/>
      <c r="AH220" s="142"/>
      <c r="AI220" s="138"/>
      <c r="AJ220" s="137"/>
    </row>
    <row r="221" customFormat="false" ht="11.25" hidden="false" customHeight="false" outlineLevel="0" collapsed="false">
      <c r="R221" s="18"/>
      <c r="S221" s="142"/>
      <c r="T221" s="142"/>
      <c r="U221" s="142"/>
      <c r="AD221" s="160"/>
      <c r="AE221" s="453"/>
      <c r="AF221" s="142"/>
      <c r="AG221" s="473"/>
      <c r="AH221" s="142"/>
      <c r="AI221" s="138"/>
      <c r="AJ221" s="137"/>
    </row>
    <row r="222" customFormat="false" ht="11.25" hidden="false" customHeight="false" outlineLevel="0" collapsed="false">
      <c r="R222" s="18"/>
      <c r="S222" s="142"/>
      <c r="T222" s="142"/>
      <c r="U222" s="142"/>
      <c r="AD222" s="160"/>
      <c r="AE222" s="453"/>
      <c r="AF222" s="142"/>
      <c r="AG222" s="240"/>
      <c r="AH222" s="142"/>
      <c r="AI222" s="138"/>
      <c r="AJ222" s="137"/>
    </row>
    <row r="223" customFormat="false" ht="11.25" hidden="false" customHeight="false" outlineLevel="0" collapsed="false">
      <c r="R223" s="18"/>
      <c r="S223" s="142"/>
      <c r="T223" s="142"/>
      <c r="U223" s="142"/>
      <c r="AD223" s="160"/>
      <c r="AE223" s="453"/>
      <c r="AF223" s="142"/>
      <c r="AG223" s="240"/>
      <c r="AH223" s="142"/>
      <c r="AI223" s="138"/>
      <c r="AJ223" s="137"/>
    </row>
    <row r="224" customFormat="false" ht="11.25" hidden="false" customHeight="false" outlineLevel="0" collapsed="false">
      <c r="R224" s="18"/>
      <c r="S224" s="142"/>
      <c r="T224" s="142"/>
      <c r="U224" s="142"/>
      <c r="AD224" s="160"/>
      <c r="AE224" s="453"/>
      <c r="AF224" s="142"/>
      <c r="AG224" s="240"/>
      <c r="AH224" s="142"/>
      <c r="AI224" s="138"/>
      <c r="AJ224" s="137"/>
    </row>
    <row r="225" customFormat="false" ht="11.25" hidden="false" customHeight="false" outlineLevel="0" collapsed="false">
      <c r="R225" s="18"/>
      <c r="S225" s="142"/>
      <c r="T225" s="142"/>
      <c r="U225" s="142"/>
      <c r="AD225" s="160"/>
      <c r="AE225" s="453"/>
      <c r="AF225" s="255"/>
      <c r="AG225" s="142"/>
      <c r="AH225" s="142"/>
      <c r="AI225" s="138"/>
      <c r="AJ225" s="137"/>
    </row>
    <row r="226" customFormat="false" ht="11.25" hidden="false" customHeight="false" outlineLevel="0" collapsed="false">
      <c r="R226" s="18"/>
      <c r="S226" s="142"/>
      <c r="T226" s="142"/>
      <c r="U226" s="142"/>
      <c r="AD226" s="160"/>
      <c r="AE226" s="453"/>
      <c r="AF226" s="255"/>
      <c r="AG226" s="255"/>
      <c r="AH226" s="142"/>
      <c r="AI226" s="138"/>
      <c r="AJ226" s="137"/>
    </row>
    <row r="227" customFormat="false" ht="11.25" hidden="false" customHeight="false" outlineLevel="0" collapsed="false">
      <c r="R227" s="18"/>
      <c r="S227" s="142"/>
      <c r="T227" s="142"/>
      <c r="U227" s="142"/>
      <c r="AD227" s="160"/>
      <c r="AE227" s="453"/>
      <c r="AF227" s="255"/>
      <c r="AG227" s="255"/>
      <c r="AH227" s="142"/>
      <c r="AI227" s="138"/>
      <c r="AJ227" s="137"/>
    </row>
    <row r="228" customFormat="false" ht="11.25" hidden="false" customHeight="false" outlineLevel="0" collapsed="false">
      <c r="R228" s="18"/>
      <c r="S228" s="142"/>
      <c r="T228" s="142"/>
      <c r="U228" s="142"/>
      <c r="AD228" s="160"/>
      <c r="AE228" s="453"/>
      <c r="AF228" s="255"/>
      <c r="AG228" s="255"/>
      <c r="AH228" s="142"/>
      <c r="AI228" s="138"/>
      <c r="AJ228" s="137"/>
    </row>
    <row r="229" customFormat="false" ht="11.25" hidden="false" customHeight="false" outlineLevel="0" collapsed="false">
      <c r="R229" s="18"/>
      <c r="S229" s="142"/>
      <c r="T229" s="142"/>
      <c r="U229" s="142"/>
      <c r="AD229" s="160"/>
      <c r="AE229" s="453"/>
      <c r="AF229" s="255"/>
      <c r="AG229" s="142"/>
      <c r="AH229" s="142"/>
      <c r="AI229" s="138"/>
      <c r="AJ229" s="137"/>
    </row>
    <row r="230" customFormat="false" ht="11.25" hidden="false" customHeight="false" outlineLevel="0" collapsed="false">
      <c r="R230" s="18"/>
      <c r="S230" s="142"/>
      <c r="T230" s="142"/>
      <c r="U230" s="142"/>
      <c r="AD230" s="160"/>
      <c r="AE230" s="453"/>
      <c r="AF230" s="255"/>
      <c r="AG230" s="473"/>
      <c r="AH230" s="142"/>
      <c r="AI230" s="138"/>
      <c r="AJ230" s="137"/>
    </row>
    <row r="231" customFormat="false" ht="11.25" hidden="false" customHeight="false" outlineLevel="0" collapsed="false">
      <c r="R231" s="18"/>
      <c r="S231" s="142"/>
      <c r="T231" s="142"/>
      <c r="U231" s="142"/>
      <c r="AD231" s="160"/>
      <c r="AE231" s="453"/>
      <c r="AF231" s="255"/>
      <c r="AG231" s="473"/>
      <c r="AH231" s="142"/>
      <c r="AI231" s="138"/>
      <c r="AJ231" s="137"/>
    </row>
    <row r="232" customFormat="false" ht="11.25" hidden="false" customHeight="false" outlineLevel="0" collapsed="false">
      <c r="R232" s="18"/>
      <c r="S232" s="142"/>
      <c r="T232" s="142"/>
      <c r="U232" s="142"/>
      <c r="AD232" s="160"/>
      <c r="AE232" s="453"/>
      <c r="AF232" s="255"/>
      <c r="AG232" s="473"/>
      <c r="AH232" s="142"/>
      <c r="AI232" s="138"/>
      <c r="AJ232" s="137"/>
      <c r="AN232" s="97"/>
      <c r="AO232" s="137"/>
    </row>
    <row r="233" customFormat="false" ht="11.25" hidden="false" customHeight="false" outlineLevel="0" collapsed="false">
      <c r="R233" s="18"/>
      <c r="S233" s="142"/>
      <c r="T233" s="142"/>
      <c r="U233" s="142"/>
      <c r="AD233" s="160"/>
      <c r="AE233" s="453"/>
      <c r="AF233" s="142"/>
      <c r="AG233" s="240"/>
      <c r="AH233" s="142"/>
      <c r="AI233" s="138"/>
      <c r="AJ233" s="137"/>
    </row>
    <row r="234" customFormat="false" ht="11.25" hidden="false" customHeight="false" outlineLevel="0" collapsed="false">
      <c r="R234" s="18"/>
      <c r="S234" s="142"/>
      <c r="T234" s="142"/>
      <c r="U234" s="142"/>
      <c r="AD234" s="160"/>
      <c r="AE234" s="453"/>
      <c r="AF234" s="142"/>
      <c r="AG234" s="142"/>
      <c r="AH234" s="142"/>
      <c r="AI234" s="138"/>
      <c r="AJ234" s="137"/>
      <c r="AO234" s="97"/>
    </row>
    <row r="235" customFormat="false" ht="11.25" hidden="false" customHeight="false" outlineLevel="0" collapsed="false">
      <c r="R235" s="18"/>
      <c r="S235" s="142"/>
      <c r="T235" s="142"/>
      <c r="U235" s="142"/>
      <c r="AD235" s="160"/>
      <c r="AE235" s="453"/>
      <c r="AF235" s="142"/>
      <c r="AG235" s="142"/>
      <c r="AH235" s="142"/>
      <c r="AI235" s="138"/>
      <c r="AJ235" s="137"/>
    </row>
    <row r="236" customFormat="false" ht="11.25" hidden="false" customHeight="false" outlineLevel="0" collapsed="false">
      <c r="R236" s="18"/>
      <c r="S236" s="142"/>
      <c r="T236" s="142"/>
      <c r="U236" s="142"/>
      <c r="AD236" s="160"/>
      <c r="AE236" s="453"/>
      <c r="AF236" s="142"/>
      <c r="AG236" s="142"/>
      <c r="AH236" s="142"/>
      <c r="AI236" s="138"/>
      <c r="AJ236" s="137"/>
    </row>
    <row r="237" customFormat="false" ht="11.25" hidden="false" customHeight="false" outlineLevel="0" collapsed="false">
      <c r="R237" s="18"/>
      <c r="S237" s="142"/>
      <c r="T237" s="142"/>
      <c r="U237" s="142"/>
      <c r="AD237" s="160"/>
      <c r="AE237" s="453"/>
      <c r="AF237" s="142"/>
      <c r="AG237" s="142"/>
      <c r="AH237" s="142"/>
      <c r="AI237" s="138"/>
      <c r="AJ237" s="137"/>
    </row>
    <row r="238" customFormat="false" ht="11.25" hidden="false" customHeight="false" outlineLevel="0" collapsed="false">
      <c r="R238" s="18"/>
      <c r="S238" s="142"/>
      <c r="T238" s="142"/>
      <c r="U238" s="142"/>
      <c r="AD238" s="160"/>
      <c r="AE238" s="453"/>
      <c r="AF238" s="255"/>
      <c r="AG238" s="142"/>
      <c r="AH238" s="142"/>
      <c r="AI238" s="138"/>
      <c r="AJ238" s="137"/>
    </row>
    <row r="239" customFormat="false" ht="11.25" hidden="false" customHeight="false" outlineLevel="0" collapsed="false">
      <c r="R239" s="18"/>
      <c r="S239" s="142"/>
      <c r="T239" s="142"/>
      <c r="U239" s="142"/>
      <c r="AD239" s="160"/>
      <c r="AE239" s="453"/>
      <c r="AF239" s="255"/>
      <c r="AG239" s="474"/>
      <c r="AH239" s="142"/>
      <c r="AI239" s="138"/>
      <c r="AJ239" s="137"/>
    </row>
    <row r="240" customFormat="false" ht="11.25" hidden="false" customHeight="false" outlineLevel="0" collapsed="false">
      <c r="R240" s="18"/>
      <c r="S240" s="142"/>
      <c r="T240" s="142"/>
      <c r="U240" s="142"/>
      <c r="AD240" s="160"/>
      <c r="AE240" s="453"/>
      <c r="AF240" s="255"/>
      <c r="AG240" s="474"/>
      <c r="AH240" s="142"/>
      <c r="AI240" s="138"/>
      <c r="AJ240" s="137"/>
    </row>
    <row r="241" customFormat="false" ht="11.25" hidden="false" customHeight="false" outlineLevel="0" collapsed="false">
      <c r="R241" s="142"/>
      <c r="S241" s="32"/>
      <c r="T241" s="32"/>
      <c r="U241" s="137"/>
      <c r="AD241" s="160"/>
      <c r="AE241" s="453"/>
      <c r="AF241" s="255"/>
      <c r="AG241" s="474"/>
      <c r="AH241" s="142"/>
      <c r="AI241" s="138"/>
      <c r="AJ241" s="137"/>
    </row>
    <row r="242" customFormat="false" ht="11.25" hidden="false" customHeight="false" outlineLevel="0" collapsed="false">
      <c r="R242" s="142"/>
      <c r="S242" s="32"/>
      <c r="T242" s="32"/>
      <c r="U242" s="137"/>
      <c r="AD242" s="160"/>
      <c r="AE242" s="453"/>
      <c r="AF242" s="255"/>
      <c r="AG242" s="473"/>
      <c r="AH242" s="142"/>
      <c r="AI242" s="138"/>
      <c r="AJ242" s="137"/>
    </row>
    <row r="243" customFormat="false" ht="11.25" hidden="false" customHeight="false" outlineLevel="0" collapsed="false">
      <c r="R243" s="142"/>
      <c r="S243" s="32"/>
      <c r="T243" s="32"/>
      <c r="U243" s="137"/>
      <c r="AD243" s="160"/>
      <c r="AE243" s="453"/>
      <c r="AF243" s="255"/>
      <c r="AG243" s="474"/>
      <c r="AH243" s="142"/>
      <c r="AI243" s="138"/>
      <c r="AJ243" s="137"/>
    </row>
    <row r="244" customFormat="false" ht="11.25" hidden="false" customHeight="false" outlineLevel="0" collapsed="false">
      <c r="R244" s="142"/>
      <c r="S244" s="32"/>
      <c r="T244" s="32"/>
      <c r="U244" s="137"/>
      <c r="AD244" s="160"/>
      <c r="AE244" s="453"/>
      <c r="AF244" s="255"/>
      <c r="AG244" s="473"/>
      <c r="AH244" s="142"/>
      <c r="AI244" s="138"/>
      <c r="AJ244" s="137"/>
    </row>
    <row r="245" customFormat="false" ht="11.25" hidden="false" customHeight="false" outlineLevel="0" collapsed="false">
      <c r="R245" s="32"/>
      <c r="S245" s="32"/>
      <c r="T245" s="32"/>
      <c r="U245" s="32"/>
      <c r="AD245" s="160"/>
      <c r="AE245" s="453"/>
      <c r="AF245" s="255"/>
      <c r="AG245" s="473"/>
      <c r="AH245" s="142"/>
      <c r="AI245" s="138"/>
      <c r="AJ245" s="137"/>
    </row>
    <row r="246" customFormat="false" ht="11.25" hidden="false" customHeight="false" outlineLevel="0" collapsed="false">
      <c r="R246" s="32"/>
      <c r="S246" s="32"/>
      <c r="T246" s="32"/>
      <c r="U246" s="32"/>
      <c r="AD246" s="160"/>
      <c r="AE246" s="453"/>
      <c r="AF246" s="142"/>
      <c r="AG246" s="240"/>
      <c r="AH246" s="142"/>
      <c r="AI246" s="138"/>
      <c r="AJ246" s="137"/>
      <c r="AN246" s="97"/>
      <c r="AO246" s="137"/>
    </row>
    <row r="247" customFormat="false" ht="11.25" hidden="false" customHeight="false" outlineLevel="0" collapsed="false">
      <c r="R247" s="32"/>
      <c r="S247" s="32"/>
      <c r="T247" s="32"/>
      <c r="U247" s="32"/>
      <c r="AD247" s="160"/>
      <c r="AE247" s="453"/>
      <c r="AF247" s="475"/>
      <c r="AG247" s="255"/>
      <c r="AH247" s="142"/>
      <c r="AI247" s="138"/>
      <c r="AJ247" s="137"/>
      <c r="AO247" s="97"/>
    </row>
    <row r="248" customFormat="false" ht="11.25" hidden="false" customHeight="false" outlineLevel="0" collapsed="false">
      <c r="R248" s="32"/>
      <c r="S248" s="32"/>
      <c r="T248" s="32"/>
      <c r="U248" s="32"/>
      <c r="AD248" s="160"/>
      <c r="AE248" s="453"/>
      <c r="AF248" s="475"/>
      <c r="AG248" s="475"/>
      <c r="AH248" s="142"/>
      <c r="AI248" s="138"/>
      <c r="AJ248" s="137"/>
    </row>
    <row r="249" customFormat="false" ht="11.25" hidden="false" customHeight="false" outlineLevel="0" collapsed="false">
      <c r="R249" s="32"/>
      <c r="S249" s="32"/>
      <c r="T249" s="32"/>
      <c r="U249" s="32"/>
      <c r="AD249" s="160"/>
      <c r="AE249" s="453"/>
      <c r="AF249" s="474"/>
      <c r="AG249" s="474"/>
      <c r="AH249" s="142"/>
      <c r="AI249" s="138"/>
      <c r="AJ249" s="137"/>
    </row>
    <row r="250" customFormat="false" ht="11.25" hidden="false" customHeight="false" outlineLevel="0" collapsed="false">
      <c r="R250" s="32"/>
      <c r="S250" s="32"/>
      <c r="T250" s="32"/>
      <c r="U250" s="32"/>
      <c r="AD250" s="160"/>
      <c r="AE250" s="453"/>
      <c r="AF250" s="474"/>
      <c r="AG250" s="474"/>
      <c r="AH250" s="142"/>
      <c r="AI250" s="138"/>
      <c r="AJ250" s="137"/>
    </row>
    <row r="251" customFormat="false" ht="11.25" hidden="false" customHeight="false" outlineLevel="0" collapsed="false">
      <c r="R251" s="32"/>
      <c r="S251" s="32"/>
      <c r="T251" s="32"/>
      <c r="U251" s="32"/>
      <c r="AD251" s="160"/>
      <c r="AE251" s="453"/>
      <c r="AF251" s="475"/>
      <c r="AG251" s="475"/>
      <c r="AH251" s="142"/>
      <c r="AI251" s="138"/>
      <c r="AJ251" s="137"/>
      <c r="AO251" s="97"/>
    </row>
    <row r="252" customFormat="false" ht="11.25" hidden="false" customHeight="false" outlineLevel="0" collapsed="false">
      <c r="R252" s="32"/>
      <c r="S252" s="32"/>
      <c r="T252" s="32"/>
      <c r="U252" s="32"/>
      <c r="AD252" s="160"/>
      <c r="AE252" s="453"/>
      <c r="AF252" s="142"/>
      <c r="AG252" s="142"/>
      <c r="AH252" s="142"/>
      <c r="AI252" s="138"/>
      <c r="AJ252" s="137"/>
      <c r="AO252" s="97"/>
    </row>
    <row r="253" customFormat="false" ht="11.25" hidden="false" customHeight="false" outlineLevel="0" collapsed="false">
      <c r="R253" s="32"/>
      <c r="S253" s="32"/>
      <c r="T253" s="32"/>
      <c r="U253" s="32"/>
      <c r="AD253" s="160"/>
      <c r="AE253" s="453"/>
      <c r="AF253" s="142"/>
      <c r="AG253" s="142"/>
      <c r="AH253" s="142"/>
      <c r="AI253" s="138"/>
      <c r="AJ253" s="137"/>
    </row>
    <row r="254" customFormat="false" ht="11.25" hidden="false" customHeight="false" outlineLevel="0" collapsed="false">
      <c r="R254" s="32"/>
      <c r="S254" s="32"/>
      <c r="T254" s="32"/>
      <c r="U254" s="32"/>
      <c r="AD254" s="160"/>
      <c r="AE254" s="453"/>
      <c r="AF254" s="240"/>
      <c r="AG254" s="142"/>
      <c r="AH254" s="142"/>
      <c r="AI254" s="138"/>
      <c r="AJ254" s="137"/>
    </row>
    <row r="255" customFormat="false" ht="11.25" hidden="false" customHeight="false" outlineLevel="0" collapsed="false">
      <c r="R255" s="32"/>
      <c r="S255" s="32"/>
      <c r="T255" s="32"/>
      <c r="U255" s="32"/>
      <c r="AD255" s="160"/>
      <c r="AE255" s="453"/>
      <c r="AF255" s="475"/>
      <c r="AG255" s="473"/>
      <c r="AH255" s="142"/>
      <c r="AI255" s="138"/>
      <c r="AJ255" s="137"/>
    </row>
    <row r="256" customFormat="false" ht="11.25" hidden="false" customHeight="false" outlineLevel="0" collapsed="false">
      <c r="R256" s="32"/>
      <c r="S256" s="32"/>
      <c r="T256" s="32"/>
      <c r="U256" s="32"/>
      <c r="AD256" s="160"/>
      <c r="AE256" s="453"/>
      <c r="AF256" s="475"/>
      <c r="AG256" s="475"/>
      <c r="AH256" s="142"/>
      <c r="AI256" s="138"/>
      <c r="AJ256" s="137"/>
    </row>
    <row r="257" customFormat="false" ht="11.25" hidden="false" customHeight="false" outlineLevel="0" collapsed="false">
      <c r="R257" s="32"/>
      <c r="S257" s="32"/>
      <c r="T257" s="32"/>
      <c r="U257" s="32"/>
      <c r="AD257" s="160"/>
      <c r="AE257" s="453"/>
      <c r="AF257" s="474"/>
      <c r="AG257" s="474"/>
      <c r="AH257" s="142"/>
      <c r="AI257" s="138"/>
      <c r="AJ257" s="137"/>
    </row>
    <row r="258" customFormat="false" ht="11.25" hidden="false" customHeight="false" outlineLevel="0" collapsed="false">
      <c r="R258" s="32"/>
      <c r="S258" s="32"/>
      <c r="T258" s="32"/>
      <c r="U258" s="32"/>
      <c r="AD258" s="160"/>
      <c r="AE258" s="453"/>
      <c r="AF258" s="475"/>
      <c r="AG258" s="475"/>
      <c r="AH258" s="142"/>
      <c r="AI258" s="138"/>
      <c r="AJ258" s="137"/>
      <c r="AO258" s="97"/>
    </row>
    <row r="259" customFormat="false" ht="11.25" hidden="false" customHeight="false" outlineLevel="0" collapsed="false">
      <c r="R259" s="32"/>
      <c r="S259" s="32"/>
      <c r="T259" s="32"/>
      <c r="U259" s="32"/>
      <c r="AD259" s="160"/>
      <c r="AE259" s="453"/>
      <c r="AF259" s="142"/>
      <c r="AG259" s="142"/>
      <c r="AH259" s="142"/>
      <c r="AI259" s="138"/>
      <c r="AJ259" s="137"/>
      <c r="AO259" s="97"/>
    </row>
    <row r="260" customFormat="false" ht="11.25" hidden="false" customHeight="false" outlineLevel="0" collapsed="false">
      <c r="R260" s="32"/>
      <c r="S260" s="32"/>
      <c r="T260" s="32"/>
      <c r="U260" s="32"/>
      <c r="AD260" s="160"/>
      <c r="AE260" s="453"/>
      <c r="AF260" s="142"/>
      <c r="AG260" s="142"/>
      <c r="AH260" s="142"/>
      <c r="AI260" s="138"/>
      <c r="AJ260" s="137"/>
      <c r="AO260" s="97"/>
    </row>
    <row r="261" customFormat="false" ht="11.25" hidden="false" customHeight="false" outlineLevel="0" collapsed="false">
      <c r="R261" s="32"/>
      <c r="S261" s="32"/>
      <c r="T261" s="32"/>
      <c r="U261" s="32"/>
      <c r="AD261" s="160"/>
      <c r="AE261" s="453"/>
      <c r="AF261" s="142"/>
      <c r="AG261" s="142"/>
      <c r="AH261" s="142"/>
      <c r="AI261" s="138"/>
      <c r="AJ261" s="137"/>
    </row>
    <row r="262" customFormat="false" ht="11.25" hidden="false" customHeight="false" outlineLevel="0" collapsed="false">
      <c r="R262" s="32"/>
      <c r="S262" s="32"/>
      <c r="T262" s="32"/>
      <c r="U262" s="32"/>
      <c r="AD262" s="160"/>
      <c r="AE262" s="453"/>
      <c r="AF262" s="240"/>
      <c r="AG262" s="142"/>
      <c r="AH262" s="142"/>
      <c r="AI262" s="138"/>
      <c r="AJ262" s="137"/>
    </row>
    <row r="263" customFormat="false" ht="11.25" hidden="false" customHeight="false" outlineLevel="0" collapsed="false">
      <c r="R263" s="32"/>
      <c r="S263" s="32"/>
      <c r="T263" s="32"/>
      <c r="U263" s="32"/>
      <c r="AD263" s="160"/>
      <c r="AE263" s="453"/>
      <c r="AF263" s="474"/>
      <c r="AG263" s="255"/>
      <c r="AH263" s="142"/>
      <c r="AI263" s="138"/>
      <c r="AJ263" s="137"/>
    </row>
    <row r="264" customFormat="false" ht="11.25" hidden="false" customHeight="false" outlineLevel="0" collapsed="false">
      <c r="R264" s="32"/>
      <c r="S264" s="32"/>
      <c r="T264" s="32"/>
      <c r="U264" s="32"/>
      <c r="AD264" s="160"/>
      <c r="AE264" s="453"/>
      <c r="AF264" s="475"/>
      <c r="AG264" s="475"/>
      <c r="AH264" s="142"/>
      <c r="AI264" s="138"/>
      <c r="AJ264" s="137"/>
    </row>
    <row r="265" customFormat="false" ht="11.25" hidden="false" customHeight="false" outlineLevel="0" collapsed="false">
      <c r="R265" s="32"/>
      <c r="S265" s="32"/>
      <c r="T265" s="32"/>
      <c r="U265" s="32"/>
      <c r="AD265" s="160"/>
      <c r="AE265" s="453"/>
      <c r="AF265" s="475"/>
      <c r="AG265" s="475"/>
      <c r="AH265" s="142"/>
      <c r="AI265" s="138"/>
      <c r="AJ265" s="137"/>
    </row>
    <row r="266" customFormat="false" ht="11.25" hidden="false" customHeight="false" outlineLevel="0" collapsed="false">
      <c r="R266" s="32"/>
      <c r="S266" s="32"/>
      <c r="T266" s="32"/>
      <c r="U266" s="32"/>
      <c r="AD266" s="160"/>
      <c r="AE266" s="453"/>
      <c r="AF266" s="142"/>
      <c r="AG266" s="240"/>
      <c r="AH266" s="142"/>
      <c r="AI266" s="138"/>
      <c r="AJ266" s="137"/>
    </row>
    <row r="267" customFormat="false" ht="11.25" hidden="false" customHeight="false" outlineLevel="0" collapsed="false">
      <c r="R267" s="32"/>
      <c r="S267" s="32"/>
      <c r="T267" s="32"/>
      <c r="U267" s="32"/>
      <c r="AD267" s="160"/>
      <c r="AE267" s="453"/>
      <c r="AF267" s="142"/>
      <c r="AG267" s="240"/>
      <c r="AH267" s="142"/>
      <c r="AI267" s="138"/>
      <c r="AJ267" s="137"/>
    </row>
    <row r="268" customFormat="false" ht="11.25" hidden="false" customHeight="false" outlineLevel="0" collapsed="false">
      <c r="R268" s="32"/>
      <c r="S268" s="32"/>
      <c r="T268" s="32"/>
      <c r="U268" s="32"/>
      <c r="AD268" s="160"/>
      <c r="AE268" s="453"/>
      <c r="AF268" s="142"/>
      <c r="AG268" s="240"/>
      <c r="AH268" s="142"/>
      <c r="AI268" s="138"/>
      <c r="AJ268" s="137"/>
    </row>
    <row r="269" customFormat="false" ht="11.25" hidden="false" customHeight="false" outlineLevel="0" collapsed="false">
      <c r="R269" s="32"/>
      <c r="S269" s="32"/>
      <c r="T269" s="32"/>
      <c r="U269" s="32"/>
      <c r="AD269" s="160"/>
      <c r="AE269" s="453"/>
      <c r="AF269" s="142"/>
      <c r="AG269" s="240"/>
      <c r="AH269" s="142"/>
      <c r="AI269" s="138"/>
      <c r="AJ269" s="137"/>
      <c r="AO269" s="97"/>
    </row>
    <row r="270" customFormat="false" ht="11.25" hidden="false" customHeight="false" outlineLevel="0" collapsed="false">
      <c r="R270" s="32"/>
      <c r="S270" s="32"/>
      <c r="T270" s="32"/>
      <c r="U270" s="32"/>
      <c r="AD270" s="160"/>
      <c r="AE270" s="453"/>
      <c r="AF270" s="240"/>
      <c r="AG270" s="142"/>
      <c r="AH270" s="142"/>
      <c r="AI270" s="138"/>
      <c r="AJ270" s="137"/>
    </row>
    <row r="271" customFormat="false" ht="11.25" hidden="false" customHeight="false" outlineLevel="0" collapsed="false">
      <c r="R271" s="32"/>
      <c r="S271" s="32"/>
      <c r="T271" s="32"/>
      <c r="U271" s="32"/>
      <c r="AD271" s="160"/>
      <c r="AE271" s="453"/>
      <c r="AF271" s="474"/>
      <c r="AG271" s="473"/>
      <c r="AH271" s="142"/>
      <c r="AI271" s="138"/>
      <c r="AJ271" s="137"/>
    </row>
    <row r="272" customFormat="false" ht="11.25" hidden="false" customHeight="false" outlineLevel="0" collapsed="false">
      <c r="R272" s="32"/>
      <c r="S272" s="32"/>
      <c r="T272" s="32"/>
      <c r="U272" s="32"/>
      <c r="AD272" s="160"/>
      <c r="AE272" s="453"/>
      <c r="AF272" s="474"/>
      <c r="AG272" s="475"/>
      <c r="AH272" s="142"/>
      <c r="AI272" s="138"/>
      <c r="AJ272" s="137"/>
    </row>
    <row r="273" customFormat="false" ht="11.25" hidden="false" customHeight="false" outlineLevel="0" collapsed="false">
      <c r="R273" s="32"/>
      <c r="S273" s="32"/>
      <c r="T273" s="32"/>
      <c r="U273" s="32"/>
      <c r="AD273" s="160"/>
      <c r="AE273" s="453"/>
      <c r="AF273" s="475"/>
      <c r="AG273" s="475"/>
      <c r="AH273" s="142"/>
      <c r="AI273" s="138"/>
      <c r="AJ273" s="137"/>
    </row>
    <row r="274" customFormat="false" ht="11.25" hidden="false" customHeight="false" outlineLevel="0" collapsed="false">
      <c r="R274" s="32"/>
      <c r="S274" s="32"/>
      <c r="T274" s="32"/>
      <c r="U274" s="32"/>
      <c r="AD274" s="160"/>
      <c r="AE274" s="453"/>
      <c r="AF274" s="142"/>
      <c r="AG274" s="240"/>
      <c r="AH274" s="142"/>
      <c r="AI274" s="138"/>
      <c r="AJ274" s="137"/>
    </row>
    <row r="275" customFormat="false" ht="11.25" hidden="false" customHeight="false" outlineLevel="0" collapsed="false">
      <c r="R275" s="32"/>
      <c r="S275" s="32"/>
      <c r="T275" s="32"/>
      <c r="U275" s="32"/>
      <c r="AD275" s="160"/>
      <c r="AE275" s="453"/>
      <c r="AF275" s="142"/>
      <c r="AG275" s="240"/>
      <c r="AH275" s="142"/>
      <c r="AI275" s="138"/>
      <c r="AJ275" s="137"/>
    </row>
    <row r="276" customFormat="false" ht="11.25" hidden="false" customHeight="false" outlineLevel="0" collapsed="false">
      <c r="R276" s="32"/>
      <c r="S276" s="32"/>
      <c r="T276" s="32"/>
      <c r="U276" s="32"/>
      <c r="AD276" s="160"/>
      <c r="AE276" s="453"/>
      <c r="AF276" s="240"/>
      <c r="AG276" s="240"/>
      <c r="AH276" s="142"/>
      <c r="AI276" s="138"/>
      <c r="AJ276" s="137"/>
      <c r="AO276" s="97"/>
    </row>
    <row r="277" customFormat="false" ht="11.25" hidden="false" customHeight="false" outlineLevel="0" collapsed="false">
      <c r="R277" s="32"/>
      <c r="S277" s="32"/>
      <c r="T277" s="32"/>
      <c r="U277" s="32"/>
      <c r="AD277" s="160"/>
      <c r="AE277" s="453"/>
      <c r="AF277" s="142"/>
      <c r="AG277" s="142"/>
      <c r="AH277" s="142"/>
      <c r="AI277" s="138"/>
      <c r="AJ277" s="137"/>
    </row>
    <row r="278" customFormat="false" ht="11.25" hidden="false" customHeight="false" outlineLevel="0" collapsed="false">
      <c r="R278" s="32"/>
      <c r="S278" s="32"/>
      <c r="T278" s="32"/>
      <c r="U278" s="32"/>
      <c r="AD278" s="160"/>
      <c r="AE278" s="453"/>
      <c r="AF278" s="474"/>
      <c r="AG278" s="255"/>
      <c r="AH278" s="142"/>
      <c r="AI278" s="138"/>
      <c r="AJ278" s="137"/>
    </row>
    <row r="279" customFormat="false" ht="11.25" hidden="false" customHeight="false" outlineLevel="0" collapsed="false">
      <c r="R279" s="32"/>
      <c r="S279" s="32"/>
      <c r="T279" s="32"/>
      <c r="U279" s="32"/>
      <c r="AD279" s="160"/>
      <c r="AE279" s="453"/>
      <c r="AF279" s="474"/>
      <c r="AG279" s="474"/>
      <c r="AH279" s="142"/>
      <c r="AI279" s="138"/>
      <c r="AJ279" s="137"/>
    </row>
    <row r="280" customFormat="false" ht="11.25" hidden="false" customHeight="false" outlineLevel="0" collapsed="false">
      <c r="R280" s="32"/>
      <c r="S280" s="32"/>
      <c r="T280" s="32"/>
      <c r="U280" s="32"/>
      <c r="AD280" s="160"/>
      <c r="AE280" s="453"/>
      <c r="AF280" s="474"/>
      <c r="AG280" s="474"/>
      <c r="AH280" s="142"/>
      <c r="AI280" s="138"/>
      <c r="AJ280" s="137"/>
    </row>
    <row r="281" customFormat="false" ht="11.25" hidden="false" customHeight="false" outlineLevel="0" collapsed="false">
      <c r="R281" s="32"/>
      <c r="S281" s="32"/>
      <c r="T281" s="32"/>
      <c r="U281" s="32"/>
      <c r="AD281" s="160"/>
      <c r="AE281" s="453"/>
      <c r="AF281" s="142"/>
      <c r="AG281" s="142"/>
      <c r="AH281" s="142"/>
      <c r="AI281" s="138"/>
      <c r="AJ281" s="137"/>
    </row>
    <row r="282" customFormat="false" ht="11.25" hidden="false" customHeight="false" outlineLevel="0" collapsed="false">
      <c r="R282" s="32"/>
      <c r="S282" s="32"/>
      <c r="T282" s="32"/>
      <c r="U282" s="32"/>
      <c r="AD282" s="160"/>
      <c r="AE282" s="453"/>
      <c r="AF282" s="142"/>
      <c r="AG282" s="142"/>
      <c r="AH282" s="142"/>
      <c r="AI282" s="138"/>
      <c r="AJ282" s="137"/>
    </row>
    <row r="283" customFormat="false" ht="11.25" hidden="false" customHeight="false" outlineLevel="0" collapsed="false">
      <c r="R283" s="32"/>
      <c r="S283" s="32"/>
      <c r="T283" s="32"/>
      <c r="U283" s="32"/>
      <c r="AD283" s="160"/>
      <c r="AE283" s="453"/>
      <c r="AF283" s="142"/>
      <c r="AG283" s="142"/>
      <c r="AH283" s="142"/>
      <c r="AI283" s="138"/>
      <c r="AJ283" s="137"/>
    </row>
    <row r="284" customFormat="false" ht="11.25" hidden="false" customHeight="false" outlineLevel="0" collapsed="false">
      <c r="R284" s="32"/>
      <c r="S284" s="32"/>
      <c r="T284" s="32"/>
      <c r="U284" s="32"/>
      <c r="AD284" s="160"/>
      <c r="AE284" s="453"/>
      <c r="AF284" s="142"/>
      <c r="AG284" s="142"/>
      <c r="AH284" s="142"/>
      <c r="AI284" s="138"/>
      <c r="AJ284" s="137"/>
    </row>
    <row r="285" customFormat="false" ht="11.25" hidden="false" customHeight="false" outlineLevel="0" collapsed="false">
      <c r="R285" s="32"/>
      <c r="S285" s="32"/>
      <c r="T285" s="32"/>
      <c r="U285" s="32"/>
      <c r="AD285" s="160"/>
      <c r="AE285" s="453"/>
      <c r="AF285" s="142"/>
      <c r="AG285" s="240"/>
      <c r="AH285" s="142"/>
      <c r="AI285" s="138"/>
      <c r="AJ285" s="137"/>
    </row>
    <row r="286" customFormat="false" ht="11.25" hidden="false" customHeight="false" outlineLevel="0" collapsed="false">
      <c r="R286" s="32"/>
      <c r="S286" s="32"/>
      <c r="T286" s="32"/>
      <c r="U286" s="32"/>
      <c r="AD286" s="160"/>
      <c r="AE286" s="453"/>
      <c r="AF286" s="142"/>
      <c r="AG286" s="142"/>
      <c r="AH286" s="142"/>
      <c r="AI286" s="138"/>
      <c r="AJ286" s="137"/>
    </row>
    <row r="287" customFormat="false" ht="11.25" hidden="false" customHeight="false" outlineLevel="0" collapsed="false">
      <c r="R287" s="32"/>
      <c r="S287" s="32"/>
      <c r="T287" s="32"/>
      <c r="U287" s="32"/>
      <c r="AD287" s="160"/>
      <c r="AE287" s="453"/>
      <c r="AF287" s="142"/>
      <c r="AG287" s="240"/>
      <c r="AH287" s="142"/>
      <c r="AI287" s="138"/>
      <c r="AJ287" s="137"/>
    </row>
    <row r="288" customFormat="false" ht="11.25" hidden="false" customHeight="false" outlineLevel="0" collapsed="false">
      <c r="R288" s="32"/>
      <c r="S288" s="32"/>
      <c r="T288" s="32"/>
      <c r="U288" s="32"/>
      <c r="AD288" s="160"/>
      <c r="AE288" s="453"/>
      <c r="AF288" s="142"/>
      <c r="AG288" s="240"/>
      <c r="AH288" s="142"/>
      <c r="AI288" s="138"/>
      <c r="AJ288" s="137"/>
    </row>
    <row r="289" customFormat="false" ht="11.25" hidden="false" customHeight="false" outlineLevel="0" collapsed="false">
      <c r="R289" s="32"/>
      <c r="S289" s="32"/>
      <c r="T289" s="32"/>
      <c r="U289" s="32"/>
      <c r="AD289" s="160"/>
      <c r="AE289" s="453"/>
      <c r="AF289" s="142"/>
      <c r="AG289" s="142"/>
      <c r="AH289" s="142"/>
      <c r="AI289" s="138"/>
      <c r="AJ289" s="137"/>
    </row>
    <row r="290" customFormat="false" ht="11.25" hidden="false" customHeight="false" outlineLevel="0" collapsed="false">
      <c r="R290" s="32"/>
      <c r="S290" s="32"/>
      <c r="T290" s="32"/>
      <c r="U290" s="32"/>
      <c r="AD290" s="160"/>
      <c r="AE290" s="453"/>
      <c r="AF290" s="142"/>
      <c r="AG290" s="142"/>
      <c r="AH290" s="142"/>
      <c r="AI290" s="138"/>
      <c r="AJ290" s="137"/>
    </row>
    <row r="291" customFormat="false" ht="11.25" hidden="false" customHeight="false" outlineLevel="0" collapsed="false">
      <c r="R291" s="32"/>
      <c r="S291" s="32"/>
      <c r="T291" s="32"/>
      <c r="U291" s="32"/>
      <c r="AD291" s="160"/>
      <c r="AE291" s="453"/>
      <c r="AF291" s="142"/>
      <c r="AG291" s="142"/>
      <c r="AH291" s="142"/>
      <c r="AI291" s="138"/>
      <c r="AJ291" s="137"/>
    </row>
    <row r="292" customFormat="false" ht="11.25" hidden="false" customHeight="false" outlineLevel="0" collapsed="false">
      <c r="R292" s="32"/>
      <c r="S292" s="32"/>
      <c r="T292" s="32"/>
      <c r="U292" s="32"/>
      <c r="AD292" s="160"/>
      <c r="AE292" s="453"/>
      <c r="AF292" s="142"/>
      <c r="AG292" s="142"/>
      <c r="AH292" s="142"/>
      <c r="AI292" s="138"/>
      <c r="AJ292" s="137"/>
      <c r="AO292" s="97"/>
    </row>
    <row r="293" customFormat="false" ht="11.25" hidden="false" customHeight="false" outlineLevel="0" collapsed="false">
      <c r="R293" s="32"/>
      <c r="S293" s="32"/>
      <c r="T293" s="32"/>
      <c r="U293" s="32"/>
      <c r="AD293" s="160"/>
      <c r="AE293" s="453"/>
      <c r="AF293" s="142"/>
      <c r="AG293" s="142"/>
      <c r="AH293" s="142"/>
      <c r="AI293" s="138"/>
      <c r="AJ293" s="137"/>
    </row>
    <row r="294" customFormat="false" ht="11.25" hidden="false" customHeight="false" outlineLevel="0" collapsed="false">
      <c r="R294" s="32"/>
      <c r="S294" s="32"/>
      <c r="T294" s="32"/>
      <c r="U294" s="32"/>
      <c r="AD294" s="160"/>
      <c r="AE294" s="453"/>
      <c r="AF294" s="142"/>
      <c r="AG294" s="142"/>
      <c r="AH294" s="142"/>
      <c r="AI294" s="138"/>
      <c r="AJ294" s="137"/>
    </row>
    <row r="295" customFormat="false" ht="11.25" hidden="false" customHeight="false" outlineLevel="0" collapsed="false">
      <c r="R295" s="32"/>
      <c r="S295" s="32"/>
      <c r="T295" s="32"/>
      <c r="U295" s="32"/>
      <c r="AD295" s="160"/>
      <c r="AE295" s="453"/>
      <c r="AF295" s="142"/>
      <c r="AG295" s="142"/>
      <c r="AH295" s="142"/>
      <c r="AI295" s="138"/>
      <c r="AJ295" s="137"/>
    </row>
    <row r="296" customFormat="false" ht="11.25" hidden="false" customHeight="false" outlineLevel="0" collapsed="false">
      <c r="R296" s="32"/>
      <c r="S296" s="32"/>
      <c r="T296" s="32"/>
      <c r="U296" s="32"/>
      <c r="AD296" s="160"/>
      <c r="AE296" s="453"/>
      <c r="AF296" s="142"/>
      <c r="AG296" s="142"/>
      <c r="AH296" s="142"/>
      <c r="AI296" s="138"/>
      <c r="AJ296" s="137"/>
    </row>
    <row r="297" customFormat="false" ht="11.25" hidden="false" customHeight="false" outlineLevel="0" collapsed="false">
      <c r="R297" s="32"/>
      <c r="S297" s="32"/>
      <c r="T297" s="32"/>
      <c r="U297" s="32"/>
      <c r="AD297" s="160"/>
      <c r="AE297" s="453"/>
      <c r="AF297" s="142"/>
      <c r="AG297" s="142"/>
      <c r="AH297" s="142"/>
      <c r="AI297" s="138"/>
      <c r="AJ297" s="137"/>
    </row>
    <row r="298" customFormat="false" ht="11.25" hidden="false" customHeight="false" outlineLevel="0" collapsed="false">
      <c r="R298" s="32"/>
      <c r="S298" s="32"/>
      <c r="T298" s="32"/>
      <c r="U298" s="32"/>
      <c r="AD298" s="160"/>
      <c r="AE298" s="453"/>
      <c r="AF298" s="142"/>
      <c r="AG298" s="142"/>
      <c r="AH298" s="142"/>
      <c r="AI298" s="138"/>
      <c r="AJ298" s="137"/>
    </row>
    <row r="299" customFormat="false" ht="11.25" hidden="false" customHeight="false" outlineLevel="0" collapsed="false">
      <c r="R299" s="32"/>
      <c r="S299" s="32"/>
      <c r="T299" s="32"/>
      <c r="U299" s="32"/>
      <c r="AD299" s="160"/>
      <c r="AE299" s="453"/>
      <c r="AF299" s="142"/>
      <c r="AG299" s="142"/>
      <c r="AH299" s="142"/>
      <c r="AI299" s="138"/>
      <c r="AJ299" s="137"/>
    </row>
    <row r="300" customFormat="false" ht="11.25" hidden="false" customHeight="false" outlineLevel="0" collapsed="false">
      <c r="R300" s="32"/>
      <c r="S300" s="32"/>
      <c r="T300" s="32"/>
      <c r="U300" s="32"/>
      <c r="AD300" s="160"/>
      <c r="AE300" s="453"/>
      <c r="AF300" s="142"/>
      <c r="AG300" s="142"/>
      <c r="AH300" s="142"/>
      <c r="AI300" s="138"/>
      <c r="AJ300" s="137"/>
    </row>
    <row r="301" customFormat="false" ht="11.25" hidden="false" customHeight="false" outlineLevel="0" collapsed="false">
      <c r="R301" s="32"/>
      <c r="S301" s="32"/>
      <c r="T301" s="32"/>
      <c r="U301" s="32"/>
      <c r="AD301" s="160"/>
      <c r="AE301" s="453"/>
      <c r="AF301" s="142"/>
      <c r="AG301" s="142"/>
      <c r="AH301" s="142"/>
      <c r="AI301" s="138"/>
      <c r="AJ301" s="137"/>
    </row>
    <row r="302" customFormat="false" ht="11.25" hidden="false" customHeight="false" outlineLevel="0" collapsed="false">
      <c r="R302" s="32"/>
      <c r="S302" s="32"/>
      <c r="T302" s="32"/>
      <c r="U302" s="32"/>
      <c r="AD302" s="160"/>
      <c r="AE302" s="453"/>
      <c r="AF302" s="142"/>
      <c r="AG302" s="142"/>
      <c r="AH302" s="142"/>
      <c r="AI302" s="138"/>
      <c r="AJ302" s="137"/>
    </row>
    <row r="303" customFormat="false" ht="11.25" hidden="false" customHeight="false" outlineLevel="0" collapsed="false">
      <c r="R303" s="32"/>
      <c r="S303" s="32"/>
      <c r="T303" s="32"/>
      <c r="U303" s="32"/>
      <c r="AD303" s="160"/>
      <c r="AE303" s="453"/>
      <c r="AF303" s="142"/>
      <c r="AG303" s="142"/>
      <c r="AH303" s="142"/>
      <c r="AI303" s="138"/>
      <c r="AJ303" s="137"/>
    </row>
    <row r="304" customFormat="false" ht="11.25" hidden="false" customHeight="false" outlineLevel="0" collapsed="false">
      <c r="R304" s="32"/>
      <c r="S304" s="32"/>
      <c r="T304" s="32"/>
      <c r="U304" s="32"/>
      <c r="AD304" s="160"/>
      <c r="AE304" s="453"/>
      <c r="AF304" s="142"/>
      <c r="AG304" s="142"/>
      <c r="AH304" s="142"/>
      <c r="AI304" s="138"/>
      <c r="AJ304" s="137"/>
    </row>
    <row r="305" customFormat="false" ht="11.25" hidden="false" customHeight="false" outlineLevel="0" collapsed="false">
      <c r="R305" s="32"/>
      <c r="S305" s="32"/>
      <c r="T305" s="32"/>
      <c r="U305" s="32"/>
      <c r="AD305" s="160"/>
      <c r="AE305" s="453"/>
      <c r="AF305" s="142"/>
      <c r="AG305" s="142"/>
      <c r="AH305" s="142"/>
      <c r="AI305" s="138"/>
      <c r="AJ305" s="137"/>
    </row>
    <row r="306" customFormat="false" ht="11.25" hidden="false" customHeight="false" outlineLevel="0" collapsed="false">
      <c r="R306" s="32"/>
      <c r="S306" s="32"/>
      <c r="T306" s="32"/>
      <c r="U306" s="32"/>
      <c r="AD306" s="160"/>
      <c r="AE306" s="453"/>
      <c r="AF306" s="142"/>
      <c r="AG306" s="142"/>
      <c r="AH306" s="142"/>
      <c r="AI306" s="138"/>
      <c r="AJ306" s="137"/>
    </row>
    <row r="307" customFormat="false" ht="11.25" hidden="false" customHeight="false" outlineLevel="0" collapsed="false">
      <c r="R307" s="32"/>
      <c r="S307" s="32"/>
      <c r="T307" s="32"/>
      <c r="U307" s="32"/>
      <c r="AD307" s="160"/>
      <c r="AE307" s="453"/>
      <c r="AF307" s="142"/>
      <c r="AG307" s="142"/>
      <c r="AH307" s="142"/>
      <c r="AI307" s="138"/>
      <c r="AJ307" s="137"/>
    </row>
    <row r="308" customFormat="false" ht="11.25" hidden="false" customHeight="false" outlineLevel="0" collapsed="false">
      <c r="R308" s="32"/>
      <c r="S308" s="32"/>
      <c r="T308" s="32"/>
      <c r="U308" s="32"/>
      <c r="AD308" s="160"/>
      <c r="AE308" s="453"/>
      <c r="AF308" s="142"/>
      <c r="AG308" s="142"/>
      <c r="AH308" s="142"/>
      <c r="AI308" s="138"/>
      <c r="AJ308" s="137"/>
    </row>
    <row r="309" customFormat="false" ht="11.25" hidden="false" customHeight="false" outlineLevel="0" collapsed="false">
      <c r="R309" s="32"/>
      <c r="S309" s="32"/>
      <c r="T309" s="32"/>
      <c r="U309" s="32"/>
      <c r="AD309" s="160"/>
      <c r="AE309" s="453"/>
      <c r="AF309" s="142"/>
      <c r="AG309" s="142"/>
      <c r="AH309" s="142"/>
      <c r="AI309" s="138"/>
      <c r="AJ309" s="137"/>
    </row>
    <row r="310" customFormat="false" ht="11.25" hidden="false" customHeight="false" outlineLevel="0" collapsed="false">
      <c r="R310" s="32"/>
      <c r="S310" s="32"/>
      <c r="T310" s="32"/>
      <c r="U310" s="32"/>
      <c r="AD310" s="160"/>
      <c r="AE310" s="453"/>
      <c r="AF310" s="142"/>
      <c r="AG310" s="142"/>
      <c r="AH310" s="142"/>
      <c r="AI310" s="138"/>
      <c r="AJ310" s="137"/>
    </row>
    <row r="311" customFormat="false" ht="11.25" hidden="false" customHeight="false" outlineLevel="0" collapsed="false">
      <c r="R311" s="32"/>
      <c r="S311" s="32"/>
      <c r="T311" s="32"/>
      <c r="U311" s="32"/>
      <c r="AD311" s="160"/>
      <c r="AE311" s="453"/>
      <c r="AF311" s="142"/>
      <c r="AG311" s="142"/>
      <c r="AH311" s="142"/>
      <c r="AI311" s="138"/>
      <c r="AJ311" s="137"/>
    </row>
    <row r="312" customFormat="false" ht="11.25" hidden="false" customHeight="false" outlineLevel="0" collapsed="false">
      <c r="R312" s="32"/>
      <c r="S312" s="32"/>
      <c r="T312" s="32"/>
      <c r="U312" s="32"/>
      <c r="AD312" s="160"/>
      <c r="AE312" s="453"/>
      <c r="AF312" s="142"/>
      <c r="AG312" s="142"/>
      <c r="AH312" s="142"/>
      <c r="AI312" s="138"/>
      <c r="AJ312" s="137"/>
    </row>
    <row r="313" customFormat="false" ht="11.25" hidden="false" customHeight="false" outlineLevel="0" collapsed="false">
      <c r="R313" s="32"/>
      <c r="S313" s="32"/>
      <c r="T313" s="32"/>
      <c r="U313" s="32"/>
      <c r="AD313" s="160"/>
      <c r="AE313" s="453"/>
      <c r="AF313" s="142"/>
      <c r="AG313" s="142"/>
      <c r="AH313" s="142"/>
      <c r="AI313" s="138"/>
      <c r="AJ313" s="137"/>
    </row>
    <row r="314" customFormat="false" ht="11.25" hidden="false" customHeight="false" outlineLevel="0" collapsed="false">
      <c r="R314" s="32"/>
      <c r="S314" s="32"/>
      <c r="T314" s="32"/>
      <c r="U314" s="32"/>
      <c r="AD314" s="160"/>
      <c r="AE314" s="453"/>
      <c r="AF314" s="142"/>
      <c r="AG314" s="142"/>
      <c r="AH314" s="142"/>
      <c r="AI314" s="138"/>
      <c r="AJ314" s="137"/>
    </row>
    <row r="315" customFormat="false" ht="11.25" hidden="false" customHeight="false" outlineLevel="0" collapsed="false">
      <c r="R315" s="32"/>
      <c r="S315" s="32"/>
      <c r="T315" s="32"/>
      <c r="U315" s="32"/>
      <c r="AD315" s="160"/>
      <c r="AE315" s="453"/>
      <c r="AF315" s="142"/>
      <c r="AG315" s="142"/>
      <c r="AH315" s="142"/>
      <c r="AI315" s="138"/>
      <c r="AJ315" s="137"/>
    </row>
    <row r="316" customFormat="false" ht="11.25" hidden="false" customHeight="false" outlineLevel="0" collapsed="false">
      <c r="R316" s="32"/>
      <c r="S316" s="32"/>
      <c r="T316" s="32"/>
      <c r="U316" s="32"/>
      <c r="AD316" s="160"/>
      <c r="AE316" s="453"/>
      <c r="AF316" s="142"/>
      <c r="AG316" s="142"/>
      <c r="AH316" s="142"/>
      <c r="AI316" s="138"/>
      <c r="AJ316" s="137"/>
    </row>
    <row r="317" customFormat="false" ht="11.25" hidden="false" customHeight="false" outlineLevel="0" collapsed="false">
      <c r="R317" s="32"/>
      <c r="S317" s="32"/>
      <c r="T317" s="32"/>
      <c r="U317" s="32"/>
      <c r="AD317" s="160"/>
      <c r="AE317" s="453"/>
      <c r="AF317" s="142"/>
      <c r="AG317" s="142"/>
      <c r="AH317" s="142"/>
      <c r="AI317" s="138"/>
      <c r="AJ317" s="137"/>
    </row>
    <row r="318" customFormat="false" ht="11.25" hidden="false" customHeight="false" outlineLevel="0" collapsed="false">
      <c r="R318" s="32"/>
      <c r="S318" s="32"/>
      <c r="T318" s="32"/>
      <c r="U318" s="32"/>
      <c r="AD318" s="160"/>
      <c r="AE318" s="453"/>
      <c r="AF318" s="142"/>
      <c r="AG318" s="142"/>
      <c r="AH318" s="142"/>
      <c r="AI318" s="138"/>
      <c r="AJ318" s="137"/>
    </row>
    <row r="319" customFormat="false" ht="11.25" hidden="false" customHeight="false" outlineLevel="0" collapsed="false">
      <c r="R319" s="32"/>
      <c r="S319" s="32"/>
      <c r="T319" s="32"/>
      <c r="U319" s="32"/>
      <c r="AD319" s="160"/>
      <c r="AE319" s="453"/>
      <c r="AF319" s="142"/>
      <c r="AG319" s="142"/>
      <c r="AH319" s="142"/>
      <c r="AI319" s="138"/>
      <c r="AJ319" s="137"/>
    </row>
    <row r="320" customFormat="false" ht="11.25" hidden="false" customHeight="false" outlineLevel="0" collapsed="false">
      <c r="R320" s="32"/>
      <c r="S320" s="32"/>
      <c r="T320" s="32"/>
      <c r="U320" s="32"/>
      <c r="AD320" s="160"/>
      <c r="AE320" s="453"/>
      <c r="AF320" s="142"/>
      <c r="AG320" s="142"/>
      <c r="AH320" s="142"/>
      <c r="AI320" s="138"/>
      <c r="AJ320" s="137"/>
    </row>
    <row r="321" customFormat="false" ht="11.25" hidden="false" customHeight="false" outlineLevel="0" collapsed="false">
      <c r="R321" s="32"/>
      <c r="S321" s="32"/>
      <c r="T321" s="32"/>
      <c r="U321" s="32"/>
      <c r="AD321" s="160"/>
      <c r="AE321" s="453"/>
      <c r="AF321" s="142"/>
      <c r="AG321" s="142"/>
      <c r="AH321" s="142"/>
      <c r="AI321" s="138"/>
      <c r="AJ321" s="137"/>
    </row>
    <row r="322" customFormat="false" ht="11.25" hidden="false" customHeight="false" outlineLevel="0" collapsed="false">
      <c r="R322" s="32"/>
      <c r="S322" s="32"/>
      <c r="T322" s="32"/>
      <c r="U322" s="32"/>
      <c r="AD322" s="160"/>
      <c r="AE322" s="453"/>
      <c r="AF322" s="142"/>
      <c r="AG322" s="142"/>
      <c r="AH322" s="142"/>
      <c r="AI322" s="138"/>
      <c r="AJ322" s="137"/>
    </row>
    <row r="323" customFormat="false" ht="11.25" hidden="false" customHeight="false" outlineLevel="0" collapsed="false">
      <c r="R323" s="32"/>
      <c r="S323" s="32"/>
      <c r="T323" s="32"/>
      <c r="U323" s="32"/>
      <c r="AD323" s="160"/>
      <c r="AE323" s="453"/>
      <c r="AF323" s="142"/>
      <c r="AG323" s="142"/>
      <c r="AH323" s="142"/>
      <c r="AI323" s="138"/>
      <c r="AJ323" s="137"/>
    </row>
    <row r="324" customFormat="false" ht="11.25" hidden="false" customHeight="false" outlineLevel="0" collapsed="false">
      <c r="R324" s="32"/>
      <c r="S324" s="32"/>
      <c r="T324" s="32"/>
      <c r="U324" s="32"/>
      <c r="AD324" s="160"/>
      <c r="AE324" s="453"/>
      <c r="AF324" s="142"/>
      <c r="AG324" s="142"/>
      <c r="AH324" s="142"/>
      <c r="AI324" s="138"/>
      <c r="AJ324" s="137"/>
    </row>
    <row r="325" customFormat="false" ht="11.25" hidden="false" customHeight="false" outlineLevel="0" collapsed="false">
      <c r="R325" s="32"/>
      <c r="S325" s="32"/>
      <c r="T325" s="32"/>
      <c r="U325" s="32"/>
      <c r="AD325" s="160"/>
      <c r="AE325" s="453"/>
      <c r="AF325" s="142"/>
      <c r="AG325" s="142"/>
      <c r="AH325" s="142"/>
      <c r="AI325" s="138"/>
      <c r="AJ325" s="137"/>
    </row>
    <row r="326" customFormat="false" ht="11.25" hidden="false" customHeight="false" outlineLevel="0" collapsed="false">
      <c r="R326" s="32"/>
      <c r="S326" s="32"/>
      <c r="T326" s="32"/>
      <c r="U326" s="32"/>
      <c r="AD326" s="160"/>
      <c r="AE326" s="453"/>
      <c r="AF326" s="142"/>
      <c r="AG326" s="142"/>
      <c r="AH326" s="142"/>
      <c r="AI326" s="138"/>
      <c r="AJ326" s="137"/>
    </row>
    <row r="327" customFormat="false" ht="11.25" hidden="false" customHeight="false" outlineLevel="0" collapsed="false">
      <c r="R327" s="32"/>
      <c r="S327" s="32"/>
      <c r="T327" s="32"/>
      <c r="U327" s="32"/>
      <c r="AD327" s="160"/>
      <c r="AE327" s="453"/>
      <c r="AF327" s="142"/>
      <c r="AG327" s="142"/>
      <c r="AH327" s="142"/>
      <c r="AI327" s="138"/>
      <c r="AJ327" s="137"/>
    </row>
    <row r="328" customFormat="false" ht="11.25" hidden="false" customHeight="false" outlineLevel="0" collapsed="false">
      <c r="R328" s="32"/>
      <c r="S328" s="32"/>
      <c r="T328" s="32"/>
      <c r="U328" s="32"/>
      <c r="AD328" s="160"/>
      <c r="AE328" s="453"/>
      <c r="AF328" s="142"/>
      <c r="AG328" s="142"/>
      <c r="AH328" s="142"/>
      <c r="AI328" s="138"/>
      <c r="AJ328" s="137"/>
    </row>
    <row r="329" customFormat="false" ht="11.25" hidden="false" customHeight="false" outlineLevel="0" collapsed="false">
      <c r="R329" s="32"/>
      <c r="S329" s="32"/>
      <c r="T329" s="32"/>
      <c r="U329" s="32"/>
      <c r="AD329" s="160"/>
      <c r="AE329" s="453"/>
      <c r="AF329" s="142"/>
      <c r="AG329" s="142"/>
      <c r="AH329" s="142"/>
      <c r="AI329" s="138"/>
      <c r="AJ329" s="137"/>
    </row>
    <row r="330" customFormat="false" ht="11.25" hidden="false" customHeight="false" outlineLevel="0" collapsed="false">
      <c r="R330" s="32"/>
      <c r="S330" s="32"/>
      <c r="T330" s="32"/>
      <c r="U330" s="32"/>
      <c r="AD330" s="160"/>
      <c r="AE330" s="453"/>
      <c r="AF330" s="142"/>
      <c r="AG330" s="142"/>
      <c r="AH330" s="142"/>
      <c r="AI330" s="138"/>
      <c r="AJ330" s="137"/>
    </row>
    <row r="331" customFormat="false" ht="11.25" hidden="false" customHeight="false" outlineLevel="0" collapsed="false">
      <c r="R331" s="32"/>
      <c r="S331" s="32"/>
      <c r="T331" s="32"/>
      <c r="U331" s="32"/>
      <c r="AD331" s="160"/>
      <c r="AE331" s="453"/>
      <c r="AF331" s="142"/>
      <c r="AG331" s="142"/>
      <c r="AH331" s="142"/>
      <c r="AI331" s="138"/>
      <c r="AJ331" s="137"/>
    </row>
    <row r="332" customFormat="false" ht="11.25" hidden="false" customHeight="false" outlineLevel="0" collapsed="false">
      <c r="R332" s="32"/>
      <c r="S332" s="32"/>
      <c r="T332" s="32"/>
      <c r="U332" s="32"/>
      <c r="AD332" s="160"/>
      <c r="AE332" s="453"/>
      <c r="AF332" s="142"/>
      <c r="AG332" s="142"/>
      <c r="AH332" s="142"/>
      <c r="AI332" s="138"/>
      <c r="AJ332" s="137"/>
    </row>
    <row r="333" customFormat="false" ht="11.25" hidden="false" customHeight="false" outlineLevel="0" collapsed="false">
      <c r="R333" s="32"/>
      <c r="S333" s="32"/>
      <c r="T333" s="32"/>
      <c r="U333" s="32"/>
      <c r="AD333" s="160"/>
      <c r="AE333" s="453"/>
      <c r="AF333" s="142"/>
      <c r="AG333" s="142"/>
      <c r="AH333" s="142"/>
      <c r="AI333" s="138"/>
      <c r="AJ333" s="137"/>
    </row>
    <row r="334" customFormat="false" ht="11.25" hidden="false" customHeight="false" outlineLevel="0" collapsed="false">
      <c r="R334" s="32"/>
      <c r="S334" s="32"/>
      <c r="T334" s="32"/>
      <c r="U334" s="32"/>
      <c r="AD334" s="160"/>
      <c r="AE334" s="453"/>
      <c r="AF334" s="142"/>
      <c r="AG334" s="142"/>
      <c r="AH334" s="142"/>
      <c r="AI334" s="138"/>
      <c r="AJ334" s="137"/>
    </row>
    <row r="335" customFormat="false" ht="11.25" hidden="false" customHeight="false" outlineLevel="0" collapsed="false">
      <c r="R335" s="32"/>
      <c r="S335" s="32"/>
      <c r="T335" s="32"/>
      <c r="U335" s="32"/>
      <c r="AD335" s="160"/>
      <c r="AE335" s="453"/>
      <c r="AF335" s="142"/>
      <c r="AG335" s="142"/>
      <c r="AH335" s="142"/>
      <c r="AI335" s="138"/>
      <c r="AJ335" s="137"/>
    </row>
    <row r="336" customFormat="false" ht="11.25" hidden="false" customHeight="false" outlineLevel="0" collapsed="false">
      <c r="R336" s="32"/>
      <c r="S336" s="32"/>
      <c r="T336" s="32"/>
      <c r="U336" s="32"/>
      <c r="AD336" s="160"/>
      <c r="AE336" s="453"/>
      <c r="AF336" s="142"/>
      <c r="AG336" s="142"/>
      <c r="AH336" s="142"/>
      <c r="AI336" s="138"/>
      <c r="AJ336" s="137"/>
    </row>
    <row r="337" customFormat="false" ht="11.25" hidden="false" customHeight="false" outlineLevel="0" collapsed="false">
      <c r="R337" s="32"/>
      <c r="S337" s="32"/>
      <c r="T337" s="32"/>
      <c r="U337" s="32"/>
      <c r="AD337" s="160"/>
      <c r="AE337" s="453"/>
      <c r="AF337" s="142"/>
      <c r="AG337" s="142"/>
      <c r="AH337" s="142"/>
      <c r="AI337" s="138"/>
      <c r="AJ337" s="137"/>
    </row>
    <row r="338" customFormat="false" ht="11.25" hidden="false" customHeight="false" outlineLevel="0" collapsed="false">
      <c r="R338" s="32"/>
      <c r="S338" s="32"/>
      <c r="T338" s="32"/>
      <c r="U338" s="32"/>
      <c r="AD338" s="160"/>
      <c r="AE338" s="453"/>
      <c r="AF338" s="142"/>
      <c r="AG338" s="142"/>
      <c r="AH338" s="142"/>
      <c r="AI338" s="138"/>
      <c r="AJ338" s="137"/>
    </row>
    <row r="339" customFormat="false" ht="11.25" hidden="false" customHeight="false" outlineLevel="0" collapsed="false">
      <c r="R339" s="32"/>
      <c r="S339" s="32"/>
      <c r="T339" s="32"/>
      <c r="U339" s="32"/>
      <c r="AD339" s="160"/>
      <c r="AE339" s="453"/>
      <c r="AF339" s="142"/>
      <c r="AG339" s="142"/>
      <c r="AH339" s="142"/>
      <c r="AI339" s="138"/>
      <c r="AJ339" s="137"/>
    </row>
    <row r="340" customFormat="false" ht="11.25" hidden="false" customHeight="false" outlineLevel="0" collapsed="false">
      <c r="R340" s="32"/>
      <c r="S340" s="32"/>
      <c r="T340" s="32"/>
      <c r="U340" s="32"/>
      <c r="AD340" s="160"/>
      <c r="AE340" s="453"/>
      <c r="AF340" s="142"/>
      <c r="AG340" s="142"/>
      <c r="AH340" s="142"/>
      <c r="AI340" s="138"/>
      <c r="AJ340" s="137"/>
    </row>
    <row r="341" customFormat="false" ht="11.25" hidden="false" customHeight="false" outlineLevel="0" collapsed="false">
      <c r="R341" s="32"/>
      <c r="S341" s="32"/>
      <c r="T341" s="32"/>
      <c r="U341" s="32"/>
      <c r="AD341" s="160"/>
      <c r="AE341" s="453"/>
      <c r="AF341" s="142"/>
      <c r="AG341" s="142"/>
      <c r="AH341" s="142"/>
      <c r="AI341" s="138"/>
      <c r="AJ341" s="137"/>
    </row>
    <row r="342" customFormat="false" ht="11.25" hidden="false" customHeight="false" outlineLevel="0" collapsed="false">
      <c r="R342" s="32"/>
      <c r="S342" s="32"/>
      <c r="T342" s="32"/>
      <c r="U342" s="32"/>
      <c r="AD342" s="160"/>
      <c r="AE342" s="453"/>
      <c r="AF342" s="142"/>
      <c r="AG342" s="142"/>
      <c r="AH342" s="142"/>
      <c r="AI342" s="138"/>
      <c r="AJ342" s="137"/>
    </row>
    <row r="343" customFormat="false" ht="11.25" hidden="false" customHeight="false" outlineLevel="0" collapsed="false">
      <c r="R343" s="32"/>
      <c r="S343" s="32"/>
      <c r="T343" s="32"/>
      <c r="U343" s="32"/>
      <c r="AD343" s="160"/>
      <c r="AE343" s="453"/>
      <c r="AF343" s="142"/>
      <c r="AG343" s="142"/>
      <c r="AH343" s="142"/>
      <c r="AI343" s="138"/>
      <c r="AJ343" s="137"/>
    </row>
    <row r="344" customFormat="false" ht="11.25" hidden="false" customHeight="false" outlineLevel="0" collapsed="false">
      <c r="R344" s="32"/>
      <c r="S344" s="32"/>
      <c r="T344" s="32"/>
      <c r="U344" s="32"/>
      <c r="AD344" s="160"/>
      <c r="AE344" s="453"/>
      <c r="AF344" s="142"/>
      <c r="AG344" s="142"/>
      <c r="AH344" s="142"/>
      <c r="AI344" s="138"/>
      <c r="AJ344" s="137"/>
    </row>
    <row r="345" customFormat="false" ht="11.25" hidden="false" customHeight="false" outlineLevel="0" collapsed="false">
      <c r="R345" s="32"/>
      <c r="S345" s="32"/>
      <c r="T345" s="32"/>
      <c r="U345" s="32"/>
      <c r="AD345" s="160"/>
      <c r="AE345" s="453"/>
      <c r="AF345" s="142"/>
      <c r="AG345" s="142"/>
      <c r="AH345" s="142"/>
      <c r="AI345" s="138"/>
      <c r="AJ345" s="137"/>
    </row>
    <row r="346" customFormat="false" ht="11.25" hidden="false" customHeight="false" outlineLevel="0" collapsed="false">
      <c r="R346" s="32"/>
      <c r="S346" s="32"/>
      <c r="T346" s="32"/>
      <c r="U346" s="32"/>
      <c r="AD346" s="160"/>
      <c r="AE346" s="453"/>
      <c r="AF346" s="142"/>
      <c r="AG346" s="142"/>
      <c r="AH346" s="142"/>
      <c r="AI346" s="138"/>
      <c r="AJ346" s="137"/>
    </row>
    <row r="347" customFormat="false" ht="11.25" hidden="false" customHeight="false" outlineLevel="0" collapsed="false">
      <c r="R347" s="32"/>
      <c r="S347" s="32"/>
      <c r="T347" s="32"/>
      <c r="U347" s="32"/>
      <c r="AD347" s="160"/>
      <c r="AE347" s="453"/>
      <c r="AF347" s="142"/>
      <c r="AG347" s="142"/>
      <c r="AH347" s="142"/>
      <c r="AI347" s="138"/>
      <c r="AJ347" s="137"/>
    </row>
    <row r="348" customFormat="false" ht="11.25" hidden="false" customHeight="false" outlineLevel="0" collapsed="false">
      <c r="R348" s="32"/>
      <c r="S348" s="32"/>
      <c r="T348" s="32"/>
      <c r="U348" s="32"/>
      <c r="AD348" s="160"/>
      <c r="AE348" s="453"/>
      <c r="AF348" s="142"/>
      <c r="AG348" s="142"/>
      <c r="AH348" s="142"/>
      <c r="AI348" s="138"/>
      <c r="AJ348" s="137"/>
    </row>
    <row r="349" customFormat="false" ht="11.25" hidden="false" customHeight="false" outlineLevel="0" collapsed="false">
      <c r="R349" s="32"/>
      <c r="S349" s="32"/>
      <c r="T349" s="32"/>
      <c r="U349" s="32"/>
      <c r="AD349" s="160"/>
      <c r="AE349" s="453"/>
      <c r="AF349" s="142"/>
      <c r="AG349" s="142"/>
      <c r="AH349" s="142"/>
      <c r="AI349" s="138"/>
      <c r="AJ349" s="137"/>
    </row>
    <row r="350" customFormat="false" ht="11.25" hidden="false" customHeight="false" outlineLevel="0" collapsed="false">
      <c r="R350" s="32"/>
      <c r="S350" s="32"/>
      <c r="T350" s="32"/>
      <c r="U350" s="32"/>
      <c r="AD350" s="160"/>
      <c r="AE350" s="453"/>
      <c r="AF350" s="142"/>
      <c r="AG350" s="142"/>
      <c r="AH350" s="142"/>
      <c r="AI350" s="138"/>
      <c r="AJ350" s="137"/>
    </row>
    <row r="351" customFormat="false" ht="11.25" hidden="false" customHeight="false" outlineLevel="0" collapsed="false">
      <c r="R351" s="32"/>
      <c r="S351" s="32"/>
      <c r="T351" s="32"/>
      <c r="U351" s="32"/>
      <c r="AD351" s="160"/>
      <c r="AE351" s="453"/>
      <c r="AF351" s="142"/>
      <c r="AG351" s="142"/>
      <c r="AH351" s="142"/>
      <c r="AI351" s="138"/>
      <c r="AJ351" s="137"/>
    </row>
    <row r="352" customFormat="false" ht="11.25" hidden="false" customHeight="false" outlineLevel="0" collapsed="false">
      <c r="R352" s="32"/>
      <c r="S352" s="32"/>
      <c r="T352" s="32"/>
      <c r="U352" s="32"/>
      <c r="AD352" s="160"/>
      <c r="AE352" s="453"/>
      <c r="AF352" s="142"/>
      <c r="AG352" s="142"/>
      <c r="AH352" s="142"/>
      <c r="AI352" s="138"/>
      <c r="AJ352" s="137"/>
    </row>
    <row r="353" customFormat="false" ht="11.25" hidden="false" customHeight="false" outlineLevel="0" collapsed="false">
      <c r="R353" s="32"/>
      <c r="S353" s="32"/>
      <c r="T353" s="32"/>
      <c r="U353" s="32"/>
      <c r="AD353" s="160"/>
      <c r="AE353" s="453"/>
      <c r="AF353" s="142"/>
      <c r="AG353" s="142"/>
      <c r="AH353" s="142"/>
      <c r="AI353" s="138"/>
      <c r="AJ353" s="137"/>
    </row>
    <row r="354" customFormat="false" ht="11.25" hidden="false" customHeight="false" outlineLevel="0" collapsed="false">
      <c r="R354" s="32"/>
      <c r="S354" s="32"/>
      <c r="T354" s="32"/>
      <c r="U354" s="32"/>
      <c r="AD354" s="160"/>
      <c r="AE354" s="453"/>
      <c r="AF354" s="142"/>
      <c r="AG354" s="142"/>
      <c r="AH354" s="142"/>
      <c r="AI354" s="138"/>
      <c r="AJ354" s="137"/>
    </row>
    <row r="355" customFormat="false" ht="11.25" hidden="false" customHeight="false" outlineLevel="0" collapsed="false">
      <c r="R355" s="32"/>
      <c r="S355" s="32"/>
      <c r="T355" s="32"/>
      <c r="U355" s="32"/>
      <c r="AD355" s="160"/>
      <c r="AE355" s="453"/>
      <c r="AF355" s="142"/>
      <c r="AG355" s="142"/>
      <c r="AH355" s="142"/>
      <c r="AI355" s="138"/>
      <c r="AJ355" s="137"/>
    </row>
    <row r="356" customFormat="false" ht="11.25" hidden="false" customHeight="false" outlineLevel="0" collapsed="false">
      <c r="R356" s="32"/>
      <c r="S356" s="32"/>
      <c r="T356" s="32"/>
      <c r="U356" s="32"/>
      <c r="AD356" s="461"/>
      <c r="AE356" s="453"/>
      <c r="AF356" s="142"/>
      <c r="AG356" s="142"/>
      <c r="AH356" s="142"/>
      <c r="AI356" s="138"/>
      <c r="AJ356" s="137"/>
    </row>
    <row r="357" customFormat="false" ht="11.25" hidden="false" customHeight="false" outlineLevel="0" collapsed="false">
      <c r="R357" s="32"/>
      <c r="S357" s="32"/>
      <c r="T357" s="32"/>
      <c r="U357" s="32"/>
      <c r="AD357" s="160"/>
      <c r="AE357" s="453"/>
      <c r="AF357" s="142"/>
      <c r="AG357" s="142"/>
      <c r="AH357" s="142"/>
      <c r="AI357" s="138"/>
      <c r="AJ357" s="137"/>
    </row>
    <row r="358" customFormat="false" ht="11.25" hidden="false" customHeight="false" outlineLevel="0" collapsed="false">
      <c r="R358" s="32"/>
      <c r="S358" s="32"/>
      <c r="T358" s="32"/>
      <c r="U358" s="32"/>
      <c r="AD358" s="160"/>
      <c r="AE358" s="453"/>
      <c r="AF358" s="142"/>
      <c r="AG358" s="142"/>
      <c r="AH358" s="142"/>
      <c r="AI358" s="138"/>
      <c r="AJ358" s="137"/>
    </row>
    <row r="359" customFormat="false" ht="11.25" hidden="false" customHeight="false" outlineLevel="0" collapsed="false">
      <c r="R359" s="32"/>
      <c r="S359" s="32"/>
      <c r="T359" s="32"/>
      <c r="U359" s="32"/>
      <c r="AD359" s="160"/>
      <c r="AE359" s="453"/>
      <c r="AF359" s="142"/>
      <c r="AG359" s="142"/>
      <c r="AH359" s="142"/>
      <c r="AI359" s="138"/>
      <c r="AJ359" s="137"/>
    </row>
    <row r="360" customFormat="false" ht="11.25" hidden="false" customHeight="false" outlineLevel="0" collapsed="false">
      <c r="R360" s="32"/>
      <c r="S360" s="32"/>
      <c r="T360" s="32"/>
      <c r="U360" s="32"/>
      <c r="AD360" s="160"/>
      <c r="AE360" s="453"/>
      <c r="AF360" s="142"/>
      <c r="AG360" s="142"/>
      <c r="AH360" s="142"/>
      <c r="AI360" s="138"/>
      <c r="AJ360" s="137"/>
    </row>
    <row r="361" customFormat="false" ht="11.25" hidden="false" customHeight="false" outlineLevel="0" collapsed="false">
      <c r="R361" s="32"/>
      <c r="S361" s="32"/>
      <c r="T361" s="32"/>
      <c r="U361" s="32"/>
      <c r="AD361" s="160"/>
      <c r="AE361" s="453"/>
      <c r="AF361" s="142"/>
      <c r="AG361" s="142"/>
      <c r="AH361" s="142"/>
      <c r="AI361" s="138"/>
      <c r="AJ361" s="137"/>
    </row>
    <row r="362" customFormat="false" ht="11.25" hidden="false" customHeight="false" outlineLevel="0" collapsed="false">
      <c r="R362" s="32"/>
      <c r="S362" s="32"/>
      <c r="T362" s="32"/>
      <c r="U362" s="32"/>
      <c r="AD362" s="160"/>
      <c r="AE362" s="453"/>
      <c r="AF362" s="142"/>
      <c r="AG362" s="142"/>
      <c r="AH362" s="142"/>
      <c r="AI362" s="138"/>
      <c r="AJ362" s="137"/>
    </row>
    <row r="363" customFormat="false" ht="11.25" hidden="false" customHeight="false" outlineLevel="0" collapsed="false">
      <c r="R363" s="32"/>
      <c r="S363" s="32"/>
      <c r="T363" s="32"/>
      <c r="U363" s="32"/>
      <c r="AD363" s="160"/>
      <c r="AE363" s="453"/>
      <c r="AF363" s="142"/>
      <c r="AG363" s="142"/>
      <c r="AH363" s="142"/>
      <c r="AI363" s="138"/>
      <c r="AJ363" s="137"/>
    </row>
    <row r="364" customFormat="false" ht="11.25" hidden="false" customHeight="false" outlineLevel="0" collapsed="false">
      <c r="R364" s="32"/>
      <c r="S364" s="32"/>
      <c r="T364" s="32"/>
      <c r="U364" s="32"/>
      <c r="AD364" s="160"/>
      <c r="AE364" s="453"/>
      <c r="AF364" s="142"/>
      <c r="AG364" s="142"/>
      <c r="AH364" s="142"/>
      <c r="AI364" s="138"/>
      <c r="AJ364" s="137"/>
    </row>
    <row r="365" customFormat="false" ht="11.25" hidden="false" customHeight="false" outlineLevel="0" collapsed="false">
      <c r="R365" s="32"/>
      <c r="S365" s="32"/>
      <c r="T365" s="32"/>
      <c r="U365" s="32"/>
      <c r="AD365" s="160"/>
      <c r="AE365" s="453"/>
      <c r="AF365" s="142"/>
      <c r="AG365" s="142"/>
      <c r="AH365" s="142"/>
      <c r="AI365" s="138"/>
      <c r="AJ365" s="137"/>
    </row>
    <row r="366" customFormat="false" ht="11.25" hidden="false" customHeight="false" outlineLevel="0" collapsed="false">
      <c r="R366" s="32"/>
      <c r="S366" s="32"/>
      <c r="T366" s="32"/>
      <c r="U366" s="32"/>
      <c r="AD366" s="160"/>
      <c r="AE366" s="453"/>
      <c r="AF366" s="142"/>
      <c r="AG366" s="142"/>
      <c r="AH366" s="142"/>
      <c r="AI366" s="138"/>
      <c r="AJ366" s="137"/>
    </row>
    <row r="367" customFormat="false" ht="11.25" hidden="false" customHeight="false" outlineLevel="0" collapsed="false">
      <c r="R367" s="32"/>
      <c r="S367" s="32"/>
      <c r="T367" s="32"/>
      <c r="U367" s="32"/>
      <c r="AD367" s="160"/>
      <c r="AE367" s="453"/>
      <c r="AF367" s="142"/>
      <c r="AG367" s="142"/>
      <c r="AH367" s="142"/>
      <c r="AI367" s="138"/>
      <c r="AJ367" s="137"/>
    </row>
    <row r="368" customFormat="false" ht="11.25" hidden="false" customHeight="false" outlineLevel="0" collapsed="false">
      <c r="R368" s="32"/>
      <c r="S368" s="32"/>
      <c r="T368" s="32"/>
      <c r="U368" s="32"/>
      <c r="AD368" s="160"/>
      <c r="AE368" s="453"/>
      <c r="AF368" s="142"/>
      <c r="AG368" s="142"/>
      <c r="AH368" s="142"/>
      <c r="AI368" s="138"/>
      <c r="AJ368" s="137"/>
    </row>
    <row r="369" customFormat="false" ht="11.25" hidden="false" customHeight="false" outlineLevel="0" collapsed="false">
      <c r="R369" s="32"/>
      <c r="S369" s="32"/>
      <c r="T369" s="32"/>
      <c r="U369" s="32"/>
      <c r="AD369" s="160"/>
      <c r="AE369" s="453"/>
      <c r="AF369" s="142"/>
      <c r="AG369" s="142"/>
      <c r="AH369" s="142"/>
      <c r="AI369" s="138"/>
      <c r="AJ369" s="137"/>
    </row>
    <row r="370" customFormat="false" ht="11.25" hidden="false" customHeight="false" outlineLevel="0" collapsed="false">
      <c r="R370" s="32"/>
      <c r="S370" s="32"/>
      <c r="T370" s="32"/>
      <c r="U370" s="32"/>
      <c r="AD370" s="160"/>
      <c r="AE370" s="453"/>
      <c r="AF370" s="142"/>
      <c r="AG370" s="142"/>
      <c r="AH370" s="142"/>
      <c r="AI370" s="138"/>
      <c r="AJ370" s="137"/>
    </row>
    <row r="371" customFormat="false" ht="11.25" hidden="false" customHeight="false" outlineLevel="0" collapsed="false">
      <c r="R371" s="32"/>
      <c r="S371" s="32"/>
      <c r="T371" s="32"/>
      <c r="U371" s="32"/>
      <c r="AD371" s="160"/>
      <c r="AE371" s="453"/>
      <c r="AF371" s="142"/>
      <c r="AG371" s="142"/>
      <c r="AH371" s="142"/>
      <c r="AI371" s="138"/>
      <c r="AJ371" s="137"/>
    </row>
    <row r="372" customFormat="false" ht="11.25" hidden="false" customHeight="false" outlineLevel="0" collapsed="false">
      <c r="R372" s="32"/>
      <c r="S372" s="32"/>
      <c r="T372" s="32"/>
      <c r="U372" s="32"/>
      <c r="AD372" s="160"/>
      <c r="AE372" s="453"/>
      <c r="AF372" s="142"/>
      <c r="AG372" s="142"/>
      <c r="AH372" s="142"/>
      <c r="AI372" s="138"/>
      <c r="AJ372" s="137"/>
    </row>
    <row r="373" customFormat="false" ht="11.25" hidden="false" customHeight="false" outlineLevel="0" collapsed="false">
      <c r="R373" s="32"/>
      <c r="S373" s="32"/>
      <c r="T373" s="32"/>
      <c r="U373" s="32"/>
      <c r="AD373" s="239"/>
      <c r="AE373" s="453"/>
      <c r="AF373" s="142"/>
      <c r="AG373" s="142"/>
      <c r="AH373" s="142"/>
      <c r="AI373" s="138"/>
      <c r="AJ373" s="137"/>
    </row>
    <row r="374" customFormat="false" ht="11.25" hidden="false" customHeight="false" outlineLevel="0" collapsed="false">
      <c r="R374" s="32"/>
      <c r="S374" s="32"/>
      <c r="T374" s="32"/>
      <c r="U374" s="32"/>
      <c r="AD374" s="160"/>
      <c r="AE374" s="453"/>
      <c r="AF374" s="142"/>
      <c r="AG374" s="142"/>
      <c r="AH374" s="142"/>
      <c r="AI374" s="138"/>
      <c r="AJ374" s="137"/>
    </row>
    <row r="375" customFormat="false" ht="11.25" hidden="false" customHeight="false" outlineLevel="0" collapsed="false">
      <c r="R375" s="32"/>
      <c r="S375" s="32"/>
      <c r="T375" s="32"/>
      <c r="U375" s="32"/>
      <c r="AD375" s="461"/>
      <c r="AE375" s="453"/>
      <c r="AF375" s="142"/>
      <c r="AG375" s="142"/>
      <c r="AH375" s="142"/>
      <c r="AI375" s="138"/>
      <c r="AJ375" s="137"/>
    </row>
    <row r="376" customFormat="false" ht="11.25" hidden="false" customHeight="false" outlineLevel="0" collapsed="false">
      <c r="R376" s="32"/>
      <c r="S376" s="32"/>
      <c r="T376" s="32"/>
      <c r="U376" s="32"/>
      <c r="AD376" s="160"/>
      <c r="AE376" s="453"/>
      <c r="AF376" s="142"/>
      <c r="AG376" s="142"/>
      <c r="AH376" s="142"/>
      <c r="AI376" s="138"/>
      <c r="AJ376" s="137"/>
    </row>
    <row r="377" customFormat="false" ht="11.25" hidden="false" customHeight="false" outlineLevel="0" collapsed="false">
      <c r="R377" s="32"/>
      <c r="S377" s="32"/>
      <c r="T377" s="32"/>
      <c r="U377" s="32"/>
      <c r="AD377" s="160"/>
      <c r="AE377" s="453"/>
      <c r="AF377" s="142"/>
      <c r="AG377" s="142"/>
      <c r="AH377" s="142"/>
      <c r="AI377" s="138"/>
      <c r="AJ377" s="137"/>
    </row>
    <row r="378" customFormat="false" ht="11.25" hidden="false" customHeight="false" outlineLevel="0" collapsed="false">
      <c r="R378" s="32"/>
      <c r="S378" s="32"/>
      <c r="T378" s="32"/>
      <c r="U378" s="32"/>
      <c r="AD378" s="160"/>
      <c r="AE378" s="453"/>
      <c r="AF378" s="142"/>
      <c r="AG378" s="142"/>
      <c r="AH378" s="142"/>
      <c r="AI378" s="138"/>
      <c r="AJ378" s="137"/>
    </row>
    <row r="379" customFormat="false" ht="11.25" hidden="false" customHeight="false" outlineLevel="0" collapsed="false">
      <c r="R379" s="32"/>
      <c r="S379" s="32"/>
      <c r="T379" s="32"/>
      <c r="U379" s="32"/>
      <c r="AD379" s="160"/>
      <c r="AE379" s="453"/>
      <c r="AF379" s="142"/>
      <c r="AG379" s="142"/>
      <c r="AH379" s="142"/>
      <c r="AI379" s="138"/>
      <c r="AJ379" s="137"/>
    </row>
    <row r="380" customFormat="false" ht="11.25" hidden="false" customHeight="false" outlineLevel="0" collapsed="false">
      <c r="R380" s="32"/>
      <c r="S380" s="32"/>
      <c r="T380" s="32"/>
      <c r="U380" s="32"/>
      <c r="AD380" s="160"/>
      <c r="AE380" s="453"/>
      <c r="AF380" s="142"/>
      <c r="AG380" s="142"/>
      <c r="AH380" s="142"/>
      <c r="AI380" s="138"/>
      <c r="AJ380" s="137"/>
    </row>
    <row r="381" customFormat="false" ht="11.25" hidden="false" customHeight="false" outlineLevel="0" collapsed="false">
      <c r="R381" s="32"/>
      <c r="S381" s="32"/>
      <c r="T381" s="32"/>
      <c r="U381" s="32"/>
      <c r="AD381" s="160"/>
      <c r="AE381" s="453"/>
      <c r="AF381" s="142"/>
      <c r="AG381" s="142"/>
      <c r="AH381" s="142"/>
      <c r="AI381" s="138"/>
      <c r="AJ381" s="137"/>
    </row>
    <row r="382" customFormat="false" ht="11.25" hidden="false" customHeight="false" outlineLevel="0" collapsed="false">
      <c r="R382" s="32"/>
      <c r="S382" s="32"/>
      <c r="T382" s="32"/>
      <c r="U382" s="32"/>
      <c r="AD382" s="160"/>
      <c r="AE382" s="453"/>
      <c r="AF382" s="142"/>
      <c r="AG382" s="142"/>
      <c r="AH382" s="142"/>
      <c r="AI382" s="138"/>
      <c r="AJ382" s="137"/>
    </row>
    <row r="383" customFormat="false" ht="11.25" hidden="false" customHeight="false" outlineLevel="0" collapsed="false">
      <c r="R383" s="32"/>
      <c r="S383" s="32"/>
      <c r="T383" s="32"/>
      <c r="U383" s="32"/>
      <c r="AD383" s="160"/>
      <c r="AE383" s="453"/>
      <c r="AF383" s="142"/>
      <c r="AG383" s="142"/>
      <c r="AH383" s="142"/>
      <c r="AI383" s="138"/>
      <c r="AJ383" s="137"/>
    </row>
    <row r="384" customFormat="false" ht="11.25" hidden="false" customHeight="false" outlineLevel="0" collapsed="false">
      <c r="R384" s="32"/>
      <c r="S384" s="32"/>
      <c r="T384" s="32"/>
      <c r="U384" s="32"/>
      <c r="AD384" s="160"/>
      <c r="AE384" s="453"/>
      <c r="AF384" s="142"/>
      <c r="AG384" s="142"/>
      <c r="AH384" s="142"/>
      <c r="AI384" s="138"/>
      <c r="AJ384" s="137"/>
    </row>
    <row r="385" customFormat="false" ht="11.25" hidden="false" customHeight="false" outlineLevel="0" collapsed="false">
      <c r="R385" s="32"/>
      <c r="S385" s="32"/>
      <c r="T385" s="32"/>
      <c r="U385" s="32"/>
      <c r="AD385" s="160"/>
      <c r="AE385" s="453"/>
      <c r="AF385" s="142"/>
      <c r="AG385" s="142"/>
      <c r="AH385" s="142"/>
      <c r="AI385" s="138"/>
      <c r="AJ385" s="137"/>
    </row>
    <row r="386" customFormat="false" ht="11.25" hidden="false" customHeight="false" outlineLevel="0" collapsed="false">
      <c r="R386" s="32"/>
      <c r="S386" s="32"/>
      <c r="T386" s="32"/>
      <c r="U386" s="32"/>
      <c r="AD386" s="160"/>
      <c r="AE386" s="453"/>
      <c r="AF386" s="142"/>
      <c r="AG386" s="142"/>
      <c r="AH386" s="142"/>
      <c r="AI386" s="138"/>
      <c r="AJ386" s="137"/>
    </row>
    <row r="387" customFormat="false" ht="11.25" hidden="false" customHeight="false" outlineLevel="0" collapsed="false">
      <c r="R387" s="32"/>
      <c r="S387" s="32"/>
      <c r="T387" s="32"/>
      <c r="U387" s="32"/>
      <c r="AD387" s="160"/>
      <c r="AE387" s="453"/>
      <c r="AF387" s="142"/>
      <c r="AG387" s="142"/>
      <c r="AH387" s="142"/>
      <c r="AI387" s="138"/>
      <c r="AJ387" s="137"/>
    </row>
    <row r="388" customFormat="false" ht="11.25" hidden="false" customHeight="false" outlineLevel="0" collapsed="false">
      <c r="R388" s="32"/>
      <c r="S388" s="32"/>
      <c r="T388" s="32"/>
      <c r="U388" s="32"/>
      <c r="AD388" s="160"/>
      <c r="AE388" s="453"/>
      <c r="AF388" s="142"/>
      <c r="AG388" s="142"/>
      <c r="AH388" s="142"/>
      <c r="AI388" s="138"/>
      <c r="AJ388" s="137"/>
    </row>
    <row r="389" customFormat="false" ht="11.25" hidden="false" customHeight="false" outlineLevel="0" collapsed="false">
      <c r="R389" s="32"/>
      <c r="S389" s="32"/>
      <c r="T389" s="32"/>
      <c r="U389" s="32"/>
      <c r="AD389" s="160"/>
      <c r="AE389" s="453"/>
      <c r="AF389" s="142"/>
      <c r="AG389" s="142"/>
      <c r="AH389" s="142"/>
      <c r="AI389" s="138"/>
      <c r="AJ389" s="137"/>
    </row>
    <row r="390" customFormat="false" ht="11.25" hidden="false" customHeight="false" outlineLevel="0" collapsed="false">
      <c r="R390" s="32"/>
      <c r="S390" s="32"/>
      <c r="T390" s="32"/>
      <c r="U390" s="32"/>
      <c r="AD390" s="160"/>
      <c r="AE390" s="453"/>
      <c r="AF390" s="142"/>
      <c r="AG390" s="142"/>
      <c r="AH390" s="142"/>
      <c r="AI390" s="138"/>
      <c r="AJ390" s="137"/>
    </row>
    <row r="391" customFormat="false" ht="11.25" hidden="false" customHeight="false" outlineLevel="0" collapsed="false">
      <c r="R391" s="32"/>
      <c r="S391" s="32"/>
      <c r="T391" s="32"/>
      <c r="U391" s="32"/>
      <c r="AD391" s="160"/>
      <c r="AE391" s="453"/>
      <c r="AF391" s="142"/>
      <c r="AG391" s="142"/>
      <c r="AH391" s="142"/>
      <c r="AI391" s="138"/>
      <c r="AJ391" s="137"/>
    </row>
    <row r="392" customFormat="false" ht="11.25" hidden="false" customHeight="false" outlineLevel="0" collapsed="false">
      <c r="R392" s="32"/>
      <c r="S392" s="32"/>
      <c r="T392" s="32"/>
      <c r="U392" s="32"/>
      <c r="AD392" s="160"/>
      <c r="AE392" s="452"/>
      <c r="AF392" s="246"/>
      <c r="AG392" s="142"/>
      <c r="AH392" s="142"/>
      <c r="AI392" s="138"/>
      <c r="AJ392" s="137"/>
    </row>
    <row r="393" customFormat="false" ht="11.25" hidden="false" customHeight="false" outlineLevel="0" collapsed="false">
      <c r="R393" s="32"/>
      <c r="S393" s="32"/>
      <c r="T393" s="32"/>
      <c r="U393" s="32"/>
      <c r="AD393" s="160"/>
      <c r="AE393" s="452"/>
      <c r="AF393" s="246"/>
      <c r="AG393" s="142"/>
      <c r="AH393" s="142"/>
      <c r="AI393" s="138"/>
      <c r="AJ393" s="137"/>
    </row>
    <row r="394" customFormat="false" ht="11.25" hidden="false" customHeight="false" outlineLevel="0" collapsed="false">
      <c r="R394" s="32"/>
      <c r="S394" s="32"/>
      <c r="T394" s="32"/>
      <c r="U394" s="32"/>
      <c r="AD394" s="160"/>
      <c r="AE394" s="452"/>
      <c r="AF394" s="246"/>
      <c r="AG394" s="142"/>
      <c r="AH394" s="142"/>
      <c r="AI394" s="138"/>
      <c r="AJ394" s="137"/>
    </row>
    <row r="395" customFormat="false" ht="11.25" hidden="false" customHeight="false" outlineLevel="0" collapsed="false">
      <c r="R395" s="32"/>
      <c r="S395" s="32"/>
      <c r="T395" s="32"/>
      <c r="U395" s="32"/>
      <c r="AD395" s="160"/>
      <c r="AE395" s="452"/>
      <c r="AF395" s="246"/>
      <c r="AG395" s="142"/>
      <c r="AH395" s="142"/>
      <c r="AI395" s="138"/>
      <c r="AJ395" s="137"/>
    </row>
    <row r="396" customFormat="false" ht="11.25" hidden="false" customHeight="false" outlineLevel="0" collapsed="false">
      <c r="R396" s="32"/>
      <c r="S396" s="32"/>
      <c r="T396" s="32"/>
      <c r="U396" s="32"/>
      <c r="AD396" s="160"/>
      <c r="AE396" s="452"/>
      <c r="AF396" s="246"/>
      <c r="AG396" s="142"/>
      <c r="AH396" s="142"/>
      <c r="AI396" s="138"/>
      <c r="AJ396" s="137"/>
    </row>
    <row r="397" customFormat="false" ht="11.25" hidden="false" customHeight="false" outlineLevel="0" collapsed="false">
      <c r="R397" s="32"/>
      <c r="S397" s="32"/>
      <c r="T397" s="32"/>
      <c r="U397" s="32"/>
      <c r="AD397" s="160"/>
      <c r="AE397" s="452"/>
      <c r="AF397" s="246"/>
      <c r="AG397" s="142"/>
      <c r="AH397" s="142"/>
      <c r="AI397" s="138"/>
      <c r="AJ397" s="137"/>
    </row>
    <row r="398" customFormat="false" ht="11.25" hidden="false" customHeight="false" outlineLevel="0" collapsed="false">
      <c r="R398" s="32"/>
      <c r="S398" s="32"/>
      <c r="T398" s="32"/>
      <c r="U398" s="32"/>
      <c r="AD398" s="160"/>
      <c r="AE398" s="452"/>
      <c r="AF398" s="246"/>
      <c r="AG398" s="142"/>
      <c r="AH398" s="142"/>
      <c r="AI398" s="138"/>
      <c r="AJ398" s="137"/>
    </row>
    <row r="399" customFormat="false" ht="11.25" hidden="false" customHeight="false" outlineLevel="0" collapsed="false">
      <c r="R399" s="32"/>
      <c r="S399" s="32"/>
      <c r="T399" s="32"/>
      <c r="U399" s="32"/>
      <c r="AD399" s="160"/>
      <c r="AE399" s="452"/>
      <c r="AF399" s="246"/>
      <c r="AG399" s="142"/>
      <c r="AH399" s="142"/>
      <c r="AI399" s="138"/>
      <c r="AJ399" s="137"/>
    </row>
    <row r="400" customFormat="false" ht="11.25" hidden="false" customHeight="false" outlineLevel="0" collapsed="false">
      <c r="R400" s="32"/>
      <c r="S400" s="32"/>
      <c r="T400" s="32"/>
      <c r="U400" s="32"/>
      <c r="AD400" s="160"/>
      <c r="AE400" s="452"/>
      <c r="AF400" s="246"/>
      <c r="AG400" s="142"/>
      <c r="AH400" s="142"/>
      <c r="AI400" s="138"/>
      <c r="AJ400" s="137"/>
    </row>
    <row r="401" customFormat="false" ht="11.25" hidden="false" customHeight="false" outlineLevel="0" collapsed="false">
      <c r="R401" s="32"/>
      <c r="S401" s="32"/>
      <c r="T401" s="32"/>
      <c r="U401" s="32"/>
      <c r="AD401" s="160"/>
      <c r="AE401" s="452"/>
      <c r="AF401" s="246"/>
      <c r="AG401" s="142"/>
      <c r="AH401" s="142"/>
      <c r="AI401" s="138"/>
      <c r="AJ401" s="137"/>
    </row>
    <row r="402" customFormat="false" ht="11.25" hidden="false" customHeight="false" outlineLevel="0" collapsed="false">
      <c r="R402" s="32"/>
      <c r="S402" s="32"/>
      <c r="T402" s="32"/>
      <c r="U402" s="32"/>
      <c r="AD402" s="160"/>
      <c r="AE402" s="452"/>
      <c r="AF402" s="246"/>
      <c r="AG402" s="142"/>
      <c r="AH402" s="142"/>
      <c r="AI402" s="138"/>
      <c r="AJ402" s="137"/>
    </row>
    <row r="403" customFormat="false" ht="11.25" hidden="false" customHeight="false" outlineLevel="0" collapsed="false">
      <c r="R403" s="32"/>
      <c r="S403" s="32"/>
      <c r="T403" s="32"/>
      <c r="U403" s="32"/>
      <c r="AD403" s="160"/>
      <c r="AE403" s="452"/>
      <c r="AF403" s="246"/>
      <c r="AG403" s="142"/>
      <c r="AH403" s="142"/>
      <c r="AI403" s="138"/>
      <c r="AJ403" s="137"/>
    </row>
    <row r="404" customFormat="false" ht="11.25" hidden="false" customHeight="false" outlineLevel="0" collapsed="false">
      <c r="R404" s="32"/>
      <c r="S404" s="32"/>
      <c r="T404" s="32"/>
      <c r="U404" s="32"/>
      <c r="AD404" s="160"/>
      <c r="AE404" s="452"/>
      <c r="AF404" s="246"/>
      <c r="AG404" s="142"/>
      <c r="AH404" s="142"/>
      <c r="AI404" s="138"/>
      <c r="AJ404" s="137"/>
    </row>
    <row r="405" customFormat="false" ht="11.25" hidden="false" customHeight="false" outlineLevel="0" collapsed="false">
      <c r="R405" s="32"/>
      <c r="S405" s="32"/>
      <c r="T405" s="32"/>
      <c r="U405" s="32"/>
      <c r="AD405" s="160"/>
      <c r="AE405" s="452"/>
      <c r="AF405" s="246"/>
      <c r="AG405" s="142"/>
      <c r="AH405" s="142"/>
      <c r="AI405" s="138"/>
      <c r="AJ405" s="137"/>
    </row>
    <row r="406" customFormat="false" ht="11.25" hidden="false" customHeight="false" outlineLevel="0" collapsed="false">
      <c r="R406" s="32"/>
      <c r="S406" s="32"/>
      <c r="T406" s="32"/>
      <c r="U406" s="32"/>
      <c r="AD406" s="160"/>
      <c r="AE406" s="452"/>
      <c r="AF406" s="246"/>
      <c r="AG406" s="142"/>
      <c r="AH406" s="142"/>
      <c r="AI406" s="138"/>
      <c r="AJ406" s="137"/>
    </row>
    <row r="407" customFormat="false" ht="11.25" hidden="false" customHeight="false" outlineLevel="0" collapsed="false">
      <c r="R407" s="32"/>
      <c r="S407" s="32"/>
      <c r="T407" s="32"/>
      <c r="U407" s="32"/>
      <c r="AD407" s="160"/>
      <c r="AE407" s="452"/>
      <c r="AF407" s="246"/>
      <c r="AG407" s="142"/>
      <c r="AH407" s="142"/>
      <c r="AI407" s="138"/>
      <c r="AJ407" s="137"/>
    </row>
    <row r="408" customFormat="false" ht="11.25" hidden="false" customHeight="false" outlineLevel="0" collapsed="false">
      <c r="R408" s="32"/>
      <c r="S408" s="32"/>
      <c r="T408" s="32"/>
      <c r="U408" s="32"/>
      <c r="AD408" s="160"/>
      <c r="AE408" s="452"/>
      <c r="AF408" s="246"/>
      <c r="AG408" s="142"/>
      <c r="AH408" s="142"/>
      <c r="AI408" s="138"/>
      <c r="AJ408" s="137"/>
    </row>
    <row r="409" customFormat="false" ht="11.25" hidden="false" customHeight="false" outlineLevel="0" collapsed="false">
      <c r="R409" s="32"/>
      <c r="S409" s="32"/>
      <c r="T409" s="32"/>
      <c r="U409" s="32"/>
      <c r="AD409" s="160"/>
      <c r="AE409" s="452"/>
      <c r="AF409" s="246"/>
      <c r="AG409" s="142"/>
      <c r="AH409" s="142"/>
      <c r="AI409" s="138"/>
      <c r="AJ409" s="137"/>
    </row>
    <row r="410" customFormat="false" ht="11.25" hidden="false" customHeight="false" outlineLevel="0" collapsed="false">
      <c r="R410" s="32"/>
      <c r="S410" s="32"/>
      <c r="T410" s="32"/>
      <c r="U410" s="32"/>
      <c r="AD410" s="160"/>
      <c r="AE410" s="452"/>
      <c r="AF410" s="246"/>
      <c r="AG410" s="142"/>
      <c r="AH410" s="142"/>
      <c r="AI410" s="138"/>
      <c r="AJ410" s="137"/>
    </row>
    <row r="411" customFormat="false" ht="11.25" hidden="false" customHeight="false" outlineLevel="0" collapsed="false">
      <c r="R411" s="32"/>
      <c r="S411" s="32"/>
      <c r="T411" s="32"/>
      <c r="U411" s="32"/>
      <c r="AD411" s="160"/>
      <c r="AE411" s="452"/>
      <c r="AF411" s="246"/>
      <c r="AG411" s="142"/>
      <c r="AH411" s="142"/>
      <c r="AI411" s="138"/>
      <c r="AJ411" s="137"/>
    </row>
    <row r="412" customFormat="false" ht="11.25" hidden="false" customHeight="false" outlineLevel="0" collapsed="false">
      <c r="R412" s="32"/>
      <c r="S412" s="32"/>
      <c r="T412" s="32"/>
      <c r="U412" s="32"/>
      <c r="AD412" s="160"/>
      <c r="AE412" s="452"/>
      <c r="AF412" s="246"/>
      <c r="AG412" s="142"/>
      <c r="AH412" s="142"/>
      <c r="AI412" s="138"/>
      <c r="AJ412" s="137"/>
    </row>
    <row r="413" customFormat="false" ht="11.25" hidden="false" customHeight="false" outlineLevel="0" collapsed="false">
      <c r="R413" s="32"/>
      <c r="S413" s="32"/>
      <c r="T413" s="32"/>
      <c r="U413" s="32"/>
      <c r="AD413" s="160"/>
      <c r="AE413" s="452"/>
      <c r="AF413" s="246"/>
      <c r="AG413" s="142"/>
      <c r="AH413" s="142"/>
      <c r="AI413" s="138"/>
      <c r="AJ413" s="137"/>
    </row>
    <row r="414" customFormat="false" ht="11.25" hidden="false" customHeight="false" outlineLevel="0" collapsed="false">
      <c r="R414" s="32"/>
      <c r="S414" s="32"/>
      <c r="T414" s="32"/>
      <c r="U414" s="32"/>
      <c r="AD414" s="160"/>
      <c r="AE414" s="452"/>
      <c r="AF414" s="246"/>
      <c r="AG414" s="142"/>
      <c r="AH414" s="142"/>
      <c r="AI414" s="138"/>
      <c r="AJ414" s="137"/>
    </row>
    <row r="415" customFormat="false" ht="11.25" hidden="false" customHeight="false" outlineLevel="0" collapsed="false">
      <c r="R415" s="32"/>
      <c r="S415" s="32"/>
      <c r="T415" s="32"/>
      <c r="U415" s="32"/>
      <c r="AD415" s="160"/>
      <c r="AE415" s="452"/>
      <c r="AF415" s="246"/>
      <c r="AG415" s="142"/>
      <c r="AH415" s="142"/>
      <c r="AI415" s="138"/>
      <c r="AJ415" s="137"/>
    </row>
    <row r="416" customFormat="false" ht="11.25" hidden="false" customHeight="false" outlineLevel="0" collapsed="false">
      <c r="R416" s="32"/>
      <c r="S416" s="32"/>
      <c r="T416" s="32"/>
      <c r="U416" s="32"/>
      <c r="AD416" s="160"/>
      <c r="AE416" s="452"/>
      <c r="AF416" s="246"/>
      <c r="AG416" s="142"/>
      <c r="AH416" s="142"/>
      <c r="AI416" s="138"/>
      <c r="AJ416" s="137"/>
    </row>
    <row r="417" customFormat="false" ht="11.25" hidden="false" customHeight="false" outlineLevel="0" collapsed="false">
      <c r="R417" s="32"/>
      <c r="S417" s="32"/>
      <c r="T417" s="32"/>
      <c r="U417" s="32"/>
      <c r="AD417" s="160"/>
      <c r="AE417" s="452"/>
      <c r="AF417" s="246"/>
      <c r="AG417" s="142"/>
      <c r="AH417" s="142"/>
      <c r="AI417" s="138"/>
      <c r="AJ417" s="137"/>
    </row>
    <row r="418" customFormat="false" ht="11.25" hidden="false" customHeight="false" outlineLevel="0" collapsed="false">
      <c r="R418" s="32"/>
      <c r="S418" s="32"/>
      <c r="T418" s="32"/>
      <c r="U418" s="32"/>
      <c r="AD418" s="160"/>
      <c r="AE418" s="452"/>
      <c r="AF418" s="246"/>
      <c r="AG418" s="142"/>
      <c r="AH418" s="142"/>
      <c r="AI418" s="138"/>
      <c r="AJ418" s="137"/>
    </row>
    <row r="419" customFormat="false" ht="11.25" hidden="false" customHeight="false" outlineLevel="0" collapsed="false">
      <c r="R419" s="32"/>
      <c r="S419" s="32"/>
      <c r="T419" s="32"/>
      <c r="U419" s="32"/>
      <c r="AD419" s="160"/>
      <c r="AE419" s="452"/>
      <c r="AF419" s="246"/>
      <c r="AG419" s="142"/>
      <c r="AH419" s="142"/>
      <c r="AI419" s="138"/>
      <c r="AJ419" s="137"/>
    </row>
    <row r="420" customFormat="false" ht="11.25" hidden="false" customHeight="false" outlineLevel="0" collapsed="false">
      <c r="R420" s="32"/>
      <c r="S420" s="32"/>
      <c r="T420" s="32"/>
      <c r="U420" s="32"/>
      <c r="AD420" s="160"/>
      <c r="AE420" s="452"/>
      <c r="AF420" s="246"/>
      <c r="AG420" s="142"/>
      <c r="AH420" s="142"/>
      <c r="AI420" s="138"/>
      <c r="AJ420" s="137"/>
    </row>
    <row r="421" customFormat="false" ht="11.25" hidden="false" customHeight="false" outlineLevel="0" collapsed="false">
      <c r="R421" s="32"/>
      <c r="S421" s="32"/>
      <c r="T421" s="32"/>
      <c r="U421" s="32"/>
      <c r="AD421" s="160"/>
      <c r="AE421" s="452"/>
      <c r="AF421" s="246"/>
      <c r="AG421" s="142"/>
      <c r="AH421" s="142"/>
      <c r="AI421" s="138"/>
      <c r="AJ421" s="137"/>
    </row>
    <row r="422" customFormat="false" ht="11.25" hidden="false" customHeight="false" outlineLevel="0" collapsed="false">
      <c r="R422" s="32"/>
      <c r="S422" s="32"/>
      <c r="T422" s="32"/>
      <c r="U422" s="32"/>
      <c r="AD422" s="160"/>
      <c r="AE422" s="452"/>
      <c r="AF422" s="246"/>
      <c r="AG422" s="142"/>
      <c r="AH422" s="142"/>
      <c r="AI422" s="138"/>
      <c r="AJ422" s="137"/>
    </row>
    <row r="423" customFormat="false" ht="11.25" hidden="false" customHeight="false" outlineLevel="0" collapsed="false">
      <c r="R423" s="32"/>
      <c r="S423" s="32"/>
      <c r="T423" s="32"/>
      <c r="U423" s="32"/>
      <c r="AD423" s="160"/>
      <c r="AE423" s="452"/>
      <c r="AF423" s="246"/>
      <c r="AG423" s="142"/>
      <c r="AH423" s="142"/>
      <c r="AI423" s="138"/>
      <c r="AJ423" s="137"/>
    </row>
    <row r="424" customFormat="false" ht="11.25" hidden="false" customHeight="false" outlineLevel="0" collapsed="false">
      <c r="R424" s="32"/>
      <c r="S424" s="32"/>
      <c r="T424" s="32"/>
      <c r="U424" s="32"/>
      <c r="AD424" s="160"/>
      <c r="AE424" s="452"/>
      <c r="AF424" s="246"/>
      <c r="AG424" s="142"/>
      <c r="AH424" s="142"/>
      <c r="AI424" s="138"/>
      <c r="AJ424" s="137"/>
    </row>
    <row r="425" customFormat="false" ht="11.25" hidden="false" customHeight="false" outlineLevel="0" collapsed="false">
      <c r="R425" s="32"/>
      <c r="S425" s="32"/>
      <c r="T425" s="32"/>
      <c r="U425" s="32"/>
      <c r="AD425" s="160"/>
      <c r="AE425" s="452"/>
      <c r="AF425" s="246"/>
      <c r="AG425" s="142"/>
      <c r="AH425" s="142"/>
      <c r="AI425" s="138"/>
      <c r="AJ425" s="137"/>
    </row>
    <row r="426" customFormat="false" ht="11.25" hidden="false" customHeight="false" outlineLevel="0" collapsed="false">
      <c r="R426" s="32"/>
      <c r="S426" s="32"/>
      <c r="T426" s="32"/>
      <c r="U426" s="32"/>
      <c r="AD426" s="160"/>
      <c r="AE426" s="452"/>
      <c r="AF426" s="246"/>
      <c r="AG426" s="142"/>
      <c r="AH426" s="142"/>
      <c r="AI426" s="138"/>
      <c r="AJ426" s="137"/>
    </row>
    <row r="427" customFormat="false" ht="11.25" hidden="false" customHeight="false" outlineLevel="0" collapsed="false">
      <c r="R427" s="32"/>
      <c r="S427" s="32"/>
      <c r="T427" s="32"/>
      <c r="U427" s="32"/>
      <c r="AD427" s="160"/>
      <c r="AE427" s="452"/>
      <c r="AF427" s="246"/>
      <c r="AG427" s="142"/>
      <c r="AH427" s="142"/>
      <c r="AI427" s="138"/>
      <c r="AJ427" s="137"/>
    </row>
    <row r="428" customFormat="false" ht="11.25" hidden="false" customHeight="false" outlineLevel="0" collapsed="false">
      <c r="R428" s="32"/>
      <c r="S428" s="32"/>
      <c r="T428" s="32"/>
      <c r="U428" s="32"/>
      <c r="AD428" s="160"/>
      <c r="AE428" s="452"/>
      <c r="AF428" s="246"/>
      <c r="AG428" s="142"/>
      <c r="AH428" s="142"/>
      <c r="AI428" s="138"/>
      <c r="AJ428" s="137"/>
    </row>
    <row r="429" customFormat="false" ht="11.25" hidden="false" customHeight="false" outlineLevel="0" collapsed="false">
      <c r="R429" s="32"/>
      <c r="S429" s="32"/>
      <c r="T429" s="32"/>
      <c r="U429" s="32"/>
      <c r="AD429" s="160"/>
      <c r="AE429" s="452"/>
      <c r="AF429" s="246"/>
      <c r="AG429" s="142"/>
      <c r="AH429" s="142"/>
      <c r="AI429" s="138"/>
      <c r="AJ429" s="137"/>
    </row>
    <row r="430" customFormat="false" ht="11.25" hidden="false" customHeight="false" outlineLevel="0" collapsed="false">
      <c r="R430" s="32"/>
      <c r="S430" s="32"/>
      <c r="T430" s="32"/>
      <c r="U430" s="32"/>
      <c r="AD430" s="160"/>
      <c r="AE430" s="452"/>
      <c r="AF430" s="246"/>
      <c r="AG430" s="142"/>
      <c r="AH430" s="142"/>
      <c r="AI430" s="138"/>
      <c r="AJ430" s="137"/>
    </row>
    <row r="431" customFormat="false" ht="11.25" hidden="false" customHeight="false" outlineLevel="0" collapsed="false">
      <c r="R431" s="32"/>
      <c r="S431" s="32"/>
      <c r="T431" s="32"/>
      <c r="U431" s="32"/>
      <c r="AD431" s="160"/>
      <c r="AE431" s="452"/>
      <c r="AF431" s="246"/>
      <c r="AG431" s="142"/>
      <c r="AH431" s="142"/>
      <c r="AI431" s="138"/>
      <c r="AJ431" s="137"/>
    </row>
    <row r="432" customFormat="false" ht="11.25" hidden="false" customHeight="false" outlineLevel="0" collapsed="false">
      <c r="R432" s="32"/>
      <c r="S432" s="32"/>
      <c r="T432" s="32"/>
      <c r="U432" s="32"/>
      <c r="AD432" s="160"/>
      <c r="AE432" s="452"/>
      <c r="AF432" s="246"/>
      <c r="AG432" s="142"/>
      <c r="AH432" s="142"/>
      <c r="AI432" s="138"/>
      <c r="AJ432" s="137"/>
    </row>
    <row r="433" customFormat="false" ht="11.25" hidden="false" customHeight="false" outlineLevel="0" collapsed="false">
      <c r="R433" s="32"/>
      <c r="S433" s="32"/>
      <c r="T433" s="32"/>
      <c r="U433" s="32"/>
      <c r="AD433" s="160"/>
      <c r="AE433" s="452"/>
      <c r="AF433" s="246"/>
      <c r="AG433" s="142"/>
      <c r="AH433" s="142"/>
      <c r="AI433" s="138"/>
      <c r="AJ433" s="137"/>
    </row>
    <row r="434" customFormat="false" ht="11.25" hidden="false" customHeight="false" outlineLevel="0" collapsed="false">
      <c r="R434" s="32"/>
      <c r="S434" s="32"/>
      <c r="T434" s="32"/>
      <c r="U434" s="32"/>
      <c r="AD434" s="160"/>
      <c r="AE434" s="452"/>
      <c r="AF434" s="246"/>
      <c r="AG434" s="142"/>
      <c r="AH434" s="142"/>
      <c r="AI434" s="138"/>
      <c r="AJ434" s="137"/>
    </row>
    <row r="435" customFormat="false" ht="11.25" hidden="false" customHeight="false" outlineLevel="0" collapsed="false">
      <c r="R435" s="32"/>
      <c r="S435" s="32"/>
      <c r="T435" s="32"/>
      <c r="U435" s="32"/>
      <c r="AD435" s="160"/>
      <c r="AE435" s="452"/>
      <c r="AF435" s="246"/>
      <c r="AG435" s="142"/>
      <c r="AH435" s="142"/>
      <c r="AI435" s="138"/>
      <c r="AJ435" s="137"/>
    </row>
    <row r="436" customFormat="false" ht="11.25" hidden="false" customHeight="false" outlineLevel="0" collapsed="false">
      <c r="R436" s="32"/>
      <c r="S436" s="32"/>
      <c r="T436" s="32"/>
      <c r="U436" s="32"/>
      <c r="AD436" s="160"/>
      <c r="AE436" s="452"/>
      <c r="AF436" s="246"/>
      <c r="AG436" s="142"/>
      <c r="AH436" s="142"/>
      <c r="AI436" s="138"/>
      <c r="AJ436" s="137"/>
    </row>
    <row r="437" customFormat="false" ht="11.25" hidden="false" customHeight="false" outlineLevel="0" collapsed="false">
      <c r="R437" s="32"/>
      <c r="S437" s="32"/>
      <c r="T437" s="32"/>
      <c r="U437" s="32"/>
      <c r="AD437" s="160"/>
      <c r="AE437" s="452"/>
      <c r="AF437" s="246"/>
      <c r="AG437" s="142"/>
      <c r="AH437" s="142"/>
      <c r="AI437" s="138"/>
      <c r="AJ437" s="137"/>
    </row>
    <row r="438" customFormat="false" ht="11.25" hidden="false" customHeight="false" outlineLevel="0" collapsed="false">
      <c r="R438" s="32"/>
      <c r="S438" s="32"/>
      <c r="T438" s="32"/>
      <c r="U438" s="32"/>
      <c r="AD438" s="160"/>
      <c r="AE438" s="452"/>
      <c r="AF438" s="246"/>
      <c r="AG438" s="142"/>
      <c r="AH438" s="142"/>
      <c r="AI438" s="138"/>
      <c r="AJ438" s="137"/>
    </row>
    <row r="439" customFormat="false" ht="11.25" hidden="false" customHeight="false" outlineLevel="0" collapsed="false">
      <c r="R439" s="32"/>
      <c r="S439" s="32"/>
      <c r="T439" s="32"/>
      <c r="U439" s="32"/>
      <c r="AD439" s="160"/>
      <c r="AE439" s="452"/>
      <c r="AF439" s="246"/>
      <c r="AG439" s="142"/>
      <c r="AH439" s="142"/>
      <c r="AI439" s="138"/>
      <c r="AJ439" s="137"/>
    </row>
    <row r="440" customFormat="false" ht="11.25" hidden="false" customHeight="false" outlineLevel="0" collapsed="false">
      <c r="R440" s="32"/>
      <c r="S440" s="32"/>
      <c r="T440" s="32"/>
      <c r="U440" s="32"/>
      <c r="AD440" s="160"/>
      <c r="AE440" s="452"/>
      <c r="AF440" s="246"/>
      <c r="AG440" s="142"/>
      <c r="AH440" s="142"/>
      <c r="AI440" s="138"/>
      <c r="AJ440" s="137"/>
    </row>
    <row r="441" customFormat="false" ht="11.25" hidden="false" customHeight="false" outlineLevel="0" collapsed="false">
      <c r="R441" s="32"/>
      <c r="S441" s="32"/>
      <c r="T441" s="32"/>
      <c r="U441" s="32"/>
      <c r="AD441" s="160"/>
      <c r="AE441" s="452"/>
      <c r="AF441" s="246"/>
      <c r="AG441" s="142"/>
      <c r="AH441" s="142"/>
      <c r="AI441" s="138"/>
      <c r="AJ441" s="137"/>
    </row>
    <row r="442" customFormat="false" ht="11.25" hidden="false" customHeight="false" outlineLevel="0" collapsed="false">
      <c r="R442" s="32"/>
      <c r="S442" s="32"/>
      <c r="T442" s="32"/>
      <c r="U442" s="32"/>
      <c r="AD442" s="160"/>
      <c r="AE442" s="452"/>
      <c r="AF442" s="246"/>
      <c r="AG442" s="142"/>
      <c r="AH442" s="142"/>
      <c r="AI442" s="138"/>
      <c r="AJ442" s="137"/>
    </row>
    <row r="443" customFormat="false" ht="11.25" hidden="false" customHeight="false" outlineLevel="0" collapsed="false">
      <c r="R443" s="32"/>
      <c r="S443" s="32"/>
      <c r="T443" s="32"/>
      <c r="U443" s="32"/>
      <c r="AD443" s="160"/>
      <c r="AE443" s="452"/>
      <c r="AF443" s="246"/>
      <c r="AG443" s="142"/>
      <c r="AH443" s="142"/>
      <c r="AI443" s="138"/>
      <c r="AJ443" s="137"/>
    </row>
    <row r="444" customFormat="false" ht="11.25" hidden="false" customHeight="false" outlineLevel="0" collapsed="false">
      <c r="R444" s="32"/>
      <c r="S444" s="32"/>
      <c r="T444" s="32"/>
      <c r="U444" s="32"/>
      <c r="AD444" s="160"/>
      <c r="AE444" s="452"/>
      <c r="AF444" s="246"/>
      <c r="AG444" s="142"/>
      <c r="AH444" s="142"/>
      <c r="AI444" s="138"/>
      <c r="AJ444" s="137"/>
    </row>
    <row r="445" customFormat="false" ht="11.25" hidden="false" customHeight="false" outlineLevel="0" collapsed="false">
      <c r="R445" s="32"/>
      <c r="S445" s="32"/>
      <c r="T445" s="32"/>
      <c r="U445" s="32"/>
      <c r="AD445" s="160"/>
      <c r="AE445" s="452"/>
      <c r="AF445" s="246"/>
      <c r="AG445" s="142"/>
      <c r="AH445" s="142"/>
      <c r="AI445" s="138"/>
      <c r="AJ445" s="137"/>
    </row>
    <row r="446" customFormat="false" ht="11.25" hidden="false" customHeight="false" outlineLevel="0" collapsed="false">
      <c r="R446" s="32"/>
      <c r="S446" s="32"/>
      <c r="T446" s="32"/>
      <c r="U446" s="32"/>
      <c r="AD446" s="160"/>
      <c r="AE446" s="452"/>
      <c r="AF446" s="246"/>
      <c r="AG446" s="142"/>
      <c r="AH446" s="142"/>
      <c r="AI446" s="138"/>
      <c r="AJ446" s="137"/>
    </row>
    <row r="447" customFormat="false" ht="11.25" hidden="false" customHeight="false" outlineLevel="0" collapsed="false">
      <c r="R447" s="32"/>
      <c r="S447" s="32"/>
      <c r="T447" s="32"/>
      <c r="U447" s="32"/>
      <c r="AD447" s="160"/>
      <c r="AE447" s="452"/>
      <c r="AF447" s="246"/>
      <c r="AG447" s="142"/>
      <c r="AH447" s="142"/>
      <c r="AI447" s="138"/>
      <c r="AJ447" s="137"/>
    </row>
    <row r="448" customFormat="false" ht="11.25" hidden="false" customHeight="false" outlineLevel="0" collapsed="false">
      <c r="R448" s="32"/>
      <c r="S448" s="32"/>
      <c r="T448" s="32"/>
      <c r="U448" s="32"/>
      <c r="AD448" s="160"/>
      <c r="AE448" s="452"/>
      <c r="AF448" s="246"/>
      <c r="AG448" s="142"/>
      <c r="AH448" s="142"/>
      <c r="AI448" s="138"/>
      <c r="AJ448" s="137"/>
    </row>
    <row r="449" customFormat="false" ht="11.25" hidden="false" customHeight="false" outlineLevel="0" collapsed="false">
      <c r="R449" s="32"/>
      <c r="S449" s="32"/>
      <c r="T449" s="32"/>
      <c r="U449" s="32"/>
      <c r="AD449" s="160"/>
      <c r="AE449" s="452"/>
      <c r="AF449" s="246"/>
      <c r="AG449" s="142"/>
      <c r="AH449" s="142"/>
      <c r="AI449" s="138"/>
      <c r="AJ449" s="137"/>
    </row>
    <row r="450" customFormat="false" ht="11.25" hidden="false" customHeight="false" outlineLevel="0" collapsed="false">
      <c r="R450" s="32"/>
      <c r="S450" s="32"/>
      <c r="T450" s="32"/>
      <c r="U450" s="32"/>
      <c r="AD450" s="160"/>
      <c r="AE450" s="452"/>
      <c r="AF450" s="246"/>
      <c r="AG450" s="142"/>
      <c r="AH450" s="142"/>
      <c r="AI450" s="138"/>
      <c r="AJ450" s="137"/>
    </row>
    <row r="451" customFormat="false" ht="11.25" hidden="false" customHeight="false" outlineLevel="0" collapsed="false">
      <c r="R451" s="32"/>
      <c r="S451" s="32"/>
      <c r="T451" s="32"/>
      <c r="U451" s="32"/>
      <c r="AD451" s="160"/>
      <c r="AE451" s="452"/>
      <c r="AF451" s="246"/>
      <c r="AG451" s="142"/>
      <c r="AH451" s="142"/>
      <c r="AI451" s="138"/>
      <c r="AJ451" s="137"/>
    </row>
    <row r="452" customFormat="false" ht="11.25" hidden="false" customHeight="false" outlineLevel="0" collapsed="false">
      <c r="R452" s="32"/>
      <c r="S452" s="32"/>
      <c r="T452" s="32"/>
      <c r="U452" s="32"/>
      <c r="AD452" s="160"/>
      <c r="AE452" s="452"/>
      <c r="AF452" s="246"/>
      <c r="AG452" s="142"/>
      <c r="AH452" s="142"/>
      <c r="AI452" s="138"/>
      <c r="AJ452" s="137"/>
    </row>
    <row r="453" customFormat="false" ht="11.25" hidden="false" customHeight="false" outlineLevel="0" collapsed="false">
      <c r="R453" s="32"/>
      <c r="S453" s="32"/>
      <c r="T453" s="32"/>
      <c r="U453" s="32"/>
      <c r="AD453" s="160"/>
      <c r="AE453" s="452"/>
      <c r="AF453" s="246"/>
      <c r="AG453" s="142"/>
      <c r="AH453" s="142"/>
      <c r="AI453" s="138"/>
      <c r="AJ453" s="137"/>
    </row>
    <row r="454" customFormat="false" ht="11.25" hidden="false" customHeight="false" outlineLevel="0" collapsed="false">
      <c r="R454" s="32"/>
      <c r="S454" s="32"/>
      <c r="T454" s="32"/>
      <c r="U454" s="32"/>
      <c r="AD454" s="160"/>
      <c r="AE454" s="452"/>
      <c r="AF454" s="246"/>
      <c r="AG454" s="142"/>
      <c r="AH454" s="142"/>
      <c r="AI454" s="138"/>
      <c r="AJ454" s="137"/>
    </row>
    <row r="455" customFormat="false" ht="11.25" hidden="false" customHeight="false" outlineLevel="0" collapsed="false">
      <c r="R455" s="32"/>
      <c r="S455" s="32"/>
      <c r="T455" s="32"/>
      <c r="U455" s="32"/>
      <c r="AD455" s="160"/>
      <c r="AE455" s="452"/>
      <c r="AF455" s="246"/>
      <c r="AG455" s="142"/>
      <c r="AH455" s="142"/>
      <c r="AI455" s="138"/>
      <c r="AJ455" s="137"/>
    </row>
    <row r="456" customFormat="false" ht="11.25" hidden="false" customHeight="false" outlineLevel="0" collapsed="false">
      <c r="R456" s="32"/>
      <c r="S456" s="32"/>
      <c r="T456" s="32"/>
      <c r="U456" s="32"/>
      <c r="AD456" s="160"/>
      <c r="AE456" s="452"/>
      <c r="AF456" s="246"/>
      <c r="AG456" s="142"/>
      <c r="AH456" s="142"/>
      <c r="AI456" s="138"/>
      <c r="AJ456" s="137"/>
    </row>
    <row r="457" customFormat="false" ht="11.25" hidden="false" customHeight="false" outlineLevel="0" collapsed="false">
      <c r="R457" s="32"/>
      <c r="S457" s="32"/>
      <c r="T457" s="32"/>
      <c r="U457" s="32"/>
      <c r="AD457" s="160"/>
      <c r="AE457" s="452"/>
      <c r="AF457" s="246"/>
      <c r="AG457" s="142"/>
      <c r="AH457" s="142"/>
      <c r="AI457" s="138"/>
      <c r="AJ457" s="137"/>
    </row>
    <row r="458" customFormat="false" ht="11.25" hidden="false" customHeight="false" outlineLevel="0" collapsed="false">
      <c r="R458" s="32"/>
      <c r="S458" s="32"/>
      <c r="T458" s="32"/>
      <c r="U458" s="32"/>
      <c r="AD458" s="160"/>
      <c r="AE458" s="452"/>
      <c r="AF458" s="246"/>
      <c r="AG458" s="142"/>
      <c r="AH458" s="142"/>
      <c r="AI458" s="138"/>
      <c r="AJ458" s="137"/>
    </row>
    <row r="459" customFormat="false" ht="11.25" hidden="false" customHeight="false" outlineLevel="0" collapsed="false">
      <c r="R459" s="32"/>
      <c r="S459" s="32"/>
      <c r="T459" s="32"/>
      <c r="U459" s="32"/>
      <c r="AD459" s="160"/>
      <c r="AE459" s="452"/>
      <c r="AF459" s="246"/>
      <c r="AG459" s="142"/>
      <c r="AH459" s="142"/>
      <c r="AI459" s="138"/>
      <c r="AJ459" s="137"/>
    </row>
    <row r="460" customFormat="false" ht="11.25" hidden="false" customHeight="false" outlineLevel="0" collapsed="false">
      <c r="R460" s="32"/>
      <c r="S460" s="32"/>
      <c r="T460" s="32"/>
      <c r="U460" s="32"/>
      <c r="AD460" s="160"/>
      <c r="AE460" s="452"/>
      <c r="AF460" s="246"/>
      <c r="AG460" s="142"/>
      <c r="AH460" s="142"/>
      <c r="AI460" s="138"/>
      <c r="AJ460" s="137"/>
    </row>
    <row r="461" customFormat="false" ht="11.25" hidden="false" customHeight="false" outlineLevel="0" collapsed="false">
      <c r="R461" s="32"/>
      <c r="S461" s="32"/>
      <c r="T461" s="32"/>
      <c r="U461" s="32"/>
      <c r="AD461" s="160"/>
      <c r="AE461" s="452"/>
      <c r="AF461" s="246"/>
      <c r="AG461" s="142"/>
      <c r="AH461" s="142"/>
      <c r="AI461" s="138"/>
      <c r="AJ461" s="137"/>
    </row>
    <row r="462" customFormat="false" ht="11.25" hidden="false" customHeight="false" outlineLevel="0" collapsed="false">
      <c r="R462" s="32"/>
      <c r="S462" s="32"/>
      <c r="T462" s="32"/>
      <c r="U462" s="32"/>
      <c r="AD462" s="160"/>
      <c r="AE462" s="452"/>
      <c r="AF462" s="246"/>
      <c r="AG462" s="142"/>
      <c r="AH462" s="142"/>
      <c r="AI462" s="138"/>
      <c r="AJ462" s="137"/>
    </row>
    <row r="463" customFormat="false" ht="11.25" hidden="false" customHeight="false" outlineLevel="0" collapsed="false">
      <c r="R463" s="32"/>
      <c r="S463" s="32"/>
      <c r="T463" s="32"/>
      <c r="U463" s="32"/>
      <c r="AD463" s="160"/>
      <c r="AE463" s="452"/>
      <c r="AF463" s="246"/>
      <c r="AG463" s="142"/>
      <c r="AH463" s="142"/>
      <c r="AI463" s="138"/>
      <c r="AJ463" s="137"/>
    </row>
    <row r="464" customFormat="false" ht="11.25" hidden="false" customHeight="false" outlineLevel="0" collapsed="false">
      <c r="R464" s="32"/>
      <c r="S464" s="32"/>
      <c r="T464" s="32"/>
      <c r="U464" s="32"/>
      <c r="AD464" s="160"/>
      <c r="AE464" s="452"/>
      <c r="AF464" s="246"/>
      <c r="AG464" s="142"/>
      <c r="AH464" s="142"/>
      <c r="AI464" s="138"/>
      <c r="AJ464" s="137"/>
    </row>
    <row r="465" customFormat="false" ht="11.25" hidden="false" customHeight="false" outlineLevel="0" collapsed="false">
      <c r="R465" s="32"/>
      <c r="S465" s="32"/>
      <c r="T465" s="32"/>
      <c r="U465" s="32"/>
      <c r="AD465" s="160"/>
      <c r="AE465" s="452"/>
      <c r="AF465" s="246"/>
      <c r="AG465" s="142"/>
      <c r="AH465" s="142"/>
      <c r="AI465" s="138"/>
      <c r="AJ465" s="137"/>
    </row>
    <row r="466" customFormat="false" ht="11.25" hidden="false" customHeight="false" outlineLevel="0" collapsed="false">
      <c r="R466" s="32"/>
      <c r="S466" s="32"/>
      <c r="T466" s="32"/>
      <c r="U466" s="32"/>
      <c r="AD466" s="160"/>
      <c r="AE466" s="452"/>
      <c r="AF466" s="246"/>
      <c r="AG466" s="142"/>
      <c r="AH466" s="142"/>
      <c r="AI466" s="138"/>
      <c r="AJ466" s="137"/>
    </row>
    <row r="467" customFormat="false" ht="11.25" hidden="false" customHeight="false" outlineLevel="0" collapsed="false">
      <c r="R467" s="32"/>
      <c r="S467" s="32"/>
      <c r="T467" s="32"/>
      <c r="U467" s="32"/>
      <c r="AD467" s="160"/>
      <c r="AE467" s="452"/>
      <c r="AF467" s="246"/>
      <c r="AG467" s="142"/>
      <c r="AH467" s="142"/>
      <c r="AI467" s="138"/>
      <c r="AJ467" s="137"/>
    </row>
    <row r="468" customFormat="false" ht="11.25" hidden="false" customHeight="false" outlineLevel="0" collapsed="false">
      <c r="R468" s="32"/>
      <c r="S468" s="32"/>
      <c r="T468" s="32"/>
      <c r="U468" s="32"/>
      <c r="AD468" s="160"/>
      <c r="AE468" s="452"/>
      <c r="AF468" s="246"/>
      <c r="AG468" s="142"/>
      <c r="AH468" s="142"/>
      <c r="AI468" s="138"/>
      <c r="AJ468" s="137"/>
    </row>
    <row r="469" customFormat="false" ht="11.25" hidden="false" customHeight="false" outlineLevel="0" collapsed="false">
      <c r="R469" s="32"/>
      <c r="S469" s="32"/>
      <c r="T469" s="32"/>
      <c r="U469" s="32"/>
      <c r="AD469" s="160"/>
      <c r="AE469" s="452"/>
      <c r="AF469" s="246"/>
      <c r="AG469" s="142"/>
      <c r="AH469" s="142"/>
      <c r="AI469" s="138"/>
      <c r="AJ469" s="137"/>
    </row>
    <row r="470" customFormat="false" ht="11.25" hidden="false" customHeight="false" outlineLevel="0" collapsed="false">
      <c r="R470" s="32"/>
      <c r="S470" s="32"/>
      <c r="T470" s="32"/>
      <c r="U470" s="32"/>
      <c r="AD470" s="160"/>
      <c r="AE470" s="452"/>
      <c r="AF470" s="246"/>
      <c r="AG470" s="142"/>
      <c r="AH470" s="142"/>
      <c r="AI470" s="138"/>
      <c r="AJ470" s="137"/>
    </row>
    <row r="471" customFormat="false" ht="11.25" hidden="false" customHeight="false" outlineLevel="0" collapsed="false">
      <c r="R471" s="32"/>
      <c r="S471" s="32"/>
      <c r="T471" s="32"/>
      <c r="U471" s="32"/>
      <c r="AD471" s="160"/>
      <c r="AE471" s="452"/>
      <c r="AF471" s="246"/>
      <c r="AG471" s="142"/>
      <c r="AH471" s="142"/>
      <c r="AI471" s="138"/>
      <c r="AJ471" s="137"/>
    </row>
    <row r="472" customFormat="false" ht="11.25" hidden="false" customHeight="false" outlineLevel="0" collapsed="false">
      <c r="R472" s="32"/>
      <c r="S472" s="32"/>
      <c r="T472" s="32"/>
      <c r="U472" s="32"/>
      <c r="AD472" s="160"/>
      <c r="AE472" s="452"/>
      <c r="AF472" s="246"/>
      <c r="AG472" s="142"/>
      <c r="AH472" s="142"/>
      <c r="AI472" s="138"/>
      <c r="AJ472" s="137"/>
    </row>
    <row r="473" customFormat="false" ht="11.25" hidden="false" customHeight="false" outlineLevel="0" collapsed="false">
      <c r="R473" s="32"/>
      <c r="S473" s="32"/>
      <c r="T473" s="32"/>
      <c r="U473" s="32"/>
      <c r="AD473" s="160"/>
      <c r="AE473" s="452"/>
      <c r="AF473" s="246"/>
      <c r="AG473" s="142"/>
      <c r="AH473" s="142"/>
      <c r="AI473" s="138"/>
      <c r="AJ473" s="137"/>
    </row>
    <row r="474" customFormat="false" ht="11.25" hidden="false" customHeight="false" outlineLevel="0" collapsed="false">
      <c r="R474" s="32"/>
      <c r="S474" s="32"/>
      <c r="T474" s="32"/>
      <c r="U474" s="32"/>
      <c r="AD474" s="160"/>
      <c r="AE474" s="452"/>
      <c r="AF474" s="246"/>
      <c r="AG474" s="142"/>
      <c r="AH474" s="142"/>
      <c r="AI474" s="138"/>
      <c r="AJ474" s="137"/>
    </row>
    <row r="475" customFormat="false" ht="11.25" hidden="false" customHeight="false" outlineLevel="0" collapsed="false">
      <c r="R475" s="32"/>
      <c r="S475" s="32"/>
      <c r="T475" s="32"/>
      <c r="U475" s="32"/>
      <c r="AD475" s="160"/>
      <c r="AE475" s="452"/>
      <c r="AF475" s="246"/>
      <c r="AG475" s="142"/>
      <c r="AH475" s="142"/>
      <c r="AI475" s="138"/>
      <c r="AJ475" s="137"/>
    </row>
    <row r="476" customFormat="false" ht="11.25" hidden="false" customHeight="false" outlineLevel="0" collapsed="false">
      <c r="R476" s="32"/>
      <c r="S476" s="32"/>
      <c r="T476" s="32"/>
      <c r="U476" s="32"/>
      <c r="AD476" s="160"/>
      <c r="AE476" s="452"/>
      <c r="AF476" s="246"/>
      <c r="AG476" s="142"/>
      <c r="AH476" s="142"/>
      <c r="AI476" s="138"/>
      <c r="AJ476" s="137"/>
    </row>
    <row r="477" customFormat="false" ht="11.25" hidden="false" customHeight="false" outlineLevel="0" collapsed="false">
      <c r="R477" s="32"/>
      <c r="S477" s="32"/>
      <c r="T477" s="32"/>
      <c r="U477" s="32"/>
      <c r="AD477" s="160"/>
      <c r="AE477" s="452"/>
      <c r="AF477" s="246"/>
      <c r="AG477" s="142"/>
      <c r="AH477" s="142"/>
      <c r="AI477" s="138"/>
      <c r="AJ477" s="137"/>
    </row>
    <row r="478" customFormat="false" ht="11.25" hidden="false" customHeight="false" outlineLevel="0" collapsed="false">
      <c r="R478" s="32"/>
      <c r="S478" s="32"/>
      <c r="T478" s="32"/>
      <c r="U478" s="32"/>
      <c r="AD478" s="160"/>
      <c r="AE478" s="452"/>
      <c r="AF478" s="246"/>
      <c r="AG478" s="142"/>
      <c r="AH478" s="142"/>
      <c r="AI478" s="138"/>
      <c r="AJ478" s="137"/>
    </row>
    <row r="479" customFormat="false" ht="11.25" hidden="false" customHeight="false" outlineLevel="0" collapsed="false">
      <c r="R479" s="32"/>
      <c r="S479" s="32"/>
      <c r="T479" s="32"/>
      <c r="U479" s="32"/>
      <c r="AD479" s="160"/>
      <c r="AE479" s="452"/>
      <c r="AF479" s="246"/>
      <c r="AG479" s="142"/>
      <c r="AH479" s="142"/>
      <c r="AI479" s="138"/>
      <c r="AJ479" s="137"/>
    </row>
    <row r="480" customFormat="false" ht="11.25" hidden="false" customHeight="false" outlineLevel="0" collapsed="false">
      <c r="R480" s="32"/>
      <c r="S480" s="32"/>
      <c r="T480" s="32"/>
      <c r="U480" s="32"/>
      <c r="AD480" s="160"/>
      <c r="AE480" s="452"/>
      <c r="AF480" s="246"/>
      <c r="AG480" s="142"/>
      <c r="AH480" s="142"/>
      <c r="AI480" s="138"/>
      <c r="AJ480" s="137"/>
    </row>
    <row r="481" customFormat="false" ht="11.25" hidden="false" customHeight="false" outlineLevel="0" collapsed="false">
      <c r="R481" s="32"/>
      <c r="S481" s="32"/>
      <c r="T481" s="32"/>
      <c r="U481" s="32"/>
      <c r="AD481" s="160"/>
      <c r="AE481" s="452"/>
      <c r="AF481" s="246"/>
      <c r="AG481" s="142"/>
      <c r="AH481" s="142"/>
      <c r="AI481" s="138"/>
      <c r="AJ481" s="137"/>
    </row>
    <row r="482" customFormat="false" ht="11.25" hidden="false" customHeight="false" outlineLevel="0" collapsed="false">
      <c r="R482" s="32"/>
      <c r="S482" s="32"/>
      <c r="T482" s="32"/>
      <c r="U482" s="32"/>
      <c r="AD482" s="160"/>
      <c r="AE482" s="452"/>
      <c r="AF482" s="246"/>
      <c r="AG482" s="142"/>
      <c r="AH482" s="142"/>
      <c r="AI482" s="138"/>
      <c r="AJ482" s="137"/>
    </row>
    <row r="483" customFormat="false" ht="11.25" hidden="false" customHeight="false" outlineLevel="0" collapsed="false">
      <c r="R483" s="32"/>
      <c r="S483" s="32"/>
      <c r="T483" s="32"/>
      <c r="U483" s="32"/>
      <c r="AD483" s="160"/>
      <c r="AE483" s="452"/>
      <c r="AF483" s="246"/>
      <c r="AG483" s="142"/>
      <c r="AH483" s="142"/>
      <c r="AI483" s="138"/>
      <c r="AJ483" s="137"/>
    </row>
    <row r="484" customFormat="false" ht="11.25" hidden="false" customHeight="false" outlineLevel="0" collapsed="false">
      <c r="R484" s="32"/>
      <c r="S484" s="32"/>
      <c r="T484" s="32"/>
      <c r="U484" s="32"/>
      <c r="AD484" s="160"/>
      <c r="AE484" s="452"/>
      <c r="AF484" s="246"/>
      <c r="AG484" s="142"/>
      <c r="AH484" s="142"/>
      <c r="AI484" s="138"/>
      <c r="AJ484" s="137"/>
    </row>
    <row r="485" customFormat="false" ht="11.25" hidden="false" customHeight="false" outlineLevel="0" collapsed="false">
      <c r="R485" s="32"/>
      <c r="S485" s="32"/>
      <c r="T485" s="32"/>
      <c r="U485" s="32"/>
      <c r="AD485" s="160"/>
      <c r="AE485" s="452"/>
      <c r="AF485" s="246"/>
      <c r="AG485" s="142"/>
      <c r="AH485" s="142"/>
      <c r="AI485" s="138"/>
      <c r="AJ485" s="137"/>
    </row>
    <row r="486" customFormat="false" ht="11.25" hidden="false" customHeight="false" outlineLevel="0" collapsed="false">
      <c r="R486" s="32"/>
      <c r="S486" s="32"/>
      <c r="T486" s="32"/>
      <c r="U486" s="32"/>
      <c r="AD486" s="160"/>
      <c r="AE486" s="452"/>
      <c r="AF486" s="246"/>
      <c r="AG486" s="142"/>
      <c r="AH486" s="142"/>
      <c r="AI486" s="138"/>
      <c r="AJ486" s="137"/>
    </row>
    <row r="487" customFormat="false" ht="11.25" hidden="false" customHeight="false" outlineLevel="0" collapsed="false">
      <c r="R487" s="32"/>
      <c r="S487" s="32"/>
      <c r="T487" s="32"/>
      <c r="U487" s="32"/>
      <c r="AD487" s="160"/>
      <c r="AE487" s="452"/>
      <c r="AF487" s="246"/>
      <c r="AG487" s="142"/>
      <c r="AH487" s="142"/>
      <c r="AI487" s="138"/>
      <c r="AJ487" s="137"/>
    </row>
    <row r="488" customFormat="false" ht="11.25" hidden="false" customHeight="false" outlineLevel="0" collapsed="false">
      <c r="R488" s="32"/>
      <c r="S488" s="32"/>
      <c r="T488" s="32"/>
      <c r="U488" s="32"/>
      <c r="AD488" s="160"/>
      <c r="AE488" s="452"/>
      <c r="AF488" s="246"/>
      <c r="AG488" s="142"/>
      <c r="AH488" s="142"/>
      <c r="AI488" s="138"/>
      <c r="AJ488" s="137"/>
    </row>
    <row r="489" customFormat="false" ht="11.25" hidden="false" customHeight="false" outlineLevel="0" collapsed="false">
      <c r="R489" s="32"/>
      <c r="S489" s="32"/>
      <c r="T489" s="32"/>
      <c r="U489" s="32"/>
      <c r="AD489" s="160"/>
      <c r="AE489" s="452"/>
      <c r="AF489" s="246"/>
      <c r="AG489" s="142"/>
      <c r="AH489" s="142"/>
      <c r="AI489" s="138"/>
      <c r="AJ489" s="137"/>
    </row>
    <row r="490" customFormat="false" ht="11.25" hidden="false" customHeight="false" outlineLevel="0" collapsed="false">
      <c r="R490" s="32"/>
      <c r="S490" s="32"/>
      <c r="T490" s="32"/>
      <c r="U490" s="32"/>
      <c r="AD490" s="160"/>
      <c r="AE490" s="452"/>
      <c r="AF490" s="246"/>
      <c r="AG490" s="142"/>
      <c r="AH490" s="142"/>
      <c r="AI490" s="138"/>
      <c r="AJ490" s="137"/>
    </row>
    <row r="491" customFormat="false" ht="11.25" hidden="false" customHeight="false" outlineLevel="0" collapsed="false">
      <c r="R491" s="32"/>
      <c r="S491" s="32"/>
      <c r="T491" s="32"/>
      <c r="U491" s="32"/>
      <c r="AD491" s="160"/>
      <c r="AE491" s="452"/>
      <c r="AF491" s="246"/>
      <c r="AG491" s="142"/>
      <c r="AH491" s="142"/>
      <c r="AI491" s="138"/>
      <c r="AJ491" s="137"/>
    </row>
    <row r="492" customFormat="false" ht="11.25" hidden="false" customHeight="false" outlineLevel="0" collapsed="false">
      <c r="R492" s="32"/>
      <c r="S492" s="32"/>
      <c r="T492" s="32"/>
      <c r="U492" s="32"/>
      <c r="AD492" s="160"/>
      <c r="AE492" s="452"/>
      <c r="AF492" s="246"/>
      <c r="AG492" s="142"/>
      <c r="AH492" s="142"/>
      <c r="AI492" s="138"/>
      <c r="AJ492" s="137"/>
    </row>
    <row r="493" customFormat="false" ht="11.25" hidden="false" customHeight="false" outlineLevel="0" collapsed="false">
      <c r="R493" s="32"/>
      <c r="S493" s="32"/>
      <c r="T493" s="32"/>
      <c r="U493" s="32"/>
      <c r="AD493" s="160"/>
      <c r="AE493" s="452"/>
      <c r="AF493" s="246"/>
      <c r="AG493" s="142"/>
      <c r="AH493" s="142"/>
      <c r="AI493" s="138"/>
      <c r="AJ493" s="137"/>
    </row>
    <row r="494" customFormat="false" ht="11.25" hidden="false" customHeight="false" outlineLevel="0" collapsed="false">
      <c r="R494" s="32"/>
      <c r="S494" s="32"/>
      <c r="T494" s="32"/>
      <c r="U494" s="32"/>
      <c r="AD494" s="160"/>
      <c r="AE494" s="452"/>
      <c r="AF494" s="246"/>
      <c r="AG494" s="142"/>
      <c r="AH494" s="142"/>
      <c r="AI494" s="138"/>
      <c r="AJ494" s="137"/>
    </row>
    <row r="495" customFormat="false" ht="11.25" hidden="false" customHeight="false" outlineLevel="0" collapsed="false">
      <c r="R495" s="32"/>
      <c r="S495" s="32"/>
      <c r="T495" s="32"/>
      <c r="U495" s="32"/>
      <c r="AD495" s="160"/>
      <c r="AE495" s="452"/>
      <c r="AF495" s="246"/>
      <c r="AG495" s="142"/>
      <c r="AH495" s="142"/>
      <c r="AI495" s="138"/>
      <c r="AJ495" s="137"/>
    </row>
    <row r="496" customFormat="false" ht="11.25" hidden="false" customHeight="false" outlineLevel="0" collapsed="false">
      <c r="R496" s="32"/>
      <c r="S496" s="32"/>
      <c r="T496" s="32"/>
      <c r="U496" s="32"/>
      <c r="AD496" s="160"/>
      <c r="AE496" s="452"/>
      <c r="AF496" s="246"/>
      <c r="AG496" s="142"/>
      <c r="AH496" s="142"/>
      <c r="AI496" s="138"/>
      <c r="AJ496" s="137"/>
    </row>
    <row r="497" customFormat="false" ht="11.25" hidden="false" customHeight="false" outlineLevel="0" collapsed="false">
      <c r="R497" s="32"/>
      <c r="S497" s="32"/>
      <c r="T497" s="32"/>
      <c r="U497" s="32"/>
      <c r="AD497" s="160"/>
      <c r="AE497" s="452"/>
      <c r="AF497" s="246"/>
      <c r="AG497" s="142"/>
      <c r="AH497" s="142"/>
      <c r="AI497" s="138"/>
      <c r="AJ497" s="137"/>
    </row>
    <row r="498" customFormat="false" ht="11.25" hidden="false" customHeight="false" outlineLevel="0" collapsed="false">
      <c r="R498" s="32"/>
      <c r="S498" s="32"/>
      <c r="T498" s="32"/>
      <c r="U498" s="32"/>
      <c r="AD498" s="160"/>
      <c r="AE498" s="452"/>
      <c r="AF498" s="246"/>
      <c r="AG498" s="142"/>
      <c r="AH498" s="142"/>
      <c r="AI498" s="138"/>
      <c r="AJ498" s="137"/>
    </row>
    <row r="499" customFormat="false" ht="11.25" hidden="false" customHeight="false" outlineLevel="0" collapsed="false">
      <c r="R499" s="32"/>
      <c r="S499" s="32"/>
      <c r="T499" s="32"/>
      <c r="U499" s="32"/>
      <c r="AD499" s="160"/>
      <c r="AE499" s="452"/>
      <c r="AF499" s="246"/>
      <c r="AG499" s="142"/>
      <c r="AH499" s="142"/>
      <c r="AI499" s="138"/>
      <c r="AJ499" s="137"/>
    </row>
    <row r="500" customFormat="false" ht="11.25" hidden="false" customHeight="false" outlineLevel="0" collapsed="false">
      <c r="R500" s="32"/>
      <c r="S500" s="32"/>
      <c r="T500" s="32"/>
      <c r="U500" s="32"/>
      <c r="AD500" s="160"/>
      <c r="AE500" s="452"/>
      <c r="AF500" s="246"/>
      <c r="AG500" s="142"/>
      <c r="AH500" s="142"/>
      <c r="AI500" s="138"/>
      <c r="AJ500" s="137"/>
    </row>
    <row r="501" customFormat="false" ht="11.25" hidden="false" customHeight="false" outlineLevel="0" collapsed="false">
      <c r="R501" s="32"/>
      <c r="S501" s="32"/>
      <c r="T501" s="32"/>
      <c r="U501" s="32"/>
      <c r="AD501" s="160"/>
      <c r="AE501" s="452"/>
      <c r="AF501" s="246"/>
      <c r="AG501" s="142"/>
      <c r="AH501" s="142"/>
      <c r="AI501" s="138"/>
      <c r="AJ501" s="137"/>
    </row>
    <row r="502" customFormat="false" ht="11.25" hidden="false" customHeight="false" outlineLevel="0" collapsed="false">
      <c r="R502" s="32"/>
      <c r="S502" s="32"/>
      <c r="T502" s="32"/>
      <c r="U502" s="32"/>
      <c r="AD502" s="160"/>
      <c r="AE502" s="452"/>
      <c r="AF502" s="246"/>
      <c r="AG502" s="142"/>
      <c r="AH502" s="142"/>
      <c r="AI502" s="138"/>
      <c r="AJ502" s="137"/>
    </row>
    <row r="503" customFormat="false" ht="11.25" hidden="false" customHeight="false" outlineLevel="0" collapsed="false">
      <c r="R503" s="32"/>
      <c r="S503" s="32"/>
      <c r="T503" s="32"/>
      <c r="U503" s="32"/>
      <c r="AD503" s="160"/>
      <c r="AE503" s="452"/>
      <c r="AF503" s="246"/>
      <c r="AG503" s="142"/>
      <c r="AH503" s="142"/>
      <c r="AI503" s="138"/>
      <c r="AJ503" s="137"/>
    </row>
    <row r="504" customFormat="false" ht="11.25" hidden="false" customHeight="false" outlineLevel="0" collapsed="false">
      <c r="R504" s="32"/>
      <c r="S504" s="32"/>
      <c r="T504" s="32"/>
      <c r="U504" s="32"/>
      <c r="AD504" s="160"/>
      <c r="AE504" s="452"/>
      <c r="AF504" s="246"/>
      <c r="AG504" s="142"/>
      <c r="AH504" s="142"/>
      <c r="AI504" s="138"/>
      <c r="AJ504" s="137"/>
    </row>
    <row r="505" customFormat="false" ht="11.25" hidden="false" customHeight="false" outlineLevel="0" collapsed="false">
      <c r="R505" s="32"/>
      <c r="S505" s="32"/>
      <c r="T505" s="32"/>
      <c r="U505" s="32"/>
      <c r="AD505" s="160"/>
      <c r="AE505" s="452"/>
      <c r="AF505" s="246"/>
      <c r="AG505" s="142"/>
      <c r="AH505" s="142"/>
      <c r="AI505" s="138"/>
      <c r="AJ505" s="137"/>
    </row>
    <row r="506" customFormat="false" ht="11.25" hidden="false" customHeight="false" outlineLevel="0" collapsed="false">
      <c r="R506" s="32"/>
      <c r="S506" s="32"/>
      <c r="T506" s="32"/>
      <c r="U506" s="32"/>
      <c r="AD506" s="160"/>
      <c r="AE506" s="452"/>
      <c r="AF506" s="246"/>
      <c r="AG506" s="142"/>
      <c r="AH506" s="142"/>
      <c r="AI506" s="138"/>
      <c r="AJ506" s="137"/>
    </row>
    <row r="507" customFormat="false" ht="11.25" hidden="false" customHeight="false" outlineLevel="0" collapsed="false">
      <c r="R507" s="32"/>
      <c r="S507" s="32"/>
      <c r="T507" s="32"/>
      <c r="U507" s="32"/>
      <c r="AD507" s="160"/>
      <c r="AE507" s="452"/>
      <c r="AF507" s="246"/>
      <c r="AG507" s="142"/>
      <c r="AH507" s="142"/>
      <c r="AI507" s="138"/>
      <c r="AJ507" s="137"/>
    </row>
    <row r="508" customFormat="false" ht="11.25" hidden="false" customHeight="false" outlineLevel="0" collapsed="false">
      <c r="R508" s="32"/>
      <c r="S508" s="32"/>
      <c r="T508" s="32"/>
      <c r="U508" s="32"/>
      <c r="AD508" s="160"/>
      <c r="AE508" s="452"/>
      <c r="AF508" s="246"/>
      <c r="AG508" s="142"/>
      <c r="AH508" s="142"/>
      <c r="AI508" s="138"/>
      <c r="AJ508" s="137"/>
    </row>
    <row r="509" customFormat="false" ht="11.25" hidden="false" customHeight="false" outlineLevel="0" collapsed="false">
      <c r="R509" s="32"/>
      <c r="S509" s="32"/>
      <c r="T509" s="32"/>
      <c r="U509" s="32"/>
      <c r="AD509" s="160"/>
      <c r="AE509" s="452"/>
      <c r="AF509" s="246"/>
      <c r="AG509" s="142"/>
      <c r="AH509" s="142"/>
      <c r="AI509" s="138"/>
      <c r="AJ509" s="137"/>
    </row>
    <row r="510" customFormat="false" ht="11.25" hidden="false" customHeight="false" outlineLevel="0" collapsed="false">
      <c r="R510" s="32"/>
      <c r="S510" s="32"/>
      <c r="T510" s="32"/>
      <c r="U510" s="32"/>
      <c r="AD510" s="160"/>
      <c r="AE510" s="452"/>
      <c r="AF510" s="246"/>
      <c r="AG510" s="142"/>
      <c r="AH510" s="142"/>
      <c r="AI510" s="138"/>
      <c r="AJ510" s="137"/>
    </row>
    <row r="511" customFormat="false" ht="11.25" hidden="false" customHeight="false" outlineLevel="0" collapsed="false">
      <c r="R511" s="32"/>
      <c r="S511" s="32"/>
      <c r="T511" s="32"/>
      <c r="U511" s="32"/>
      <c r="AD511" s="160"/>
      <c r="AE511" s="452"/>
      <c r="AF511" s="246"/>
      <c r="AG511" s="142"/>
      <c r="AH511" s="142"/>
      <c r="AI511" s="138"/>
      <c r="AJ511" s="137"/>
    </row>
    <row r="512" customFormat="false" ht="11.25" hidden="false" customHeight="false" outlineLevel="0" collapsed="false">
      <c r="R512" s="32"/>
      <c r="S512" s="32"/>
      <c r="T512" s="32"/>
      <c r="U512" s="32"/>
      <c r="AD512" s="160"/>
      <c r="AE512" s="452"/>
      <c r="AF512" s="246"/>
      <c r="AG512" s="142"/>
      <c r="AH512" s="142"/>
      <c r="AI512" s="138"/>
      <c r="AJ512" s="137"/>
    </row>
    <row r="513" customFormat="false" ht="11.25" hidden="false" customHeight="false" outlineLevel="0" collapsed="false">
      <c r="R513" s="32"/>
      <c r="S513" s="32"/>
      <c r="T513" s="32"/>
      <c r="U513" s="32"/>
      <c r="AD513" s="160"/>
      <c r="AE513" s="452"/>
      <c r="AF513" s="246"/>
      <c r="AG513" s="142"/>
      <c r="AH513" s="142"/>
      <c r="AI513" s="138"/>
      <c r="AJ513" s="137"/>
    </row>
    <row r="514" customFormat="false" ht="11.25" hidden="false" customHeight="false" outlineLevel="0" collapsed="false">
      <c r="R514" s="32"/>
      <c r="S514" s="32"/>
      <c r="T514" s="32"/>
      <c r="U514" s="32"/>
      <c r="AD514" s="160"/>
      <c r="AE514" s="452"/>
      <c r="AF514" s="246"/>
      <c r="AG514" s="142"/>
      <c r="AH514" s="142"/>
      <c r="AI514" s="138"/>
      <c r="AJ514" s="137"/>
    </row>
    <row r="515" customFormat="false" ht="11.25" hidden="false" customHeight="false" outlineLevel="0" collapsed="false">
      <c r="R515" s="32"/>
      <c r="S515" s="32"/>
      <c r="T515" s="32"/>
      <c r="U515" s="32"/>
      <c r="AD515" s="160"/>
      <c r="AE515" s="452"/>
      <c r="AF515" s="246"/>
      <c r="AG515" s="142"/>
      <c r="AH515" s="142"/>
      <c r="AI515" s="138"/>
      <c r="AJ515" s="137"/>
    </row>
    <row r="516" customFormat="false" ht="11.25" hidden="false" customHeight="false" outlineLevel="0" collapsed="false">
      <c r="R516" s="32"/>
      <c r="S516" s="32"/>
      <c r="T516" s="32"/>
      <c r="U516" s="32"/>
      <c r="AD516" s="160"/>
      <c r="AE516" s="452"/>
      <c r="AF516" s="246"/>
      <c r="AG516" s="142"/>
      <c r="AH516" s="142"/>
      <c r="AI516" s="138"/>
      <c r="AJ516" s="137"/>
    </row>
    <row r="517" customFormat="false" ht="11.25" hidden="false" customHeight="false" outlineLevel="0" collapsed="false">
      <c r="R517" s="32"/>
      <c r="S517" s="32"/>
      <c r="T517" s="32"/>
      <c r="U517" s="32"/>
      <c r="AD517" s="160"/>
      <c r="AE517" s="452"/>
      <c r="AF517" s="246"/>
      <c r="AG517" s="142"/>
      <c r="AH517" s="142"/>
      <c r="AI517" s="138"/>
      <c r="AJ517" s="137"/>
    </row>
    <row r="518" customFormat="false" ht="11.25" hidden="false" customHeight="false" outlineLevel="0" collapsed="false">
      <c r="R518" s="32"/>
      <c r="S518" s="32"/>
      <c r="T518" s="32"/>
      <c r="U518" s="32"/>
      <c r="AD518" s="160"/>
      <c r="AE518" s="452"/>
      <c r="AF518" s="246"/>
      <c r="AG518" s="142"/>
      <c r="AH518" s="142"/>
      <c r="AI518" s="138"/>
      <c r="AJ518" s="137"/>
    </row>
    <row r="519" customFormat="false" ht="11.25" hidden="false" customHeight="false" outlineLevel="0" collapsed="false">
      <c r="R519" s="32"/>
      <c r="S519" s="32"/>
      <c r="T519" s="32"/>
      <c r="U519" s="32"/>
      <c r="AD519" s="160"/>
      <c r="AE519" s="452"/>
      <c r="AF519" s="246"/>
      <c r="AG519" s="142"/>
      <c r="AH519" s="142"/>
      <c r="AI519" s="138"/>
      <c r="AJ519" s="137"/>
    </row>
    <row r="520" customFormat="false" ht="11.25" hidden="false" customHeight="false" outlineLevel="0" collapsed="false">
      <c r="R520" s="32"/>
      <c r="S520" s="32"/>
      <c r="T520" s="32"/>
      <c r="U520" s="32"/>
      <c r="AD520" s="160"/>
      <c r="AE520" s="452"/>
      <c r="AF520" s="246"/>
      <c r="AG520" s="142"/>
      <c r="AH520" s="142"/>
      <c r="AI520" s="138"/>
      <c r="AJ520" s="137"/>
    </row>
    <row r="521" customFormat="false" ht="11.25" hidden="false" customHeight="false" outlineLevel="0" collapsed="false">
      <c r="R521" s="32"/>
      <c r="S521" s="32"/>
      <c r="T521" s="32"/>
      <c r="U521" s="32"/>
      <c r="AD521" s="160"/>
      <c r="AE521" s="452"/>
      <c r="AF521" s="246"/>
      <c r="AG521" s="142"/>
      <c r="AH521" s="142"/>
      <c r="AI521" s="138"/>
      <c r="AJ521" s="137"/>
    </row>
    <row r="522" customFormat="false" ht="11.25" hidden="false" customHeight="false" outlineLevel="0" collapsed="false">
      <c r="R522" s="32"/>
      <c r="S522" s="32"/>
      <c r="T522" s="32"/>
      <c r="U522" s="32"/>
      <c r="AD522" s="160"/>
      <c r="AE522" s="452"/>
      <c r="AF522" s="246"/>
      <c r="AG522" s="142"/>
      <c r="AH522" s="142"/>
      <c r="AI522" s="138"/>
      <c r="AJ522" s="137"/>
    </row>
    <row r="523" customFormat="false" ht="11.25" hidden="false" customHeight="false" outlineLevel="0" collapsed="false">
      <c r="R523" s="32"/>
      <c r="S523" s="32"/>
      <c r="T523" s="32"/>
      <c r="U523" s="32"/>
      <c r="AD523" s="160"/>
      <c r="AE523" s="452"/>
      <c r="AF523" s="246"/>
      <c r="AG523" s="142"/>
      <c r="AH523" s="142"/>
      <c r="AI523" s="138"/>
      <c r="AJ523" s="137"/>
    </row>
    <row r="524" customFormat="false" ht="11.25" hidden="false" customHeight="false" outlineLevel="0" collapsed="false">
      <c r="R524" s="32"/>
      <c r="S524" s="32"/>
      <c r="T524" s="32"/>
      <c r="U524" s="32"/>
      <c r="AD524" s="160"/>
      <c r="AE524" s="452"/>
      <c r="AF524" s="246"/>
      <c r="AG524" s="142"/>
      <c r="AH524" s="142"/>
      <c r="AI524" s="138"/>
      <c r="AJ524" s="137"/>
    </row>
    <row r="525" customFormat="false" ht="11.25" hidden="false" customHeight="false" outlineLevel="0" collapsed="false">
      <c r="R525" s="32"/>
      <c r="S525" s="32"/>
      <c r="T525" s="32"/>
      <c r="U525" s="32"/>
      <c r="AD525" s="160"/>
      <c r="AE525" s="452"/>
      <c r="AF525" s="246"/>
      <c r="AG525" s="142"/>
      <c r="AH525" s="142"/>
      <c r="AI525" s="138"/>
      <c r="AJ525" s="137"/>
    </row>
    <row r="526" customFormat="false" ht="11.25" hidden="false" customHeight="false" outlineLevel="0" collapsed="false">
      <c r="R526" s="32"/>
      <c r="S526" s="32"/>
      <c r="T526" s="32"/>
      <c r="U526" s="32"/>
      <c r="AD526" s="160"/>
      <c r="AE526" s="452"/>
      <c r="AF526" s="246"/>
      <c r="AG526" s="142"/>
      <c r="AH526" s="142"/>
      <c r="AI526" s="138"/>
      <c r="AJ526" s="137"/>
    </row>
    <row r="527" customFormat="false" ht="11.25" hidden="false" customHeight="false" outlineLevel="0" collapsed="false">
      <c r="R527" s="32"/>
      <c r="S527" s="32"/>
      <c r="T527" s="32"/>
      <c r="U527" s="32"/>
      <c r="AD527" s="160"/>
      <c r="AE527" s="452"/>
      <c r="AF527" s="246"/>
      <c r="AG527" s="142"/>
      <c r="AH527" s="142"/>
      <c r="AI527" s="138"/>
      <c r="AJ527" s="137"/>
    </row>
    <row r="528" customFormat="false" ht="11.25" hidden="false" customHeight="false" outlineLevel="0" collapsed="false">
      <c r="R528" s="32"/>
      <c r="S528" s="32"/>
      <c r="T528" s="32"/>
      <c r="U528" s="32"/>
      <c r="AD528" s="160"/>
      <c r="AE528" s="452"/>
      <c r="AF528" s="246"/>
      <c r="AG528" s="142"/>
      <c r="AH528" s="142"/>
      <c r="AI528" s="138"/>
      <c r="AJ528" s="137"/>
    </row>
    <row r="529" customFormat="false" ht="11.25" hidden="false" customHeight="false" outlineLevel="0" collapsed="false">
      <c r="R529" s="32"/>
      <c r="S529" s="32"/>
      <c r="T529" s="32"/>
      <c r="U529" s="32"/>
      <c r="AD529" s="160"/>
      <c r="AE529" s="452"/>
      <c r="AF529" s="246"/>
      <c r="AG529" s="142"/>
      <c r="AH529" s="142"/>
      <c r="AI529" s="138"/>
      <c r="AJ529" s="137"/>
    </row>
    <row r="530" customFormat="false" ht="11.25" hidden="false" customHeight="false" outlineLevel="0" collapsed="false">
      <c r="R530" s="32"/>
      <c r="S530" s="32"/>
      <c r="T530" s="32"/>
      <c r="U530" s="32"/>
      <c r="AD530" s="160"/>
      <c r="AE530" s="452"/>
      <c r="AF530" s="246"/>
      <c r="AG530" s="142"/>
      <c r="AH530" s="142"/>
      <c r="AI530" s="138"/>
      <c r="AJ530" s="137"/>
    </row>
    <row r="531" customFormat="false" ht="11.25" hidden="false" customHeight="false" outlineLevel="0" collapsed="false">
      <c r="R531" s="32"/>
      <c r="S531" s="32"/>
      <c r="T531" s="32"/>
      <c r="U531" s="32"/>
      <c r="AD531" s="160"/>
      <c r="AE531" s="452"/>
      <c r="AF531" s="246"/>
      <c r="AG531" s="142"/>
      <c r="AH531" s="142"/>
      <c r="AI531" s="138"/>
      <c r="AJ531" s="137"/>
    </row>
    <row r="532" customFormat="false" ht="11.25" hidden="false" customHeight="false" outlineLevel="0" collapsed="false">
      <c r="R532" s="32"/>
      <c r="S532" s="32"/>
      <c r="T532" s="32"/>
      <c r="U532" s="32"/>
      <c r="AD532" s="160"/>
      <c r="AE532" s="452"/>
      <c r="AF532" s="246"/>
      <c r="AG532" s="142"/>
      <c r="AH532" s="142"/>
      <c r="AI532" s="138"/>
      <c r="AJ532" s="137"/>
    </row>
    <row r="533" customFormat="false" ht="11.25" hidden="false" customHeight="false" outlineLevel="0" collapsed="false">
      <c r="R533" s="32"/>
      <c r="S533" s="32"/>
      <c r="T533" s="32"/>
      <c r="U533" s="32"/>
      <c r="AD533" s="160"/>
      <c r="AE533" s="452"/>
      <c r="AF533" s="246"/>
      <c r="AG533" s="142"/>
      <c r="AH533" s="142"/>
      <c r="AI533" s="138"/>
      <c r="AJ533" s="137"/>
    </row>
    <row r="534" customFormat="false" ht="11.25" hidden="false" customHeight="false" outlineLevel="0" collapsed="false">
      <c r="R534" s="32"/>
      <c r="S534" s="32"/>
      <c r="T534" s="32"/>
      <c r="U534" s="32"/>
      <c r="AD534" s="160"/>
      <c r="AE534" s="452"/>
      <c r="AF534" s="246"/>
      <c r="AG534" s="142"/>
      <c r="AH534" s="142"/>
      <c r="AI534" s="138"/>
      <c r="AJ534" s="137"/>
    </row>
    <row r="535" customFormat="false" ht="11.25" hidden="false" customHeight="false" outlineLevel="0" collapsed="false">
      <c r="R535" s="32"/>
      <c r="S535" s="32"/>
      <c r="T535" s="32"/>
      <c r="U535" s="32"/>
      <c r="AD535" s="160"/>
      <c r="AE535" s="452"/>
      <c r="AF535" s="246"/>
      <c r="AG535" s="142"/>
      <c r="AH535" s="142"/>
      <c r="AI535" s="138"/>
      <c r="AJ535" s="137"/>
    </row>
    <row r="536" customFormat="false" ht="11.25" hidden="false" customHeight="false" outlineLevel="0" collapsed="false">
      <c r="R536" s="32"/>
      <c r="S536" s="32"/>
      <c r="T536" s="32"/>
      <c r="U536" s="32"/>
      <c r="AD536" s="160"/>
      <c r="AE536" s="452"/>
      <c r="AF536" s="246"/>
      <c r="AG536" s="142"/>
      <c r="AH536" s="142"/>
      <c r="AI536" s="138"/>
      <c r="AJ536" s="137"/>
    </row>
    <row r="537" customFormat="false" ht="11.25" hidden="false" customHeight="false" outlineLevel="0" collapsed="false">
      <c r="R537" s="32"/>
      <c r="S537" s="32"/>
      <c r="T537" s="32"/>
      <c r="U537" s="32"/>
      <c r="AD537" s="160"/>
      <c r="AE537" s="452"/>
      <c r="AF537" s="246"/>
      <c r="AG537" s="142"/>
      <c r="AH537" s="142"/>
      <c r="AI537" s="138"/>
      <c r="AJ537" s="137"/>
    </row>
    <row r="538" customFormat="false" ht="11.25" hidden="false" customHeight="false" outlineLevel="0" collapsed="false">
      <c r="R538" s="32"/>
      <c r="S538" s="32"/>
      <c r="T538" s="32"/>
      <c r="U538" s="32"/>
      <c r="AD538" s="160"/>
      <c r="AE538" s="452"/>
      <c r="AF538" s="246"/>
      <c r="AG538" s="142"/>
      <c r="AH538" s="142"/>
      <c r="AI538" s="138"/>
      <c r="AJ538" s="137"/>
    </row>
    <row r="539" customFormat="false" ht="11.25" hidden="false" customHeight="false" outlineLevel="0" collapsed="false">
      <c r="R539" s="32"/>
      <c r="S539" s="32"/>
      <c r="T539" s="32"/>
      <c r="U539" s="32"/>
      <c r="AD539" s="160"/>
      <c r="AE539" s="452"/>
      <c r="AF539" s="246"/>
      <c r="AG539" s="142"/>
      <c r="AH539" s="142"/>
      <c r="AI539" s="138"/>
      <c r="AJ539" s="137"/>
    </row>
    <row r="540" customFormat="false" ht="11.25" hidden="false" customHeight="false" outlineLevel="0" collapsed="false">
      <c r="R540" s="32"/>
      <c r="S540" s="32"/>
      <c r="T540" s="32"/>
      <c r="U540" s="32"/>
      <c r="AD540" s="160"/>
      <c r="AE540" s="452"/>
      <c r="AF540" s="246"/>
      <c r="AG540" s="142"/>
      <c r="AH540" s="142"/>
      <c r="AI540" s="138"/>
      <c r="AJ540" s="137"/>
    </row>
    <row r="541" customFormat="false" ht="11.25" hidden="false" customHeight="false" outlineLevel="0" collapsed="false">
      <c r="R541" s="32"/>
      <c r="S541" s="32"/>
      <c r="T541" s="32"/>
      <c r="U541" s="32"/>
      <c r="AD541" s="160"/>
      <c r="AE541" s="452"/>
      <c r="AF541" s="246"/>
      <c r="AG541" s="142"/>
      <c r="AH541" s="142"/>
      <c r="AI541" s="138"/>
      <c r="AJ541" s="137"/>
    </row>
    <row r="542" customFormat="false" ht="11.25" hidden="false" customHeight="false" outlineLevel="0" collapsed="false">
      <c r="R542" s="32"/>
      <c r="S542" s="32"/>
      <c r="T542" s="32"/>
      <c r="U542" s="32"/>
      <c r="AD542" s="160"/>
      <c r="AE542" s="452"/>
      <c r="AF542" s="246"/>
      <c r="AG542" s="142"/>
      <c r="AH542" s="142"/>
      <c r="AI542" s="138"/>
      <c r="AJ542" s="137"/>
    </row>
    <row r="543" customFormat="false" ht="11.25" hidden="false" customHeight="false" outlineLevel="0" collapsed="false">
      <c r="R543" s="32"/>
      <c r="S543" s="32"/>
      <c r="T543" s="32"/>
      <c r="U543" s="32"/>
      <c r="AD543" s="160"/>
      <c r="AE543" s="452"/>
      <c r="AF543" s="246"/>
      <c r="AG543" s="142"/>
      <c r="AH543" s="142"/>
      <c r="AI543" s="138"/>
      <c r="AJ543" s="137"/>
    </row>
    <row r="544" customFormat="false" ht="11.25" hidden="false" customHeight="false" outlineLevel="0" collapsed="false">
      <c r="R544" s="32"/>
      <c r="S544" s="32"/>
      <c r="T544" s="32"/>
      <c r="U544" s="32"/>
      <c r="AD544" s="160"/>
      <c r="AE544" s="452"/>
      <c r="AF544" s="246"/>
      <c r="AG544" s="142"/>
      <c r="AH544" s="142"/>
      <c r="AI544" s="138"/>
      <c r="AJ544" s="137"/>
    </row>
    <row r="545" customFormat="false" ht="11.25" hidden="false" customHeight="false" outlineLevel="0" collapsed="false">
      <c r="R545" s="32"/>
      <c r="S545" s="32"/>
      <c r="T545" s="32"/>
      <c r="U545" s="32"/>
      <c r="AD545" s="160"/>
      <c r="AE545" s="452"/>
      <c r="AF545" s="246"/>
      <c r="AG545" s="142"/>
      <c r="AH545" s="142"/>
      <c r="AI545" s="138"/>
      <c r="AJ545" s="137"/>
    </row>
    <row r="546" customFormat="false" ht="11.25" hidden="false" customHeight="false" outlineLevel="0" collapsed="false">
      <c r="R546" s="32"/>
      <c r="S546" s="32"/>
      <c r="T546" s="32"/>
      <c r="U546" s="32"/>
      <c r="AD546" s="160"/>
      <c r="AE546" s="452"/>
      <c r="AF546" s="246"/>
      <c r="AG546" s="142"/>
      <c r="AH546" s="142"/>
      <c r="AI546" s="138"/>
      <c r="AJ546" s="137"/>
    </row>
    <row r="547" customFormat="false" ht="11.25" hidden="false" customHeight="false" outlineLevel="0" collapsed="false">
      <c r="R547" s="32"/>
      <c r="S547" s="32"/>
      <c r="T547" s="32"/>
      <c r="U547" s="32"/>
      <c r="AD547" s="160"/>
      <c r="AE547" s="452"/>
      <c r="AF547" s="246"/>
      <c r="AG547" s="142"/>
      <c r="AH547" s="142"/>
      <c r="AI547" s="138"/>
      <c r="AJ547" s="137"/>
    </row>
    <row r="548" customFormat="false" ht="11.25" hidden="false" customHeight="false" outlineLevel="0" collapsed="false">
      <c r="R548" s="32"/>
      <c r="S548" s="32"/>
      <c r="T548" s="32"/>
      <c r="U548" s="32"/>
      <c r="AD548" s="160"/>
      <c r="AE548" s="452"/>
      <c r="AF548" s="246"/>
      <c r="AG548" s="142"/>
      <c r="AH548" s="142"/>
      <c r="AI548" s="138"/>
      <c r="AJ548" s="137"/>
    </row>
    <row r="549" customFormat="false" ht="11.25" hidden="false" customHeight="false" outlineLevel="0" collapsed="false">
      <c r="R549" s="32"/>
      <c r="S549" s="32"/>
      <c r="T549" s="32"/>
      <c r="U549" s="32"/>
      <c r="AD549" s="160"/>
      <c r="AE549" s="452"/>
      <c r="AF549" s="246"/>
      <c r="AG549" s="142"/>
      <c r="AH549" s="142"/>
      <c r="AI549" s="138"/>
      <c r="AJ549" s="137"/>
    </row>
    <row r="550" customFormat="false" ht="11.25" hidden="false" customHeight="false" outlineLevel="0" collapsed="false">
      <c r="R550" s="32"/>
      <c r="S550" s="32"/>
      <c r="T550" s="32"/>
      <c r="U550" s="32"/>
      <c r="AD550" s="160"/>
      <c r="AE550" s="452"/>
      <c r="AF550" s="246"/>
      <c r="AG550" s="142"/>
      <c r="AH550" s="142"/>
      <c r="AI550" s="138"/>
      <c r="AJ550" s="137"/>
    </row>
    <row r="551" customFormat="false" ht="11.25" hidden="false" customHeight="false" outlineLevel="0" collapsed="false">
      <c r="R551" s="32"/>
      <c r="S551" s="32"/>
      <c r="T551" s="32"/>
      <c r="U551" s="32"/>
      <c r="AD551" s="160"/>
      <c r="AE551" s="452"/>
      <c r="AF551" s="246"/>
      <c r="AG551" s="142"/>
      <c r="AH551" s="142"/>
      <c r="AI551" s="138"/>
      <c r="AJ551" s="137"/>
    </row>
    <row r="552" customFormat="false" ht="11.25" hidden="false" customHeight="false" outlineLevel="0" collapsed="false">
      <c r="R552" s="32"/>
      <c r="S552" s="32"/>
      <c r="T552" s="32"/>
      <c r="U552" s="32"/>
      <c r="AD552" s="160"/>
      <c r="AE552" s="452"/>
      <c r="AF552" s="246"/>
      <c r="AG552" s="142"/>
      <c r="AH552" s="142"/>
      <c r="AI552" s="138"/>
      <c r="AJ552" s="137"/>
    </row>
    <row r="553" customFormat="false" ht="11.25" hidden="false" customHeight="false" outlineLevel="0" collapsed="false">
      <c r="R553" s="32"/>
      <c r="S553" s="32"/>
      <c r="T553" s="32"/>
      <c r="U553" s="32"/>
      <c r="AD553" s="160"/>
      <c r="AE553" s="452"/>
      <c r="AF553" s="246"/>
      <c r="AG553" s="142"/>
      <c r="AH553" s="142"/>
      <c r="AI553" s="138"/>
      <c r="AJ553" s="137"/>
    </row>
    <row r="554" customFormat="false" ht="11.25" hidden="false" customHeight="false" outlineLevel="0" collapsed="false">
      <c r="R554" s="32"/>
      <c r="S554" s="32"/>
      <c r="T554" s="32"/>
      <c r="U554" s="32"/>
      <c r="AD554" s="160"/>
      <c r="AE554" s="452"/>
      <c r="AF554" s="246"/>
      <c r="AG554" s="142"/>
      <c r="AH554" s="142"/>
      <c r="AI554" s="138"/>
      <c r="AJ554" s="137"/>
    </row>
    <row r="555" customFormat="false" ht="11.25" hidden="false" customHeight="false" outlineLevel="0" collapsed="false">
      <c r="R555" s="32"/>
      <c r="S555" s="32"/>
      <c r="T555" s="32"/>
      <c r="U555" s="32"/>
      <c r="AD555" s="160"/>
      <c r="AE555" s="452"/>
      <c r="AF555" s="246"/>
      <c r="AG555" s="142"/>
      <c r="AH555" s="142"/>
      <c r="AI555" s="138"/>
      <c r="AJ555" s="137"/>
    </row>
    <row r="556" customFormat="false" ht="11.25" hidden="false" customHeight="false" outlineLevel="0" collapsed="false">
      <c r="R556" s="32"/>
      <c r="S556" s="32"/>
      <c r="T556" s="32"/>
      <c r="U556" s="32"/>
      <c r="AD556" s="160"/>
      <c r="AE556" s="452"/>
      <c r="AF556" s="246"/>
      <c r="AG556" s="142"/>
      <c r="AH556" s="142"/>
      <c r="AI556" s="138"/>
      <c r="AJ556" s="137"/>
    </row>
    <row r="557" customFormat="false" ht="11.25" hidden="false" customHeight="false" outlineLevel="0" collapsed="false">
      <c r="R557" s="32"/>
      <c r="S557" s="32"/>
      <c r="T557" s="32"/>
      <c r="U557" s="32"/>
      <c r="AD557" s="160"/>
      <c r="AE557" s="452"/>
      <c r="AF557" s="246"/>
      <c r="AG557" s="142"/>
      <c r="AH557" s="142"/>
      <c r="AI557" s="138"/>
      <c r="AJ557" s="137"/>
    </row>
    <row r="558" customFormat="false" ht="11.25" hidden="false" customHeight="false" outlineLevel="0" collapsed="false">
      <c r="R558" s="32"/>
      <c r="S558" s="32"/>
      <c r="T558" s="32"/>
      <c r="U558" s="32"/>
      <c r="AD558" s="160"/>
      <c r="AE558" s="452"/>
      <c r="AF558" s="246"/>
      <c r="AG558" s="142"/>
      <c r="AH558" s="142"/>
      <c r="AI558" s="138"/>
      <c r="AJ558" s="137"/>
    </row>
    <row r="559" customFormat="false" ht="11.25" hidden="false" customHeight="false" outlineLevel="0" collapsed="false">
      <c r="R559" s="32"/>
      <c r="S559" s="32"/>
      <c r="T559" s="32"/>
      <c r="U559" s="32"/>
      <c r="AD559" s="160"/>
      <c r="AE559" s="452"/>
      <c r="AF559" s="246"/>
      <c r="AG559" s="142"/>
      <c r="AH559" s="142"/>
      <c r="AI559" s="138"/>
      <c r="AJ559" s="137"/>
    </row>
    <row r="560" customFormat="false" ht="11.25" hidden="false" customHeight="false" outlineLevel="0" collapsed="false">
      <c r="R560" s="32"/>
      <c r="S560" s="32"/>
      <c r="T560" s="32"/>
      <c r="U560" s="32"/>
      <c r="AD560" s="160"/>
      <c r="AE560" s="452"/>
      <c r="AF560" s="246"/>
      <c r="AG560" s="142"/>
      <c r="AH560" s="142"/>
      <c r="AI560" s="138"/>
      <c r="AJ560" s="137"/>
    </row>
    <row r="561" customFormat="false" ht="11.25" hidden="false" customHeight="false" outlineLevel="0" collapsed="false">
      <c r="R561" s="32"/>
      <c r="S561" s="32"/>
      <c r="T561" s="32"/>
      <c r="U561" s="32"/>
      <c r="AD561" s="160"/>
      <c r="AE561" s="452"/>
      <c r="AF561" s="246"/>
      <c r="AG561" s="142"/>
      <c r="AH561" s="142"/>
      <c r="AI561" s="138"/>
      <c r="AJ561" s="137"/>
    </row>
    <row r="562" customFormat="false" ht="11.25" hidden="false" customHeight="false" outlineLevel="0" collapsed="false">
      <c r="R562" s="32"/>
      <c r="S562" s="32"/>
      <c r="T562" s="32"/>
      <c r="U562" s="32"/>
      <c r="AD562" s="160"/>
      <c r="AE562" s="452"/>
      <c r="AF562" s="246"/>
      <c r="AG562" s="142"/>
      <c r="AH562" s="142"/>
      <c r="AI562" s="138"/>
      <c r="AJ562" s="137"/>
    </row>
    <row r="563" customFormat="false" ht="11.25" hidden="false" customHeight="false" outlineLevel="0" collapsed="false">
      <c r="R563" s="32"/>
      <c r="S563" s="32"/>
      <c r="T563" s="32"/>
      <c r="U563" s="32"/>
      <c r="AD563" s="160"/>
      <c r="AE563" s="452"/>
      <c r="AF563" s="246"/>
      <c r="AG563" s="142"/>
      <c r="AH563" s="142"/>
      <c r="AI563" s="138"/>
      <c r="AJ563" s="137"/>
    </row>
    <row r="564" customFormat="false" ht="11.25" hidden="false" customHeight="false" outlineLevel="0" collapsed="false">
      <c r="R564" s="32"/>
      <c r="S564" s="32"/>
      <c r="T564" s="32"/>
      <c r="U564" s="32"/>
      <c r="AD564" s="160"/>
      <c r="AE564" s="452"/>
      <c r="AF564" s="246"/>
      <c r="AG564" s="142"/>
      <c r="AH564" s="142"/>
      <c r="AI564" s="138"/>
      <c r="AJ564" s="137"/>
    </row>
    <row r="565" customFormat="false" ht="11.25" hidden="false" customHeight="false" outlineLevel="0" collapsed="false">
      <c r="R565" s="32"/>
      <c r="S565" s="32"/>
      <c r="T565" s="32"/>
      <c r="U565" s="32"/>
      <c r="AD565" s="160"/>
      <c r="AE565" s="452"/>
      <c r="AF565" s="246"/>
      <c r="AG565" s="142"/>
      <c r="AH565" s="142"/>
      <c r="AI565" s="138"/>
      <c r="AJ565" s="137"/>
    </row>
    <row r="566" customFormat="false" ht="11.25" hidden="false" customHeight="false" outlineLevel="0" collapsed="false">
      <c r="R566" s="32"/>
      <c r="S566" s="32"/>
      <c r="T566" s="32"/>
      <c r="U566" s="32"/>
      <c r="AD566" s="160"/>
      <c r="AE566" s="452"/>
      <c r="AF566" s="246"/>
      <c r="AG566" s="142"/>
      <c r="AH566" s="142"/>
      <c r="AI566" s="138"/>
      <c r="AJ566" s="137"/>
    </row>
    <row r="567" customFormat="false" ht="11.25" hidden="false" customHeight="false" outlineLevel="0" collapsed="false">
      <c r="R567" s="32"/>
      <c r="S567" s="32"/>
      <c r="T567" s="32"/>
      <c r="U567" s="32"/>
      <c r="AD567" s="160"/>
      <c r="AE567" s="452"/>
      <c r="AF567" s="246"/>
      <c r="AG567" s="142"/>
      <c r="AH567" s="142"/>
      <c r="AI567" s="138"/>
      <c r="AJ567" s="137"/>
    </row>
    <row r="568" customFormat="false" ht="11.25" hidden="false" customHeight="false" outlineLevel="0" collapsed="false">
      <c r="R568" s="32"/>
      <c r="S568" s="32"/>
      <c r="T568" s="32"/>
      <c r="U568" s="32"/>
      <c r="AD568" s="160"/>
      <c r="AE568" s="452"/>
      <c r="AF568" s="246"/>
      <c r="AG568" s="142"/>
      <c r="AH568" s="142"/>
      <c r="AI568" s="138"/>
      <c r="AJ568" s="137"/>
    </row>
    <row r="569" customFormat="false" ht="11.25" hidden="false" customHeight="false" outlineLevel="0" collapsed="false">
      <c r="R569" s="32"/>
      <c r="S569" s="32"/>
      <c r="T569" s="32"/>
      <c r="U569" s="32"/>
      <c r="AD569" s="160"/>
      <c r="AE569" s="452"/>
      <c r="AF569" s="246"/>
      <c r="AG569" s="142"/>
      <c r="AH569" s="142"/>
      <c r="AI569" s="138"/>
      <c r="AJ569" s="137"/>
    </row>
    <row r="570" customFormat="false" ht="11.25" hidden="false" customHeight="false" outlineLevel="0" collapsed="false">
      <c r="R570" s="32"/>
      <c r="S570" s="32"/>
      <c r="T570" s="32"/>
      <c r="U570" s="32"/>
      <c r="AD570" s="160"/>
      <c r="AE570" s="452"/>
      <c r="AF570" s="246"/>
      <c r="AG570" s="142"/>
      <c r="AH570" s="142"/>
      <c r="AI570" s="138"/>
      <c r="AJ570" s="137"/>
    </row>
    <row r="571" customFormat="false" ht="11.25" hidden="false" customHeight="false" outlineLevel="0" collapsed="false">
      <c r="R571" s="32"/>
      <c r="S571" s="32"/>
      <c r="T571" s="32"/>
      <c r="U571" s="32"/>
      <c r="AD571" s="160"/>
      <c r="AE571" s="452"/>
      <c r="AF571" s="246"/>
      <c r="AG571" s="142"/>
      <c r="AH571" s="142"/>
      <c r="AI571" s="138"/>
      <c r="AJ571" s="137"/>
    </row>
    <row r="572" customFormat="false" ht="11.25" hidden="false" customHeight="false" outlineLevel="0" collapsed="false">
      <c r="R572" s="32"/>
      <c r="S572" s="32"/>
      <c r="T572" s="32"/>
      <c r="U572" s="32"/>
      <c r="AD572" s="160"/>
      <c r="AE572" s="452"/>
      <c r="AF572" s="246"/>
      <c r="AG572" s="142"/>
      <c r="AH572" s="142"/>
      <c r="AI572" s="138"/>
      <c r="AJ572" s="137"/>
    </row>
    <row r="573" customFormat="false" ht="11.25" hidden="false" customHeight="false" outlineLevel="0" collapsed="false">
      <c r="R573" s="32"/>
      <c r="S573" s="32"/>
      <c r="T573" s="32"/>
      <c r="U573" s="32"/>
      <c r="AD573" s="160"/>
      <c r="AE573" s="452"/>
      <c r="AF573" s="246"/>
      <c r="AG573" s="142"/>
      <c r="AH573" s="142"/>
      <c r="AI573" s="138"/>
      <c r="AJ573" s="137"/>
    </row>
    <row r="574" customFormat="false" ht="11.25" hidden="false" customHeight="false" outlineLevel="0" collapsed="false">
      <c r="R574" s="32"/>
      <c r="S574" s="32"/>
      <c r="T574" s="32"/>
      <c r="U574" s="32"/>
      <c r="AD574" s="160"/>
      <c r="AE574" s="452"/>
      <c r="AF574" s="246"/>
      <c r="AG574" s="142"/>
      <c r="AH574" s="142"/>
      <c r="AI574" s="138"/>
      <c r="AJ574" s="137"/>
    </row>
    <row r="575" customFormat="false" ht="11.25" hidden="false" customHeight="false" outlineLevel="0" collapsed="false">
      <c r="R575" s="32"/>
      <c r="S575" s="32"/>
      <c r="T575" s="32"/>
      <c r="U575" s="32"/>
      <c r="AD575" s="160"/>
      <c r="AE575" s="452"/>
      <c r="AF575" s="246"/>
      <c r="AG575" s="142"/>
      <c r="AH575" s="142"/>
      <c r="AI575" s="138"/>
      <c r="AJ575" s="137"/>
    </row>
    <row r="576" customFormat="false" ht="11.25" hidden="false" customHeight="false" outlineLevel="0" collapsed="false">
      <c r="R576" s="32"/>
      <c r="S576" s="32"/>
      <c r="T576" s="32"/>
      <c r="U576" s="32"/>
      <c r="AD576" s="160"/>
      <c r="AE576" s="452"/>
      <c r="AF576" s="246"/>
      <c r="AG576" s="142"/>
      <c r="AH576" s="142"/>
      <c r="AI576" s="138"/>
      <c r="AJ576" s="137"/>
    </row>
    <row r="577" customFormat="false" ht="11.25" hidden="false" customHeight="false" outlineLevel="0" collapsed="false">
      <c r="R577" s="32"/>
      <c r="S577" s="32"/>
      <c r="T577" s="32"/>
      <c r="U577" s="32"/>
      <c r="AD577" s="160"/>
      <c r="AE577" s="452"/>
      <c r="AF577" s="246"/>
      <c r="AG577" s="142"/>
      <c r="AH577" s="142"/>
      <c r="AI577" s="138"/>
      <c r="AJ577" s="137"/>
    </row>
    <row r="578" customFormat="false" ht="11.25" hidden="false" customHeight="false" outlineLevel="0" collapsed="false">
      <c r="R578" s="32"/>
      <c r="S578" s="32"/>
      <c r="T578" s="32"/>
      <c r="U578" s="32"/>
      <c r="AD578" s="160"/>
      <c r="AE578" s="452"/>
      <c r="AF578" s="246"/>
      <c r="AG578" s="142"/>
      <c r="AH578" s="142"/>
      <c r="AI578" s="138"/>
      <c r="AJ578" s="137"/>
    </row>
    <row r="579" customFormat="false" ht="11.25" hidden="false" customHeight="false" outlineLevel="0" collapsed="false">
      <c r="R579" s="32"/>
      <c r="S579" s="32"/>
      <c r="T579" s="32"/>
      <c r="U579" s="32"/>
      <c r="AD579" s="160"/>
      <c r="AE579" s="452"/>
      <c r="AF579" s="246"/>
      <c r="AG579" s="142"/>
      <c r="AH579" s="142"/>
      <c r="AI579" s="138"/>
      <c r="AJ579" s="137"/>
    </row>
    <row r="580" customFormat="false" ht="11.25" hidden="false" customHeight="false" outlineLevel="0" collapsed="false">
      <c r="R580" s="32"/>
      <c r="S580" s="32"/>
      <c r="T580" s="32"/>
      <c r="U580" s="32"/>
      <c r="AD580" s="160"/>
      <c r="AE580" s="452"/>
      <c r="AF580" s="246"/>
      <c r="AG580" s="142"/>
      <c r="AH580" s="142"/>
      <c r="AI580" s="138"/>
      <c r="AJ580" s="137"/>
    </row>
    <row r="581" customFormat="false" ht="11.25" hidden="false" customHeight="false" outlineLevel="0" collapsed="false">
      <c r="R581" s="32"/>
      <c r="S581" s="32"/>
      <c r="T581" s="32"/>
      <c r="U581" s="32"/>
      <c r="AD581" s="160"/>
      <c r="AE581" s="452"/>
      <c r="AF581" s="246"/>
      <c r="AG581" s="142"/>
      <c r="AH581" s="142"/>
      <c r="AI581" s="138"/>
      <c r="AJ581" s="137"/>
    </row>
    <row r="582" customFormat="false" ht="11.25" hidden="false" customHeight="false" outlineLevel="0" collapsed="false">
      <c r="R582" s="32"/>
      <c r="S582" s="32"/>
      <c r="T582" s="32"/>
      <c r="U582" s="32"/>
      <c r="AD582" s="160"/>
      <c r="AE582" s="452"/>
      <c r="AF582" s="246"/>
      <c r="AG582" s="142"/>
      <c r="AH582" s="142"/>
      <c r="AI582" s="138"/>
      <c r="AJ582" s="137"/>
    </row>
    <row r="583" customFormat="false" ht="11.25" hidden="false" customHeight="false" outlineLevel="0" collapsed="false">
      <c r="R583" s="32"/>
      <c r="S583" s="32"/>
      <c r="T583" s="32"/>
      <c r="U583" s="32"/>
      <c r="AD583" s="160"/>
      <c r="AE583" s="452"/>
      <c r="AF583" s="246"/>
      <c r="AG583" s="142"/>
      <c r="AH583" s="142"/>
      <c r="AI583" s="138"/>
      <c r="AJ583" s="137"/>
    </row>
    <row r="584" customFormat="false" ht="11.25" hidden="false" customHeight="false" outlineLevel="0" collapsed="false">
      <c r="R584" s="32"/>
      <c r="S584" s="32"/>
      <c r="T584" s="32"/>
      <c r="U584" s="32"/>
      <c r="AD584" s="160"/>
      <c r="AE584" s="452"/>
      <c r="AF584" s="246"/>
      <c r="AG584" s="142"/>
      <c r="AH584" s="142"/>
      <c r="AI584" s="138"/>
      <c r="AJ584" s="137"/>
    </row>
    <row r="585" customFormat="false" ht="11.25" hidden="false" customHeight="false" outlineLevel="0" collapsed="false">
      <c r="R585" s="32"/>
      <c r="S585" s="32"/>
      <c r="T585" s="32"/>
      <c r="U585" s="32"/>
      <c r="AD585" s="160"/>
      <c r="AE585" s="452"/>
      <c r="AF585" s="246"/>
      <c r="AG585" s="142"/>
      <c r="AH585" s="142"/>
      <c r="AI585" s="138"/>
      <c r="AJ585" s="137"/>
    </row>
    <row r="586" customFormat="false" ht="11.25" hidden="false" customHeight="false" outlineLevel="0" collapsed="false">
      <c r="R586" s="32"/>
      <c r="S586" s="32"/>
      <c r="T586" s="32"/>
      <c r="U586" s="32"/>
      <c r="AD586" s="160"/>
      <c r="AE586" s="452"/>
      <c r="AF586" s="246"/>
      <c r="AG586" s="142"/>
      <c r="AH586" s="142"/>
      <c r="AI586" s="138"/>
      <c r="AJ586" s="137"/>
    </row>
    <row r="587" customFormat="false" ht="11.25" hidden="false" customHeight="false" outlineLevel="0" collapsed="false">
      <c r="R587" s="32"/>
      <c r="S587" s="32"/>
      <c r="T587" s="32"/>
      <c r="U587" s="32"/>
      <c r="AD587" s="160"/>
      <c r="AE587" s="452"/>
      <c r="AF587" s="246"/>
      <c r="AG587" s="142"/>
      <c r="AH587" s="142"/>
      <c r="AI587" s="138"/>
      <c r="AJ587" s="137"/>
    </row>
    <row r="588" customFormat="false" ht="11.25" hidden="false" customHeight="false" outlineLevel="0" collapsed="false">
      <c r="R588" s="32"/>
      <c r="S588" s="32"/>
      <c r="T588" s="32"/>
      <c r="U588" s="32"/>
      <c r="AD588" s="160"/>
      <c r="AE588" s="452"/>
      <c r="AF588" s="246"/>
      <c r="AG588" s="142"/>
      <c r="AH588" s="142"/>
      <c r="AI588" s="138"/>
      <c r="AJ588" s="137"/>
    </row>
    <row r="589" customFormat="false" ht="11.25" hidden="false" customHeight="false" outlineLevel="0" collapsed="false">
      <c r="R589" s="32"/>
      <c r="S589" s="32"/>
      <c r="T589" s="32"/>
      <c r="U589" s="32"/>
      <c r="AD589" s="160"/>
      <c r="AE589" s="452"/>
      <c r="AF589" s="246"/>
      <c r="AG589" s="142"/>
      <c r="AH589" s="142"/>
      <c r="AI589" s="138"/>
      <c r="AJ589" s="137"/>
    </row>
    <row r="590" customFormat="false" ht="11.25" hidden="false" customHeight="false" outlineLevel="0" collapsed="false">
      <c r="R590" s="32"/>
      <c r="S590" s="32"/>
      <c r="T590" s="32"/>
      <c r="U590" s="32"/>
      <c r="AD590" s="160"/>
      <c r="AE590" s="452"/>
      <c r="AF590" s="246"/>
      <c r="AG590" s="142"/>
      <c r="AH590" s="142"/>
      <c r="AI590" s="138"/>
      <c r="AJ590" s="137"/>
    </row>
    <row r="591" customFormat="false" ht="11.25" hidden="false" customHeight="false" outlineLevel="0" collapsed="false">
      <c r="R591" s="32"/>
      <c r="S591" s="32"/>
      <c r="T591" s="32"/>
      <c r="U591" s="32"/>
      <c r="AD591" s="160"/>
      <c r="AE591" s="452"/>
      <c r="AF591" s="246"/>
      <c r="AG591" s="142"/>
      <c r="AH591" s="142"/>
      <c r="AI591" s="138"/>
      <c r="AJ591" s="137"/>
    </row>
    <row r="592" customFormat="false" ht="11.25" hidden="false" customHeight="false" outlineLevel="0" collapsed="false">
      <c r="R592" s="32"/>
      <c r="S592" s="32"/>
      <c r="T592" s="32"/>
      <c r="U592" s="32"/>
      <c r="AD592" s="160"/>
      <c r="AE592" s="452"/>
      <c r="AF592" s="246"/>
      <c r="AG592" s="142"/>
      <c r="AH592" s="142"/>
      <c r="AI592" s="138"/>
      <c r="AJ592" s="137"/>
    </row>
    <row r="593" customFormat="false" ht="11.25" hidden="false" customHeight="false" outlineLevel="0" collapsed="false">
      <c r="R593" s="32"/>
      <c r="S593" s="32"/>
      <c r="T593" s="32"/>
      <c r="U593" s="32"/>
      <c r="AD593" s="160"/>
      <c r="AE593" s="452"/>
      <c r="AF593" s="246"/>
      <c r="AG593" s="142"/>
      <c r="AH593" s="142"/>
      <c r="AI593" s="138"/>
      <c r="AJ593" s="137"/>
    </row>
    <row r="594" customFormat="false" ht="11.25" hidden="false" customHeight="false" outlineLevel="0" collapsed="false">
      <c r="R594" s="32"/>
      <c r="S594" s="32"/>
      <c r="T594" s="32"/>
      <c r="U594" s="32"/>
      <c r="AD594" s="160"/>
      <c r="AE594" s="452"/>
      <c r="AF594" s="246"/>
      <c r="AG594" s="142"/>
      <c r="AH594" s="142"/>
      <c r="AI594" s="138"/>
      <c r="AJ594" s="137"/>
    </row>
    <row r="595" customFormat="false" ht="11.25" hidden="false" customHeight="false" outlineLevel="0" collapsed="false">
      <c r="R595" s="32"/>
      <c r="S595" s="32"/>
      <c r="T595" s="32"/>
      <c r="U595" s="32"/>
      <c r="AD595" s="160"/>
      <c r="AE595" s="452"/>
      <c r="AF595" s="246"/>
      <c r="AG595" s="142"/>
      <c r="AH595" s="142"/>
      <c r="AI595" s="138"/>
      <c r="AJ595" s="137"/>
    </row>
    <row r="596" customFormat="false" ht="11.25" hidden="false" customHeight="false" outlineLevel="0" collapsed="false">
      <c r="R596" s="32"/>
      <c r="S596" s="32"/>
      <c r="T596" s="32"/>
      <c r="U596" s="32"/>
      <c r="AD596" s="160"/>
      <c r="AE596" s="452"/>
      <c r="AF596" s="246"/>
      <c r="AG596" s="142"/>
      <c r="AH596" s="142"/>
      <c r="AI596" s="138"/>
      <c r="AJ596" s="137"/>
    </row>
    <row r="597" customFormat="false" ht="11.25" hidden="false" customHeight="false" outlineLevel="0" collapsed="false">
      <c r="R597" s="32"/>
      <c r="S597" s="32"/>
      <c r="T597" s="32"/>
      <c r="U597" s="32"/>
      <c r="AD597" s="160"/>
      <c r="AE597" s="452"/>
      <c r="AF597" s="246"/>
      <c r="AG597" s="142"/>
      <c r="AH597" s="142"/>
      <c r="AI597" s="138"/>
      <c r="AJ597" s="137"/>
    </row>
    <row r="598" customFormat="false" ht="11.25" hidden="false" customHeight="false" outlineLevel="0" collapsed="false">
      <c r="R598" s="32"/>
      <c r="S598" s="32"/>
      <c r="T598" s="32"/>
      <c r="U598" s="32"/>
      <c r="AD598" s="160"/>
      <c r="AE598" s="452"/>
      <c r="AF598" s="246"/>
      <c r="AG598" s="142"/>
      <c r="AH598" s="142"/>
      <c r="AI598" s="138"/>
      <c r="AJ598" s="137"/>
    </row>
    <row r="599" customFormat="false" ht="11.25" hidden="false" customHeight="false" outlineLevel="0" collapsed="false">
      <c r="R599" s="32"/>
      <c r="S599" s="32"/>
      <c r="T599" s="32"/>
      <c r="U599" s="32"/>
      <c r="AD599" s="160"/>
      <c r="AE599" s="452"/>
      <c r="AF599" s="142"/>
      <c r="AG599" s="142"/>
      <c r="AH599" s="142"/>
      <c r="AI599" s="138"/>
      <c r="AJ599" s="137"/>
    </row>
    <row r="600" customFormat="false" ht="11.25" hidden="false" customHeight="false" outlineLevel="0" collapsed="false">
      <c r="R600" s="32"/>
      <c r="S600" s="32"/>
      <c r="T600" s="32"/>
      <c r="U600" s="32"/>
      <c r="AD600" s="160"/>
      <c r="AE600" s="452"/>
      <c r="AF600" s="142"/>
      <c r="AG600" s="142"/>
      <c r="AH600" s="142"/>
      <c r="AI600" s="138"/>
      <c r="AJ600" s="137"/>
    </row>
    <row r="601" customFormat="false" ht="11.25" hidden="false" customHeight="false" outlineLevel="0" collapsed="false">
      <c r="R601" s="32"/>
      <c r="S601" s="32"/>
      <c r="T601" s="32"/>
      <c r="U601" s="32"/>
      <c r="AD601" s="160"/>
      <c r="AE601" s="452"/>
      <c r="AF601" s="142"/>
      <c r="AG601" s="142"/>
      <c r="AH601" s="142"/>
      <c r="AI601" s="138"/>
      <c r="AJ601" s="137"/>
    </row>
    <row r="602" customFormat="false" ht="11.25" hidden="false" customHeight="false" outlineLevel="0" collapsed="false">
      <c r="R602" s="32"/>
      <c r="S602" s="32"/>
      <c r="T602" s="32"/>
      <c r="U602" s="32"/>
      <c r="AD602" s="160"/>
      <c r="AE602" s="452"/>
      <c r="AF602" s="246"/>
      <c r="AG602" s="142"/>
      <c r="AH602" s="142"/>
      <c r="AI602" s="138"/>
      <c r="AJ602" s="137"/>
    </row>
    <row r="603" customFormat="false" ht="11.25" hidden="false" customHeight="false" outlineLevel="0" collapsed="false">
      <c r="R603" s="32"/>
      <c r="S603" s="32"/>
      <c r="T603" s="32"/>
      <c r="U603" s="32"/>
      <c r="AD603" s="160"/>
      <c r="AE603" s="452"/>
      <c r="AF603" s="246"/>
      <c r="AG603" s="142"/>
      <c r="AH603" s="142"/>
      <c r="AI603" s="138"/>
      <c r="AJ603" s="137"/>
    </row>
    <row r="604" customFormat="false" ht="11.25" hidden="false" customHeight="false" outlineLevel="0" collapsed="false">
      <c r="R604" s="32"/>
      <c r="S604" s="32"/>
      <c r="T604" s="32"/>
      <c r="U604" s="32"/>
      <c r="AD604" s="160"/>
      <c r="AE604" s="452"/>
      <c r="AF604" s="246"/>
      <c r="AG604" s="142"/>
      <c r="AH604" s="142"/>
      <c r="AI604" s="138"/>
      <c r="AJ604" s="137"/>
    </row>
    <row r="605" customFormat="false" ht="11.25" hidden="false" customHeight="false" outlineLevel="0" collapsed="false">
      <c r="R605" s="32"/>
      <c r="S605" s="32"/>
      <c r="T605" s="32"/>
      <c r="U605" s="32"/>
      <c r="AD605" s="160"/>
      <c r="AE605" s="452"/>
      <c r="AF605" s="142"/>
      <c r="AG605" s="142"/>
      <c r="AH605" s="142"/>
      <c r="AI605" s="138"/>
      <c r="AJ605" s="137"/>
    </row>
    <row r="606" customFormat="false" ht="11.25" hidden="false" customHeight="false" outlineLevel="0" collapsed="false">
      <c r="R606" s="32"/>
      <c r="S606" s="32"/>
      <c r="T606" s="32"/>
      <c r="U606" s="32"/>
      <c r="AD606" s="160"/>
      <c r="AE606" s="452"/>
      <c r="AF606" s="142"/>
      <c r="AG606" s="142"/>
      <c r="AH606" s="142"/>
      <c r="AI606" s="138"/>
      <c r="AJ606" s="137"/>
    </row>
    <row r="607" customFormat="false" ht="11.25" hidden="false" customHeight="false" outlineLevel="0" collapsed="false">
      <c r="R607" s="32"/>
      <c r="S607" s="32"/>
      <c r="T607" s="32"/>
      <c r="U607" s="32"/>
      <c r="AD607" s="160"/>
      <c r="AE607" s="452"/>
      <c r="AF607" s="246"/>
      <c r="AG607" s="142"/>
      <c r="AH607" s="142"/>
      <c r="AI607" s="138"/>
      <c r="AJ607" s="137"/>
    </row>
    <row r="608" customFormat="false" ht="11.25" hidden="false" customHeight="false" outlineLevel="0" collapsed="false">
      <c r="R608" s="32"/>
      <c r="S608" s="32"/>
      <c r="T608" s="32"/>
      <c r="U608" s="32"/>
      <c r="AD608" s="160"/>
      <c r="AE608" s="452"/>
      <c r="AF608" s="246"/>
      <c r="AG608" s="142"/>
      <c r="AH608" s="142"/>
      <c r="AI608" s="138"/>
      <c r="AJ608" s="137"/>
    </row>
    <row r="609" customFormat="false" ht="11.25" hidden="false" customHeight="false" outlineLevel="0" collapsed="false">
      <c r="R609" s="32"/>
      <c r="S609" s="32"/>
      <c r="T609" s="32"/>
      <c r="U609" s="32"/>
      <c r="AD609" s="160"/>
      <c r="AE609" s="452"/>
      <c r="AF609" s="246"/>
      <c r="AG609" s="142"/>
      <c r="AH609" s="142"/>
      <c r="AI609" s="138"/>
      <c r="AJ609" s="137"/>
    </row>
    <row r="610" customFormat="false" ht="11.25" hidden="false" customHeight="false" outlineLevel="0" collapsed="false">
      <c r="R610" s="32"/>
      <c r="S610" s="32"/>
      <c r="T610" s="32"/>
      <c r="U610" s="32"/>
      <c r="AD610" s="160"/>
      <c r="AE610" s="452"/>
      <c r="AF610" s="246"/>
      <c r="AG610" s="142"/>
      <c r="AH610" s="142"/>
      <c r="AI610" s="138"/>
      <c r="AJ610" s="137"/>
    </row>
    <row r="611" customFormat="false" ht="11.25" hidden="false" customHeight="false" outlineLevel="0" collapsed="false">
      <c r="R611" s="32"/>
      <c r="S611" s="32"/>
      <c r="T611" s="32"/>
      <c r="U611" s="32"/>
      <c r="AD611" s="160"/>
      <c r="AE611" s="452"/>
      <c r="AF611" s="142"/>
      <c r="AG611" s="142"/>
      <c r="AH611" s="142"/>
      <c r="AI611" s="138"/>
      <c r="AJ611" s="137"/>
    </row>
    <row r="612" customFormat="false" ht="11.25" hidden="false" customHeight="false" outlineLevel="0" collapsed="false">
      <c r="R612" s="32"/>
      <c r="S612" s="32"/>
      <c r="T612" s="32"/>
      <c r="U612" s="32"/>
      <c r="AD612" s="160"/>
      <c r="AE612" s="452"/>
      <c r="AF612" s="142"/>
      <c r="AG612" s="142"/>
      <c r="AH612" s="142"/>
      <c r="AI612" s="138"/>
      <c r="AJ612" s="137"/>
    </row>
    <row r="613" customFormat="false" ht="11.25" hidden="false" customHeight="false" outlineLevel="0" collapsed="false">
      <c r="R613" s="32"/>
      <c r="S613" s="32"/>
      <c r="T613" s="32"/>
      <c r="U613" s="32"/>
      <c r="AD613" s="160"/>
      <c r="AE613" s="452"/>
      <c r="AF613" s="246"/>
      <c r="AG613" s="142"/>
      <c r="AH613" s="142"/>
      <c r="AI613" s="138"/>
      <c r="AJ613" s="137"/>
    </row>
    <row r="614" customFormat="false" ht="11.25" hidden="false" customHeight="false" outlineLevel="0" collapsed="false">
      <c r="R614" s="32"/>
      <c r="S614" s="32"/>
      <c r="T614" s="32"/>
      <c r="U614" s="32"/>
      <c r="AD614" s="160"/>
      <c r="AE614" s="452"/>
      <c r="AF614" s="142"/>
      <c r="AG614" s="142"/>
      <c r="AH614" s="142"/>
      <c r="AI614" s="138"/>
      <c r="AJ614" s="137"/>
    </row>
    <row r="615" customFormat="false" ht="11.25" hidden="false" customHeight="false" outlineLevel="0" collapsed="false">
      <c r="R615" s="32"/>
      <c r="S615" s="32"/>
      <c r="T615" s="32"/>
      <c r="U615" s="32"/>
      <c r="AD615" s="160"/>
      <c r="AE615" s="452"/>
      <c r="AF615" s="246"/>
      <c r="AG615" s="142"/>
      <c r="AH615" s="142"/>
      <c r="AI615" s="138"/>
      <c r="AJ615" s="137"/>
      <c r="AK615" s="169"/>
    </row>
    <row r="616" customFormat="false" ht="11.25" hidden="false" customHeight="false" outlineLevel="0" collapsed="false">
      <c r="R616" s="32"/>
      <c r="S616" s="32"/>
      <c r="T616" s="32"/>
      <c r="U616" s="32"/>
      <c r="AD616" s="160"/>
      <c r="AE616" s="452"/>
      <c r="AF616" s="246"/>
      <c r="AG616" s="142"/>
      <c r="AH616" s="142"/>
      <c r="AI616" s="138"/>
      <c r="AJ616" s="137"/>
      <c r="AK616" s="169"/>
    </row>
    <row r="617" customFormat="false" ht="11.25" hidden="false" customHeight="false" outlineLevel="0" collapsed="false">
      <c r="R617" s="32"/>
      <c r="S617" s="32"/>
      <c r="T617" s="32"/>
      <c r="U617" s="32"/>
      <c r="AD617" s="160"/>
      <c r="AE617" s="452"/>
      <c r="AF617" s="142"/>
      <c r="AG617" s="142"/>
      <c r="AH617" s="142"/>
      <c r="AI617" s="138"/>
      <c r="AJ617" s="137"/>
    </row>
    <row r="618" customFormat="false" ht="11.25" hidden="false" customHeight="false" outlineLevel="0" collapsed="false">
      <c r="R618" s="32"/>
      <c r="S618" s="32"/>
      <c r="T618" s="32"/>
      <c r="U618" s="32"/>
      <c r="AD618" s="160"/>
      <c r="AE618" s="452"/>
      <c r="AF618" s="142"/>
      <c r="AG618" s="142"/>
      <c r="AH618" s="142"/>
      <c r="AI618" s="138"/>
      <c r="AJ618" s="137"/>
    </row>
    <row r="619" customFormat="false" ht="11.25" hidden="false" customHeight="false" outlineLevel="0" collapsed="false">
      <c r="R619" s="32"/>
      <c r="S619" s="32"/>
      <c r="T619" s="32"/>
      <c r="U619" s="32"/>
      <c r="AD619" s="160"/>
      <c r="AE619" s="452"/>
      <c r="AF619" s="142"/>
      <c r="AG619" s="142"/>
      <c r="AH619" s="142"/>
      <c r="AI619" s="138"/>
      <c r="AJ619" s="137"/>
    </row>
    <row r="620" customFormat="false" ht="11.25" hidden="false" customHeight="false" outlineLevel="0" collapsed="false">
      <c r="R620" s="32"/>
      <c r="S620" s="32"/>
      <c r="T620" s="32"/>
      <c r="U620" s="32"/>
      <c r="AD620" s="160"/>
      <c r="AE620" s="452"/>
      <c r="AF620" s="246"/>
      <c r="AG620" s="142"/>
      <c r="AH620" s="142"/>
      <c r="AI620" s="138"/>
      <c r="AJ620" s="137"/>
      <c r="AK620" s="169"/>
    </row>
    <row r="621" customFormat="false" ht="11.25" hidden="false" customHeight="false" outlineLevel="0" collapsed="false">
      <c r="R621" s="32"/>
      <c r="S621" s="32"/>
      <c r="T621" s="32"/>
      <c r="U621" s="32"/>
      <c r="AD621" s="160"/>
      <c r="AE621" s="452"/>
      <c r="AF621" s="246"/>
      <c r="AG621" s="142"/>
      <c r="AH621" s="142"/>
      <c r="AI621" s="138"/>
      <c r="AJ621" s="137"/>
      <c r="AK621" s="169"/>
    </row>
    <row r="622" customFormat="false" ht="11.25" hidden="false" customHeight="false" outlineLevel="0" collapsed="false">
      <c r="R622" s="32"/>
      <c r="S622" s="32"/>
      <c r="T622" s="32"/>
      <c r="U622" s="32"/>
      <c r="AD622" s="160"/>
      <c r="AE622" s="452"/>
      <c r="AF622" s="142"/>
      <c r="AG622" s="142"/>
      <c r="AH622" s="142"/>
      <c r="AI622" s="138"/>
      <c r="AJ622" s="137"/>
    </row>
    <row r="623" customFormat="false" ht="11.25" hidden="false" customHeight="false" outlineLevel="0" collapsed="false">
      <c r="R623" s="32"/>
      <c r="S623" s="32"/>
      <c r="T623" s="32"/>
      <c r="U623" s="32"/>
      <c r="AD623" s="160"/>
      <c r="AE623" s="452"/>
      <c r="AF623" s="142"/>
      <c r="AG623" s="142"/>
      <c r="AH623" s="142"/>
      <c r="AI623" s="138"/>
      <c r="AJ623" s="137"/>
    </row>
    <row r="624" customFormat="false" ht="11.25" hidden="false" customHeight="false" outlineLevel="0" collapsed="false">
      <c r="R624" s="32"/>
      <c r="S624" s="32"/>
      <c r="T624" s="32"/>
      <c r="U624" s="32"/>
      <c r="AD624" s="160"/>
      <c r="AE624" s="452"/>
      <c r="AF624" s="142"/>
      <c r="AG624" s="142"/>
      <c r="AH624" s="142"/>
      <c r="AI624" s="138"/>
      <c r="AJ624" s="137"/>
    </row>
    <row r="625" customFormat="false" ht="11.25" hidden="false" customHeight="false" outlineLevel="0" collapsed="false">
      <c r="R625" s="32"/>
      <c r="S625" s="32"/>
      <c r="T625" s="32"/>
      <c r="U625" s="32"/>
      <c r="AD625" s="160"/>
      <c r="AE625" s="452"/>
      <c r="AF625" s="142"/>
      <c r="AG625" s="142"/>
      <c r="AH625" s="142"/>
      <c r="AI625" s="138"/>
      <c r="AJ625" s="137"/>
    </row>
    <row r="626" customFormat="false" ht="11.25" hidden="false" customHeight="false" outlineLevel="0" collapsed="false">
      <c r="R626" s="32"/>
      <c r="S626" s="32"/>
      <c r="T626" s="32"/>
      <c r="U626" s="32"/>
      <c r="AD626" s="160"/>
      <c r="AE626" s="452"/>
      <c r="AF626" s="246"/>
      <c r="AG626" s="142"/>
      <c r="AH626" s="142"/>
      <c r="AI626" s="138"/>
      <c r="AJ626" s="137"/>
      <c r="AK626" s="169"/>
    </row>
    <row r="627" customFormat="false" ht="11.25" hidden="false" customHeight="false" outlineLevel="0" collapsed="false">
      <c r="R627" s="32"/>
      <c r="S627" s="32"/>
      <c r="T627" s="32"/>
      <c r="U627" s="32"/>
      <c r="AD627" s="160"/>
      <c r="AE627" s="452"/>
      <c r="AF627" s="246"/>
      <c r="AG627" s="142"/>
      <c r="AH627" s="142"/>
      <c r="AI627" s="138"/>
      <c r="AJ627" s="137"/>
      <c r="AK627" s="169"/>
    </row>
    <row r="628" customFormat="false" ht="11.25" hidden="false" customHeight="false" outlineLevel="0" collapsed="false">
      <c r="R628" s="32"/>
      <c r="S628" s="32"/>
      <c r="T628" s="32"/>
      <c r="U628" s="32"/>
      <c r="AD628" s="160"/>
      <c r="AE628" s="452"/>
      <c r="AF628" s="246"/>
      <c r="AG628" s="142"/>
      <c r="AH628" s="142"/>
      <c r="AI628" s="138"/>
      <c r="AJ628" s="137"/>
      <c r="AK628" s="169"/>
    </row>
    <row r="629" customFormat="false" ht="11.25" hidden="false" customHeight="false" outlineLevel="0" collapsed="false">
      <c r="R629" s="32"/>
      <c r="S629" s="32"/>
      <c r="T629" s="32"/>
      <c r="U629" s="32"/>
      <c r="AD629" s="160"/>
      <c r="AE629" s="452"/>
      <c r="AF629" s="246"/>
      <c r="AG629" s="142"/>
      <c r="AH629" s="142"/>
      <c r="AI629" s="138"/>
      <c r="AJ629" s="137"/>
      <c r="AK629" s="169"/>
    </row>
    <row r="630" customFormat="false" ht="11.25" hidden="false" customHeight="false" outlineLevel="0" collapsed="false">
      <c r="R630" s="32"/>
      <c r="S630" s="32"/>
      <c r="T630" s="32"/>
      <c r="U630" s="32"/>
      <c r="AJ630" s="137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53" width="13.41"/>
    <col collapsed="false" customWidth="true" hidden="false" outlineLevel="0" max="4" min="4" style="32" width="11.42"/>
    <col collapsed="false" customWidth="true" hidden="false" outlineLevel="0" max="5" min="5" style="117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52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9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50" width="10.99"/>
    <col collapsed="false" customWidth="true" hidden="false" outlineLevel="0" max="37" min="37" style="152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296</v>
      </c>
      <c r="B1" s="9"/>
      <c r="C1" s="68"/>
      <c r="O1" s="5"/>
      <c r="AB1" s="180" t="s">
        <v>256</v>
      </c>
    </row>
    <row r="2" customFormat="false" ht="16.5" hidden="false" customHeight="true" outlineLevel="0" collapsed="false">
      <c r="A2" s="46" t="s">
        <v>297</v>
      </c>
      <c r="B2" s="29"/>
      <c r="C2" s="68"/>
      <c r="F2" s="29"/>
      <c r="J2" s="29"/>
      <c r="K2" s="29"/>
      <c r="O2" s="5"/>
      <c r="AB2" s="19"/>
    </row>
    <row r="3" customFormat="false" ht="18.75" hidden="false" customHeight="true" outlineLevel="0" collapsed="false">
      <c r="A3" s="46"/>
      <c r="B3" s="497" t="s">
        <v>298</v>
      </c>
      <c r="D3" s="497" t="s">
        <v>299</v>
      </c>
      <c r="F3" s="497" t="s">
        <v>300</v>
      </c>
      <c r="G3" s="117"/>
      <c r="H3" s="497" t="s">
        <v>301</v>
      </c>
      <c r="I3" s="117"/>
      <c r="J3" s="497" t="s">
        <v>302</v>
      </c>
      <c r="K3" s="117"/>
      <c r="L3" s="497" t="s">
        <v>303</v>
      </c>
      <c r="M3" s="117"/>
      <c r="N3" s="497" t="s">
        <v>304</v>
      </c>
      <c r="O3" s="117"/>
      <c r="P3" s="29"/>
      <c r="Q3" s="29"/>
      <c r="U3" s="9"/>
      <c r="Y3" s="9"/>
      <c r="AC3" s="152"/>
      <c r="AD3" s="9"/>
      <c r="AE3" s="9"/>
      <c r="AF3" s="9"/>
      <c r="AG3" s="27"/>
      <c r="AI3" s="9"/>
      <c r="AJ3" s="9"/>
      <c r="AK3" s="449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44"/>
      <c r="B4" s="142" t="s">
        <v>305</v>
      </c>
      <c r="C4" s="9"/>
      <c r="D4" s="412" t="s">
        <v>306</v>
      </c>
      <c r="E4" s="142"/>
      <c r="F4" s="412" t="s">
        <v>307</v>
      </c>
      <c r="G4" s="142"/>
      <c r="H4" s="412" t="s">
        <v>308</v>
      </c>
      <c r="I4" s="142"/>
      <c r="J4" s="412" t="s">
        <v>309</v>
      </c>
      <c r="K4" s="142"/>
      <c r="L4" s="412" t="s">
        <v>310</v>
      </c>
      <c r="M4" s="142"/>
      <c r="N4" s="412" t="s">
        <v>311</v>
      </c>
      <c r="O4" s="142"/>
      <c r="P4" s="142"/>
      <c r="U4" s="9"/>
      <c r="V4" s="35"/>
      <c r="Y4" s="35"/>
      <c r="AC4" s="9"/>
      <c r="AD4" s="451"/>
      <c r="AE4" s="9"/>
      <c r="AF4" s="9"/>
      <c r="AG4" s="27"/>
      <c r="AI4" s="9"/>
      <c r="AJ4" s="9"/>
      <c r="AK4" s="449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46" t="s">
        <v>158</v>
      </c>
      <c r="C5" s="246" t="s">
        <v>159</v>
      </c>
      <c r="D5" s="246" t="s">
        <v>158</v>
      </c>
      <c r="E5" s="246" t="s">
        <v>159</v>
      </c>
      <c r="F5" s="246" t="s">
        <v>158</v>
      </c>
      <c r="G5" s="246" t="s">
        <v>159</v>
      </c>
      <c r="H5" s="246" t="s">
        <v>158</v>
      </c>
      <c r="I5" s="246" t="s">
        <v>159</v>
      </c>
      <c r="J5" s="246" t="s">
        <v>158</v>
      </c>
      <c r="K5" s="246" t="s">
        <v>159</v>
      </c>
      <c r="L5" s="246" t="s">
        <v>158</v>
      </c>
      <c r="M5" s="246" t="s">
        <v>159</v>
      </c>
      <c r="N5" s="246" t="s">
        <v>158</v>
      </c>
      <c r="O5" s="246" t="s">
        <v>159</v>
      </c>
      <c r="P5" s="142"/>
      <c r="U5" s="181"/>
      <c r="V5" s="35"/>
      <c r="X5" s="32"/>
      <c r="Y5" s="35"/>
      <c r="AA5" s="32"/>
      <c r="AB5" s="32"/>
      <c r="AC5" s="117"/>
      <c r="AD5" s="97"/>
      <c r="AE5" s="9"/>
      <c r="AF5" s="9"/>
      <c r="AG5" s="27"/>
      <c r="AI5" s="9"/>
      <c r="AJ5" s="9"/>
      <c r="AK5" s="449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42" t="n">
        <v>-2376</v>
      </c>
      <c r="C6" s="142" t="n">
        <v>-2100</v>
      </c>
      <c r="D6" s="142"/>
      <c r="E6" s="142" t="n">
        <v>-25</v>
      </c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 t="n">
        <f aca="false">+C6+E6+I6+K6+M6+O6-B6-D6-F6-H6-J6-L6-N6</f>
        <v>251</v>
      </c>
      <c r="U6" s="181"/>
      <c r="V6" s="35"/>
      <c r="X6" s="32"/>
      <c r="Y6" s="35"/>
      <c r="AA6" s="32"/>
      <c r="AB6" s="400"/>
      <c r="AC6" s="117"/>
      <c r="AD6" s="97"/>
      <c r="AE6" s="97"/>
      <c r="AF6" s="9"/>
      <c r="AG6" s="27"/>
      <c r="AI6" s="9"/>
      <c r="AJ6" s="18"/>
      <c r="AK6" s="452"/>
      <c r="AL6" s="246"/>
      <c r="AM6" s="246"/>
      <c r="AN6" s="246"/>
      <c r="AO6" s="18"/>
      <c r="AQ6" s="27"/>
    </row>
    <row r="7" customFormat="false" ht="15" hidden="false" customHeight="true" outlineLevel="0" collapsed="false">
      <c r="A7" s="18" t="n">
        <v>2</v>
      </c>
      <c r="B7" s="142" t="n">
        <v>-2273</v>
      </c>
      <c r="C7" s="142" t="n">
        <v>-2100</v>
      </c>
      <c r="D7" s="142"/>
      <c r="E7" s="142" t="n">
        <v>-25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 t="n">
        <f aca="false">+C7+E7+I7+K7+M7+O7-B7-D7-F7-H7-J7-L7-N7</f>
        <v>148</v>
      </c>
      <c r="Q7" s="181"/>
      <c r="R7" s="181"/>
      <c r="S7" s="181"/>
      <c r="T7" s="181"/>
      <c r="U7" s="181"/>
      <c r="V7" s="35"/>
      <c r="X7" s="32"/>
      <c r="Y7" s="35"/>
      <c r="AA7" s="32"/>
      <c r="AB7" s="32"/>
      <c r="AC7" s="117"/>
      <c r="AD7" s="97"/>
      <c r="AE7" s="97"/>
      <c r="AF7" s="9"/>
      <c r="AG7" s="27"/>
      <c r="AI7" s="9"/>
      <c r="AJ7" s="160"/>
      <c r="AK7" s="453"/>
      <c r="AL7" s="142"/>
      <c r="AM7" s="142"/>
      <c r="AN7" s="197"/>
      <c r="AO7" s="138"/>
      <c r="AQ7" s="27"/>
    </row>
    <row r="8" customFormat="false" ht="15" hidden="false" customHeight="true" outlineLevel="2" collapsed="false">
      <c r="A8" s="18" t="n">
        <v>3</v>
      </c>
      <c r="B8" s="142" t="n">
        <v>-2269</v>
      </c>
      <c r="C8" s="142" t="n">
        <v>-2100</v>
      </c>
      <c r="D8" s="142"/>
      <c r="E8" s="142" t="n">
        <v>-25</v>
      </c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 t="n">
        <f aca="false">+C8+E8+I8+K8+M8+O8-B8-D8-F8-H8-J8-L8-N8</f>
        <v>144</v>
      </c>
      <c r="U8" s="181"/>
      <c r="V8" s="35"/>
      <c r="X8" s="32"/>
      <c r="Y8" s="35"/>
      <c r="AA8" s="32"/>
      <c r="AB8" s="32"/>
      <c r="AC8" s="117"/>
      <c r="AD8" s="97"/>
      <c r="AE8" s="97"/>
      <c r="AF8" s="9"/>
      <c r="AG8" s="27"/>
      <c r="AI8" s="9"/>
      <c r="AJ8" s="160"/>
      <c r="AK8" s="453"/>
      <c r="AL8" s="142"/>
      <c r="AM8" s="142"/>
      <c r="AN8" s="197"/>
      <c r="AO8" s="138"/>
      <c r="AP8" s="97"/>
      <c r="AQ8" s="27"/>
    </row>
    <row r="9" customFormat="false" ht="15" hidden="false" customHeight="true" outlineLevel="1" collapsed="false">
      <c r="A9" s="18" t="n">
        <v>4</v>
      </c>
      <c r="B9" s="142" t="n">
        <v>-2236</v>
      </c>
      <c r="C9" s="142" t="n">
        <v>-2100</v>
      </c>
      <c r="D9" s="142"/>
      <c r="E9" s="142" t="n">
        <v>-25</v>
      </c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 t="n">
        <f aca="false">+C9+E9+I9+K9+M9+O9-B9-D9-F9-H9-J9-L9-N9</f>
        <v>111</v>
      </c>
      <c r="U9" s="181"/>
      <c r="V9" s="35"/>
      <c r="X9" s="32"/>
      <c r="Y9" s="35"/>
      <c r="AA9" s="32"/>
      <c r="AB9" s="32"/>
      <c r="AC9" s="117"/>
      <c r="AD9" s="97"/>
      <c r="AE9" s="97"/>
      <c r="AF9" s="9"/>
      <c r="AG9" s="27"/>
      <c r="AI9" s="9"/>
      <c r="AJ9" s="160"/>
      <c r="AK9" s="453"/>
      <c r="AL9" s="142"/>
      <c r="AM9" s="142"/>
      <c r="AN9" s="197"/>
      <c r="AO9" s="138"/>
      <c r="AP9" s="97"/>
      <c r="AQ9" s="27"/>
    </row>
    <row r="10" customFormat="false" ht="15" hidden="false" customHeight="true" outlineLevel="2" collapsed="false">
      <c r="A10" s="18" t="n">
        <v>5</v>
      </c>
      <c r="B10" s="142" t="n">
        <v>-2299</v>
      </c>
      <c r="C10" s="142" t="n">
        <v>-2100</v>
      </c>
      <c r="D10" s="142"/>
      <c r="E10" s="142" t="n">
        <v>-25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 t="n">
        <f aca="false">+C10+E10+I10+K10+M10+O10-B10-D10-F10-H10-J10-L10-N10</f>
        <v>174</v>
      </c>
      <c r="U10" s="181"/>
      <c r="V10" s="35"/>
      <c r="X10" s="32"/>
      <c r="Y10" s="35"/>
      <c r="AA10" s="32"/>
      <c r="AB10" s="32"/>
      <c r="AC10" s="117"/>
      <c r="AD10" s="97"/>
      <c r="AE10" s="97"/>
      <c r="AF10" s="9"/>
      <c r="AG10" s="27"/>
      <c r="AI10" s="9"/>
      <c r="AJ10" s="160"/>
      <c r="AK10" s="453"/>
      <c r="AL10" s="142"/>
      <c r="AM10" s="142"/>
      <c r="AN10" s="197"/>
      <c r="AO10" s="138"/>
      <c r="AP10" s="97"/>
      <c r="AQ10" s="27"/>
    </row>
    <row r="11" customFormat="false" ht="15" hidden="false" customHeight="true" outlineLevel="2" collapsed="false">
      <c r="A11" s="18" t="n">
        <v>6</v>
      </c>
      <c r="B11" s="142" t="n">
        <v>-2010</v>
      </c>
      <c r="C11" s="142" t="n">
        <v>-2100</v>
      </c>
      <c r="D11" s="142"/>
      <c r="E11" s="142" t="n">
        <v>-25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 t="n">
        <f aca="false">+C11+E11+I11+K11+M11+O11-B11-D11-F11-H11-J11-L11-N11</f>
        <v>-115</v>
      </c>
      <c r="U11" s="181"/>
      <c r="V11" s="35"/>
      <c r="X11" s="32"/>
      <c r="Y11" s="35"/>
      <c r="AA11" s="32"/>
      <c r="AB11" s="32"/>
      <c r="AC11" s="117"/>
      <c r="AD11" s="97"/>
      <c r="AE11" s="97"/>
      <c r="AF11" s="9"/>
      <c r="AG11" s="27"/>
      <c r="AI11" s="9"/>
      <c r="AJ11" s="160"/>
      <c r="AK11" s="453"/>
      <c r="AL11" s="142"/>
      <c r="AM11" s="142"/>
      <c r="AN11" s="197"/>
      <c r="AO11" s="138"/>
      <c r="AP11" s="97"/>
      <c r="AQ11" s="27"/>
    </row>
    <row r="12" customFormat="false" ht="15" hidden="false" customHeight="true" outlineLevel="2" collapsed="false">
      <c r="A12" s="18" t="n">
        <v>7</v>
      </c>
      <c r="B12" s="142" t="n">
        <v>-2194</v>
      </c>
      <c r="C12" s="142" t="n">
        <v>-2100</v>
      </c>
      <c r="D12" s="142"/>
      <c r="E12" s="142" t="n">
        <v>-25</v>
      </c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 t="n">
        <f aca="false">+C12+E12+I12+K12+M12+O12-B12-D12-F12-H12-J12-L12-N12</f>
        <v>69</v>
      </c>
      <c r="U12" s="181"/>
      <c r="V12" s="35"/>
      <c r="X12" s="32"/>
      <c r="Y12" s="35"/>
      <c r="AA12" s="32"/>
      <c r="AB12" s="32"/>
      <c r="AC12" s="117"/>
      <c r="AD12" s="97"/>
      <c r="AE12" s="97"/>
      <c r="AF12" s="9"/>
      <c r="AG12" s="27"/>
      <c r="AI12" s="9"/>
      <c r="AJ12" s="160"/>
      <c r="AK12" s="453"/>
      <c r="AL12" s="142"/>
      <c r="AM12" s="142"/>
      <c r="AN12" s="197"/>
      <c r="AO12" s="138"/>
      <c r="AP12" s="97"/>
      <c r="AQ12" s="27"/>
    </row>
    <row r="13" customFormat="false" ht="15" hidden="false" customHeight="true" outlineLevel="2" collapsed="false">
      <c r="A13" s="18" t="n">
        <v>8</v>
      </c>
      <c r="B13" s="142" t="n">
        <v>-2162</v>
      </c>
      <c r="C13" s="142" t="n">
        <v>-2100</v>
      </c>
      <c r="D13" s="142" t="n">
        <v>-1</v>
      </c>
      <c r="E13" s="142" t="n">
        <v>-25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 t="n">
        <f aca="false">+C13+E13+I13+K13+M13+O13-B13-D13-F13-H13-J13-L13-N13</f>
        <v>38</v>
      </c>
      <c r="U13" s="181"/>
      <c r="V13" s="35"/>
      <c r="X13" s="32"/>
      <c r="Y13" s="35"/>
      <c r="AA13" s="32"/>
      <c r="AB13" s="32"/>
      <c r="AC13" s="117"/>
      <c r="AD13" s="97"/>
      <c r="AE13" s="97"/>
      <c r="AF13" s="9"/>
      <c r="AG13" s="27"/>
      <c r="AI13" s="9"/>
      <c r="AJ13" s="160"/>
      <c r="AK13" s="453"/>
      <c r="AL13" s="142"/>
      <c r="AM13" s="142"/>
      <c r="AN13" s="197"/>
      <c r="AO13" s="138"/>
      <c r="AP13" s="97"/>
      <c r="AQ13" s="27"/>
    </row>
    <row r="14" customFormat="false" ht="15" hidden="false" customHeight="true" outlineLevel="1" collapsed="false">
      <c r="A14" s="18" t="n">
        <v>9</v>
      </c>
      <c r="B14" s="142" t="n">
        <v>-2326</v>
      </c>
      <c r="C14" s="142" t="n">
        <v>-2100</v>
      </c>
      <c r="D14" s="142"/>
      <c r="E14" s="142" t="n">
        <v>-25</v>
      </c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 t="n">
        <f aca="false">+C14+E14+I14+K14+M14+O14-B14-D14-F14-H14-J14-L14-N14</f>
        <v>201</v>
      </c>
      <c r="U14" s="181"/>
      <c r="V14" s="35"/>
      <c r="X14" s="32"/>
      <c r="Y14" s="35"/>
      <c r="AA14" s="32"/>
      <c r="AB14" s="32"/>
      <c r="AC14" s="117"/>
      <c r="AD14" s="97"/>
      <c r="AE14" s="97"/>
      <c r="AF14" s="9"/>
      <c r="AG14" s="27"/>
      <c r="AI14" s="9"/>
      <c r="AJ14" s="160"/>
      <c r="AK14" s="453"/>
      <c r="AL14" s="142"/>
      <c r="AM14" s="142"/>
      <c r="AN14" s="197"/>
      <c r="AO14" s="138"/>
      <c r="AP14" s="97"/>
      <c r="AQ14" s="27"/>
    </row>
    <row r="15" customFormat="false" ht="15" hidden="false" customHeight="true" outlineLevel="2" collapsed="false">
      <c r="A15" s="18" t="n">
        <v>10</v>
      </c>
      <c r="B15" s="142" t="n">
        <v>-2395</v>
      </c>
      <c r="C15" s="142" t="n">
        <v>-2100</v>
      </c>
      <c r="D15" s="142"/>
      <c r="E15" s="142" t="n">
        <v>-25</v>
      </c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 t="n">
        <f aca="false">+C15+E15+I15+K15+M15+O15-B15-D15-F15-H15-J15-L15-N15</f>
        <v>270</v>
      </c>
      <c r="U15" s="181"/>
      <c r="V15" s="35"/>
      <c r="X15" s="32"/>
      <c r="Y15" s="9"/>
      <c r="AC15" s="152"/>
      <c r="AD15" s="9"/>
      <c r="AE15" s="9"/>
      <c r="AF15" s="9"/>
      <c r="AG15" s="27"/>
      <c r="AI15" s="9"/>
      <c r="AJ15" s="160"/>
      <c r="AK15" s="453"/>
      <c r="AL15" s="142"/>
      <c r="AM15" s="142"/>
      <c r="AN15" s="197"/>
      <c r="AO15" s="138"/>
      <c r="AP15" s="97"/>
      <c r="AQ15" s="27"/>
    </row>
    <row r="16" customFormat="false" ht="18" hidden="false" customHeight="true" outlineLevel="2" collapsed="false">
      <c r="A16" s="18" t="n">
        <v>11</v>
      </c>
      <c r="B16" s="142" t="n">
        <v>-1176</v>
      </c>
      <c r="C16" s="142" t="n">
        <v>-2100</v>
      </c>
      <c r="D16" s="142"/>
      <c r="E16" s="142" t="n">
        <v>-25</v>
      </c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 t="n">
        <f aca="false">+C16+E16+I16+K16+M16+O16-B16-D16-F16-H16-J16-L16-N16</f>
        <v>-949</v>
      </c>
      <c r="U16" s="181"/>
      <c r="V16" s="35"/>
      <c r="X16" s="32"/>
      <c r="Y16" s="35"/>
      <c r="AA16" s="32"/>
      <c r="AB16" s="32"/>
      <c r="AC16" s="117"/>
      <c r="AD16" s="97"/>
      <c r="AE16" s="97"/>
      <c r="AF16" s="9"/>
      <c r="AG16" s="27"/>
      <c r="AI16" s="9"/>
      <c r="AJ16" s="160"/>
      <c r="AK16" s="453"/>
      <c r="AL16" s="142"/>
      <c r="AM16" s="142"/>
      <c r="AN16" s="197"/>
      <c r="AO16" s="138"/>
      <c r="AP16" s="97"/>
      <c r="AQ16" s="27"/>
    </row>
    <row r="17" customFormat="false" ht="18" hidden="false" customHeight="true" outlineLevel="2" collapsed="false">
      <c r="A17" s="18" t="n">
        <v>12</v>
      </c>
      <c r="B17" s="142" t="n">
        <v>-2617</v>
      </c>
      <c r="C17" s="142" t="n">
        <v>-2100</v>
      </c>
      <c r="D17" s="142" t="n">
        <v>-9</v>
      </c>
      <c r="E17" s="142" t="n">
        <v>-25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 t="n">
        <f aca="false">+C17+E17+I17+K17+M17+O17-B17-D17-F17-H17-J17-L17-N17</f>
        <v>501</v>
      </c>
      <c r="U17" s="181"/>
      <c r="V17" s="35"/>
      <c r="X17" s="32"/>
      <c r="Y17" s="35"/>
      <c r="AC17" s="152"/>
      <c r="AD17" s="9"/>
      <c r="AE17" s="9"/>
      <c r="AF17" s="9"/>
      <c r="AG17" s="27"/>
      <c r="AI17" s="9"/>
      <c r="AJ17" s="160"/>
      <c r="AK17" s="453"/>
      <c r="AL17" s="142"/>
      <c r="AM17" s="142"/>
      <c r="AN17" s="197"/>
      <c r="AO17" s="138"/>
      <c r="AP17" s="97"/>
      <c r="AQ17" s="27"/>
    </row>
    <row r="18" customFormat="false" ht="18" hidden="false" customHeight="true" outlineLevel="1" collapsed="false">
      <c r="A18" s="18" t="n">
        <v>13</v>
      </c>
      <c r="B18" s="142" t="n">
        <v>-2916</v>
      </c>
      <c r="C18" s="142" t="n">
        <v>-2100</v>
      </c>
      <c r="D18" s="142"/>
      <c r="E18" s="142" t="n">
        <v>-25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 t="n">
        <f aca="false">+C18+E18+I18+K18+M18+O18-B18-D18-F18-H18-J18-L18-N18</f>
        <v>791</v>
      </c>
      <c r="U18" s="181"/>
      <c r="V18" s="35"/>
      <c r="X18" s="32"/>
      <c r="Y18" s="35"/>
      <c r="AC18" s="152"/>
      <c r="AD18" s="9"/>
      <c r="AE18" s="9"/>
      <c r="AF18" s="9"/>
      <c r="AG18" s="27"/>
      <c r="AI18" s="9"/>
      <c r="AJ18" s="160"/>
      <c r="AK18" s="453"/>
      <c r="AL18" s="142"/>
      <c r="AM18" s="142"/>
      <c r="AN18" s="197"/>
      <c r="AO18" s="138"/>
      <c r="AP18" s="97"/>
      <c r="AQ18" s="27"/>
    </row>
    <row r="19" customFormat="false" ht="18" hidden="false" customHeight="true" outlineLevel="2" collapsed="false">
      <c r="A19" s="18" t="n">
        <v>14</v>
      </c>
      <c r="B19" s="142" t="n">
        <v>-3112</v>
      </c>
      <c r="C19" s="142" t="n">
        <v>-2100</v>
      </c>
      <c r="D19" s="142"/>
      <c r="E19" s="142" t="n">
        <v>-25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 t="n">
        <f aca="false">+C19+E19+I19+K19+M19+O19-B19-D19-F19-H19-J19-L19-N19</f>
        <v>987</v>
      </c>
      <c r="U19" s="181"/>
      <c r="V19" s="35"/>
      <c r="X19" s="32"/>
      <c r="Y19" s="35"/>
      <c r="AA19" s="32"/>
      <c r="AC19" s="152"/>
      <c r="AD19" s="9"/>
      <c r="AE19" s="9"/>
      <c r="AF19" s="9"/>
      <c r="AG19" s="27"/>
      <c r="AI19" s="9"/>
      <c r="AJ19" s="160"/>
      <c r="AK19" s="453"/>
      <c r="AL19" s="142"/>
      <c r="AM19" s="142"/>
      <c r="AN19" s="197"/>
      <c r="AO19" s="138"/>
      <c r="AP19" s="97"/>
      <c r="AQ19" s="27"/>
    </row>
    <row r="20" customFormat="false" ht="18" hidden="false" customHeight="true" outlineLevel="1" collapsed="false">
      <c r="A20" s="18" t="n">
        <v>15</v>
      </c>
      <c r="B20" s="142" t="n">
        <v>-3375</v>
      </c>
      <c r="C20" s="142" t="n">
        <v>-2100</v>
      </c>
      <c r="D20" s="142"/>
      <c r="E20" s="142" t="n">
        <v>-25</v>
      </c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 t="n">
        <f aca="false">+C20+E20+I20+K20+M20+O20-B20-D20-F20-H20-J20-L20-N20</f>
        <v>1250</v>
      </c>
      <c r="U20" s="181"/>
      <c r="V20" s="35"/>
      <c r="X20" s="32"/>
      <c r="Y20" s="35"/>
      <c r="AA20" s="32"/>
      <c r="AC20" s="152"/>
      <c r="AD20" s="9"/>
      <c r="AE20" s="9"/>
      <c r="AF20" s="9"/>
      <c r="AG20" s="27"/>
      <c r="AI20" s="9"/>
      <c r="AJ20" s="160"/>
      <c r="AK20" s="453"/>
      <c r="AL20" s="142"/>
      <c r="AM20" s="142"/>
      <c r="AN20" s="197"/>
      <c r="AO20" s="138"/>
      <c r="AP20" s="97"/>
      <c r="AQ20" s="27"/>
    </row>
    <row r="21" customFormat="false" ht="18" hidden="false" customHeight="true" outlineLevel="2" collapsed="false">
      <c r="A21" s="18" t="n">
        <v>16</v>
      </c>
      <c r="B21" s="142" t="n">
        <v>-3331</v>
      </c>
      <c r="C21" s="142" t="n">
        <v>-2100</v>
      </c>
      <c r="D21" s="142"/>
      <c r="E21" s="142" t="n">
        <v>-25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 t="n">
        <f aca="false">+C21+E21+I21+K21+M21+O21-B21-D21-F21-H21-J21-L21-N21</f>
        <v>1206</v>
      </c>
      <c r="U21" s="181"/>
      <c r="V21" s="35"/>
      <c r="X21" s="32"/>
      <c r="Y21" s="35"/>
      <c r="AA21" s="32"/>
      <c r="AC21" s="152"/>
      <c r="AD21" s="9"/>
      <c r="AE21" s="9"/>
      <c r="AF21" s="9"/>
      <c r="AG21" s="27"/>
      <c r="AI21" s="9"/>
      <c r="AJ21" s="160"/>
      <c r="AK21" s="453"/>
      <c r="AL21" s="142"/>
      <c r="AM21" s="142"/>
      <c r="AN21" s="197"/>
      <c r="AO21" s="138"/>
      <c r="AP21" s="97"/>
      <c r="AQ21" s="27"/>
    </row>
    <row r="22" customFormat="false" ht="18" hidden="false" customHeight="true" outlineLevel="2" collapsed="false">
      <c r="A22" s="18" t="n">
        <v>17</v>
      </c>
      <c r="B22" s="142" t="n">
        <v>-3263</v>
      </c>
      <c r="C22" s="142" t="n">
        <v>-2100</v>
      </c>
      <c r="D22" s="142"/>
      <c r="E22" s="142" t="n">
        <v>-25</v>
      </c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 t="n">
        <f aca="false">+C22+E22+I22+K22+M22+O22-B22-D22-F22-H22-J22-L22-N22</f>
        <v>1138</v>
      </c>
      <c r="U22" s="181"/>
      <c r="V22" s="35"/>
      <c r="X22" s="32"/>
      <c r="Y22" s="35"/>
      <c r="AA22" s="32"/>
      <c r="AB22" s="32"/>
      <c r="AC22" s="117"/>
      <c r="AD22" s="97"/>
      <c r="AE22" s="97"/>
      <c r="AF22" s="9"/>
      <c r="AG22" s="27"/>
      <c r="AI22" s="9"/>
      <c r="AJ22" s="160"/>
      <c r="AK22" s="453"/>
      <c r="AL22" s="142"/>
      <c r="AM22" s="142"/>
      <c r="AN22" s="197"/>
      <c r="AO22" s="138"/>
      <c r="AP22" s="97"/>
      <c r="AQ22" s="27"/>
    </row>
    <row r="23" customFormat="false" ht="18" hidden="false" customHeight="true" outlineLevel="1" collapsed="false">
      <c r="A23" s="18" t="n">
        <v>18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 t="n">
        <f aca="false">+C23+E23+I23+K23+M23+O23-B23-D23-F23-H23-J23-L23-N23</f>
        <v>0</v>
      </c>
      <c r="U23" s="181"/>
      <c r="V23" s="35"/>
      <c r="X23" s="32"/>
      <c r="Y23" s="35"/>
      <c r="AA23" s="32"/>
      <c r="AB23" s="32"/>
      <c r="AC23" s="117"/>
      <c r="AD23" s="97"/>
      <c r="AE23" s="97"/>
      <c r="AF23" s="9"/>
      <c r="AG23" s="27"/>
      <c r="AI23" s="9"/>
      <c r="AJ23" s="160"/>
      <c r="AK23" s="453"/>
      <c r="AL23" s="142"/>
      <c r="AM23" s="142"/>
      <c r="AN23" s="197"/>
      <c r="AO23" s="138"/>
      <c r="AP23" s="97"/>
      <c r="AQ23" s="27"/>
    </row>
    <row r="24" customFormat="false" ht="18" hidden="false" customHeight="true" outlineLevel="2" collapsed="false">
      <c r="A24" s="18" t="n">
        <v>19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 t="n">
        <f aca="false">+C24+E24+I24+K24+M24+O24-B24-D24-F24-H24-J24-L24-N24</f>
        <v>0</v>
      </c>
      <c r="U24" s="181"/>
      <c r="V24" s="35"/>
      <c r="X24" s="32"/>
      <c r="Y24" s="35"/>
      <c r="AA24" s="32"/>
      <c r="AB24" s="32"/>
      <c r="AC24" s="117"/>
      <c r="AD24" s="97"/>
      <c r="AE24" s="97"/>
      <c r="AF24" s="9"/>
      <c r="AG24" s="27"/>
      <c r="AI24" s="9"/>
      <c r="AJ24" s="160"/>
      <c r="AK24" s="453"/>
      <c r="AL24" s="142"/>
      <c r="AM24" s="142"/>
      <c r="AN24" s="197"/>
      <c r="AO24" s="138"/>
      <c r="AP24" s="97"/>
      <c r="AQ24" s="27"/>
    </row>
    <row r="25" customFormat="false" ht="18" hidden="false" customHeight="true" outlineLevel="2" collapsed="false">
      <c r="A25" s="18" t="n">
        <v>20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 t="n">
        <f aca="false">+C25+E25+I25+K25+M25+O25-B25-D25-F25-H25-J25-L25-N25</f>
        <v>0</v>
      </c>
      <c r="U25" s="181"/>
      <c r="V25" s="35"/>
      <c r="W25" s="145"/>
      <c r="X25" s="32"/>
      <c r="Y25" s="35"/>
      <c r="AA25" s="32"/>
      <c r="AB25" s="32"/>
      <c r="AC25" s="117"/>
      <c r="AD25" s="97"/>
      <c r="AE25" s="97"/>
      <c r="AF25" s="9"/>
      <c r="AG25" s="27"/>
      <c r="AI25" s="9"/>
      <c r="AJ25" s="160"/>
      <c r="AK25" s="453"/>
      <c r="AL25" s="142"/>
      <c r="AM25" s="142"/>
      <c r="AN25" s="197"/>
      <c r="AO25" s="138"/>
      <c r="AP25" s="97"/>
      <c r="AQ25" s="27"/>
    </row>
    <row r="26" customFormat="false" ht="18" hidden="false" customHeight="true" outlineLevel="2" collapsed="false">
      <c r="A26" s="18" t="n">
        <v>21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 t="n">
        <f aca="false">+C26+E26+I26+K26+M26+O26-B26-D26-F26-H26-J26-L26-N26</f>
        <v>0</v>
      </c>
      <c r="U26" s="181"/>
      <c r="V26" s="35"/>
      <c r="W26" s="181"/>
      <c r="X26" s="32"/>
      <c r="Y26" s="9"/>
      <c r="AA26" s="32"/>
      <c r="AB26" s="32"/>
      <c r="AC26" s="117"/>
      <c r="AD26" s="97"/>
      <c r="AE26" s="9"/>
      <c r="AF26" s="9"/>
      <c r="AG26" s="27"/>
      <c r="AI26" s="9"/>
      <c r="AJ26" s="160"/>
      <c r="AK26" s="453"/>
      <c r="AL26" s="142"/>
      <c r="AM26" s="142"/>
      <c r="AN26" s="197"/>
      <c r="AO26" s="138"/>
      <c r="AP26" s="97"/>
      <c r="AQ26" s="27"/>
    </row>
    <row r="27" customFormat="false" ht="18" hidden="false" customHeight="true" outlineLevel="2" collapsed="false">
      <c r="A27" s="18" t="n">
        <v>22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 t="n">
        <f aca="false">+C27+E27+I27+K27+M27+O27-B27-D27-F27-H27-J27-L27-N27</f>
        <v>0</v>
      </c>
      <c r="U27" s="181"/>
      <c r="V27" s="35"/>
      <c r="W27" s="181"/>
      <c r="X27" s="32"/>
      <c r="Y27" s="9"/>
      <c r="AA27" s="32"/>
      <c r="AB27" s="32"/>
      <c r="AC27" s="117"/>
      <c r="AD27" s="396"/>
      <c r="AE27" s="9"/>
      <c r="AF27" s="9"/>
      <c r="AG27" s="27"/>
      <c r="AI27" s="9"/>
      <c r="AJ27" s="160"/>
      <c r="AK27" s="453"/>
      <c r="AL27" s="142"/>
      <c r="AM27" s="142"/>
      <c r="AN27" s="197"/>
      <c r="AO27" s="138"/>
      <c r="AP27" s="97"/>
      <c r="AQ27" s="27"/>
    </row>
    <row r="28" customFormat="false" ht="18" hidden="false" customHeight="true" outlineLevel="1" collapsed="false">
      <c r="A28" s="18" t="n">
        <v>23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 t="n">
        <f aca="false">+C28+E28+I28+K28+M28+O28-B28-D28-F28-H28-J28-L28-N28</f>
        <v>0</v>
      </c>
      <c r="U28" s="181"/>
      <c r="V28" s="35"/>
      <c r="W28" s="181"/>
      <c r="X28" s="32"/>
      <c r="Y28" s="9"/>
      <c r="AA28" s="32"/>
      <c r="AB28" s="32"/>
      <c r="AC28" s="117"/>
      <c r="AD28" s="190"/>
      <c r="AE28" s="9"/>
      <c r="AF28" s="9"/>
      <c r="AG28" s="27"/>
      <c r="AI28" s="9"/>
      <c r="AJ28" s="160"/>
      <c r="AK28" s="453"/>
      <c r="AL28" s="142"/>
      <c r="AM28" s="142"/>
      <c r="AN28" s="197"/>
      <c r="AO28" s="138"/>
      <c r="AP28" s="97"/>
      <c r="AQ28" s="27"/>
    </row>
    <row r="29" customFormat="false" ht="18" hidden="false" customHeight="true" outlineLevel="2" collapsed="false">
      <c r="A29" s="18" t="n">
        <v>24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 t="n">
        <f aca="false">+C29+E29+I29+K29+M29+O29-B29-D29-F29-H29-J29-L29-N29</f>
        <v>0</v>
      </c>
      <c r="U29" s="9"/>
      <c r="V29" s="35"/>
      <c r="W29" s="181"/>
      <c r="X29" s="32"/>
      <c r="Y29" s="9"/>
      <c r="AA29" s="32"/>
      <c r="AB29" s="32"/>
      <c r="AC29" s="117"/>
      <c r="AD29" s="454"/>
      <c r="AE29" s="9"/>
      <c r="AF29" s="9"/>
      <c r="AG29" s="27"/>
      <c r="AI29" s="9"/>
      <c r="AJ29" s="160"/>
      <c r="AK29" s="453"/>
      <c r="AL29" s="142"/>
      <c r="AM29" s="142"/>
      <c r="AN29" s="197"/>
      <c r="AO29" s="138"/>
      <c r="AP29" s="97"/>
      <c r="AQ29" s="27"/>
    </row>
    <row r="30" customFormat="false" ht="18" hidden="false" customHeight="true" outlineLevel="2" collapsed="false">
      <c r="A30" s="18" t="n">
        <v>25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 t="n">
        <f aca="false">+C30+E30+I30+K30+M30+O30-B30-D30-F30-H30-J30-L30-N30</f>
        <v>0</v>
      </c>
      <c r="U30" s="9"/>
      <c r="Y30" s="9"/>
      <c r="AC30" s="152"/>
      <c r="AD30" s="9"/>
      <c r="AE30" s="9"/>
      <c r="AF30" s="9"/>
      <c r="AG30" s="27"/>
      <c r="AI30" s="9"/>
      <c r="AJ30" s="160"/>
      <c r="AK30" s="453"/>
      <c r="AL30" s="142"/>
      <c r="AM30" s="142"/>
      <c r="AN30" s="197"/>
      <c r="AO30" s="138"/>
      <c r="AP30" s="97"/>
      <c r="AQ30" s="27"/>
    </row>
    <row r="31" customFormat="false" ht="18" hidden="false" customHeight="true" outlineLevel="2" collapsed="false">
      <c r="A31" s="18" t="n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 t="n">
        <f aca="false">+C31+E31+I31+K31+M31+O31-B31-D31-F31-H31-J31-L31-N31</f>
        <v>0</v>
      </c>
      <c r="U31" s="9"/>
      <c r="W31" s="181"/>
      <c r="X31" s="32"/>
      <c r="Y31" s="32"/>
      <c r="Z31" s="32"/>
      <c r="AA31" s="117"/>
      <c r="AB31" s="97"/>
      <c r="AC31" s="152"/>
      <c r="AD31" s="9"/>
      <c r="AE31" s="9"/>
      <c r="AF31" s="9"/>
      <c r="AG31" s="27"/>
      <c r="AI31" s="9"/>
      <c r="AJ31" s="160"/>
      <c r="AK31" s="453"/>
      <c r="AL31" s="142"/>
      <c r="AM31" s="142"/>
      <c r="AN31" s="197"/>
      <c r="AO31" s="138"/>
      <c r="AP31" s="97"/>
      <c r="AQ31" s="27"/>
    </row>
    <row r="32" customFormat="false" ht="18" hidden="false" customHeight="true" outlineLevel="2" collapsed="false">
      <c r="A32" s="18" t="n">
        <v>27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 t="n">
        <f aca="false">+C32+E32+I32+K32+M32+O32-B32-D32-F32-H32-J32-L32-N32</f>
        <v>0</v>
      </c>
      <c r="U32" s="9"/>
      <c r="W32" s="181"/>
      <c r="X32" s="32"/>
      <c r="Y32" s="32"/>
      <c r="Z32" s="32"/>
      <c r="AA32" s="117"/>
      <c r="AB32" s="97"/>
      <c r="AC32" s="152"/>
      <c r="AD32" s="9"/>
      <c r="AE32" s="9"/>
      <c r="AF32" s="9"/>
      <c r="AG32" s="27"/>
      <c r="AI32" s="9"/>
      <c r="AJ32" s="160"/>
      <c r="AK32" s="453"/>
      <c r="AL32" s="142"/>
      <c r="AM32" s="142"/>
      <c r="AN32" s="197"/>
      <c r="AO32" s="138"/>
      <c r="AP32" s="97"/>
      <c r="AQ32" s="27"/>
    </row>
    <row r="33" customFormat="false" ht="18" hidden="false" customHeight="true" outlineLevel="2" collapsed="false">
      <c r="A33" s="18" t="n">
        <v>28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 t="n">
        <f aca="false">+C33+E33+I33+K33+M33+O33-B33-D33-F33-H33-J33-L33-N33</f>
        <v>0</v>
      </c>
      <c r="U33" s="9"/>
      <c r="W33" s="181"/>
      <c r="X33" s="32"/>
      <c r="Y33" s="32"/>
      <c r="Z33" s="32"/>
      <c r="AA33" s="117"/>
      <c r="AB33" s="97"/>
      <c r="AC33" s="152"/>
      <c r="AD33" s="9"/>
      <c r="AE33" s="9"/>
      <c r="AF33" s="9"/>
      <c r="AG33" s="27"/>
      <c r="AI33" s="9"/>
      <c r="AJ33" s="160"/>
      <c r="AK33" s="453"/>
      <c r="AL33" s="142"/>
      <c r="AM33" s="142"/>
      <c r="AN33" s="197"/>
      <c r="AO33" s="138"/>
      <c r="AP33" s="97"/>
      <c r="AQ33" s="27"/>
    </row>
    <row r="34" customFormat="false" ht="18" hidden="false" customHeight="true" outlineLevel="2" collapsed="false">
      <c r="A34" s="18" t="n">
        <v>29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 t="n">
        <f aca="false">+C34+E34+I34+K34+M34+O34-B34-D34-F34-H34-J34-L34-N34</f>
        <v>0</v>
      </c>
      <c r="U34" s="9"/>
      <c r="W34" s="181"/>
      <c r="X34" s="32"/>
      <c r="Y34" s="32"/>
      <c r="Z34" s="32"/>
      <c r="AA34" s="117"/>
      <c r="AB34" s="97"/>
      <c r="AC34" s="152"/>
      <c r="AD34" s="9"/>
      <c r="AE34" s="9"/>
      <c r="AF34" s="9"/>
      <c r="AG34" s="27"/>
      <c r="AI34" s="9"/>
      <c r="AJ34" s="160"/>
      <c r="AK34" s="453"/>
      <c r="AL34" s="142"/>
      <c r="AM34" s="142"/>
      <c r="AN34" s="197"/>
      <c r="AO34" s="138"/>
      <c r="AP34" s="97"/>
      <c r="AQ34" s="27"/>
    </row>
    <row r="35" customFormat="false" ht="18" hidden="false" customHeight="true" outlineLevel="2" collapsed="false">
      <c r="A35" s="18" t="n">
        <v>30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 t="n">
        <f aca="false">+C35+E35+I35+K35+M35+O35-B35-D35-F35-H35-J35-L35-N35</f>
        <v>0</v>
      </c>
      <c r="U35" s="9"/>
      <c r="X35" s="32"/>
      <c r="Y35" s="32"/>
      <c r="Z35" s="32"/>
      <c r="AA35" s="117"/>
      <c r="AB35" s="97"/>
      <c r="AC35" s="152"/>
      <c r="AD35" s="9"/>
      <c r="AE35" s="9"/>
      <c r="AF35" s="9"/>
      <c r="AG35" s="27"/>
      <c r="AI35" s="9"/>
      <c r="AJ35" s="160"/>
      <c r="AK35" s="453"/>
      <c r="AL35" s="142"/>
      <c r="AM35" s="142"/>
      <c r="AN35" s="197"/>
      <c r="AO35" s="138"/>
      <c r="AP35" s="97"/>
      <c r="AQ35" s="27"/>
    </row>
    <row r="36" customFormat="false" ht="18" hidden="false" customHeight="true" outlineLevel="1" collapsed="false">
      <c r="A36" s="18" t="n">
        <v>31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 t="n">
        <f aca="false">+C36+E36+I36+K36+M36+O36-B36-D36-F36-H36-J36-L36-N36</f>
        <v>0</v>
      </c>
      <c r="U36" s="9"/>
      <c r="X36" s="32"/>
      <c r="Y36" s="32"/>
      <c r="Z36" s="32"/>
      <c r="AA36" s="117"/>
      <c r="AB36" s="97"/>
      <c r="AC36" s="152"/>
      <c r="AD36" s="9"/>
      <c r="AE36" s="9"/>
      <c r="AF36" s="9"/>
      <c r="AG36" s="27"/>
      <c r="AI36" s="9"/>
      <c r="AJ36" s="160"/>
      <c r="AK36" s="453"/>
      <c r="AL36" s="142"/>
      <c r="AM36" s="142"/>
      <c r="AN36" s="197"/>
      <c r="AO36" s="138"/>
      <c r="AP36" s="97"/>
      <c r="AQ36" s="27"/>
    </row>
    <row r="37" customFormat="false" ht="18" hidden="false" customHeight="true" outlineLevel="0" collapsed="false">
      <c r="A37" s="18"/>
      <c r="B37" s="142" t="n">
        <f aca="false">SUM(B6:B36)</f>
        <v>-42330</v>
      </c>
      <c r="C37" s="142" t="n">
        <f aca="false">SUM(C6:C36)</f>
        <v>-35700</v>
      </c>
      <c r="D37" s="142" t="n">
        <f aca="false">SUM(D6:D36)</f>
        <v>-10</v>
      </c>
      <c r="E37" s="142" t="n">
        <f aca="false">SUM(E6:E36)</f>
        <v>-425</v>
      </c>
      <c r="F37" s="142" t="n">
        <f aca="false">SUM(F6:F36)</f>
        <v>0</v>
      </c>
      <c r="G37" s="142" t="n">
        <f aca="false">SUM(G6:G36)</f>
        <v>0</v>
      </c>
      <c r="H37" s="142" t="n">
        <f aca="false">SUM(H6:H36)</f>
        <v>0</v>
      </c>
      <c r="I37" s="142" t="n">
        <f aca="false">SUM(I6:I36)</f>
        <v>0</v>
      </c>
      <c r="J37" s="142" t="n">
        <f aca="false">SUM(J6:J36)</f>
        <v>0</v>
      </c>
      <c r="K37" s="142" t="n">
        <f aca="false">SUM(K6:K36)</f>
        <v>0</v>
      </c>
      <c r="L37" s="142" t="n">
        <f aca="false">SUM(L6:L36)</f>
        <v>0</v>
      </c>
      <c r="M37" s="142" t="n">
        <f aca="false">SUM(M6:M36)</f>
        <v>0</v>
      </c>
      <c r="N37" s="142" t="n">
        <f aca="false">SUM(N6:N36)</f>
        <v>0</v>
      </c>
      <c r="O37" s="142" t="n">
        <f aca="false">SUM(O6:O36)</f>
        <v>0</v>
      </c>
      <c r="P37" s="142" t="n">
        <f aca="false">SUM(P6:P36)</f>
        <v>6215</v>
      </c>
      <c r="U37" s="9"/>
      <c r="X37" s="32"/>
      <c r="Y37" s="32"/>
      <c r="Z37" s="32"/>
      <c r="AA37" s="117"/>
      <c r="AB37" s="97"/>
      <c r="AC37" s="152"/>
      <c r="AD37" s="9"/>
      <c r="AE37" s="9"/>
      <c r="AF37" s="9"/>
      <c r="AG37" s="27"/>
      <c r="AI37" s="9"/>
      <c r="AJ37" s="160"/>
      <c r="AK37" s="453"/>
      <c r="AL37" s="142"/>
      <c r="AM37" s="142"/>
      <c r="AN37" s="197"/>
      <c r="AO37" s="138"/>
      <c r="AP37" s="97"/>
      <c r="AQ37" s="27"/>
    </row>
    <row r="38" customFormat="false" ht="18" hidden="false" customHeight="true" outlineLevel="1" collapsed="false">
      <c r="A38" s="249" t="s">
        <v>1</v>
      </c>
      <c r="E38" s="32"/>
      <c r="F38" s="32"/>
      <c r="J38" s="32"/>
      <c r="K38" s="32"/>
      <c r="O38" s="32"/>
      <c r="P38" s="137" t="n">
        <f aca="false">+summary!G4</f>
        <v>2.08</v>
      </c>
      <c r="U38" s="9"/>
      <c r="X38" s="32"/>
      <c r="Y38" s="32"/>
      <c r="Z38" s="32"/>
      <c r="AA38" s="117"/>
      <c r="AB38" s="97"/>
      <c r="AC38" s="152"/>
      <c r="AD38" s="9"/>
      <c r="AE38" s="9"/>
      <c r="AF38" s="9"/>
      <c r="AG38" s="27"/>
      <c r="AI38" s="9"/>
      <c r="AJ38" s="160"/>
      <c r="AK38" s="453"/>
      <c r="AL38" s="142"/>
      <c r="AM38" s="142"/>
      <c r="AN38" s="197"/>
      <c r="AO38" s="138"/>
      <c r="AP38" s="97"/>
      <c r="AQ38" s="27"/>
    </row>
    <row r="39" customFormat="false" ht="18" hidden="false" customHeight="true" outlineLevel="2" collapsed="false">
      <c r="A39" s="249"/>
      <c r="E39" s="32"/>
      <c r="O39" s="455"/>
      <c r="P39" s="137" t="n">
        <f aca="false">+P38*P37</f>
        <v>12927.2</v>
      </c>
      <c r="U39" s="9"/>
      <c r="X39" s="32"/>
      <c r="Y39" s="32"/>
      <c r="Z39" s="32"/>
      <c r="AA39" s="32"/>
      <c r="AC39" s="152"/>
      <c r="AD39" s="9"/>
      <c r="AE39" s="9"/>
      <c r="AF39" s="9"/>
      <c r="AG39" s="27"/>
      <c r="AI39" s="9"/>
      <c r="AJ39" s="160"/>
      <c r="AK39" s="453"/>
      <c r="AL39" s="142"/>
      <c r="AM39" s="142"/>
      <c r="AN39" s="197"/>
      <c r="AO39" s="138"/>
      <c r="AP39" s="97"/>
      <c r="AQ39" s="27"/>
    </row>
    <row r="40" customFormat="false" ht="18" hidden="false" customHeight="true" outlineLevel="1" collapsed="false">
      <c r="A40" s="456" t="n">
        <v>37287</v>
      </c>
      <c r="E40" s="32"/>
      <c r="O40" s="455"/>
      <c r="P40" s="457" t="n">
        <v>89767.28</v>
      </c>
      <c r="U40" s="9"/>
      <c r="X40" s="32"/>
      <c r="Y40" s="32"/>
      <c r="Z40" s="32"/>
      <c r="AA40" s="32"/>
      <c r="AC40" s="152"/>
      <c r="AD40" s="9"/>
      <c r="AE40" s="9"/>
      <c r="AF40" s="9"/>
      <c r="AG40" s="27"/>
      <c r="AI40" s="9"/>
      <c r="AJ40" s="160"/>
      <c r="AK40" s="453"/>
      <c r="AL40" s="142"/>
      <c r="AM40" s="142"/>
      <c r="AN40" s="197"/>
      <c r="AO40" s="138"/>
      <c r="AP40" s="97"/>
      <c r="AQ40" s="27"/>
    </row>
    <row r="41" customFormat="false" ht="18" hidden="false" customHeight="true" outlineLevel="0" collapsed="false">
      <c r="A41" s="456" t="n">
        <v>37304</v>
      </c>
      <c r="E41" s="32"/>
      <c r="O41" s="455"/>
      <c r="P41" s="137" t="n">
        <f aca="false">+P40+P39</f>
        <v>102694.48</v>
      </c>
      <c r="U41" s="9"/>
      <c r="X41" s="32"/>
      <c r="Y41" s="32"/>
      <c r="Z41" s="32"/>
      <c r="AA41" s="32"/>
      <c r="AC41" s="152"/>
      <c r="AD41" s="9"/>
      <c r="AE41" s="9"/>
      <c r="AF41" s="9"/>
      <c r="AG41" s="27"/>
      <c r="AI41" s="9"/>
      <c r="AJ41" s="160"/>
      <c r="AK41" s="453"/>
      <c r="AL41" s="142"/>
      <c r="AM41" s="142"/>
      <c r="AN41" s="197"/>
      <c r="AO41" s="138"/>
      <c r="AP41" s="97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52"/>
      <c r="AD42" s="9"/>
      <c r="AE42" s="9"/>
      <c r="AF42" s="9"/>
      <c r="AG42" s="27"/>
      <c r="AI42" s="9"/>
      <c r="AJ42" s="160"/>
      <c r="AK42" s="453"/>
      <c r="AL42" s="142"/>
      <c r="AM42" s="142"/>
      <c r="AN42" s="197"/>
      <c r="AO42" s="138"/>
      <c r="AP42" s="97"/>
      <c r="AQ42" s="27"/>
    </row>
    <row r="43" customFormat="false" ht="18" hidden="false" customHeight="true" outlineLevel="0" collapsed="false">
      <c r="C43" s="117"/>
      <c r="D43" s="458"/>
      <c r="N43" s="29"/>
      <c r="O43" s="32"/>
      <c r="U43" s="9"/>
      <c r="X43" s="32"/>
      <c r="Y43" s="32"/>
      <c r="Z43" s="32"/>
      <c r="AA43" s="32"/>
      <c r="AC43" s="152"/>
      <c r="AD43" s="9"/>
      <c r="AE43" s="9"/>
      <c r="AF43" s="9"/>
      <c r="AG43" s="27"/>
      <c r="AI43" s="9"/>
      <c r="AJ43" s="160"/>
      <c r="AK43" s="453"/>
      <c r="AL43" s="142"/>
      <c r="AM43" s="142"/>
      <c r="AN43" s="197"/>
      <c r="AO43" s="138"/>
      <c r="AP43" s="97"/>
      <c r="AQ43" s="27"/>
    </row>
    <row r="44" customFormat="false" ht="18" hidden="false" customHeight="true" outlineLevel="0" collapsed="false">
      <c r="C44" s="117"/>
      <c r="D44" s="458"/>
      <c r="N44" s="29"/>
      <c r="O44" s="32"/>
      <c r="U44" s="9"/>
      <c r="Y44" s="9"/>
      <c r="AC44" s="152"/>
      <c r="AD44" s="9"/>
      <c r="AE44" s="9"/>
      <c r="AF44" s="9"/>
      <c r="AG44" s="27"/>
      <c r="AI44" s="9"/>
      <c r="AJ44" s="160"/>
      <c r="AK44" s="453"/>
      <c r="AL44" s="142"/>
      <c r="AM44" s="142"/>
      <c r="AN44" s="197"/>
      <c r="AO44" s="138"/>
      <c r="AP44" s="97"/>
      <c r="AQ44" s="27"/>
    </row>
    <row r="45" customFormat="false" ht="18" hidden="false" customHeight="true" outlineLevel="0" collapsed="false">
      <c r="A45" s="9" t="s">
        <v>174</v>
      </c>
      <c r="B45" s="9"/>
      <c r="C45" s="9"/>
      <c r="D45" s="9"/>
      <c r="N45" s="29"/>
      <c r="O45" s="32"/>
      <c r="U45" s="9"/>
      <c r="Y45" s="9"/>
      <c r="AC45" s="152"/>
      <c r="AD45" s="9"/>
      <c r="AE45" s="9"/>
      <c r="AF45" s="9"/>
      <c r="AG45" s="27"/>
      <c r="AI45" s="9"/>
      <c r="AJ45" s="160"/>
      <c r="AK45" s="453"/>
      <c r="AL45" s="142"/>
      <c r="AM45" s="142"/>
      <c r="AN45" s="197"/>
      <c r="AO45" s="138"/>
      <c r="AP45" s="97"/>
      <c r="AQ45" s="27"/>
    </row>
    <row r="46" customFormat="false" ht="18" hidden="false" customHeight="true" outlineLevel="0" collapsed="false">
      <c r="A46" s="161" t="n">
        <f aca="false">+A40</f>
        <v>37287</v>
      </c>
      <c r="B46" s="9"/>
      <c r="C46" s="9"/>
      <c r="D46" s="358" t="n">
        <v>37041</v>
      </c>
      <c r="F46" s="29"/>
      <c r="AB46" s="160"/>
      <c r="AC46" s="453"/>
      <c r="AD46" s="142"/>
      <c r="AE46" s="142"/>
      <c r="AF46" s="197"/>
      <c r="AG46" s="138"/>
      <c r="AH46" s="97"/>
    </row>
    <row r="47" customFormat="false" ht="18" hidden="false" customHeight="true" outlineLevel="0" collapsed="false">
      <c r="A47" s="161" t="n">
        <f aca="false">+A41</f>
        <v>37304</v>
      </c>
      <c r="B47" s="9"/>
      <c r="C47" s="9"/>
      <c r="D47" s="42" t="n">
        <f aca="false">+P37</f>
        <v>6215</v>
      </c>
      <c r="F47" s="29"/>
      <c r="AB47" s="160"/>
      <c r="AC47" s="453"/>
      <c r="AD47" s="142"/>
      <c r="AE47" s="142"/>
      <c r="AF47" s="197"/>
      <c r="AG47" s="138"/>
      <c r="AH47" s="9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43256</v>
      </c>
      <c r="F48" s="29"/>
      <c r="AB48" s="160"/>
      <c r="AC48" s="453"/>
      <c r="AD48" s="142"/>
      <c r="AE48" s="142"/>
      <c r="AF48" s="197"/>
      <c r="AG48" s="138"/>
      <c r="AH48" s="97"/>
    </row>
    <row r="49" customFormat="false" ht="18" hidden="false" customHeight="true" outlineLevel="0" collapsed="false">
      <c r="A49" s="165"/>
      <c r="B49" s="166"/>
      <c r="C49" s="167"/>
      <c r="D49" s="167"/>
      <c r="F49" s="29"/>
      <c r="AB49" s="160"/>
      <c r="AC49" s="453"/>
      <c r="AD49" s="142"/>
      <c r="AE49" s="142"/>
      <c r="AF49" s="197"/>
      <c r="AG49" s="138"/>
      <c r="AH49" s="97"/>
    </row>
    <row r="50" customFormat="false" ht="18" hidden="false" customHeight="true" outlineLevel="0" collapsed="false">
      <c r="C50" s="190"/>
      <c r="F50" s="29"/>
      <c r="AB50" s="160"/>
      <c r="AC50" s="453"/>
      <c r="AD50" s="142"/>
      <c r="AE50" s="142"/>
      <c r="AF50" s="197"/>
      <c r="AG50" s="459"/>
      <c r="AH50" s="97"/>
    </row>
    <row r="51" customFormat="false" ht="21.95" hidden="false" customHeight="true" outlineLevel="0" collapsed="false">
      <c r="AB51" s="160"/>
      <c r="AC51" s="453"/>
      <c r="AD51" s="142"/>
      <c r="AE51" s="142"/>
      <c r="AF51" s="197"/>
      <c r="AG51" s="460"/>
    </row>
    <row r="52" customFormat="false" ht="18" hidden="false" customHeight="true" outlineLevel="0" collapsed="false">
      <c r="AB52" s="160"/>
      <c r="AC52" s="453"/>
      <c r="AD52" s="142"/>
      <c r="AE52" s="142"/>
      <c r="AF52" s="142"/>
      <c r="AG52" s="138"/>
    </row>
    <row r="53" customFormat="false" ht="18" hidden="false" customHeight="true" outlineLevel="0" collapsed="false">
      <c r="AB53" s="180"/>
      <c r="AF53" s="142"/>
      <c r="AG53" s="138"/>
    </row>
    <row r="54" customFormat="false" ht="18" hidden="false" customHeight="true" outlineLevel="0" collapsed="false">
      <c r="AB54" s="461"/>
    </row>
    <row r="55" customFormat="false" ht="17.1" hidden="false" customHeight="true" outlineLevel="0" collapsed="false">
      <c r="AB55" s="461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52"/>
      <c r="AD59" s="246"/>
      <c r="AE59" s="246"/>
      <c r="AF59" s="246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60"/>
      <c r="AC60" s="452"/>
      <c r="AD60" s="142"/>
      <c r="AE60" s="142"/>
      <c r="AF60" s="142"/>
      <c r="AG60" s="138"/>
      <c r="AH60" s="137"/>
    </row>
    <row r="61" customFormat="false" ht="18" hidden="false" customHeight="true" outlineLevel="0" collapsed="false">
      <c r="P61" s="32"/>
      <c r="Q61" s="32"/>
      <c r="R61" s="32"/>
      <c r="S61" s="32"/>
      <c r="AB61" s="160"/>
      <c r="AC61" s="452"/>
      <c r="AD61" s="142"/>
      <c r="AE61" s="142"/>
      <c r="AF61" s="142"/>
      <c r="AG61" s="138"/>
      <c r="AH61" s="137"/>
    </row>
    <row r="62" customFormat="false" ht="18" hidden="false" customHeight="true" outlineLevel="0" collapsed="false">
      <c r="P62" s="32"/>
      <c r="Q62" s="32"/>
      <c r="R62" s="32"/>
      <c r="S62" s="32"/>
      <c r="AB62" s="160"/>
      <c r="AC62" s="452"/>
      <c r="AD62" s="142"/>
      <c r="AE62" s="142"/>
      <c r="AF62" s="142"/>
      <c r="AG62" s="138"/>
      <c r="AH62" s="137"/>
    </row>
    <row r="63" customFormat="false" ht="18" hidden="false" customHeight="true" outlineLevel="0" collapsed="false">
      <c r="P63" s="32"/>
      <c r="Q63" s="32"/>
      <c r="R63" s="32"/>
      <c r="S63" s="32"/>
      <c r="AB63" s="160"/>
      <c r="AC63" s="452"/>
      <c r="AD63" s="142"/>
      <c r="AE63" s="142"/>
      <c r="AF63" s="142"/>
      <c r="AG63" s="138"/>
      <c r="AH63" s="137"/>
    </row>
    <row r="64" customFormat="false" ht="18" hidden="false" customHeight="true" outlineLevel="0" collapsed="false">
      <c r="P64" s="32"/>
      <c r="Q64" s="32"/>
      <c r="R64" s="32"/>
      <c r="S64" s="32"/>
      <c r="AB64" s="160"/>
      <c r="AC64" s="452"/>
      <c r="AD64" s="142"/>
      <c r="AE64" s="142"/>
      <c r="AF64" s="142"/>
      <c r="AG64" s="138"/>
      <c r="AH64" s="137"/>
    </row>
    <row r="65" customFormat="false" ht="18" hidden="false" customHeight="true" outlineLevel="0" collapsed="false">
      <c r="P65" s="32"/>
      <c r="Q65" s="32"/>
      <c r="R65" s="32"/>
      <c r="S65" s="32"/>
      <c r="AB65" s="160"/>
      <c r="AC65" s="452"/>
      <c r="AD65" s="142"/>
      <c r="AE65" s="142"/>
      <c r="AF65" s="142"/>
      <c r="AG65" s="138"/>
      <c r="AH65" s="137"/>
    </row>
    <row r="66" customFormat="false" ht="18" hidden="false" customHeight="true" outlineLevel="0" collapsed="false">
      <c r="P66" s="32"/>
      <c r="Q66" s="32"/>
      <c r="R66" s="32"/>
      <c r="S66" s="32"/>
      <c r="AB66" s="160"/>
      <c r="AC66" s="452"/>
      <c r="AD66" s="142"/>
      <c r="AE66" s="142"/>
      <c r="AF66" s="142"/>
      <c r="AG66" s="138"/>
      <c r="AH66" s="137"/>
    </row>
    <row r="67" customFormat="false" ht="18" hidden="false" customHeight="true" outlineLevel="0" collapsed="false">
      <c r="P67" s="32"/>
      <c r="Q67" s="32"/>
      <c r="R67" s="32"/>
      <c r="S67" s="32"/>
      <c r="AB67" s="160"/>
      <c r="AC67" s="452"/>
      <c r="AD67" s="142"/>
      <c r="AE67" s="142"/>
      <c r="AF67" s="142"/>
      <c r="AG67" s="138"/>
      <c r="AH67" s="137"/>
    </row>
    <row r="68" customFormat="false" ht="18" hidden="false" customHeight="true" outlineLevel="0" collapsed="false">
      <c r="P68" s="32"/>
      <c r="Q68" s="32"/>
      <c r="R68" s="32"/>
      <c r="S68" s="32"/>
      <c r="AB68" s="160"/>
      <c r="AC68" s="452"/>
      <c r="AD68" s="142"/>
      <c r="AE68" s="142"/>
      <c r="AF68" s="142"/>
      <c r="AG68" s="138"/>
      <c r="AH68" s="137"/>
    </row>
    <row r="69" customFormat="false" ht="18" hidden="false" customHeight="true" outlineLevel="0" collapsed="false">
      <c r="C69" s="462"/>
      <c r="D69" s="142"/>
      <c r="P69" s="32"/>
      <c r="Q69" s="32"/>
      <c r="R69" s="32"/>
      <c r="S69" s="32"/>
      <c r="AB69" s="160"/>
      <c r="AC69" s="452"/>
      <c r="AD69" s="142"/>
      <c r="AE69" s="142"/>
      <c r="AF69" s="142"/>
      <c r="AG69" s="138"/>
      <c r="AH69" s="137"/>
    </row>
    <row r="70" customFormat="false" ht="18" hidden="false" customHeight="true" outlineLevel="0" collapsed="false">
      <c r="B70" s="9"/>
      <c r="C70" s="68"/>
      <c r="P70" s="32"/>
      <c r="Q70" s="32"/>
      <c r="R70" s="32"/>
      <c r="S70" s="32"/>
      <c r="AB70" s="160"/>
      <c r="AC70" s="452"/>
      <c r="AD70" s="142"/>
      <c r="AE70" s="142"/>
      <c r="AF70" s="142"/>
      <c r="AG70" s="138"/>
      <c r="AH70" s="137"/>
    </row>
    <row r="71" customFormat="false" ht="18" hidden="false" customHeight="true" outlineLevel="0" collapsed="false">
      <c r="P71" s="32"/>
      <c r="Q71" s="32"/>
      <c r="R71" s="32"/>
      <c r="S71" s="32"/>
      <c r="AB71" s="160"/>
      <c r="AC71" s="452"/>
      <c r="AD71" s="142"/>
      <c r="AE71" s="142"/>
      <c r="AF71" s="142"/>
      <c r="AG71" s="138"/>
      <c r="AH71" s="137"/>
    </row>
    <row r="72" customFormat="false" ht="18" hidden="false" customHeight="true" outlineLevel="0" collapsed="false">
      <c r="A72" s="179"/>
      <c r="P72" s="32"/>
      <c r="Q72" s="32"/>
      <c r="R72" s="32"/>
      <c r="S72" s="32"/>
      <c r="AB72" s="160"/>
      <c r="AC72" s="452"/>
      <c r="AD72" s="142"/>
      <c r="AE72" s="142"/>
      <c r="AF72" s="142"/>
      <c r="AG72" s="138"/>
      <c r="AH72" s="137"/>
    </row>
    <row r="73" customFormat="false" ht="18" hidden="false" customHeight="true" outlineLevel="0" collapsed="false">
      <c r="A73" s="9"/>
      <c r="B73" s="9"/>
      <c r="C73" s="68"/>
      <c r="P73" s="32"/>
      <c r="Q73" s="32"/>
      <c r="R73" s="32"/>
      <c r="S73" s="32"/>
      <c r="AB73" s="160"/>
      <c r="AC73" s="452"/>
      <c r="AD73" s="142"/>
      <c r="AE73" s="142"/>
      <c r="AF73" s="142"/>
      <c r="AG73" s="138"/>
      <c r="AH73" s="137"/>
    </row>
    <row r="74" customFormat="false" ht="18" hidden="false" customHeight="true" outlineLevel="0" collapsed="false">
      <c r="A74" s="9"/>
      <c r="B74" s="9"/>
      <c r="C74" s="68"/>
      <c r="P74" s="32"/>
      <c r="Q74" s="32"/>
      <c r="R74" s="32"/>
      <c r="S74" s="32"/>
      <c r="AB74" s="160"/>
      <c r="AC74" s="452"/>
      <c r="AD74" s="142"/>
      <c r="AE74" s="142"/>
      <c r="AF74" s="142"/>
      <c r="AG74" s="138"/>
      <c r="AH74" s="137"/>
    </row>
    <row r="75" customFormat="false" ht="18" hidden="false" customHeight="true" outlineLevel="0" collapsed="false">
      <c r="P75" s="32"/>
      <c r="Q75" s="32"/>
      <c r="R75" s="32"/>
      <c r="S75" s="32"/>
      <c r="AB75" s="160"/>
      <c r="AC75" s="452"/>
      <c r="AD75" s="142"/>
      <c r="AE75" s="142"/>
      <c r="AF75" s="142"/>
      <c r="AG75" s="138"/>
      <c r="AH75" s="137"/>
    </row>
    <row r="76" customFormat="false" ht="18" hidden="false" customHeight="true" outlineLevel="0" collapsed="false">
      <c r="C76" s="462"/>
      <c r="D76" s="142"/>
      <c r="P76" s="32"/>
      <c r="Q76" s="32"/>
      <c r="R76" s="32"/>
      <c r="S76" s="32"/>
      <c r="AB76" s="160"/>
      <c r="AC76" s="452"/>
      <c r="AD76" s="142"/>
      <c r="AE76" s="142"/>
      <c r="AF76" s="142"/>
      <c r="AG76" s="138"/>
      <c r="AH76" s="137"/>
    </row>
    <row r="77" customFormat="false" ht="18" hidden="false" customHeight="true" outlineLevel="0" collapsed="false">
      <c r="C77" s="462"/>
      <c r="D77" s="142"/>
      <c r="P77" s="32"/>
      <c r="Q77" s="32"/>
      <c r="R77" s="32"/>
      <c r="S77" s="32"/>
      <c r="AB77" s="160"/>
      <c r="AC77" s="452"/>
      <c r="AD77" s="142"/>
      <c r="AE77" s="142"/>
      <c r="AF77" s="142"/>
      <c r="AG77" s="138"/>
      <c r="AH77" s="137"/>
    </row>
    <row r="78" customFormat="false" ht="18" hidden="false" customHeight="true" outlineLevel="0" collapsed="false">
      <c r="C78" s="463"/>
      <c r="D78" s="142"/>
      <c r="P78" s="32"/>
      <c r="Q78" s="32"/>
      <c r="R78" s="32"/>
      <c r="S78" s="32"/>
      <c r="AB78" s="160"/>
      <c r="AC78" s="452"/>
      <c r="AD78" s="142"/>
      <c r="AE78" s="142"/>
      <c r="AF78" s="142"/>
      <c r="AG78" s="138"/>
      <c r="AH78" s="137"/>
    </row>
    <row r="79" customFormat="false" ht="18" hidden="false" customHeight="true" outlineLevel="0" collapsed="false">
      <c r="C79" s="464"/>
      <c r="P79" s="32"/>
      <c r="Q79" s="32"/>
      <c r="R79" s="32"/>
      <c r="S79" s="32"/>
      <c r="AB79" s="160"/>
      <c r="AC79" s="452"/>
      <c r="AD79" s="142"/>
      <c r="AE79" s="142"/>
      <c r="AF79" s="142"/>
      <c r="AG79" s="138"/>
      <c r="AH79" s="137"/>
    </row>
    <row r="80" customFormat="false" ht="18" hidden="false" customHeight="true" outlineLevel="0" collapsed="false">
      <c r="P80" s="32"/>
      <c r="Q80" s="32"/>
      <c r="R80" s="32"/>
      <c r="S80" s="32"/>
      <c r="AB80" s="160"/>
      <c r="AC80" s="452"/>
      <c r="AD80" s="142"/>
      <c r="AE80" s="142"/>
      <c r="AF80" s="142"/>
      <c r="AG80" s="138"/>
      <c r="AH80" s="137"/>
    </row>
    <row r="81" customFormat="false" ht="18" hidden="false" customHeight="true" outlineLevel="0" collapsed="false">
      <c r="C81" s="462"/>
      <c r="D81" s="142"/>
      <c r="P81" s="32"/>
      <c r="Q81" s="32"/>
      <c r="R81" s="32"/>
      <c r="S81" s="32"/>
      <c r="AB81" s="160"/>
      <c r="AC81" s="452"/>
      <c r="AD81" s="142"/>
      <c r="AE81" s="142"/>
      <c r="AF81" s="142"/>
      <c r="AG81" s="138"/>
      <c r="AH81" s="137"/>
    </row>
    <row r="82" customFormat="false" ht="18" hidden="false" customHeight="true" outlineLevel="0" collapsed="false">
      <c r="C82" s="462"/>
      <c r="D82" s="142"/>
      <c r="P82" s="32"/>
      <c r="Q82" s="32"/>
      <c r="R82" s="32"/>
      <c r="S82" s="32"/>
      <c r="AB82" s="160"/>
      <c r="AC82" s="452"/>
      <c r="AD82" s="142"/>
      <c r="AE82" s="142"/>
      <c r="AF82" s="142"/>
      <c r="AG82" s="138"/>
      <c r="AH82" s="137"/>
    </row>
    <row r="83" customFormat="false" ht="18" hidden="false" customHeight="true" outlineLevel="0" collapsed="false">
      <c r="C83" s="462"/>
      <c r="D83" s="142"/>
      <c r="P83" s="32"/>
      <c r="Q83" s="32"/>
      <c r="R83" s="32"/>
      <c r="S83" s="32"/>
      <c r="AB83" s="160"/>
      <c r="AC83" s="452"/>
      <c r="AD83" s="142"/>
      <c r="AE83" s="142"/>
      <c r="AF83" s="142"/>
      <c r="AG83" s="138"/>
      <c r="AH83" s="292"/>
    </row>
    <row r="84" customFormat="false" ht="24.95" hidden="false" customHeight="true" outlineLevel="0" collapsed="false">
      <c r="C84" s="463"/>
      <c r="D84" s="142"/>
      <c r="P84" s="32"/>
      <c r="Q84" s="32"/>
      <c r="R84" s="32"/>
      <c r="S84" s="32"/>
      <c r="AB84" s="461"/>
      <c r="AC84" s="452"/>
      <c r="AD84" s="142"/>
      <c r="AE84" s="142"/>
      <c r="AF84" s="142"/>
      <c r="AG84" s="138"/>
      <c r="AH84" s="465"/>
    </row>
    <row r="85" customFormat="false" ht="15" hidden="false" customHeight="true" outlineLevel="0" collapsed="false">
      <c r="C85" s="464"/>
      <c r="P85" s="32"/>
      <c r="Q85" s="32"/>
      <c r="R85" s="32"/>
      <c r="S85" s="32"/>
      <c r="AB85" s="160"/>
      <c r="AC85" s="453"/>
      <c r="AD85" s="142"/>
      <c r="AE85" s="142"/>
      <c r="AF85" s="142"/>
      <c r="AG85" s="138"/>
      <c r="AH85" s="97"/>
    </row>
    <row r="86" customFormat="false" ht="24.95" hidden="false" customHeight="true" outlineLevel="0" collapsed="false">
      <c r="P86" s="32"/>
      <c r="Q86" s="32"/>
      <c r="R86" s="32"/>
      <c r="S86" s="32"/>
      <c r="AB86" s="461"/>
      <c r="AC86" s="453"/>
      <c r="AD86" s="142"/>
      <c r="AE86" s="142"/>
      <c r="AF86" s="142"/>
      <c r="AG86" s="138"/>
      <c r="AH86" s="97"/>
    </row>
    <row r="87" customFormat="false" ht="24.95" hidden="false" customHeight="true" outlineLevel="0" collapsed="false">
      <c r="C87" s="436"/>
      <c r="P87" s="32"/>
      <c r="Q87" s="32"/>
      <c r="R87" s="32"/>
      <c r="S87" s="32"/>
      <c r="AB87" s="466"/>
      <c r="AC87" s="453"/>
      <c r="AD87" s="142"/>
      <c r="AE87" s="142"/>
      <c r="AF87" s="142"/>
      <c r="AG87" s="467"/>
      <c r="AH87" s="190"/>
    </row>
    <row r="88" customFormat="false" ht="24.95" hidden="false" customHeight="true" outlineLevel="0" collapsed="false">
      <c r="C88" s="462"/>
      <c r="D88" s="142"/>
      <c r="P88" s="32"/>
      <c r="Q88" s="32"/>
      <c r="R88" s="32"/>
      <c r="S88" s="32"/>
      <c r="AB88" s="180"/>
      <c r="AH88" s="190"/>
    </row>
    <row r="89" customFormat="false" ht="15" hidden="false" customHeight="true" outlineLevel="0" collapsed="false">
      <c r="D89" s="142"/>
      <c r="E89" s="154"/>
      <c r="F89" s="19"/>
      <c r="G89" s="246"/>
      <c r="H89" s="142"/>
      <c r="I89" s="142"/>
      <c r="J89" s="142"/>
      <c r="K89" s="18"/>
      <c r="L89" s="412"/>
      <c r="M89" s="142"/>
      <c r="N89" s="142"/>
      <c r="O89" s="18"/>
      <c r="P89" s="142"/>
      <c r="Q89" s="160"/>
      <c r="R89" s="412"/>
      <c r="S89" s="142"/>
      <c r="T89" s="142"/>
      <c r="AB89" s="468"/>
      <c r="AH89" s="190"/>
    </row>
    <row r="90" customFormat="false" ht="15" hidden="false" customHeight="true" outlineLevel="0" collapsed="false">
      <c r="D90" s="142"/>
      <c r="E90" s="154"/>
      <c r="F90" s="19"/>
      <c r="G90" s="246"/>
      <c r="H90" s="142"/>
      <c r="I90" s="142"/>
      <c r="J90" s="142"/>
      <c r="K90" s="18"/>
      <c r="L90" s="142"/>
      <c r="M90" s="142"/>
      <c r="N90" s="142"/>
      <c r="O90" s="18"/>
      <c r="P90" s="142"/>
      <c r="Q90" s="18"/>
      <c r="R90" s="142"/>
      <c r="S90" s="142"/>
      <c r="T90" s="142"/>
      <c r="AB90" s="468"/>
      <c r="AH90" s="190"/>
    </row>
    <row r="91" customFormat="false" ht="15" hidden="false" customHeight="true" outlineLevel="0" collapsed="false">
      <c r="D91" s="142"/>
      <c r="E91" s="154"/>
      <c r="F91" s="19"/>
      <c r="G91" s="246"/>
      <c r="H91" s="142"/>
      <c r="I91" s="142"/>
      <c r="J91" s="142"/>
      <c r="K91" s="18"/>
      <c r="L91" s="142"/>
      <c r="M91" s="142"/>
      <c r="N91" s="142"/>
      <c r="O91" s="18"/>
      <c r="P91" s="142"/>
      <c r="Q91" s="18"/>
      <c r="R91" s="142"/>
      <c r="S91" s="142"/>
      <c r="T91" s="142"/>
      <c r="AB91" s="468"/>
      <c r="AH91" s="29"/>
    </row>
    <row r="92" customFormat="false" ht="15" hidden="false" customHeight="true" outlineLevel="0" collapsed="false">
      <c r="D92" s="142"/>
      <c r="E92" s="154"/>
      <c r="F92" s="19"/>
      <c r="G92" s="246"/>
      <c r="H92" s="142"/>
      <c r="I92" s="142"/>
      <c r="J92" s="142"/>
      <c r="K92" s="18"/>
      <c r="L92" s="142"/>
      <c r="M92" s="142"/>
      <c r="N92" s="142"/>
      <c r="O92" s="18"/>
      <c r="P92" s="142"/>
      <c r="Q92" s="18"/>
      <c r="R92" s="142"/>
      <c r="S92" s="142"/>
      <c r="T92" s="142"/>
      <c r="V92" s="203"/>
      <c r="AB92" s="468"/>
      <c r="AH92" s="29"/>
    </row>
    <row r="93" customFormat="false" ht="15.75" hidden="false" customHeight="false" outlineLevel="0" collapsed="false">
      <c r="D93" s="142"/>
      <c r="E93" s="154"/>
      <c r="F93" s="19"/>
      <c r="G93" s="246"/>
      <c r="H93" s="142"/>
      <c r="I93" s="142"/>
      <c r="J93" s="142"/>
      <c r="K93" s="18"/>
      <c r="L93" s="142"/>
      <c r="M93" s="142"/>
      <c r="N93" s="142"/>
      <c r="O93" s="18"/>
      <c r="P93" s="142"/>
      <c r="Q93" s="18"/>
      <c r="R93" s="142"/>
      <c r="S93" s="142"/>
      <c r="T93" s="142"/>
      <c r="V93" s="203"/>
      <c r="AB93" s="468"/>
    </row>
    <row r="94" customFormat="false" ht="15.75" hidden="false" customHeight="false" outlineLevel="0" collapsed="false">
      <c r="D94" s="142"/>
      <c r="E94" s="154"/>
      <c r="F94" s="19"/>
      <c r="G94" s="246"/>
      <c r="H94" s="142"/>
      <c r="I94" s="142"/>
      <c r="J94" s="142"/>
      <c r="K94" s="18"/>
      <c r="L94" s="142"/>
      <c r="M94" s="142"/>
      <c r="N94" s="142"/>
      <c r="O94" s="18"/>
      <c r="P94" s="142"/>
      <c r="Q94" s="18"/>
      <c r="R94" s="142"/>
      <c r="S94" s="142"/>
      <c r="T94" s="142"/>
      <c r="V94" s="203"/>
      <c r="AB94" s="468"/>
    </row>
    <row r="95" customFormat="false" ht="15.75" hidden="false" customHeight="false" outlineLevel="0" collapsed="false">
      <c r="D95" s="142"/>
      <c r="E95" s="154"/>
      <c r="F95" s="19"/>
      <c r="G95" s="246"/>
      <c r="H95" s="142"/>
      <c r="I95" s="142"/>
      <c r="J95" s="142"/>
      <c r="K95" s="18"/>
      <c r="L95" s="142"/>
      <c r="M95" s="142"/>
      <c r="N95" s="142"/>
      <c r="O95" s="18"/>
      <c r="P95" s="142"/>
      <c r="Q95" s="18"/>
      <c r="R95" s="142"/>
      <c r="S95" s="142"/>
      <c r="T95" s="142"/>
      <c r="V95" s="203"/>
      <c r="AB95" s="468"/>
    </row>
    <row r="96" customFormat="false" ht="15.75" hidden="false" customHeight="false" outlineLevel="0" collapsed="false">
      <c r="D96" s="142"/>
      <c r="E96" s="154"/>
      <c r="F96" s="19"/>
      <c r="G96" s="246"/>
      <c r="H96" s="142"/>
      <c r="I96" s="142"/>
      <c r="J96" s="142"/>
      <c r="K96" s="18"/>
      <c r="L96" s="142"/>
      <c r="M96" s="142"/>
      <c r="N96" s="142"/>
      <c r="O96" s="18"/>
      <c r="P96" s="142"/>
      <c r="Q96" s="18"/>
      <c r="R96" s="142"/>
      <c r="S96" s="142"/>
      <c r="T96" s="142"/>
      <c r="V96" s="203"/>
      <c r="AB96" s="468"/>
    </row>
    <row r="97" customFormat="false" ht="15.75" hidden="false" customHeight="false" outlineLevel="0" collapsed="false">
      <c r="D97" s="142"/>
      <c r="E97" s="154"/>
      <c r="F97" s="19"/>
      <c r="G97" s="246"/>
      <c r="H97" s="142"/>
      <c r="I97" s="142"/>
      <c r="J97" s="142"/>
      <c r="K97" s="18"/>
      <c r="L97" s="142"/>
      <c r="M97" s="142"/>
      <c r="N97" s="142"/>
      <c r="O97" s="18"/>
      <c r="P97" s="142"/>
      <c r="Q97" s="18"/>
      <c r="R97" s="142"/>
      <c r="S97" s="142"/>
      <c r="T97" s="142"/>
      <c r="V97" s="203"/>
      <c r="AB97" s="19"/>
    </row>
    <row r="98" customFormat="false" ht="15.75" hidden="false" customHeight="false" outlineLevel="0" collapsed="false">
      <c r="D98" s="142"/>
      <c r="E98" s="154"/>
      <c r="F98" s="19"/>
      <c r="G98" s="246"/>
      <c r="H98" s="142"/>
      <c r="I98" s="142"/>
      <c r="J98" s="142"/>
      <c r="K98" s="18"/>
      <c r="L98" s="142"/>
      <c r="M98" s="142"/>
      <c r="N98" s="142"/>
      <c r="O98" s="18"/>
      <c r="P98" s="142"/>
      <c r="Q98" s="18"/>
      <c r="R98" s="142"/>
      <c r="S98" s="142"/>
      <c r="T98" s="142"/>
      <c r="V98" s="469"/>
    </row>
    <row r="99" customFormat="false" ht="15.75" hidden="false" customHeight="false" outlineLevel="0" collapsed="false">
      <c r="D99" s="142"/>
      <c r="E99" s="154"/>
      <c r="F99" s="19"/>
      <c r="G99" s="246"/>
      <c r="H99" s="142"/>
      <c r="I99" s="142"/>
      <c r="J99" s="142"/>
      <c r="K99" s="18"/>
      <c r="L99" s="142"/>
      <c r="M99" s="142"/>
      <c r="N99" s="142"/>
      <c r="O99" s="18"/>
      <c r="P99" s="142"/>
      <c r="Q99" s="18"/>
      <c r="R99" s="142"/>
      <c r="S99" s="142"/>
      <c r="T99" s="142"/>
      <c r="V99" s="469"/>
    </row>
    <row r="100" customFormat="false" ht="15.75" hidden="false" customHeight="false" outlineLevel="0" collapsed="false">
      <c r="D100" s="142"/>
      <c r="E100" s="154"/>
      <c r="F100" s="19"/>
      <c r="G100" s="246"/>
      <c r="H100" s="142"/>
      <c r="I100" s="142"/>
      <c r="J100" s="142"/>
      <c r="K100" s="18"/>
      <c r="L100" s="142"/>
      <c r="M100" s="142"/>
      <c r="N100" s="142"/>
      <c r="O100" s="18"/>
      <c r="P100" s="142"/>
      <c r="Q100" s="18"/>
      <c r="R100" s="142"/>
      <c r="S100" s="142"/>
      <c r="T100" s="142"/>
      <c r="V100" s="203"/>
    </row>
    <row r="101" customFormat="false" ht="15.75" hidden="false" customHeight="false" outlineLevel="0" collapsed="false">
      <c r="D101" s="142"/>
      <c r="E101" s="154"/>
      <c r="F101" s="19"/>
      <c r="G101" s="246"/>
      <c r="H101" s="142"/>
      <c r="I101" s="142"/>
      <c r="J101" s="142"/>
      <c r="K101" s="18"/>
      <c r="L101" s="142"/>
      <c r="M101" s="142"/>
      <c r="N101" s="142"/>
      <c r="O101" s="18"/>
      <c r="P101" s="142"/>
      <c r="Q101" s="18"/>
      <c r="R101" s="142"/>
      <c r="S101" s="142"/>
      <c r="T101" s="142"/>
      <c r="V101" s="469"/>
      <c r="AB101" s="18"/>
      <c r="AC101" s="452"/>
      <c r="AD101" s="246"/>
      <c r="AE101" s="246"/>
      <c r="AF101" s="246"/>
      <c r="AG101" s="18"/>
      <c r="AH101" s="18"/>
    </row>
    <row r="102" customFormat="false" ht="15.75" hidden="false" customHeight="false" outlineLevel="0" collapsed="false">
      <c r="D102" s="142"/>
      <c r="E102" s="154"/>
      <c r="F102" s="19"/>
      <c r="G102" s="246"/>
      <c r="H102" s="142"/>
      <c r="I102" s="142"/>
      <c r="J102" s="142"/>
      <c r="K102" s="18"/>
      <c r="L102" s="142"/>
      <c r="M102" s="142"/>
      <c r="N102" s="142"/>
      <c r="O102" s="18"/>
      <c r="P102" s="142"/>
      <c r="Q102" s="18"/>
      <c r="R102" s="142"/>
      <c r="S102" s="142"/>
      <c r="T102" s="142"/>
      <c r="V102" s="203"/>
      <c r="AB102" s="160"/>
      <c r="AC102" s="453"/>
      <c r="AD102" s="142"/>
      <c r="AE102" s="142"/>
      <c r="AF102" s="142"/>
      <c r="AG102" s="138"/>
      <c r="AH102" s="137"/>
    </row>
    <row r="103" customFormat="false" ht="15.75" hidden="false" customHeight="false" outlineLevel="0" collapsed="false">
      <c r="D103" s="142"/>
      <c r="E103" s="154"/>
      <c r="F103" s="19"/>
      <c r="G103" s="246"/>
      <c r="H103" s="142"/>
      <c r="I103" s="142"/>
      <c r="J103" s="142"/>
      <c r="K103" s="18"/>
      <c r="L103" s="142"/>
      <c r="M103" s="142"/>
      <c r="N103" s="142"/>
      <c r="O103" s="18"/>
      <c r="P103" s="142"/>
      <c r="Q103" s="18"/>
      <c r="R103" s="142"/>
      <c r="S103" s="142"/>
      <c r="T103" s="142"/>
      <c r="V103" s="470"/>
      <c r="AB103" s="160"/>
      <c r="AC103" s="453"/>
      <c r="AD103" s="142"/>
      <c r="AE103" s="142"/>
      <c r="AF103" s="142"/>
      <c r="AG103" s="138"/>
      <c r="AH103" s="137"/>
    </row>
    <row r="104" customFormat="false" ht="15.75" hidden="false" customHeight="false" outlineLevel="0" collapsed="false">
      <c r="D104" s="142"/>
      <c r="E104" s="154"/>
      <c r="F104" s="19"/>
      <c r="G104" s="246"/>
      <c r="H104" s="142"/>
      <c r="I104" s="142"/>
      <c r="J104" s="142"/>
      <c r="K104" s="18"/>
      <c r="L104" s="142"/>
      <c r="M104" s="142"/>
      <c r="N104" s="142"/>
      <c r="O104" s="18"/>
      <c r="P104" s="142"/>
      <c r="Q104" s="18"/>
      <c r="R104" s="142"/>
      <c r="S104" s="142"/>
      <c r="T104" s="142"/>
      <c r="V104" s="469"/>
      <c r="AB104" s="160"/>
      <c r="AC104" s="453"/>
      <c r="AD104" s="142"/>
      <c r="AE104" s="142"/>
      <c r="AF104" s="142"/>
      <c r="AG104" s="138"/>
      <c r="AH104" s="137"/>
    </row>
    <row r="105" customFormat="false" ht="15.75" hidden="false" customHeight="false" outlineLevel="0" collapsed="false">
      <c r="D105" s="142"/>
      <c r="E105" s="154"/>
      <c r="F105" s="19"/>
      <c r="G105" s="246"/>
      <c r="H105" s="142"/>
      <c r="I105" s="142"/>
      <c r="J105" s="142"/>
      <c r="K105" s="18"/>
      <c r="L105" s="142"/>
      <c r="M105" s="142"/>
      <c r="N105" s="142"/>
      <c r="O105" s="18"/>
      <c r="P105" s="142"/>
      <c r="Q105" s="18"/>
      <c r="R105" s="142"/>
      <c r="S105" s="142"/>
      <c r="T105" s="142"/>
      <c r="V105" s="469"/>
      <c r="AB105" s="160"/>
      <c r="AC105" s="453"/>
      <c r="AD105" s="142"/>
      <c r="AE105" s="142"/>
      <c r="AF105" s="142"/>
      <c r="AG105" s="138"/>
      <c r="AH105" s="137"/>
    </row>
    <row r="106" customFormat="false" ht="15.75" hidden="false" customHeight="false" outlineLevel="0" collapsed="false">
      <c r="D106" s="142"/>
      <c r="E106" s="154"/>
      <c r="F106" s="19"/>
      <c r="G106" s="246"/>
      <c r="H106" s="142"/>
      <c r="I106" s="142"/>
      <c r="J106" s="142"/>
      <c r="K106" s="18"/>
      <c r="L106" s="142"/>
      <c r="M106" s="142"/>
      <c r="N106" s="142"/>
      <c r="O106" s="18"/>
      <c r="P106" s="142"/>
      <c r="Q106" s="18"/>
      <c r="R106" s="142"/>
      <c r="S106" s="142"/>
      <c r="T106" s="142"/>
      <c r="V106" s="469"/>
      <c r="AB106" s="160"/>
      <c r="AC106" s="453"/>
      <c r="AD106" s="142"/>
      <c r="AE106" s="142"/>
      <c r="AF106" s="142"/>
      <c r="AG106" s="138"/>
      <c r="AH106" s="137"/>
    </row>
    <row r="107" customFormat="false" ht="15.75" hidden="false" customHeight="false" outlineLevel="0" collapsed="false">
      <c r="D107" s="142"/>
      <c r="E107" s="154"/>
      <c r="F107" s="19"/>
      <c r="G107" s="246"/>
      <c r="H107" s="142"/>
      <c r="I107" s="142"/>
      <c r="J107" s="142"/>
      <c r="K107" s="18"/>
      <c r="L107" s="142"/>
      <c r="M107" s="142"/>
      <c r="N107" s="142"/>
      <c r="O107" s="18"/>
      <c r="P107" s="142"/>
      <c r="Q107" s="18"/>
      <c r="R107" s="142"/>
      <c r="S107" s="142"/>
      <c r="T107" s="142"/>
      <c r="V107" s="203"/>
      <c r="AB107" s="160"/>
      <c r="AC107" s="453"/>
      <c r="AD107" s="142"/>
      <c r="AE107" s="142"/>
      <c r="AF107" s="142"/>
      <c r="AG107" s="138"/>
      <c r="AH107" s="137"/>
    </row>
    <row r="108" customFormat="false" ht="15.75" hidden="false" customHeight="false" outlineLevel="0" collapsed="false">
      <c r="D108" s="142"/>
      <c r="E108" s="154"/>
      <c r="F108" s="19"/>
      <c r="G108" s="246"/>
      <c r="H108" s="142"/>
      <c r="I108" s="142"/>
      <c r="J108" s="142"/>
      <c r="K108" s="18"/>
      <c r="L108" s="142"/>
      <c r="M108" s="142"/>
      <c r="N108" s="142"/>
      <c r="O108" s="18"/>
      <c r="P108" s="142"/>
      <c r="Q108" s="18"/>
      <c r="R108" s="142"/>
      <c r="S108" s="142"/>
      <c r="T108" s="142"/>
      <c r="V108" s="203"/>
      <c r="AB108" s="160"/>
      <c r="AC108" s="453"/>
      <c r="AD108" s="142"/>
      <c r="AE108" s="142"/>
      <c r="AF108" s="142"/>
      <c r="AG108" s="138"/>
      <c r="AH108" s="137"/>
    </row>
    <row r="109" customFormat="false" ht="15.75" hidden="false" customHeight="false" outlineLevel="0" collapsed="false">
      <c r="D109" s="142"/>
      <c r="E109" s="154"/>
      <c r="F109" s="19"/>
      <c r="G109" s="246"/>
      <c r="H109" s="142"/>
      <c r="I109" s="142"/>
      <c r="J109" s="142"/>
      <c r="K109" s="18"/>
      <c r="L109" s="142"/>
      <c r="M109" s="142"/>
      <c r="N109" s="142"/>
      <c r="O109" s="18"/>
      <c r="P109" s="142"/>
      <c r="Q109" s="18"/>
      <c r="R109" s="142"/>
      <c r="S109" s="142"/>
      <c r="T109" s="142"/>
      <c r="V109" s="203"/>
      <c r="AB109" s="160"/>
      <c r="AC109" s="453"/>
      <c r="AD109" s="142"/>
      <c r="AE109" s="142"/>
      <c r="AF109" s="142"/>
      <c r="AG109" s="138"/>
      <c r="AH109" s="137"/>
    </row>
    <row r="110" customFormat="false" ht="11.25" hidden="false" customHeight="false" outlineLevel="0" collapsed="false">
      <c r="D110" s="142"/>
      <c r="E110" s="154"/>
      <c r="F110" s="19"/>
      <c r="G110" s="246"/>
      <c r="H110" s="142"/>
      <c r="I110" s="142"/>
      <c r="J110" s="142"/>
      <c r="K110" s="18"/>
      <c r="L110" s="142"/>
      <c r="M110" s="142"/>
      <c r="N110" s="142"/>
      <c r="O110" s="18"/>
      <c r="P110" s="142"/>
      <c r="Q110" s="18"/>
      <c r="R110" s="142"/>
      <c r="S110" s="142"/>
      <c r="T110" s="142"/>
      <c r="AB110" s="160"/>
      <c r="AC110" s="453"/>
      <c r="AD110" s="142"/>
      <c r="AE110" s="142"/>
      <c r="AF110" s="142"/>
      <c r="AG110" s="138"/>
      <c r="AH110" s="137"/>
    </row>
    <row r="111" customFormat="false" ht="11.25" hidden="false" customHeight="false" outlineLevel="0" collapsed="false">
      <c r="D111" s="142"/>
      <c r="E111" s="154"/>
      <c r="F111" s="19"/>
      <c r="G111" s="246"/>
      <c r="H111" s="142"/>
      <c r="I111" s="142"/>
      <c r="J111" s="142"/>
      <c r="K111" s="18"/>
      <c r="L111" s="142"/>
      <c r="M111" s="142"/>
      <c r="N111" s="142"/>
      <c r="O111" s="18"/>
      <c r="P111" s="142"/>
      <c r="Q111" s="18"/>
      <c r="R111" s="142"/>
      <c r="S111" s="142"/>
      <c r="T111" s="142"/>
      <c r="AB111" s="160"/>
      <c r="AC111" s="453"/>
      <c r="AD111" s="142"/>
      <c r="AE111" s="142"/>
      <c r="AF111" s="142"/>
      <c r="AG111" s="138"/>
      <c r="AH111" s="137"/>
    </row>
    <row r="112" customFormat="false" ht="11.25" hidden="false" customHeight="false" outlineLevel="0" collapsed="false">
      <c r="D112" s="142"/>
      <c r="E112" s="154"/>
      <c r="F112" s="19"/>
      <c r="G112" s="246"/>
      <c r="H112" s="142"/>
      <c r="I112" s="142"/>
      <c r="J112" s="142"/>
      <c r="K112" s="18"/>
      <c r="L112" s="142"/>
      <c r="M112" s="142"/>
      <c r="N112" s="142"/>
      <c r="O112" s="18"/>
      <c r="P112" s="142"/>
      <c r="Q112" s="18"/>
      <c r="R112" s="142"/>
      <c r="S112" s="142"/>
      <c r="T112" s="142"/>
      <c r="AB112" s="160"/>
      <c r="AC112" s="453"/>
      <c r="AD112" s="142"/>
      <c r="AE112" s="142"/>
      <c r="AF112" s="142"/>
      <c r="AG112" s="138"/>
      <c r="AH112" s="137"/>
    </row>
    <row r="113" customFormat="false" ht="11.25" hidden="false" customHeight="false" outlineLevel="0" collapsed="false">
      <c r="D113" s="142"/>
      <c r="E113" s="154"/>
      <c r="F113" s="19"/>
      <c r="G113" s="246"/>
      <c r="H113" s="142"/>
      <c r="I113" s="142"/>
      <c r="J113" s="142"/>
      <c r="K113" s="18"/>
      <c r="L113" s="142"/>
      <c r="M113" s="142"/>
      <c r="N113" s="142"/>
      <c r="O113" s="18"/>
      <c r="P113" s="142"/>
      <c r="Q113" s="18"/>
      <c r="R113" s="142"/>
      <c r="S113" s="142"/>
      <c r="T113" s="142"/>
      <c r="AB113" s="160"/>
      <c r="AC113" s="453"/>
      <c r="AD113" s="142"/>
      <c r="AE113" s="142"/>
      <c r="AF113" s="142"/>
      <c r="AG113" s="138"/>
      <c r="AH113" s="137"/>
    </row>
    <row r="114" customFormat="false" ht="11.25" hidden="false" customHeight="false" outlineLevel="0" collapsed="false">
      <c r="D114" s="142"/>
      <c r="E114" s="154"/>
      <c r="F114" s="19"/>
      <c r="G114" s="246"/>
      <c r="H114" s="142"/>
      <c r="I114" s="142"/>
      <c r="J114" s="142"/>
      <c r="K114" s="18"/>
      <c r="L114" s="142"/>
      <c r="M114" s="142"/>
      <c r="N114" s="142"/>
      <c r="O114" s="18"/>
      <c r="P114" s="142"/>
      <c r="Q114" s="18"/>
      <c r="R114" s="142"/>
      <c r="S114" s="142"/>
      <c r="T114" s="142"/>
      <c r="AB114" s="160"/>
      <c r="AC114" s="453"/>
      <c r="AD114" s="142"/>
      <c r="AE114" s="142"/>
      <c r="AF114" s="142"/>
      <c r="AG114" s="138"/>
      <c r="AH114" s="137"/>
    </row>
    <row r="115" customFormat="false" ht="11.25" hidden="false" customHeight="false" outlineLevel="0" collapsed="false">
      <c r="D115" s="142"/>
      <c r="E115" s="154"/>
      <c r="F115" s="19"/>
      <c r="G115" s="246"/>
      <c r="H115" s="142"/>
      <c r="I115" s="142"/>
      <c r="J115" s="142"/>
      <c r="K115" s="18"/>
      <c r="L115" s="142"/>
      <c r="M115" s="142"/>
      <c r="N115" s="142"/>
      <c r="O115" s="18"/>
      <c r="P115" s="142"/>
      <c r="Q115" s="18"/>
      <c r="R115" s="142"/>
      <c r="S115" s="142"/>
      <c r="T115" s="142"/>
      <c r="AB115" s="160"/>
      <c r="AC115" s="453"/>
      <c r="AD115" s="142"/>
      <c r="AE115" s="142"/>
      <c r="AF115" s="142"/>
      <c r="AG115" s="138"/>
      <c r="AH115" s="137"/>
    </row>
    <row r="116" customFormat="false" ht="11.25" hidden="false" customHeight="false" outlineLevel="0" collapsed="false">
      <c r="A116" s="9"/>
      <c r="D116" s="142"/>
      <c r="E116" s="154"/>
      <c r="F116" s="19"/>
      <c r="G116" s="246"/>
      <c r="H116" s="142"/>
      <c r="I116" s="142"/>
      <c r="J116" s="142"/>
      <c r="K116" s="18"/>
      <c r="L116" s="142"/>
      <c r="M116" s="142"/>
      <c r="N116" s="142"/>
      <c r="O116" s="18"/>
      <c r="P116" s="142"/>
      <c r="Q116" s="18"/>
      <c r="R116" s="142"/>
      <c r="S116" s="142"/>
      <c r="T116" s="142"/>
      <c r="AB116" s="160"/>
      <c r="AC116" s="453"/>
      <c r="AD116" s="142"/>
      <c r="AE116" s="142"/>
      <c r="AF116" s="142"/>
      <c r="AG116" s="138"/>
      <c r="AH116" s="137"/>
    </row>
    <row r="117" customFormat="false" ht="11.25" hidden="false" customHeight="false" outlineLevel="0" collapsed="false">
      <c r="D117" s="142"/>
      <c r="E117" s="154"/>
      <c r="F117" s="19"/>
      <c r="G117" s="246"/>
      <c r="H117" s="142"/>
      <c r="I117" s="142"/>
      <c r="J117" s="142"/>
      <c r="K117" s="18"/>
      <c r="L117" s="142"/>
      <c r="M117" s="142"/>
      <c r="N117" s="142"/>
      <c r="O117" s="18"/>
      <c r="P117" s="142"/>
      <c r="Q117" s="18"/>
      <c r="R117" s="142"/>
      <c r="S117" s="142"/>
      <c r="T117" s="142"/>
      <c r="AB117" s="160"/>
      <c r="AC117" s="453"/>
      <c r="AD117" s="142"/>
      <c r="AE117" s="142"/>
      <c r="AF117" s="142"/>
      <c r="AG117" s="138"/>
      <c r="AH117" s="137"/>
    </row>
    <row r="118" customFormat="false" ht="11.25" hidden="false" customHeight="false" outlineLevel="0" collapsed="false">
      <c r="D118" s="142"/>
      <c r="E118" s="154"/>
      <c r="F118" s="19"/>
      <c r="G118" s="246"/>
      <c r="H118" s="142"/>
      <c r="I118" s="142"/>
      <c r="J118" s="142"/>
      <c r="K118" s="18"/>
      <c r="L118" s="142"/>
      <c r="M118" s="142"/>
      <c r="N118" s="142"/>
      <c r="O118" s="18"/>
      <c r="P118" s="142"/>
      <c r="Q118" s="18"/>
      <c r="R118" s="142"/>
      <c r="S118" s="142"/>
      <c r="T118" s="142"/>
      <c r="AB118" s="160"/>
      <c r="AC118" s="453"/>
      <c r="AD118" s="142"/>
      <c r="AE118" s="142"/>
      <c r="AF118" s="142"/>
      <c r="AG118" s="138"/>
      <c r="AH118" s="137"/>
    </row>
    <row r="119" customFormat="false" ht="11.25" hidden="false" customHeight="false" outlineLevel="0" collapsed="false">
      <c r="D119" s="142"/>
      <c r="E119" s="154"/>
      <c r="F119" s="19"/>
      <c r="G119" s="246"/>
      <c r="H119" s="142"/>
      <c r="I119" s="142"/>
      <c r="J119" s="142"/>
      <c r="K119" s="18"/>
      <c r="L119" s="142"/>
      <c r="M119" s="142"/>
      <c r="N119" s="142"/>
      <c r="O119" s="18"/>
      <c r="P119" s="142"/>
      <c r="Q119" s="18"/>
      <c r="R119" s="142"/>
      <c r="S119" s="142"/>
      <c r="T119" s="142"/>
      <c r="AB119" s="160"/>
      <c r="AC119" s="453"/>
      <c r="AD119" s="142"/>
      <c r="AE119" s="142"/>
      <c r="AF119" s="142"/>
      <c r="AG119" s="138"/>
      <c r="AH119" s="137"/>
    </row>
    <row r="120" customFormat="false" ht="11.25" hidden="false" customHeight="false" outlineLevel="0" collapsed="false">
      <c r="D120" s="142"/>
      <c r="E120" s="154"/>
      <c r="F120" s="19"/>
      <c r="G120" s="246"/>
      <c r="H120" s="142"/>
      <c r="I120" s="142"/>
      <c r="J120" s="142"/>
      <c r="K120" s="18"/>
      <c r="L120" s="142"/>
      <c r="M120" s="142"/>
      <c r="N120" s="142"/>
      <c r="O120" s="18"/>
      <c r="P120" s="142"/>
      <c r="Q120" s="18"/>
      <c r="R120" s="142"/>
      <c r="S120" s="142"/>
      <c r="T120" s="142"/>
      <c r="AB120" s="160"/>
      <c r="AC120" s="453"/>
      <c r="AD120" s="142"/>
      <c r="AE120" s="142"/>
      <c r="AF120" s="142"/>
      <c r="AG120" s="138"/>
      <c r="AH120" s="137"/>
    </row>
    <row r="121" customFormat="false" ht="11.25" hidden="false" customHeight="false" outlineLevel="0" collapsed="false">
      <c r="D121" s="142"/>
      <c r="E121" s="154"/>
      <c r="F121" s="19"/>
      <c r="G121" s="246"/>
      <c r="H121" s="142"/>
      <c r="I121" s="142"/>
      <c r="J121" s="142"/>
      <c r="K121" s="18"/>
      <c r="L121" s="142"/>
      <c r="M121" s="142"/>
      <c r="N121" s="142"/>
      <c r="O121" s="18"/>
      <c r="P121" s="142"/>
      <c r="Q121" s="18"/>
      <c r="R121" s="142"/>
      <c r="S121" s="142"/>
      <c r="T121" s="142"/>
      <c r="AB121" s="160"/>
      <c r="AC121" s="453"/>
      <c r="AD121" s="142"/>
      <c r="AE121" s="142"/>
      <c r="AF121" s="142"/>
      <c r="AG121" s="138"/>
      <c r="AH121" s="137"/>
    </row>
    <row r="122" customFormat="false" ht="11.25" hidden="false" customHeight="false" outlineLevel="0" collapsed="false">
      <c r="D122" s="142"/>
      <c r="E122" s="154"/>
      <c r="F122" s="19"/>
      <c r="G122" s="246"/>
      <c r="H122" s="142"/>
      <c r="I122" s="142"/>
      <c r="J122" s="142"/>
      <c r="K122" s="18"/>
      <c r="L122" s="142"/>
      <c r="M122" s="142"/>
      <c r="N122" s="142"/>
      <c r="O122" s="18"/>
      <c r="P122" s="142"/>
      <c r="Q122" s="18"/>
      <c r="R122" s="142"/>
      <c r="S122" s="142"/>
      <c r="T122" s="142"/>
      <c r="AB122" s="160"/>
      <c r="AC122" s="453"/>
      <c r="AD122" s="142"/>
      <c r="AE122" s="142"/>
      <c r="AF122" s="142"/>
      <c r="AG122" s="138"/>
      <c r="AH122" s="137"/>
    </row>
    <row r="123" customFormat="false" ht="11.25" hidden="false" customHeight="false" outlineLevel="0" collapsed="false">
      <c r="D123" s="142"/>
      <c r="E123" s="154"/>
      <c r="F123" s="19"/>
      <c r="G123" s="246"/>
      <c r="H123" s="142"/>
      <c r="I123" s="142"/>
      <c r="J123" s="142"/>
      <c r="Q123" s="32"/>
      <c r="R123" s="32"/>
      <c r="S123" s="32"/>
      <c r="AB123" s="160"/>
      <c r="AC123" s="453"/>
      <c r="AD123" s="142"/>
      <c r="AE123" s="142"/>
      <c r="AF123" s="142"/>
      <c r="AG123" s="138"/>
      <c r="AH123" s="137"/>
    </row>
    <row r="124" customFormat="false" ht="11.25" hidden="false" customHeight="false" outlineLevel="0" collapsed="false">
      <c r="D124" s="142"/>
      <c r="E124" s="154"/>
      <c r="F124" s="19"/>
      <c r="G124" s="246"/>
      <c r="H124" s="142"/>
      <c r="I124" s="142"/>
      <c r="J124" s="142"/>
      <c r="P124" s="32"/>
      <c r="Q124" s="32"/>
      <c r="R124" s="32"/>
      <c r="S124" s="32"/>
      <c r="AB124" s="160"/>
      <c r="AC124" s="453"/>
      <c r="AD124" s="142"/>
      <c r="AE124" s="142"/>
      <c r="AF124" s="142"/>
      <c r="AG124" s="138"/>
      <c r="AH124" s="137"/>
    </row>
    <row r="125" customFormat="false" ht="21.95" hidden="false" customHeight="true" outlineLevel="0" collapsed="false">
      <c r="D125" s="142"/>
      <c r="E125" s="154"/>
      <c r="F125" s="19"/>
      <c r="G125" s="142"/>
      <c r="P125" s="32"/>
      <c r="Q125" s="32"/>
      <c r="R125" s="32"/>
      <c r="S125" s="32"/>
      <c r="V125" s="203"/>
      <c r="AB125" s="160"/>
      <c r="AC125" s="453"/>
      <c r="AD125" s="142"/>
      <c r="AE125" s="142"/>
      <c r="AF125" s="142"/>
      <c r="AG125" s="138"/>
      <c r="AH125" s="137"/>
    </row>
    <row r="126" customFormat="false" ht="21.95" hidden="false" customHeight="true" outlineLevel="0" collapsed="false">
      <c r="D126" s="142"/>
      <c r="E126" s="154"/>
      <c r="F126" s="19"/>
      <c r="G126" s="142"/>
      <c r="P126" s="32"/>
      <c r="Q126" s="160"/>
      <c r="R126" s="412"/>
      <c r="S126" s="142"/>
      <c r="T126" s="142"/>
      <c r="V126" s="203"/>
      <c r="AB126" s="160"/>
      <c r="AC126" s="453"/>
      <c r="AD126" s="142"/>
      <c r="AE126" s="142"/>
      <c r="AF126" s="142"/>
      <c r="AG126" s="138"/>
      <c r="AH126" s="137"/>
    </row>
    <row r="127" customFormat="false" ht="21.95" hidden="false" customHeight="true" outlineLevel="0" collapsed="false">
      <c r="D127" s="142"/>
      <c r="E127" s="154"/>
      <c r="F127" s="19"/>
      <c r="G127" s="142"/>
      <c r="P127" s="32"/>
      <c r="Q127" s="18"/>
      <c r="R127" s="142"/>
      <c r="S127" s="142"/>
      <c r="T127" s="142"/>
      <c r="V127" s="203"/>
      <c r="AB127" s="160"/>
      <c r="AC127" s="453"/>
      <c r="AD127" s="142"/>
      <c r="AE127" s="142"/>
      <c r="AF127" s="142"/>
      <c r="AG127" s="138"/>
      <c r="AH127" s="137"/>
    </row>
    <row r="128" customFormat="false" ht="21.95" hidden="false" customHeight="true" outlineLevel="0" collapsed="false">
      <c r="D128" s="142"/>
      <c r="E128" s="154"/>
      <c r="F128" s="19"/>
      <c r="G128" s="142"/>
      <c r="Q128" s="18"/>
      <c r="R128" s="142"/>
      <c r="S128" s="142"/>
      <c r="T128" s="142"/>
      <c r="V128" s="203"/>
      <c r="AB128" s="160"/>
      <c r="AC128" s="453"/>
      <c r="AD128" s="142"/>
      <c r="AE128" s="142"/>
      <c r="AF128" s="142"/>
      <c r="AG128" s="138"/>
      <c r="AH128" s="137"/>
    </row>
    <row r="129" customFormat="false" ht="21.95" hidden="false" customHeight="true" outlineLevel="0" collapsed="false">
      <c r="D129" s="142"/>
      <c r="E129" s="154"/>
      <c r="F129" s="19"/>
      <c r="G129" s="142"/>
      <c r="P129" s="32"/>
      <c r="Q129" s="18"/>
      <c r="R129" s="142"/>
      <c r="S129" s="142"/>
      <c r="T129" s="142"/>
      <c r="V129" s="203"/>
      <c r="AB129" s="160"/>
      <c r="AC129" s="453"/>
      <c r="AD129" s="142"/>
      <c r="AE129" s="142"/>
      <c r="AF129" s="142"/>
      <c r="AG129" s="138"/>
      <c r="AH129" s="137"/>
    </row>
    <row r="130" customFormat="false" ht="21.95" hidden="false" customHeight="true" outlineLevel="0" collapsed="false">
      <c r="D130" s="142"/>
      <c r="E130" s="154"/>
      <c r="F130" s="19"/>
      <c r="G130" s="142"/>
      <c r="P130" s="32"/>
      <c r="Q130" s="18"/>
      <c r="R130" s="142"/>
      <c r="S130" s="142"/>
      <c r="T130" s="142"/>
      <c r="V130" s="203"/>
      <c r="AB130" s="160"/>
      <c r="AC130" s="453"/>
      <c r="AD130" s="142"/>
      <c r="AE130" s="142"/>
      <c r="AF130" s="142"/>
      <c r="AG130" s="138"/>
      <c r="AH130" s="137"/>
    </row>
    <row r="131" customFormat="false" ht="21.95" hidden="false" customHeight="true" outlineLevel="0" collapsed="false">
      <c r="D131" s="142"/>
      <c r="E131" s="154"/>
      <c r="F131" s="19"/>
      <c r="G131" s="142"/>
      <c r="P131" s="32"/>
      <c r="Q131" s="18"/>
      <c r="R131" s="142"/>
      <c r="S131" s="142"/>
      <c r="T131" s="142"/>
      <c r="V131" s="469"/>
      <c r="AB131" s="160"/>
      <c r="AC131" s="453"/>
      <c r="AD131" s="142"/>
      <c r="AE131" s="142"/>
      <c r="AF131" s="142"/>
      <c r="AG131" s="138"/>
      <c r="AH131" s="137"/>
    </row>
    <row r="132" customFormat="false" ht="21.95" hidden="false" customHeight="true" outlineLevel="0" collapsed="false">
      <c r="D132" s="142"/>
      <c r="E132" s="154"/>
      <c r="F132" s="19"/>
      <c r="G132" s="142"/>
      <c r="P132" s="32"/>
      <c r="Q132" s="18"/>
      <c r="R132" s="142"/>
      <c r="S132" s="142"/>
      <c r="T132" s="142"/>
      <c r="V132" s="469"/>
      <c r="AB132" s="160"/>
      <c r="AC132" s="453"/>
      <c r="AD132" s="142"/>
      <c r="AE132" s="142"/>
      <c r="AF132" s="142"/>
      <c r="AG132" s="138"/>
      <c r="AH132" s="137"/>
    </row>
    <row r="133" customFormat="false" ht="21.95" hidden="false" customHeight="true" outlineLevel="0" collapsed="false">
      <c r="A133" s="9"/>
      <c r="B133" s="9"/>
      <c r="D133" s="142"/>
      <c r="E133" s="154"/>
      <c r="F133" s="19"/>
      <c r="G133" s="142"/>
      <c r="P133" s="32"/>
      <c r="Q133" s="18"/>
      <c r="R133" s="142"/>
      <c r="S133" s="142"/>
      <c r="T133" s="142"/>
      <c r="V133" s="203"/>
      <c r="AB133" s="160"/>
      <c r="AC133" s="453"/>
      <c r="AD133" s="142"/>
      <c r="AE133" s="142"/>
      <c r="AF133" s="142"/>
      <c r="AG133" s="138"/>
      <c r="AH133" s="137"/>
    </row>
    <row r="134" customFormat="false" ht="21.95" hidden="false" customHeight="true" outlineLevel="0" collapsed="false">
      <c r="C134" s="462"/>
      <c r="D134" s="255"/>
      <c r="E134" s="154"/>
      <c r="F134" s="19"/>
      <c r="G134" s="142"/>
      <c r="P134" s="32"/>
      <c r="Q134" s="18"/>
      <c r="R134" s="142"/>
      <c r="S134" s="142"/>
      <c r="T134" s="142"/>
      <c r="V134" s="469"/>
      <c r="AB134" s="160"/>
      <c r="AC134" s="453"/>
      <c r="AD134" s="142"/>
      <c r="AE134" s="142"/>
      <c r="AF134" s="142"/>
      <c r="AG134" s="138"/>
      <c r="AH134" s="137"/>
    </row>
    <row r="135" customFormat="false" ht="21.95" hidden="false" customHeight="true" outlineLevel="0" collapsed="false">
      <c r="C135" s="471"/>
      <c r="D135" s="142"/>
      <c r="E135" s="154"/>
      <c r="F135" s="19"/>
      <c r="G135" s="142"/>
      <c r="P135" s="32"/>
      <c r="Q135" s="18"/>
      <c r="R135" s="142"/>
      <c r="S135" s="142"/>
      <c r="T135" s="142"/>
      <c r="V135" s="469"/>
      <c r="AB135" s="160"/>
      <c r="AC135" s="453"/>
      <c r="AD135" s="142"/>
      <c r="AE135" s="142"/>
      <c r="AF135" s="142"/>
      <c r="AG135" s="138"/>
      <c r="AH135" s="137"/>
    </row>
    <row r="136" customFormat="false" ht="21.95" hidden="false" customHeight="true" outlineLevel="0" collapsed="false">
      <c r="D136" s="142"/>
      <c r="E136" s="154"/>
      <c r="F136" s="19"/>
      <c r="G136" s="142"/>
      <c r="P136" s="32"/>
      <c r="Q136" s="18"/>
      <c r="R136" s="142"/>
      <c r="S136" s="142"/>
      <c r="T136" s="142"/>
      <c r="V136" s="203"/>
      <c r="AB136" s="160"/>
      <c r="AC136" s="453"/>
      <c r="AD136" s="142"/>
      <c r="AE136" s="142"/>
      <c r="AF136" s="142"/>
      <c r="AG136" s="138"/>
      <c r="AH136" s="137"/>
    </row>
    <row r="137" customFormat="false" ht="15.75" hidden="false" customHeight="false" outlineLevel="0" collapsed="false">
      <c r="D137" s="142"/>
      <c r="E137" s="154"/>
      <c r="F137" s="19"/>
      <c r="G137" s="142"/>
      <c r="P137" s="32"/>
      <c r="Q137" s="18"/>
      <c r="R137" s="142"/>
      <c r="S137" s="142"/>
      <c r="T137" s="142"/>
      <c r="V137" s="469"/>
      <c r="AB137" s="160"/>
      <c r="AC137" s="453"/>
      <c r="AD137" s="142"/>
      <c r="AE137" s="142"/>
      <c r="AF137" s="142"/>
      <c r="AG137" s="138"/>
      <c r="AH137" s="137"/>
    </row>
    <row r="138" customFormat="false" ht="15.75" hidden="false" customHeight="false" outlineLevel="0" collapsed="false">
      <c r="D138" s="142"/>
      <c r="E138" s="154"/>
      <c r="F138" s="19"/>
      <c r="G138" s="142"/>
      <c r="P138" s="32"/>
      <c r="Q138" s="18"/>
      <c r="R138" s="142"/>
      <c r="S138" s="142"/>
      <c r="T138" s="142"/>
      <c r="V138" s="203"/>
      <c r="AB138" s="160"/>
      <c r="AC138" s="453"/>
      <c r="AD138" s="142"/>
      <c r="AE138" s="142"/>
      <c r="AF138" s="142"/>
      <c r="AG138" s="138"/>
      <c r="AH138" s="137"/>
    </row>
    <row r="139" customFormat="false" ht="15.75" hidden="false" customHeight="false" outlineLevel="0" collapsed="false">
      <c r="D139" s="142"/>
      <c r="E139" s="154"/>
      <c r="F139" s="19"/>
      <c r="G139" s="142"/>
      <c r="P139" s="32"/>
      <c r="Q139" s="18"/>
      <c r="R139" s="142"/>
      <c r="S139" s="142"/>
      <c r="T139" s="142"/>
      <c r="V139" s="203"/>
      <c r="AB139" s="160"/>
      <c r="AC139" s="453"/>
      <c r="AD139" s="142"/>
      <c r="AE139" s="142"/>
      <c r="AF139" s="142"/>
      <c r="AG139" s="138"/>
      <c r="AH139" s="137"/>
    </row>
    <row r="140" customFormat="false" ht="15.75" hidden="false" customHeight="false" outlineLevel="0" collapsed="false">
      <c r="D140" s="142"/>
      <c r="E140" s="154"/>
      <c r="F140" s="19"/>
      <c r="G140" s="142"/>
      <c r="P140" s="32"/>
      <c r="Q140" s="18"/>
      <c r="R140" s="142"/>
      <c r="S140" s="142"/>
      <c r="T140" s="142"/>
      <c r="V140" s="469"/>
      <c r="AB140" s="160"/>
      <c r="AC140" s="453"/>
      <c r="AD140" s="142"/>
      <c r="AE140" s="142"/>
      <c r="AF140" s="142"/>
      <c r="AG140" s="138"/>
      <c r="AH140" s="137"/>
    </row>
    <row r="141" customFormat="false" ht="15.75" hidden="false" customHeight="false" outlineLevel="0" collapsed="false">
      <c r="D141" s="142"/>
      <c r="E141" s="154"/>
      <c r="F141" s="19"/>
      <c r="G141" s="142"/>
      <c r="P141" s="32"/>
      <c r="Q141" s="18"/>
      <c r="R141" s="142"/>
      <c r="S141" s="142"/>
      <c r="T141" s="142"/>
      <c r="V141" s="469"/>
      <c r="AB141" s="160"/>
      <c r="AC141" s="453"/>
      <c r="AD141" s="142"/>
      <c r="AE141" s="142"/>
      <c r="AF141" s="142"/>
      <c r="AG141" s="138"/>
      <c r="AH141" s="137"/>
    </row>
    <row r="142" customFormat="false" ht="15.75" hidden="false" customHeight="false" outlineLevel="0" collapsed="false">
      <c r="D142" s="142"/>
      <c r="E142" s="154"/>
      <c r="F142" s="19"/>
      <c r="G142" s="142"/>
      <c r="P142" s="32"/>
      <c r="Q142" s="18"/>
      <c r="R142" s="142"/>
      <c r="S142" s="142"/>
      <c r="T142" s="142"/>
      <c r="V142" s="203"/>
      <c r="AB142" s="160"/>
      <c r="AC142" s="453"/>
      <c r="AD142" s="142"/>
      <c r="AE142" s="142"/>
      <c r="AF142" s="142"/>
      <c r="AG142" s="138"/>
      <c r="AH142" s="137"/>
    </row>
    <row r="143" customFormat="false" ht="11.25" hidden="false" customHeight="false" outlineLevel="0" collapsed="false">
      <c r="D143" s="142"/>
      <c r="E143" s="154"/>
      <c r="P143" s="32"/>
      <c r="Q143" s="18"/>
      <c r="R143" s="142"/>
      <c r="S143" s="142"/>
      <c r="T143" s="142"/>
      <c r="AB143" s="160"/>
      <c r="AC143" s="453"/>
      <c r="AD143" s="142"/>
      <c r="AE143" s="142"/>
      <c r="AF143" s="142"/>
      <c r="AG143" s="138"/>
      <c r="AH143" s="137"/>
    </row>
    <row r="144" customFormat="false" ht="11.25" hidden="false" customHeight="false" outlineLevel="0" collapsed="false">
      <c r="D144" s="142"/>
      <c r="E144" s="154"/>
      <c r="P144" s="32"/>
      <c r="Q144" s="18"/>
      <c r="R144" s="142"/>
      <c r="S144" s="142"/>
      <c r="T144" s="142"/>
      <c r="AB144" s="160"/>
      <c r="AC144" s="453"/>
      <c r="AD144" s="142"/>
      <c r="AE144" s="142"/>
      <c r="AF144" s="142"/>
      <c r="AG144" s="138"/>
      <c r="AH144" s="137"/>
    </row>
    <row r="145" customFormat="false" ht="11.25" hidden="false" customHeight="false" outlineLevel="0" collapsed="false">
      <c r="D145" s="142"/>
      <c r="E145" s="154"/>
      <c r="P145" s="32"/>
      <c r="Q145" s="18"/>
      <c r="R145" s="142"/>
      <c r="S145" s="142"/>
      <c r="T145" s="142"/>
      <c r="AB145" s="160"/>
      <c r="AC145" s="453"/>
      <c r="AD145" s="142"/>
      <c r="AE145" s="142"/>
      <c r="AF145" s="142"/>
      <c r="AG145" s="138"/>
      <c r="AH145" s="137"/>
    </row>
    <row r="146" customFormat="false" ht="11.25" hidden="false" customHeight="false" outlineLevel="0" collapsed="false">
      <c r="D146" s="142"/>
      <c r="E146" s="154"/>
      <c r="P146" s="32"/>
      <c r="Q146" s="18"/>
      <c r="R146" s="142"/>
      <c r="S146" s="142"/>
      <c r="T146" s="142"/>
      <c r="AB146" s="160"/>
      <c r="AC146" s="453"/>
      <c r="AD146" s="142"/>
      <c r="AE146" s="142"/>
      <c r="AF146" s="142"/>
      <c r="AG146" s="138"/>
      <c r="AH146" s="137"/>
    </row>
    <row r="147" customFormat="false" ht="11.25" hidden="false" customHeight="false" outlineLevel="0" collapsed="false">
      <c r="D147" s="142"/>
      <c r="E147" s="154"/>
      <c r="P147" s="32"/>
      <c r="Q147" s="18"/>
      <c r="R147" s="142"/>
      <c r="S147" s="142"/>
      <c r="T147" s="142"/>
      <c r="AB147" s="160"/>
      <c r="AC147" s="453"/>
      <c r="AD147" s="142"/>
      <c r="AE147" s="142"/>
      <c r="AF147" s="142"/>
      <c r="AG147" s="138"/>
      <c r="AH147" s="137"/>
    </row>
    <row r="148" customFormat="false" ht="11.25" hidden="false" customHeight="false" outlineLevel="0" collapsed="false">
      <c r="D148" s="142"/>
      <c r="E148" s="154"/>
      <c r="P148" s="32"/>
      <c r="Q148" s="18"/>
      <c r="R148" s="142"/>
      <c r="S148" s="142"/>
      <c r="T148" s="142"/>
      <c r="AB148" s="160"/>
      <c r="AC148" s="453"/>
      <c r="AD148" s="142"/>
      <c r="AE148" s="142"/>
      <c r="AF148" s="142"/>
      <c r="AG148" s="138"/>
      <c r="AH148" s="137"/>
    </row>
    <row r="149" customFormat="false" ht="11.25" hidden="false" customHeight="false" outlineLevel="0" collapsed="false">
      <c r="D149" s="142"/>
      <c r="E149" s="154"/>
      <c r="P149" s="32"/>
      <c r="Q149" s="18"/>
      <c r="R149" s="142"/>
      <c r="S149" s="142"/>
      <c r="T149" s="142"/>
      <c r="AB149" s="160"/>
      <c r="AC149" s="453"/>
      <c r="AD149" s="142"/>
      <c r="AE149" s="240"/>
      <c r="AF149" s="142"/>
      <c r="AG149" s="138"/>
      <c r="AH149" s="137"/>
    </row>
    <row r="150" customFormat="false" ht="11.25" hidden="false" customHeight="false" outlineLevel="0" collapsed="false">
      <c r="D150" s="142"/>
      <c r="E150" s="154"/>
      <c r="P150" s="32"/>
      <c r="Q150" s="18"/>
      <c r="R150" s="142"/>
      <c r="S150" s="142"/>
      <c r="T150" s="142"/>
      <c r="AB150" s="160"/>
      <c r="AC150" s="453"/>
      <c r="AD150" s="142"/>
      <c r="AE150" s="142"/>
      <c r="AF150" s="142"/>
      <c r="AG150" s="138"/>
      <c r="AH150" s="137"/>
    </row>
    <row r="151" customFormat="false" ht="11.25" hidden="false" customHeight="false" outlineLevel="0" collapsed="false">
      <c r="D151" s="142"/>
      <c r="E151" s="154"/>
      <c r="P151" s="32"/>
      <c r="Q151" s="18"/>
      <c r="R151" s="142"/>
      <c r="S151" s="142"/>
      <c r="T151" s="142"/>
      <c r="AB151" s="160"/>
      <c r="AC151" s="453"/>
      <c r="AD151" s="142"/>
      <c r="AE151" s="142"/>
      <c r="AF151" s="142"/>
      <c r="AG151" s="138"/>
      <c r="AH151" s="137"/>
    </row>
    <row r="152" customFormat="false" ht="11.25" hidden="false" customHeight="false" outlineLevel="0" collapsed="false">
      <c r="D152" s="142"/>
      <c r="E152" s="154"/>
      <c r="P152" s="32"/>
      <c r="Q152" s="18"/>
      <c r="R152" s="142"/>
      <c r="S152" s="142"/>
      <c r="T152" s="142"/>
      <c r="AB152" s="160"/>
      <c r="AC152" s="453"/>
      <c r="AD152" s="142"/>
      <c r="AE152" s="142"/>
      <c r="AF152" s="142"/>
      <c r="AG152" s="138"/>
      <c r="AH152" s="137"/>
    </row>
    <row r="153" customFormat="false" ht="11.25" hidden="false" customHeight="false" outlineLevel="0" collapsed="false">
      <c r="D153" s="142"/>
      <c r="E153" s="154"/>
      <c r="P153" s="32"/>
      <c r="Q153" s="18"/>
      <c r="R153" s="142"/>
      <c r="S153" s="142"/>
      <c r="T153" s="142"/>
      <c r="AB153" s="160"/>
      <c r="AC153" s="453"/>
      <c r="AD153" s="142"/>
      <c r="AE153" s="142"/>
      <c r="AF153" s="142"/>
      <c r="AG153" s="138"/>
      <c r="AH153" s="137"/>
    </row>
    <row r="154" customFormat="false" ht="11.25" hidden="false" customHeight="false" outlineLevel="0" collapsed="false">
      <c r="D154" s="142"/>
      <c r="E154" s="154"/>
      <c r="P154" s="32"/>
      <c r="Q154" s="18"/>
      <c r="R154" s="142"/>
      <c r="S154" s="142"/>
      <c r="T154" s="142"/>
      <c r="AB154" s="160"/>
      <c r="AC154" s="453"/>
      <c r="AD154" s="142"/>
      <c r="AE154" s="142"/>
      <c r="AF154" s="142"/>
      <c r="AG154" s="138"/>
      <c r="AH154" s="137"/>
    </row>
    <row r="155" customFormat="false" ht="11.25" hidden="false" customHeight="false" outlineLevel="0" collapsed="false">
      <c r="D155" s="142"/>
      <c r="E155" s="154"/>
      <c r="P155" s="32"/>
      <c r="Q155" s="18"/>
      <c r="R155" s="142"/>
      <c r="S155" s="142"/>
      <c r="T155" s="142"/>
      <c r="AB155" s="160"/>
      <c r="AC155" s="453"/>
      <c r="AD155" s="142"/>
      <c r="AE155" s="142"/>
      <c r="AF155" s="142"/>
      <c r="AG155" s="138"/>
      <c r="AH155" s="137"/>
    </row>
    <row r="156" customFormat="false" ht="11.25" hidden="false" customHeight="false" outlineLevel="0" collapsed="false">
      <c r="D156" s="142"/>
      <c r="E156" s="154"/>
      <c r="P156" s="32"/>
      <c r="Q156" s="18"/>
      <c r="R156" s="142"/>
      <c r="S156" s="142"/>
      <c r="T156" s="142"/>
      <c r="AB156" s="160"/>
      <c r="AC156" s="453"/>
      <c r="AD156" s="142"/>
      <c r="AE156" s="142"/>
      <c r="AF156" s="142"/>
      <c r="AG156" s="138"/>
      <c r="AH156" s="137"/>
    </row>
    <row r="157" customFormat="false" ht="11.25" hidden="false" customHeight="false" outlineLevel="0" collapsed="false">
      <c r="D157" s="142"/>
      <c r="E157" s="154"/>
      <c r="P157" s="32"/>
      <c r="Q157" s="18"/>
      <c r="R157" s="142"/>
      <c r="S157" s="142"/>
      <c r="T157" s="142"/>
      <c r="AB157" s="160"/>
      <c r="AC157" s="453"/>
      <c r="AD157" s="142"/>
      <c r="AE157" s="142"/>
      <c r="AF157" s="142"/>
      <c r="AG157" s="138"/>
      <c r="AH157" s="137"/>
    </row>
    <row r="158" customFormat="false" ht="11.25" hidden="false" customHeight="false" outlineLevel="0" collapsed="false">
      <c r="D158" s="142"/>
      <c r="E158" s="154"/>
      <c r="P158" s="32"/>
      <c r="Q158" s="18"/>
      <c r="R158" s="142"/>
      <c r="S158" s="142"/>
      <c r="T158" s="142"/>
      <c r="AB158" s="160"/>
      <c r="AC158" s="453"/>
      <c r="AD158" s="142"/>
      <c r="AE158" s="142"/>
      <c r="AF158" s="142"/>
      <c r="AG158" s="138"/>
      <c r="AH158" s="137"/>
    </row>
    <row r="159" customFormat="false" ht="12" hidden="false" customHeight="false" outlineLevel="0" collapsed="false">
      <c r="D159" s="142"/>
      <c r="E159" s="154"/>
      <c r="P159" s="32"/>
      <c r="Q159" s="18"/>
      <c r="R159" s="142"/>
      <c r="S159" s="142"/>
      <c r="T159" s="142"/>
      <c r="V159" s="173"/>
      <c r="AB159" s="160"/>
      <c r="AC159" s="453"/>
      <c r="AD159" s="142"/>
      <c r="AE159" s="142"/>
      <c r="AF159" s="142"/>
      <c r="AG159" s="138"/>
      <c r="AH159" s="137"/>
    </row>
    <row r="160" customFormat="false" ht="12" hidden="false" customHeight="false" outlineLevel="0" collapsed="false">
      <c r="D160" s="142"/>
      <c r="E160" s="154"/>
      <c r="P160" s="32"/>
      <c r="Q160" s="142"/>
      <c r="R160" s="32"/>
      <c r="S160" s="32"/>
      <c r="T160" s="137"/>
      <c r="V160" s="173"/>
      <c r="AB160" s="160"/>
      <c r="AC160" s="453"/>
      <c r="AD160" s="142"/>
      <c r="AE160" s="142"/>
      <c r="AF160" s="142"/>
      <c r="AG160" s="138"/>
      <c r="AH160" s="137"/>
    </row>
    <row r="161" customFormat="false" ht="12" hidden="false" customHeight="false" outlineLevel="0" collapsed="false">
      <c r="D161" s="142"/>
      <c r="E161" s="154"/>
      <c r="P161" s="32"/>
      <c r="Q161" s="142"/>
      <c r="R161" s="32"/>
      <c r="S161" s="32"/>
      <c r="T161" s="137"/>
      <c r="V161" s="173"/>
      <c r="AB161" s="160"/>
      <c r="AC161" s="453"/>
      <c r="AD161" s="142"/>
      <c r="AE161" s="142"/>
      <c r="AF161" s="142"/>
      <c r="AG161" s="138"/>
      <c r="AH161" s="137"/>
    </row>
    <row r="162" customFormat="false" ht="12" hidden="false" customHeight="false" outlineLevel="0" collapsed="false">
      <c r="D162" s="142"/>
      <c r="E162" s="154"/>
      <c r="P162" s="32"/>
      <c r="Q162" s="142"/>
      <c r="R162" s="32"/>
      <c r="S162" s="32"/>
      <c r="T162" s="137"/>
      <c r="V162" s="173"/>
      <c r="AB162" s="160"/>
      <c r="AC162" s="453"/>
      <c r="AD162" s="142"/>
      <c r="AE162" s="142"/>
      <c r="AF162" s="142"/>
      <c r="AG162" s="138"/>
      <c r="AH162" s="137"/>
    </row>
    <row r="163" customFormat="false" ht="12" hidden="false" customHeight="false" outlineLevel="0" collapsed="false">
      <c r="D163" s="142"/>
      <c r="E163" s="154"/>
      <c r="P163" s="32"/>
      <c r="Q163" s="142"/>
      <c r="R163" s="32"/>
      <c r="S163" s="32"/>
      <c r="T163" s="137"/>
      <c r="V163" s="173"/>
      <c r="AB163" s="160"/>
      <c r="AC163" s="453"/>
      <c r="AD163" s="142"/>
      <c r="AE163" s="142"/>
      <c r="AF163" s="142"/>
      <c r="AG163" s="138"/>
      <c r="AH163" s="137"/>
    </row>
    <row r="164" customFormat="false" ht="12" hidden="false" customHeight="false" outlineLevel="0" collapsed="false">
      <c r="D164" s="142"/>
      <c r="E164" s="154"/>
      <c r="P164" s="32"/>
      <c r="Q164" s="32"/>
      <c r="R164" s="32"/>
      <c r="S164" s="32"/>
      <c r="T164" s="137"/>
      <c r="V164" s="173"/>
      <c r="AB164" s="160"/>
      <c r="AC164" s="453"/>
      <c r="AD164" s="142"/>
      <c r="AE164" s="142"/>
      <c r="AF164" s="142"/>
      <c r="AG164" s="138"/>
      <c r="AH164" s="137"/>
    </row>
    <row r="165" customFormat="false" ht="11.25" hidden="false" customHeight="false" outlineLevel="0" collapsed="false">
      <c r="D165" s="142"/>
      <c r="E165" s="154"/>
      <c r="P165" s="32"/>
      <c r="Q165" s="32"/>
      <c r="R165" s="32"/>
      <c r="S165" s="32"/>
      <c r="T165" s="137"/>
      <c r="AB165" s="160"/>
      <c r="AC165" s="453"/>
      <c r="AD165" s="142"/>
      <c r="AE165" s="142"/>
      <c r="AF165" s="142"/>
      <c r="AG165" s="138"/>
      <c r="AH165" s="137"/>
    </row>
    <row r="166" customFormat="false" ht="11.25" hidden="false" customHeight="false" outlineLevel="0" collapsed="false">
      <c r="D166" s="142"/>
      <c r="E166" s="154"/>
      <c r="P166" s="32"/>
      <c r="Q166" s="32"/>
      <c r="R166" s="32"/>
      <c r="S166" s="32"/>
      <c r="AB166" s="160"/>
      <c r="AC166" s="453"/>
      <c r="AD166" s="142"/>
      <c r="AE166" s="142"/>
      <c r="AF166" s="142"/>
      <c r="AG166" s="138"/>
      <c r="AH166" s="137"/>
    </row>
    <row r="167" customFormat="false" ht="11.25" hidden="false" customHeight="false" outlineLevel="0" collapsed="false">
      <c r="D167" s="142"/>
      <c r="E167" s="154"/>
      <c r="P167" s="160"/>
      <c r="Q167" s="412"/>
      <c r="R167" s="142"/>
      <c r="S167" s="142"/>
      <c r="AB167" s="160"/>
      <c r="AC167" s="453"/>
      <c r="AD167" s="142"/>
      <c r="AE167" s="142"/>
      <c r="AF167" s="142"/>
      <c r="AG167" s="138"/>
      <c r="AH167" s="137"/>
    </row>
    <row r="168" customFormat="false" ht="11.25" hidden="false" customHeight="false" outlineLevel="0" collapsed="false">
      <c r="D168" s="142"/>
      <c r="E168" s="154"/>
      <c r="P168" s="18"/>
      <c r="Q168" s="142"/>
      <c r="R168" s="142"/>
      <c r="S168" s="142"/>
      <c r="AB168" s="160"/>
      <c r="AC168" s="453"/>
      <c r="AD168" s="240"/>
      <c r="AE168" s="240"/>
      <c r="AF168" s="142"/>
      <c r="AG168" s="138"/>
      <c r="AH168" s="137"/>
    </row>
    <row r="169" customFormat="false" ht="15" hidden="false" customHeight="true" outlineLevel="0" collapsed="false">
      <c r="D169" s="142"/>
      <c r="E169" s="154"/>
      <c r="P169" s="18"/>
      <c r="Q169" s="142"/>
      <c r="R169" s="142"/>
      <c r="S169" s="142"/>
      <c r="V169" s="343"/>
      <c r="W169" s="343"/>
      <c r="X169" s="343"/>
      <c r="Y169" s="472"/>
      <c r="Z169" s="343"/>
      <c r="AA169" s="343"/>
      <c r="AB169" s="160"/>
      <c r="AC169" s="453"/>
      <c r="AD169" s="240"/>
      <c r="AE169" s="240"/>
      <c r="AF169" s="142"/>
      <c r="AG169" s="138"/>
      <c r="AH169" s="137"/>
    </row>
    <row r="170" customFormat="false" ht="15" hidden="false" customHeight="true" outlineLevel="0" collapsed="false">
      <c r="D170" s="142"/>
      <c r="E170" s="154"/>
      <c r="P170" s="18"/>
      <c r="Q170" s="142"/>
      <c r="R170" s="142"/>
      <c r="S170" s="142"/>
      <c r="V170" s="343"/>
      <c r="W170" s="343"/>
      <c r="X170" s="343"/>
      <c r="Y170" s="472"/>
      <c r="Z170" s="343"/>
      <c r="AA170" s="343"/>
      <c r="AB170" s="160"/>
      <c r="AC170" s="453"/>
      <c r="AD170" s="240"/>
      <c r="AE170" s="240"/>
      <c r="AF170" s="142"/>
      <c r="AG170" s="138"/>
      <c r="AH170" s="137"/>
    </row>
    <row r="171" customFormat="false" ht="15" hidden="false" customHeight="true" outlineLevel="0" collapsed="false">
      <c r="D171" s="142"/>
      <c r="E171" s="154"/>
      <c r="P171" s="18"/>
      <c r="Q171" s="142"/>
      <c r="R171" s="142"/>
      <c r="S171" s="142"/>
      <c r="V171" s="343"/>
      <c r="W171" s="343"/>
      <c r="X171" s="343"/>
      <c r="Y171" s="472"/>
      <c r="Z171" s="343"/>
      <c r="AA171" s="343"/>
      <c r="AB171" s="160"/>
      <c r="AC171" s="453"/>
      <c r="AD171" s="240"/>
      <c r="AE171" s="240"/>
      <c r="AF171" s="142"/>
      <c r="AG171" s="138"/>
      <c r="AH171" s="137"/>
    </row>
    <row r="172" customFormat="false" ht="15" hidden="false" customHeight="true" outlineLevel="0" collapsed="false">
      <c r="D172" s="142"/>
      <c r="E172" s="154"/>
      <c r="P172" s="18"/>
      <c r="Q172" s="142"/>
      <c r="R172" s="142"/>
      <c r="S172" s="142"/>
      <c r="V172" s="343"/>
      <c r="W172" s="343"/>
      <c r="X172" s="343"/>
      <c r="Y172" s="472"/>
      <c r="Z172" s="343"/>
      <c r="AA172" s="343"/>
      <c r="AB172" s="160"/>
      <c r="AC172" s="453"/>
      <c r="AD172" s="142"/>
      <c r="AE172" s="240"/>
      <c r="AF172" s="142"/>
      <c r="AG172" s="138"/>
      <c r="AH172" s="137"/>
    </row>
    <row r="173" customFormat="false" ht="15" hidden="false" customHeight="true" outlineLevel="0" collapsed="false">
      <c r="D173" s="142"/>
      <c r="E173" s="154"/>
      <c r="P173" s="18"/>
      <c r="Q173" s="142"/>
      <c r="R173" s="142"/>
      <c r="S173" s="142"/>
      <c r="V173" s="343"/>
      <c r="W173" s="343"/>
      <c r="X173" s="343"/>
      <c r="Y173" s="472"/>
      <c r="Z173" s="343"/>
      <c r="AA173" s="343"/>
      <c r="AB173" s="160"/>
      <c r="AC173" s="453"/>
      <c r="AD173" s="240"/>
      <c r="AE173" s="240"/>
      <c r="AF173" s="142"/>
      <c r="AG173" s="138"/>
      <c r="AH173" s="137"/>
    </row>
    <row r="174" customFormat="false" ht="15" hidden="false" customHeight="true" outlineLevel="0" collapsed="false">
      <c r="D174" s="142"/>
      <c r="E174" s="154"/>
      <c r="P174" s="18"/>
      <c r="Q174" s="142"/>
      <c r="R174" s="142"/>
      <c r="S174" s="142"/>
      <c r="V174" s="343"/>
      <c r="W174" s="343"/>
      <c r="X174" s="343"/>
      <c r="Y174" s="472"/>
      <c r="Z174" s="343"/>
      <c r="AA174" s="343"/>
      <c r="AB174" s="160"/>
      <c r="AC174" s="453"/>
      <c r="AD174" s="240"/>
      <c r="AE174" s="240"/>
      <c r="AF174" s="142"/>
      <c r="AG174" s="138"/>
      <c r="AH174" s="137"/>
    </row>
    <row r="175" customFormat="false" ht="15" hidden="false" customHeight="true" outlineLevel="0" collapsed="false">
      <c r="D175" s="142"/>
      <c r="E175" s="154"/>
      <c r="P175" s="18"/>
      <c r="Q175" s="142"/>
      <c r="R175" s="142"/>
      <c r="S175" s="142"/>
      <c r="V175" s="343"/>
      <c r="W175" s="343"/>
      <c r="X175" s="343"/>
      <c r="Y175" s="472"/>
      <c r="Z175" s="343"/>
      <c r="AA175" s="343"/>
      <c r="AB175" s="160"/>
      <c r="AC175" s="453"/>
      <c r="AD175" s="142"/>
      <c r="AE175" s="240"/>
      <c r="AF175" s="142"/>
      <c r="AG175" s="138"/>
      <c r="AH175" s="137"/>
    </row>
    <row r="176" customFormat="false" ht="15" hidden="false" customHeight="true" outlineLevel="0" collapsed="false">
      <c r="D176" s="142"/>
      <c r="E176" s="154"/>
      <c r="P176" s="18"/>
      <c r="Q176" s="142"/>
      <c r="R176" s="142"/>
      <c r="S176" s="142"/>
      <c r="V176" s="343"/>
      <c r="W176" s="343"/>
      <c r="X176" s="343"/>
      <c r="Y176" s="472"/>
      <c r="Z176" s="343"/>
      <c r="AA176" s="343"/>
      <c r="AB176" s="160"/>
      <c r="AC176" s="453"/>
      <c r="AD176" s="142"/>
      <c r="AE176" s="240"/>
      <c r="AF176" s="142"/>
      <c r="AG176" s="138"/>
      <c r="AH176" s="137"/>
    </row>
    <row r="177" customFormat="false" ht="15" hidden="false" customHeight="true" outlineLevel="0" collapsed="false">
      <c r="D177" s="142"/>
      <c r="E177" s="154"/>
      <c r="P177" s="18"/>
      <c r="Q177" s="142"/>
      <c r="R177" s="142"/>
      <c r="S177" s="142"/>
      <c r="V177" s="343"/>
      <c r="W177" s="343"/>
      <c r="X177" s="343"/>
      <c r="Y177" s="472"/>
      <c r="Z177" s="343"/>
      <c r="AA177" s="343"/>
      <c r="AB177" s="160"/>
      <c r="AC177" s="453"/>
      <c r="AD177" s="142"/>
      <c r="AE177" s="240"/>
      <c r="AF177" s="142"/>
      <c r="AG177" s="138"/>
      <c r="AH177" s="137"/>
    </row>
    <row r="178" customFormat="false" ht="15" hidden="false" customHeight="true" outlineLevel="0" collapsed="false">
      <c r="D178" s="142"/>
      <c r="E178" s="154"/>
      <c r="P178" s="18"/>
      <c r="Q178" s="142"/>
      <c r="R178" s="142"/>
      <c r="S178" s="142"/>
      <c r="V178" s="343"/>
      <c r="W178" s="343"/>
      <c r="X178" s="343"/>
      <c r="Y178" s="472"/>
      <c r="Z178" s="343"/>
      <c r="AA178" s="343"/>
      <c r="AB178" s="160"/>
      <c r="AC178" s="453"/>
      <c r="AD178" s="142"/>
      <c r="AE178" s="240"/>
      <c r="AF178" s="142"/>
      <c r="AG178" s="138"/>
      <c r="AH178" s="137"/>
    </row>
    <row r="179" customFormat="false" ht="15" hidden="false" customHeight="true" outlineLevel="0" collapsed="false">
      <c r="B179" s="9"/>
      <c r="D179" s="142"/>
      <c r="E179" s="154"/>
      <c r="P179" s="18"/>
      <c r="Q179" s="142"/>
      <c r="R179" s="142"/>
      <c r="S179" s="142"/>
      <c r="V179" s="343"/>
      <c r="W179" s="343"/>
      <c r="X179" s="343"/>
      <c r="Y179" s="472"/>
      <c r="Z179" s="343"/>
      <c r="AA179" s="343"/>
      <c r="AB179" s="160"/>
      <c r="AC179" s="453"/>
      <c r="AD179" s="142"/>
      <c r="AE179" s="240"/>
      <c r="AF179" s="142"/>
      <c r="AG179" s="138"/>
      <c r="AH179" s="137"/>
    </row>
    <row r="180" customFormat="false" ht="15" hidden="false" customHeight="true" outlineLevel="0" collapsed="false">
      <c r="C180" s="462"/>
      <c r="D180" s="255"/>
      <c r="E180" s="154"/>
      <c r="P180" s="18"/>
      <c r="Q180" s="142"/>
      <c r="R180" s="142"/>
      <c r="S180" s="142"/>
      <c r="V180" s="343"/>
      <c r="W180" s="343"/>
      <c r="X180" s="343"/>
      <c r="Y180" s="472"/>
      <c r="Z180" s="343"/>
      <c r="AA180" s="343"/>
      <c r="AB180" s="160"/>
      <c r="AC180" s="453"/>
      <c r="AD180" s="142"/>
      <c r="AE180" s="240"/>
      <c r="AF180" s="142"/>
      <c r="AG180" s="138"/>
      <c r="AH180" s="137"/>
    </row>
    <row r="181" customFormat="false" ht="15" hidden="false" customHeight="true" outlineLevel="0" collapsed="false">
      <c r="C181" s="462"/>
      <c r="D181" s="255"/>
      <c r="E181" s="154"/>
      <c r="P181" s="18"/>
      <c r="Q181" s="142"/>
      <c r="R181" s="142"/>
      <c r="S181" s="142"/>
      <c r="V181" s="343"/>
      <c r="W181" s="343"/>
      <c r="X181" s="343"/>
      <c r="Y181" s="472"/>
      <c r="Z181" s="343"/>
      <c r="AA181" s="343"/>
      <c r="AB181" s="160"/>
      <c r="AC181" s="453"/>
      <c r="AD181" s="142"/>
      <c r="AE181" s="240"/>
      <c r="AF181" s="142"/>
      <c r="AG181" s="138"/>
      <c r="AH181" s="137"/>
    </row>
    <row r="182" customFormat="false" ht="15" hidden="false" customHeight="true" outlineLevel="0" collapsed="false">
      <c r="C182" s="462"/>
      <c r="D182" s="255"/>
      <c r="E182" s="154"/>
      <c r="P182" s="18"/>
      <c r="Q182" s="142"/>
      <c r="R182" s="142"/>
      <c r="S182" s="142"/>
      <c r="V182" s="343"/>
      <c r="W182" s="343"/>
      <c r="X182" s="343"/>
      <c r="Y182" s="472"/>
      <c r="Z182" s="343"/>
      <c r="AA182" s="343"/>
      <c r="AB182" s="160"/>
      <c r="AC182" s="453"/>
      <c r="AD182" s="142"/>
      <c r="AE182" s="240"/>
      <c r="AF182" s="142"/>
      <c r="AG182" s="138"/>
      <c r="AH182" s="137"/>
    </row>
    <row r="183" customFormat="false" ht="15" hidden="false" customHeight="true" outlineLevel="0" collapsed="false">
      <c r="D183" s="142"/>
      <c r="E183" s="154"/>
      <c r="P183" s="18"/>
      <c r="Q183" s="142"/>
      <c r="R183" s="142"/>
      <c r="S183" s="142"/>
      <c r="V183" s="343"/>
      <c r="W183" s="343"/>
      <c r="X183" s="343"/>
      <c r="Y183" s="472"/>
      <c r="Z183" s="343"/>
      <c r="AA183" s="343"/>
      <c r="AB183" s="160"/>
      <c r="AC183" s="453"/>
      <c r="AD183" s="142"/>
      <c r="AE183" s="142"/>
      <c r="AF183" s="142"/>
      <c r="AG183" s="138"/>
      <c r="AH183" s="137"/>
    </row>
    <row r="184" customFormat="false" ht="15" hidden="false" customHeight="true" outlineLevel="0" collapsed="false">
      <c r="D184" s="142"/>
      <c r="E184" s="154"/>
      <c r="P184" s="18"/>
      <c r="Q184" s="142"/>
      <c r="R184" s="142"/>
      <c r="S184" s="142"/>
      <c r="V184" s="343"/>
      <c r="W184" s="343"/>
      <c r="X184" s="343"/>
      <c r="Y184" s="472"/>
      <c r="Z184" s="343"/>
      <c r="AA184" s="343"/>
      <c r="AB184" s="160"/>
      <c r="AC184" s="453"/>
      <c r="AD184" s="142"/>
      <c r="AE184" s="142"/>
      <c r="AF184" s="142"/>
      <c r="AG184" s="138"/>
      <c r="AH184" s="137"/>
    </row>
    <row r="185" customFormat="false" ht="15" hidden="false" customHeight="true" outlineLevel="0" collapsed="false">
      <c r="D185" s="142"/>
      <c r="E185" s="154"/>
      <c r="P185" s="18"/>
      <c r="Q185" s="142"/>
      <c r="R185" s="142"/>
      <c r="S185" s="142"/>
      <c r="V185" s="343"/>
      <c r="W185" s="343"/>
      <c r="X185" s="343"/>
      <c r="Y185" s="472"/>
      <c r="Z185" s="343"/>
      <c r="AA185" s="343"/>
      <c r="AB185" s="160"/>
      <c r="AC185" s="453"/>
      <c r="AD185" s="142"/>
      <c r="AE185" s="240"/>
      <c r="AF185" s="142"/>
      <c r="AG185" s="138"/>
      <c r="AH185" s="137"/>
    </row>
    <row r="186" customFormat="false" ht="15" hidden="false" customHeight="true" outlineLevel="0" collapsed="false">
      <c r="D186" s="142"/>
      <c r="E186" s="154"/>
      <c r="P186" s="18"/>
      <c r="Q186" s="142"/>
      <c r="R186" s="142"/>
      <c r="S186" s="142"/>
      <c r="V186" s="343"/>
      <c r="W186" s="343"/>
      <c r="X186" s="343"/>
      <c r="Y186" s="472"/>
      <c r="Z186" s="343"/>
      <c r="AA186" s="343"/>
      <c r="AB186" s="160"/>
      <c r="AC186" s="453"/>
      <c r="AD186" s="142"/>
      <c r="AE186" s="240"/>
      <c r="AF186" s="142"/>
      <c r="AG186" s="138"/>
      <c r="AH186" s="137"/>
    </row>
    <row r="187" customFormat="false" ht="15" hidden="false" customHeight="true" outlineLevel="0" collapsed="false">
      <c r="D187" s="142"/>
      <c r="E187" s="154"/>
      <c r="P187" s="18"/>
      <c r="Q187" s="142"/>
      <c r="R187" s="142"/>
      <c r="S187" s="142"/>
      <c r="V187" s="343"/>
      <c r="W187" s="343"/>
      <c r="X187" s="343"/>
      <c r="Y187" s="472"/>
      <c r="Z187" s="343"/>
      <c r="AA187" s="343"/>
      <c r="AB187" s="160"/>
      <c r="AC187" s="453"/>
      <c r="AD187" s="142"/>
      <c r="AE187" s="142"/>
      <c r="AF187" s="142"/>
      <c r="AG187" s="138"/>
      <c r="AH187" s="137"/>
    </row>
    <row r="188" customFormat="false" ht="15" hidden="false" customHeight="true" outlineLevel="0" collapsed="false">
      <c r="D188" s="142"/>
      <c r="E188" s="154"/>
      <c r="P188" s="18"/>
      <c r="Q188" s="142"/>
      <c r="R188" s="142"/>
      <c r="S188" s="142"/>
      <c r="V188" s="343"/>
      <c r="W188" s="343"/>
      <c r="X188" s="343"/>
      <c r="Y188" s="472"/>
      <c r="Z188" s="343"/>
      <c r="AA188" s="343"/>
      <c r="AB188" s="160"/>
      <c r="AC188" s="453"/>
      <c r="AD188" s="142"/>
      <c r="AE188" s="142"/>
      <c r="AF188" s="142"/>
      <c r="AG188" s="138"/>
      <c r="AH188" s="137"/>
    </row>
    <row r="189" customFormat="false" ht="15" hidden="false" customHeight="true" outlineLevel="0" collapsed="false">
      <c r="P189" s="18"/>
      <c r="Q189" s="142"/>
      <c r="R189" s="142"/>
      <c r="S189" s="142"/>
      <c r="V189" s="343"/>
      <c r="W189" s="343"/>
      <c r="X189" s="343"/>
      <c r="Y189" s="472"/>
      <c r="Z189" s="343"/>
      <c r="AA189" s="343"/>
      <c r="AB189" s="160"/>
      <c r="AC189" s="453"/>
      <c r="AD189" s="240"/>
      <c r="AE189" s="240"/>
      <c r="AF189" s="142"/>
      <c r="AG189" s="138"/>
      <c r="AH189" s="137"/>
    </row>
    <row r="190" customFormat="false" ht="15" hidden="false" customHeight="true" outlineLevel="0" collapsed="false">
      <c r="P190" s="18"/>
      <c r="Q190" s="142"/>
      <c r="R190" s="142"/>
      <c r="S190" s="142"/>
      <c r="V190" s="343"/>
      <c r="W190" s="343"/>
      <c r="X190" s="343"/>
      <c r="Y190" s="472"/>
      <c r="Z190" s="343"/>
      <c r="AA190" s="343"/>
      <c r="AB190" s="160"/>
      <c r="AC190" s="453"/>
      <c r="AD190" s="240"/>
      <c r="AE190" s="240"/>
      <c r="AF190" s="142"/>
      <c r="AG190" s="138"/>
      <c r="AH190" s="137"/>
    </row>
    <row r="191" customFormat="false" ht="15" hidden="false" customHeight="true" outlineLevel="0" collapsed="false">
      <c r="P191" s="18"/>
      <c r="Q191" s="142"/>
      <c r="R191" s="142"/>
      <c r="S191" s="142"/>
      <c r="V191" s="343"/>
      <c r="W191" s="343"/>
      <c r="X191" s="343"/>
      <c r="Y191" s="472"/>
      <c r="Z191" s="343"/>
      <c r="AA191" s="343"/>
      <c r="AB191" s="160"/>
      <c r="AC191" s="453"/>
      <c r="AD191" s="240"/>
      <c r="AE191" s="240"/>
      <c r="AF191" s="142"/>
      <c r="AG191" s="138"/>
      <c r="AH191" s="137"/>
    </row>
    <row r="192" customFormat="false" ht="15" hidden="false" customHeight="true" outlineLevel="0" collapsed="false">
      <c r="P192" s="18"/>
      <c r="Q192" s="142"/>
      <c r="R192" s="142"/>
      <c r="S192" s="142"/>
      <c r="V192" s="343"/>
      <c r="W192" s="343"/>
      <c r="X192" s="343"/>
      <c r="Y192" s="472"/>
      <c r="Z192" s="343"/>
      <c r="AA192" s="343"/>
      <c r="AB192" s="160"/>
      <c r="AC192" s="453"/>
      <c r="AD192" s="240"/>
      <c r="AE192" s="240"/>
      <c r="AF192" s="142"/>
      <c r="AG192" s="138"/>
      <c r="AH192" s="137"/>
    </row>
    <row r="193" customFormat="false" ht="15" hidden="false" customHeight="true" outlineLevel="0" collapsed="false">
      <c r="P193" s="18"/>
      <c r="Q193" s="142"/>
      <c r="R193" s="142"/>
      <c r="S193" s="142"/>
      <c r="V193" s="343"/>
      <c r="W193" s="343"/>
      <c r="X193" s="343"/>
      <c r="Y193" s="472"/>
      <c r="Z193" s="343"/>
      <c r="AA193" s="343"/>
      <c r="AB193" s="160"/>
      <c r="AC193" s="453"/>
      <c r="AD193" s="142"/>
      <c r="AE193" s="240"/>
      <c r="AF193" s="142"/>
      <c r="AG193" s="138"/>
      <c r="AH193" s="137"/>
    </row>
    <row r="194" customFormat="false" ht="15" hidden="false" customHeight="true" outlineLevel="0" collapsed="false">
      <c r="P194" s="18"/>
      <c r="Q194" s="142"/>
      <c r="R194" s="142"/>
      <c r="S194" s="142"/>
      <c r="V194" s="343"/>
      <c r="W194" s="343"/>
      <c r="X194" s="343"/>
      <c r="Y194" s="472"/>
      <c r="Z194" s="343"/>
      <c r="AA194" s="343"/>
      <c r="AB194" s="160"/>
      <c r="AC194" s="453"/>
      <c r="AD194" s="142"/>
      <c r="AE194" s="142"/>
      <c r="AF194" s="142"/>
      <c r="AG194" s="138"/>
      <c r="AH194" s="137"/>
    </row>
    <row r="195" customFormat="false" ht="15" hidden="false" customHeight="true" outlineLevel="0" collapsed="false">
      <c r="P195" s="18"/>
      <c r="Q195" s="142"/>
      <c r="R195" s="142"/>
      <c r="S195" s="142"/>
      <c r="V195" s="343"/>
      <c r="W195" s="343"/>
      <c r="X195" s="343"/>
      <c r="Y195" s="472"/>
      <c r="Z195" s="343"/>
      <c r="AA195" s="343"/>
      <c r="AB195" s="160"/>
      <c r="AC195" s="453"/>
      <c r="AD195" s="240"/>
      <c r="AE195" s="240"/>
      <c r="AF195" s="142"/>
      <c r="AG195" s="138"/>
      <c r="AH195" s="137"/>
    </row>
    <row r="196" customFormat="false" ht="15" hidden="false" customHeight="true" outlineLevel="0" collapsed="false">
      <c r="P196" s="18"/>
      <c r="Q196" s="142"/>
      <c r="R196" s="142"/>
      <c r="S196" s="142"/>
      <c r="V196" s="343"/>
      <c r="W196" s="343"/>
      <c r="X196" s="343"/>
      <c r="Y196" s="472"/>
      <c r="Z196" s="343"/>
      <c r="AA196" s="343"/>
      <c r="AB196" s="160"/>
      <c r="AC196" s="453"/>
      <c r="AD196" s="142"/>
      <c r="AE196" s="142"/>
      <c r="AF196" s="142"/>
      <c r="AG196" s="138"/>
      <c r="AH196" s="137"/>
    </row>
    <row r="197" customFormat="false" ht="15" hidden="false" customHeight="true" outlineLevel="0" collapsed="false">
      <c r="P197" s="18"/>
      <c r="Q197" s="142"/>
      <c r="R197" s="142"/>
      <c r="S197" s="142"/>
      <c r="V197" s="343"/>
      <c r="W197" s="343"/>
      <c r="X197" s="343"/>
      <c r="Y197" s="472"/>
      <c r="Z197" s="343"/>
      <c r="AA197" s="343"/>
      <c r="AB197" s="160"/>
      <c r="AC197" s="453"/>
      <c r="AD197" s="240"/>
      <c r="AE197" s="240"/>
      <c r="AF197" s="142"/>
      <c r="AG197" s="138"/>
      <c r="AH197" s="137"/>
    </row>
    <row r="198" customFormat="false" ht="15" hidden="false" customHeight="true" outlineLevel="0" collapsed="false">
      <c r="P198" s="18"/>
      <c r="Q198" s="142"/>
      <c r="R198" s="142"/>
      <c r="S198" s="142"/>
      <c r="AB198" s="160"/>
      <c r="AC198" s="453"/>
      <c r="AD198" s="142"/>
      <c r="AE198" s="142"/>
      <c r="AF198" s="142"/>
      <c r="AG198" s="138"/>
      <c r="AH198" s="137"/>
    </row>
    <row r="199" customFormat="false" ht="15" hidden="false" customHeight="true" outlineLevel="0" collapsed="false">
      <c r="P199" s="18"/>
      <c r="Q199" s="142"/>
      <c r="R199" s="142"/>
      <c r="S199" s="142"/>
      <c r="AB199" s="160"/>
      <c r="AC199" s="453"/>
      <c r="AD199" s="240"/>
      <c r="AE199" s="240"/>
      <c r="AF199" s="142"/>
      <c r="AG199" s="138"/>
      <c r="AH199" s="137"/>
    </row>
    <row r="200" customFormat="false" ht="15" hidden="false" customHeight="true" outlineLevel="0" collapsed="false">
      <c r="P200" s="18"/>
      <c r="Q200" s="142"/>
      <c r="R200" s="142"/>
      <c r="S200" s="142"/>
      <c r="AB200" s="160"/>
      <c r="AC200" s="453"/>
      <c r="AD200" s="142"/>
      <c r="AE200" s="240"/>
      <c r="AF200" s="142"/>
      <c r="AG200" s="138"/>
      <c r="AH200" s="137"/>
    </row>
    <row r="201" customFormat="false" ht="15" hidden="false" customHeight="true" outlineLevel="0" collapsed="false">
      <c r="P201" s="142"/>
      <c r="Q201" s="32"/>
      <c r="R201" s="32"/>
      <c r="S201" s="137"/>
      <c r="AB201" s="160"/>
      <c r="AC201" s="453"/>
      <c r="AD201" s="240"/>
      <c r="AE201" s="142"/>
      <c r="AF201" s="142"/>
      <c r="AG201" s="138"/>
      <c r="AH201" s="137"/>
    </row>
    <row r="202" customFormat="false" ht="15" hidden="false" customHeight="true" outlineLevel="0" collapsed="false">
      <c r="P202" s="142"/>
      <c r="Q202" s="32"/>
      <c r="R202" s="32"/>
      <c r="S202" s="137"/>
      <c r="AB202" s="160"/>
      <c r="AC202" s="453"/>
      <c r="AD202" s="240"/>
      <c r="AE202" s="240"/>
      <c r="AF202" s="142"/>
      <c r="AG202" s="138"/>
      <c r="AH202" s="137"/>
    </row>
    <row r="203" customFormat="false" ht="15" hidden="false" customHeight="true" outlineLevel="0" collapsed="false">
      <c r="P203" s="142"/>
      <c r="Q203" s="32"/>
      <c r="R203" s="32"/>
      <c r="S203" s="137"/>
      <c r="AB203" s="160"/>
      <c r="AC203" s="453"/>
      <c r="AD203" s="240"/>
      <c r="AE203" s="240"/>
      <c r="AF203" s="142"/>
      <c r="AG203" s="138"/>
      <c r="AH203" s="137"/>
    </row>
    <row r="204" customFormat="false" ht="15" hidden="false" customHeight="true" outlineLevel="0" collapsed="false">
      <c r="P204" s="142"/>
      <c r="Q204" s="32"/>
      <c r="R204" s="32"/>
      <c r="S204" s="137"/>
      <c r="AB204" s="160"/>
      <c r="AC204" s="453"/>
      <c r="AD204" s="240"/>
      <c r="AE204" s="240"/>
      <c r="AF204" s="142"/>
      <c r="AG204" s="138"/>
      <c r="AH204" s="137"/>
    </row>
    <row r="205" customFormat="false" ht="15" hidden="false" customHeight="true" outlineLevel="0" collapsed="false">
      <c r="P205" s="32"/>
      <c r="Q205" s="32"/>
      <c r="R205" s="32"/>
      <c r="S205" s="32"/>
      <c r="AB205" s="160"/>
      <c r="AC205" s="453"/>
      <c r="AD205" s="142"/>
      <c r="AE205" s="142"/>
      <c r="AF205" s="142"/>
      <c r="AG205" s="138"/>
      <c r="AH205" s="137"/>
    </row>
    <row r="206" customFormat="false" ht="15" hidden="false" customHeight="true" outlineLevel="0" collapsed="false">
      <c r="P206" s="32"/>
      <c r="Q206" s="32"/>
      <c r="R206" s="32"/>
      <c r="S206" s="32"/>
      <c r="AB206" s="160"/>
      <c r="AC206" s="453"/>
      <c r="AD206" s="142"/>
      <c r="AE206" s="142"/>
      <c r="AF206" s="142"/>
      <c r="AG206" s="138"/>
      <c r="AH206" s="137"/>
    </row>
    <row r="207" customFormat="false" ht="15" hidden="false" customHeight="true" outlineLevel="0" collapsed="false">
      <c r="P207" s="160"/>
      <c r="Q207" s="412"/>
      <c r="R207" s="142"/>
      <c r="S207" s="142"/>
      <c r="AB207" s="160"/>
      <c r="AC207" s="453"/>
      <c r="AD207" s="240"/>
      <c r="AE207" s="240"/>
      <c r="AF207" s="142"/>
      <c r="AG207" s="138"/>
      <c r="AH207" s="137"/>
    </row>
    <row r="208" customFormat="false" ht="15" hidden="false" customHeight="true" outlineLevel="0" collapsed="false">
      <c r="P208" s="18"/>
      <c r="Q208" s="142"/>
      <c r="R208" s="142"/>
      <c r="S208" s="142"/>
      <c r="AB208" s="160"/>
      <c r="AC208" s="453"/>
      <c r="AD208" s="240"/>
      <c r="AE208" s="240"/>
      <c r="AF208" s="142"/>
      <c r="AG208" s="138"/>
      <c r="AH208" s="137"/>
    </row>
    <row r="209" customFormat="false" ht="15" hidden="false" customHeight="true" outlineLevel="0" collapsed="false">
      <c r="P209" s="18"/>
      <c r="Q209" s="142"/>
      <c r="R209" s="142"/>
      <c r="S209" s="142"/>
      <c r="AB209" s="160"/>
      <c r="AC209" s="453"/>
      <c r="AD209" s="240"/>
      <c r="AE209" s="142"/>
      <c r="AF209" s="142"/>
      <c r="AG209" s="138"/>
      <c r="AH209" s="137"/>
    </row>
    <row r="210" customFormat="false" ht="15" hidden="false" customHeight="true" outlineLevel="0" collapsed="false">
      <c r="P210" s="18"/>
      <c r="Q210" s="142"/>
      <c r="R210" s="142"/>
      <c r="S210" s="142"/>
      <c r="AB210" s="160"/>
      <c r="AC210" s="453"/>
      <c r="AD210" s="240"/>
      <c r="AE210" s="240"/>
      <c r="AF210" s="142"/>
      <c r="AG210" s="138"/>
      <c r="AH210" s="137"/>
    </row>
    <row r="211" customFormat="false" ht="15" hidden="false" customHeight="true" outlineLevel="0" collapsed="false">
      <c r="P211" s="18"/>
      <c r="Q211" s="142"/>
      <c r="R211" s="142"/>
      <c r="S211" s="142"/>
      <c r="AB211" s="160"/>
      <c r="AC211" s="453"/>
      <c r="AD211" s="240"/>
      <c r="AE211" s="240"/>
      <c r="AF211" s="142"/>
      <c r="AG211" s="138"/>
      <c r="AH211" s="137"/>
    </row>
    <row r="212" customFormat="false" ht="15" hidden="false" customHeight="true" outlineLevel="0" collapsed="false">
      <c r="P212" s="18"/>
      <c r="Q212" s="142"/>
      <c r="R212" s="142"/>
      <c r="S212" s="142"/>
      <c r="AB212" s="160"/>
      <c r="AC212" s="453"/>
      <c r="AD212" s="240"/>
      <c r="AE212" s="240"/>
      <c r="AF212" s="142"/>
      <c r="AG212" s="138"/>
      <c r="AH212" s="137"/>
    </row>
    <row r="213" customFormat="false" ht="11.25" hidden="false" customHeight="false" outlineLevel="0" collapsed="false">
      <c r="P213" s="18"/>
      <c r="Q213" s="142"/>
      <c r="R213" s="142"/>
      <c r="S213" s="142"/>
      <c r="AB213" s="160"/>
      <c r="AC213" s="453"/>
      <c r="AD213" s="240"/>
      <c r="AE213" s="240"/>
      <c r="AF213" s="142"/>
      <c r="AG213" s="138"/>
      <c r="AH213" s="137"/>
    </row>
    <row r="214" customFormat="false" ht="11.25" hidden="false" customHeight="false" outlineLevel="0" collapsed="false">
      <c r="P214" s="18"/>
      <c r="Q214" s="142"/>
      <c r="R214" s="142"/>
      <c r="S214" s="142"/>
      <c r="AB214" s="160"/>
      <c r="AC214" s="453"/>
      <c r="AD214" s="142"/>
      <c r="AE214" s="240"/>
      <c r="AF214" s="142"/>
      <c r="AG214" s="138"/>
      <c r="AH214" s="137"/>
    </row>
    <row r="215" customFormat="false" ht="11.25" hidden="false" customHeight="false" outlineLevel="0" collapsed="false">
      <c r="P215" s="18"/>
      <c r="Q215" s="142"/>
      <c r="R215" s="142"/>
      <c r="S215" s="142"/>
      <c r="AB215" s="160"/>
      <c r="AC215" s="453"/>
      <c r="AD215" s="142"/>
      <c r="AE215" s="255"/>
      <c r="AF215" s="142"/>
      <c r="AG215" s="138"/>
      <c r="AH215" s="137"/>
    </row>
    <row r="216" customFormat="false" ht="11.25" hidden="false" customHeight="false" outlineLevel="0" collapsed="false">
      <c r="P216" s="18"/>
      <c r="Q216" s="142"/>
      <c r="R216" s="142"/>
      <c r="S216" s="142"/>
      <c r="AB216" s="160"/>
      <c r="AC216" s="453"/>
      <c r="AD216" s="142"/>
      <c r="AE216" s="255"/>
      <c r="AF216" s="142"/>
      <c r="AG216" s="138"/>
      <c r="AH216" s="137"/>
    </row>
    <row r="217" customFormat="false" ht="11.25" hidden="false" customHeight="false" outlineLevel="0" collapsed="false">
      <c r="P217" s="18"/>
      <c r="Q217" s="142"/>
      <c r="R217" s="142"/>
      <c r="S217" s="142"/>
      <c r="AB217" s="160"/>
      <c r="AC217" s="453"/>
      <c r="AD217" s="255"/>
      <c r="AE217" s="255"/>
      <c r="AF217" s="142"/>
      <c r="AG217" s="138"/>
      <c r="AH217" s="137"/>
    </row>
    <row r="218" customFormat="false" ht="11.25" hidden="false" customHeight="false" outlineLevel="0" collapsed="false">
      <c r="P218" s="18"/>
      <c r="Q218" s="142"/>
      <c r="R218" s="142"/>
      <c r="S218" s="142"/>
      <c r="AB218" s="160"/>
      <c r="AC218" s="453"/>
      <c r="AD218" s="473"/>
      <c r="AE218" s="473"/>
      <c r="AF218" s="142"/>
      <c r="AG218" s="138"/>
      <c r="AH218" s="137"/>
    </row>
    <row r="219" customFormat="false" ht="11.25" hidden="false" customHeight="false" outlineLevel="0" collapsed="false">
      <c r="P219" s="18"/>
      <c r="Q219" s="142"/>
      <c r="R219" s="142"/>
      <c r="S219" s="142"/>
      <c r="AB219" s="160"/>
      <c r="AC219" s="453"/>
      <c r="AD219" s="473"/>
      <c r="AE219" s="473"/>
      <c r="AF219" s="142"/>
      <c r="AG219" s="138"/>
      <c r="AH219" s="137"/>
    </row>
    <row r="220" customFormat="false" ht="11.25" hidden="false" customHeight="false" outlineLevel="0" collapsed="false">
      <c r="P220" s="18"/>
      <c r="Q220" s="142"/>
      <c r="R220" s="142"/>
      <c r="S220" s="142"/>
      <c r="AB220" s="160"/>
      <c r="AC220" s="453"/>
      <c r="AD220" s="473"/>
      <c r="AE220" s="473"/>
      <c r="AF220" s="142"/>
      <c r="AG220" s="138"/>
      <c r="AH220" s="137"/>
    </row>
    <row r="221" customFormat="false" ht="11.25" hidden="false" customHeight="false" outlineLevel="0" collapsed="false">
      <c r="P221" s="18"/>
      <c r="Q221" s="142"/>
      <c r="R221" s="142"/>
      <c r="S221" s="142"/>
      <c r="AB221" s="160"/>
      <c r="AC221" s="453"/>
      <c r="AD221" s="142"/>
      <c r="AE221" s="473"/>
      <c r="AF221" s="142"/>
      <c r="AG221" s="138"/>
      <c r="AH221" s="137"/>
    </row>
    <row r="222" customFormat="false" ht="11.25" hidden="false" customHeight="false" outlineLevel="0" collapsed="false">
      <c r="P222" s="18"/>
      <c r="Q222" s="142"/>
      <c r="R222" s="142"/>
      <c r="S222" s="142"/>
      <c r="AB222" s="160"/>
      <c r="AC222" s="453"/>
      <c r="AD222" s="142"/>
      <c r="AE222" s="240"/>
      <c r="AF222" s="142"/>
      <c r="AG222" s="138"/>
      <c r="AH222" s="137"/>
    </row>
    <row r="223" customFormat="false" ht="11.25" hidden="false" customHeight="false" outlineLevel="0" collapsed="false">
      <c r="P223" s="18"/>
      <c r="Q223" s="142"/>
      <c r="R223" s="142"/>
      <c r="S223" s="142"/>
      <c r="AB223" s="160"/>
      <c r="AC223" s="453"/>
      <c r="AD223" s="142"/>
      <c r="AE223" s="240"/>
      <c r="AF223" s="142"/>
      <c r="AG223" s="138"/>
      <c r="AH223" s="137"/>
    </row>
    <row r="224" customFormat="false" ht="11.25" hidden="false" customHeight="false" outlineLevel="0" collapsed="false">
      <c r="P224" s="18"/>
      <c r="Q224" s="142"/>
      <c r="R224" s="142"/>
      <c r="S224" s="142"/>
      <c r="AB224" s="160"/>
      <c r="AC224" s="453"/>
      <c r="AD224" s="142"/>
      <c r="AE224" s="240"/>
      <c r="AF224" s="142"/>
      <c r="AG224" s="138"/>
      <c r="AH224" s="137"/>
    </row>
    <row r="225" customFormat="false" ht="11.25" hidden="false" customHeight="false" outlineLevel="0" collapsed="false">
      <c r="P225" s="18"/>
      <c r="Q225" s="142"/>
      <c r="R225" s="142"/>
      <c r="S225" s="142"/>
      <c r="AB225" s="160"/>
      <c r="AC225" s="453"/>
      <c r="AD225" s="255"/>
      <c r="AE225" s="142"/>
      <c r="AF225" s="142"/>
      <c r="AG225" s="138"/>
      <c r="AH225" s="137"/>
    </row>
    <row r="226" customFormat="false" ht="11.25" hidden="false" customHeight="false" outlineLevel="0" collapsed="false">
      <c r="P226" s="18"/>
      <c r="Q226" s="142"/>
      <c r="R226" s="142"/>
      <c r="S226" s="142"/>
      <c r="AB226" s="160"/>
      <c r="AC226" s="453"/>
      <c r="AD226" s="255"/>
      <c r="AE226" s="255"/>
      <c r="AF226" s="142"/>
      <c r="AG226" s="138"/>
      <c r="AH226" s="137"/>
    </row>
    <row r="227" customFormat="false" ht="11.25" hidden="false" customHeight="false" outlineLevel="0" collapsed="false">
      <c r="P227" s="18"/>
      <c r="Q227" s="142"/>
      <c r="R227" s="142"/>
      <c r="S227" s="142"/>
      <c r="AB227" s="160"/>
      <c r="AC227" s="453"/>
      <c r="AD227" s="255"/>
      <c r="AE227" s="255"/>
      <c r="AF227" s="142"/>
      <c r="AG227" s="138"/>
      <c r="AH227" s="137"/>
    </row>
    <row r="228" customFormat="false" ht="11.25" hidden="false" customHeight="false" outlineLevel="0" collapsed="false">
      <c r="P228" s="18"/>
      <c r="Q228" s="142"/>
      <c r="R228" s="142"/>
      <c r="S228" s="142"/>
      <c r="AB228" s="160"/>
      <c r="AC228" s="453"/>
      <c r="AD228" s="255"/>
      <c r="AE228" s="255"/>
      <c r="AF228" s="142"/>
      <c r="AG228" s="138"/>
      <c r="AH228" s="137"/>
    </row>
    <row r="229" customFormat="false" ht="11.25" hidden="false" customHeight="false" outlineLevel="0" collapsed="false">
      <c r="P229" s="18"/>
      <c r="Q229" s="142"/>
      <c r="R229" s="142"/>
      <c r="S229" s="142"/>
      <c r="AB229" s="160"/>
      <c r="AC229" s="453"/>
      <c r="AD229" s="255"/>
      <c r="AE229" s="142"/>
      <c r="AF229" s="142"/>
      <c r="AG229" s="138"/>
      <c r="AH229" s="137"/>
    </row>
    <row r="230" customFormat="false" ht="11.25" hidden="false" customHeight="false" outlineLevel="0" collapsed="false">
      <c r="P230" s="18"/>
      <c r="Q230" s="142"/>
      <c r="R230" s="142"/>
      <c r="S230" s="142"/>
      <c r="AB230" s="160"/>
      <c r="AC230" s="453"/>
      <c r="AD230" s="255"/>
      <c r="AE230" s="473"/>
      <c r="AF230" s="142"/>
      <c r="AG230" s="138"/>
      <c r="AH230" s="137"/>
    </row>
    <row r="231" customFormat="false" ht="11.25" hidden="false" customHeight="false" outlineLevel="0" collapsed="false">
      <c r="P231" s="18"/>
      <c r="Q231" s="142"/>
      <c r="R231" s="142"/>
      <c r="S231" s="142"/>
      <c r="AB231" s="160"/>
      <c r="AC231" s="453"/>
      <c r="AD231" s="255"/>
      <c r="AE231" s="473"/>
      <c r="AF231" s="142"/>
      <c r="AG231" s="138"/>
      <c r="AH231" s="137"/>
    </row>
    <row r="232" customFormat="false" ht="11.25" hidden="false" customHeight="false" outlineLevel="0" collapsed="false">
      <c r="P232" s="18"/>
      <c r="Q232" s="142"/>
      <c r="R232" s="142"/>
      <c r="S232" s="142"/>
      <c r="AB232" s="160"/>
      <c r="AC232" s="453"/>
      <c r="AD232" s="255"/>
      <c r="AE232" s="473"/>
      <c r="AF232" s="142"/>
      <c r="AG232" s="138"/>
      <c r="AH232" s="137"/>
      <c r="AL232" s="97"/>
      <c r="AM232" s="137"/>
    </row>
    <row r="233" customFormat="false" ht="11.25" hidden="false" customHeight="false" outlineLevel="0" collapsed="false">
      <c r="P233" s="18"/>
      <c r="Q233" s="142"/>
      <c r="R233" s="142"/>
      <c r="S233" s="142"/>
      <c r="AB233" s="160"/>
      <c r="AC233" s="453"/>
      <c r="AD233" s="142"/>
      <c r="AE233" s="240"/>
      <c r="AF233" s="142"/>
      <c r="AG233" s="138"/>
      <c r="AH233" s="137"/>
    </row>
    <row r="234" customFormat="false" ht="11.25" hidden="false" customHeight="false" outlineLevel="0" collapsed="false">
      <c r="P234" s="18"/>
      <c r="Q234" s="142"/>
      <c r="R234" s="142"/>
      <c r="S234" s="142"/>
      <c r="AB234" s="160"/>
      <c r="AC234" s="453"/>
      <c r="AD234" s="142"/>
      <c r="AE234" s="142"/>
      <c r="AF234" s="142"/>
      <c r="AG234" s="138"/>
      <c r="AH234" s="137"/>
      <c r="AM234" s="97"/>
    </row>
    <row r="235" customFormat="false" ht="11.25" hidden="false" customHeight="false" outlineLevel="0" collapsed="false">
      <c r="P235" s="18"/>
      <c r="Q235" s="142"/>
      <c r="R235" s="142"/>
      <c r="S235" s="142"/>
      <c r="AB235" s="160"/>
      <c r="AC235" s="453"/>
      <c r="AD235" s="142"/>
      <c r="AE235" s="142"/>
      <c r="AF235" s="142"/>
      <c r="AG235" s="138"/>
      <c r="AH235" s="137"/>
    </row>
    <row r="236" customFormat="false" ht="11.25" hidden="false" customHeight="false" outlineLevel="0" collapsed="false">
      <c r="P236" s="18"/>
      <c r="Q236" s="142"/>
      <c r="R236" s="142"/>
      <c r="S236" s="142"/>
      <c r="AB236" s="160"/>
      <c r="AC236" s="453"/>
      <c r="AD236" s="142"/>
      <c r="AE236" s="142"/>
      <c r="AF236" s="142"/>
      <c r="AG236" s="138"/>
      <c r="AH236" s="137"/>
    </row>
    <row r="237" customFormat="false" ht="11.25" hidden="false" customHeight="false" outlineLevel="0" collapsed="false">
      <c r="P237" s="18"/>
      <c r="Q237" s="142"/>
      <c r="R237" s="142"/>
      <c r="S237" s="142"/>
      <c r="AB237" s="160"/>
      <c r="AC237" s="453"/>
      <c r="AD237" s="142"/>
      <c r="AE237" s="142"/>
      <c r="AF237" s="142"/>
      <c r="AG237" s="138"/>
      <c r="AH237" s="137"/>
    </row>
    <row r="238" customFormat="false" ht="11.25" hidden="false" customHeight="false" outlineLevel="0" collapsed="false">
      <c r="P238" s="18"/>
      <c r="Q238" s="142"/>
      <c r="R238" s="142"/>
      <c r="S238" s="142"/>
      <c r="AB238" s="160"/>
      <c r="AC238" s="453"/>
      <c r="AD238" s="255"/>
      <c r="AE238" s="142"/>
      <c r="AF238" s="142"/>
      <c r="AG238" s="138"/>
      <c r="AH238" s="137"/>
    </row>
    <row r="239" customFormat="false" ht="11.25" hidden="false" customHeight="false" outlineLevel="0" collapsed="false">
      <c r="P239" s="18"/>
      <c r="Q239" s="142"/>
      <c r="R239" s="142"/>
      <c r="S239" s="142"/>
      <c r="AB239" s="160"/>
      <c r="AC239" s="453"/>
      <c r="AD239" s="255"/>
      <c r="AE239" s="474"/>
      <c r="AF239" s="142"/>
      <c r="AG239" s="138"/>
      <c r="AH239" s="137"/>
    </row>
    <row r="240" customFormat="false" ht="11.25" hidden="false" customHeight="false" outlineLevel="0" collapsed="false">
      <c r="P240" s="18"/>
      <c r="Q240" s="142"/>
      <c r="R240" s="142"/>
      <c r="S240" s="142"/>
      <c r="AB240" s="160"/>
      <c r="AC240" s="453"/>
      <c r="AD240" s="255"/>
      <c r="AE240" s="474"/>
      <c r="AF240" s="142"/>
      <c r="AG240" s="138"/>
      <c r="AH240" s="137"/>
    </row>
    <row r="241" customFormat="false" ht="11.25" hidden="false" customHeight="false" outlineLevel="0" collapsed="false">
      <c r="P241" s="142"/>
      <c r="Q241" s="32"/>
      <c r="R241" s="32"/>
      <c r="S241" s="137"/>
      <c r="AB241" s="160"/>
      <c r="AC241" s="453"/>
      <c r="AD241" s="255"/>
      <c r="AE241" s="474"/>
      <c r="AF241" s="142"/>
      <c r="AG241" s="138"/>
      <c r="AH241" s="137"/>
    </row>
    <row r="242" customFormat="false" ht="11.25" hidden="false" customHeight="false" outlineLevel="0" collapsed="false">
      <c r="P242" s="142"/>
      <c r="Q242" s="32"/>
      <c r="R242" s="32"/>
      <c r="S242" s="137"/>
      <c r="AB242" s="160"/>
      <c r="AC242" s="453"/>
      <c r="AD242" s="255"/>
      <c r="AE242" s="473"/>
      <c r="AF242" s="142"/>
      <c r="AG242" s="138"/>
      <c r="AH242" s="137"/>
    </row>
    <row r="243" customFormat="false" ht="11.25" hidden="false" customHeight="false" outlineLevel="0" collapsed="false">
      <c r="P243" s="142"/>
      <c r="Q243" s="32"/>
      <c r="R243" s="32"/>
      <c r="S243" s="137"/>
      <c r="AB243" s="160"/>
      <c r="AC243" s="453"/>
      <c r="AD243" s="255"/>
      <c r="AE243" s="474"/>
      <c r="AF243" s="142"/>
      <c r="AG243" s="138"/>
      <c r="AH243" s="137"/>
    </row>
    <row r="244" customFormat="false" ht="11.25" hidden="false" customHeight="false" outlineLevel="0" collapsed="false">
      <c r="P244" s="142"/>
      <c r="Q244" s="32"/>
      <c r="R244" s="32"/>
      <c r="S244" s="137"/>
      <c r="AB244" s="160"/>
      <c r="AC244" s="453"/>
      <c r="AD244" s="255"/>
      <c r="AE244" s="473"/>
      <c r="AF244" s="142"/>
      <c r="AG244" s="138"/>
      <c r="AH244" s="137"/>
    </row>
    <row r="245" customFormat="false" ht="11.25" hidden="false" customHeight="false" outlineLevel="0" collapsed="false">
      <c r="P245" s="32"/>
      <c r="Q245" s="32"/>
      <c r="R245" s="32"/>
      <c r="S245" s="32"/>
      <c r="AB245" s="160"/>
      <c r="AC245" s="453"/>
      <c r="AD245" s="255"/>
      <c r="AE245" s="473"/>
      <c r="AF245" s="142"/>
      <c r="AG245" s="138"/>
      <c r="AH245" s="137"/>
    </row>
    <row r="246" customFormat="false" ht="11.25" hidden="false" customHeight="false" outlineLevel="0" collapsed="false">
      <c r="P246" s="32"/>
      <c r="Q246" s="32"/>
      <c r="R246" s="32"/>
      <c r="S246" s="32"/>
      <c r="AB246" s="160"/>
      <c r="AC246" s="453"/>
      <c r="AD246" s="142"/>
      <c r="AE246" s="240"/>
      <c r="AF246" s="142"/>
      <c r="AG246" s="138"/>
      <c r="AH246" s="137"/>
      <c r="AL246" s="97"/>
      <c r="AM246" s="137"/>
    </row>
    <row r="247" customFormat="false" ht="11.25" hidden="false" customHeight="false" outlineLevel="0" collapsed="false">
      <c r="P247" s="32"/>
      <c r="Q247" s="32"/>
      <c r="R247" s="32"/>
      <c r="S247" s="32"/>
      <c r="AB247" s="160"/>
      <c r="AC247" s="453"/>
      <c r="AD247" s="475"/>
      <c r="AE247" s="255"/>
      <c r="AF247" s="142"/>
      <c r="AG247" s="138"/>
      <c r="AH247" s="137"/>
      <c r="AM247" s="97"/>
    </row>
    <row r="248" customFormat="false" ht="11.25" hidden="false" customHeight="false" outlineLevel="0" collapsed="false">
      <c r="P248" s="32"/>
      <c r="Q248" s="32"/>
      <c r="R248" s="32"/>
      <c r="S248" s="32"/>
      <c r="AB248" s="160"/>
      <c r="AC248" s="453"/>
      <c r="AD248" s="475"/>
      <c r="AE248" s="475"/>
      <c r="AF248" s="142"/>
      <c r="AG248" s="138"/>
      <c r="AH248" s="137"/>
    </row>
    <row r="249" customFormat="false" ht="11.25" hidden="false" customHeight="false" outlineLevel="0" collapsed="false">
      <c r="P249" s="32"/>
      <c r="Q249" s="32"/>
      <c r="R249" s="32"/>
      <c r="S249" s="32"/>
      <c r="AB249" s="160"/>
      <c r="AC249" s="453"/>
      <c r="AD249" s="474"/>
      <c r="AE249" s="474"/>
      <c r="AF249" s="142"/>
      <c r="AG249" s="138"/>
      <c r="AH249" s="137"/>
    </row>
    <row r="250" customFormat="false" ht="11.25" hidden="false" customHeight="false" outlineLevel="0" collapsed="false">
      <c r="P250" s="32"/>
      <c r="Q250" s="32"/>
      <c r="R250" s="32"/>
      <c r="S250" s="32"/>
      <c r="AB250" s="160"/>
      <c r="AC250" s="453"/>
      <c r="AD250" s="474"/>
      <c r="AE250" s="474"/>
      <c r="AF250" s="142"/>
      <c r="AG250" s="138"/>
      <c r="AH250" s="137"/>
    </row>
    <row r="251" customFormat="false" ht="11.25" hidden="false" customHeight="false" outlineLevel="0" collapsed="false">
      <c r="P251" s="32"/>
      <c r="Q251" s="32"/>
      <c r="R251" s="32"/>
      <c r="S251" s="32"/>
      <c r="AB251" s="160"/>
      <c r="AC251" s="453"/>
      <c r="AD251" s="475"/>
      <c r="AE251" s="475"/>
      <c r="AF251" s="142"/>
      <c r="AG251" s="138"/>
      <c r="AH251" s="137"/>
      <c r="AM251" s="97"/>
    </row>
    <row r="252" customFormat="false" ht="11.25" hidden="false" customHeight="false" outlineLevel="0" collapsed="false">
      <c r="P252" s="32"/>
      <c r="Q252" s="32"/>
      <c r="R252" s="32"/>
      <c r="S252" s="32"/>
      <c r="AB252" s="160"/>
      <c r="AC252" s="453"/>
      <c r="AD252" s="142"/>
      <c r="AE252" s="142"/>
      <c r="AF252" s="142"/>
      <c r="AG252" s="138"/>
      <c r="AH252" s="137"/>
      <c r="AM252" s="97"/>
    </row>
    <row r="253" customFormat="false" ht="11.25" hidden="false" customHeight="false" outlineLevel="0" collapsed="false">
      <c r="P253" s="32"/>
      <c r="Q253" s="32"/>
      <c r="R253" s="32"/>
      <c r="S253" s="32"/>
      <c r="AB253" s="160"/>
      <c r="AC253" s="453"/>
      <c r="AD253" s="142"/>
      <c r="AE253" s="142"/>
      <c r="AF253" s="142"/>
      <c r="AG253" s="138"/>
      <c r="AH253" s="137"/>
    </row>
    <row r="254" customFormat="false" ht="11.25" hidden="false" customHeight="false" outlineLevel="0" collapsed="false">
      <c r="P254" s="32"/>
      <c r="Q254" s="32"/>
      <c r="R254" s="32"/>
      <c r="S254" s="32"/>
      <c r="AB254" s="160"/>
      <c r="AC254" s="453"/>
      <c r="AD254" s="240"/>
      <c r="AE254" s="142"/>
      <c r="AF254" s="142"/>
      <c r="AG254" s="138"/>
      <c r="AH254" s="137"/>
    </row>
    <row r="255" customFormat="false" ht="11.25" hidden="false" customHeight="false" outlineLevel="0" collapsed="false">
      <c r="P255" s="32"/>
      <c r="Q255" s="32"/>
      <c r="R255" s="32"/>
      <c r="S255" s="32"/>
      <c r="AB255" s="160"/>
      <c r="AC255" s="453"/>
      <c r="AD255" s="475"/>
      <c r="AE255" s="473"/>
      <c r="AF255" s="142"/>
      <c r="AG255" s="138"/>
      <c r="AH255" s="137"/>
    </row>
    <row r="256" customFormat="false" ht="11.25" hidden="false" customHeight="false" outlineLevel="0" collapsed="false">
      <c r="P256" s="32"/>
      <c r="Q256" s="32"/>
      <c r="R256" s="32"/>
      <c r="S256" s="32"/>
      <c r="AB256" s="160"/>
      <c r="AC256" s="453"/>
      <c r="AD256" s="475"/>
      <c r="AE256" s="475"/>
      <c r="AF256" s="142"/>
      <c r="AG256" s="138"/>
      <c r="AH256" s="137"/>
    </row>
    <row r="257" customFormat="false" ht="11.25" hidden="false" customHeight="false" outlineLevel="0" collapsed="false">
      <c r="P257" s="32"/>
      <c r="Q257" s="32"/>
      <c r="R257" s="32"/>
      <c r="S257" s="32"/>
      <c r="AB257" s="160"/>
      <c r="AC257" s="453"/>
      <c r="AD257" s="474"/>
      <c r="AE257" s="474"/>
      <c r="AF257" s="142"/>
      <c r="AG257" s="138"/>
      <c r="AH257" s="137"/>
    </row>
    <row r="258" customFormat="false" ht="11.25" hidden="false" customHeight="false" outlineLevel="0" collapsed="false">
      <c r="P258" s="32"/>
      <c r="Q258" s="32"/>
      <c r="R258" s="32"/>
      <c r="S258" s="32"/>
      <c r="AB258" s="160"/>
      <c r="AC258" s="453"/>
      <c r="AD258" s="475"/>
      <c r="AE258" s="475"/>
      <c r="AF258" s="142"/>
      <c r="AG258" s="138"/>
      <c r="AH258" s="137"/>
      <c r="AM258" s="97"/>
    </row>
    <row r="259" customFormat="false" ht="11.25" hidden="false" customHeight="false" outlineLevel="0" collapsed="false">
      <c r="P259" s="32"/>
      <c r="Q259" s="32"/>
      <c r="R259" s="32"/>
      <c r="S259" s="32"/>
      <c r="AB259" s="160"/>
      <c r="AC259" s="453"/>
      <c r="AD259" s="142"/>
      <c r="AE259" s="142"/>
      <c r="AF259" s="142"/>
      <c r="AG259" s="138"/>
      <c r="AH259" s="137"/>
      <c r="AM259" s="97"/>
    </row>
    <row r="260" customFormat="false" ht="11.25" hidden="false" customHeight="false" outlineLevel="0" collapsed="false">
      <c r="P260" s="32"/>
      <c r="Q260" s="32"/>
      <c r="R260" s="32"/>
      <c r="S260" s="32"/>
      <c r="AB260" s="160"/>
      <c r="AC260" s="453"/>
      <c r="AD260" s="142"/>
      <c r="AE260" s="142"/>
      <c r="AF260" s="142"/>
      <c r="AG260" s="138"/>
      <c r="AH260" s="137"/>
      <c r="AM260" s="97"/>
    </row>
    <row r="261" customFormat="false" ht="11.25" hidden="false" customHeight="false" outlineLevel="0" collapsed="false">
      <c r="P261" s="32"/>
      <c r="Q261" s="32"/>
      <c r="R261" s="32"/>
      <c r="S261" s="32"/>
      <c r="AB261" s="160"/>
      <c r="AC261" s="453"/>
      <c r="AD261" s="142"/>
      <c r="AE261" s="142"/>
      <c r="AF261" s="142"/>
      <c r="AG261" s="138"/>
      <c r="AH261" s="137"/>
    </row>
    <row r="262" customFormat="false" ht="11.25" hidden="false" customHeight="false" outlineLevel="0" collapsed="false">
      <c r="P262" s="32"/>
      <c r="Q262" s="32"/>
      <c r="R262" s="32"/>
      <c r="S262" s="32"/>
      <c r="AB262" s="160"/>
      <c r="AC262" s="453"/>
      <c r="AD262" s="240"/>
      <c r="AE262" s="142"/>
      <c r="AF262" s="142"/>
      <c r="AG262" s="138"/>
      <c r="AH262" s="137"/>
    </row>
    <row r="263" customFormat="false" ht="11.25" hidden="false" customHeight="false" outlineLevel="0" collapsed="false">
      <c r="P263" s="32"/>
      <c r="Q263" s="32"/>
      <c r="R263" s="32"/>
      <c r="S263" s="32"/>
      <c r="AB263" s="160"/>
      <c r="AC263" s="453"/>
      <c r="AD263" s="474"/>
      <c r="AE263" s="255"/>
      <c r="AF263" s="142"/>
      <c r="AG263" s="138"/>
      <c r="AH263" s="137"/>
    </row>
    <row r="264" customFormat="false" ht="11.25" hidden="false" customHeight="false" outlineLevel="0" collapsed="false">
      <c r="P264" s="32"/>
      <c r="Q264" s="32"/>
      <c r="R264" s="32"/>
      <c r="S264" s="32"/>
      <c r="AB264" s="160"/>
      <c r="AC264" s="453"/>
      <c r="AD264" s="475"/>
      <c r="AE264" s="475"/>
      <c r="AF264" s="142"/>
      <c r="AG264" s="138"/>
      <c r="AH264" s="137"/>
    </row>
    <row r="265" customFormat="false" ht="11.25" hidden="false" customHeight="false" outlineLevel="0" collapsed="false">
      <c r="P265" s="32"/>
      <c r="Q265" s="32"/>
      <c r="R265" s="32"/>
      <c r="S265" s="32"/>
      <c r="AB265" s="160"/>
      <c r="AC265" s="453"/>
      <c r="AD265" s="475"/>
      <c r="AE265" s="475"/>
      <c r="AF265" s="142"/>
      <c r="AG265" s="138"/>
      <c r="AH265" s="137"/>
    </row>
    <row r="266" customFormat="false" ht="11.25" hidden="false" customHeight="false" outlineLevel="0" collapsed="false">
      <c r="P266" s="32"/>
      <c r="Q266" s="32"/>
      <c r="R266" s="32"/>
      <c r="S266" s="32"/>
      <c r="AB266" s="160"/>
      <c r="AC266" s="453"/>
      <c r="AD266" s="142"/>
      <c r="AE266" s="240"/>
      <c r="AF266" s="142"/>
      <c r="AG266" s="138"/>
      <c r="AH266" s="137"/>
    </row>
    <row r="267" customFormat="false" ht="11.25" hidden="false" customHeight="false" outlineLevel="0" collapsed="false">
      <c r="P267" s="32"/>
      <c r="Q267" s="32"/>
      <c r="R267" s="32"/>
      <c r="S267" s="32"/>
      <c r="AB267" s="160"/>
      <c r="AC267" s="453"/>
      <c r="AD267" s="142"/>
      <c r="AE267" s="240"/>
      <c r="AF267" s="142"/>
      <c r="AG267" s="138"/>
      <c r="AH267" s="137"/>
    </row>
    <row r="268" customFormat="false" ht="11.25" hidden="false" customHeight="false" outlineLevel="0" collapsed="false">
      <c r="P268" s="32"/>
      <c r="Q268" s="32"/>
      <c r="R268" s="32"/>
      <c r="S268" s="32"/>
      <c r="AB268" s="160"/>
      <c r="AC268" s="453"/>
      <c r="AD268" s="142"/>
      <c r="AE268" s="240"/>
      <c r="AF268" s="142"/>
      <c r="AG268" s="138"/>
      <c r="AH268" s="137"/>
    </row>
    <row r="269" customFormat="false" ht="11.25" hidden="false" customHeight="false" outlineLevel="0" collapsed="false">
      <c r="P269" s="32"/>
      <c r="Q269" s="32"/>
      <c r="R269" s="32"/>
      <c r="S269" s="32"/>
      <c r="AB269" s="160"/>
      <c r="AC269" s="453"/>
      <c r="AD269" s="142"/>
      <c r="AE269" s="240"/>
      <c r="AF269" s="142"/>
      <c r="AG269" s="138"/>
      <c r="AH269" s="137"/>
      <c r="AM269" s="97"/>
    </row>
    <row r="270" customFormat="false" ht="11.25" hidden="false" customHeight="false" outlineLevel="0" collapsed="false">
      <c r="P270" s="32"/>
      <c r="Q270" s="32"/>
      <c r="R270" s="32"/>
      <c r="S270" s="32"/>
      <c r="AB270" s="160"/>
      <c r="AC270" s="453"/>
      <c r="AD270" s="240"/>
      <c r="AE270" s="142"/>
      <c r="AF270" s="142"/>
      <c r="AG270" s="138"/>
      <c r="AH270" s="137"/>
    </row>
    <row r="271" customFormat="false" ht="11.25" hidden="false" customHeight="false" outlineLevel="0" collapsed="false">
      <c r="P271" s="32"/>
      <c r="Q271" s="32"/>
      <c r="R271" s="32"/>
      <c r="S271" s="32"/>
      <c r="AB271" s="160"/>
      <c r="AC271" s="453"/>
      <c r="AD271" s="474"/>
      <c r="AE271" s="473"/>
      <c r="AF271" s="142"/>
      <c r="AG271" s="138"/>
      <c r="AH271" s="137"/>
    </row>
    <row r="272" customFormat="false" ht="11.25" hidden="false" customHeight="false" outlineLevel="0" collapsed="false">
      <c r="P272" s="32"/>
      <c r="Q272" s="32"/>
      <c r="R272" s="32"/>
      <c r="S272" s="32"/>
      <c r="AB272" s="160"/>
      <c r="AC272" s="453"/>
      <c r="AD272" s="474"/>
      <c r="AE272" s="475"/>
      <c r="AF272" s="142"/>
      <c r="AG272" s="138"/>
      <c r="AH272" s="137"/>
    </row>
    <row r="273" customFormat="false" ht="11.25" hidden="false" customHeight="false" outlineLevel="0" collapsed="false">
      <c r="P273" s="32"/>
      <c r="Q273" s="32"/>
      <c r="R273" s="32"/>
      <c r="S273" s="32"/>
      <c r="AB273" s="160"/>
      <c r="AC273" s="453"/>
      <c r="AD273" s="475"/>
      <c r="AE273" s="475"/>
      <c r="AF273" s="142"/>
      <c r="AG273" s="138"/>
      <c r="AH273" s="137"/>
    </row>
    <row r="274" customFormat="false" ht="11.25" hidden="false" customHeight="false" outlineLevel="0" collapsed="false">
      <c r="P274" s="32"/>
      <c r="Q274" s="32"/>
      <c r="R274" s="32"/>
      <c r="S274" s="32"/>
      <c r="AB274" s="160"/>
      <c r="AC274" s="453"/>
      <c r="AD274" s="142"/>
      <c r="AE274" s="240"/>
      <c r="AF274" s="142"/>
      <c r="AG274" s="138"/>
      <c r="AH274" s="137"/>
    </row>
    <row r="275" customFormat="false" ht="11.25" hidden="false" customHeight="false" outlineLevel="0" collapsed="false">
      <c r="P275" s="32"/>
      <c r="Q275" s="32"/>
      <c r="R275" s="32"/>
      <c r="S275" s="32"/>
      <c r="AB275" s="160"/>
      <c r="AC275" s="453"/>
      <c r="AD275" s="142"/>
      <c r="AE275" s="240"/>
      <c r="AF275" s="142"/>
      <c r="AG275" s="138"/>
      <c r="AH275" s="137"/>
    </row>
    <row r="276" customFormat="false" ht="11.25" hidden="false" customHeight="false" outlineLevel="0" collapsed="false">
      <c r="P276" s="32"/>
      <c r="Q276" s="32"/>
      <c r="R276" s="32"/>
      <c r="S276" s="32"/>
      <c r="AB276" s="160"/>
      <c r="AC276" s="453"/>
      <c r="AD276" s="240"/>
      <c r="AE276" s="240"/>
      <c r="AF276" s="142"/>
      <c r="AG276" s="138"/>
      <c r="AH276" s="137"/>
      <c r="AM276" s="97"/>
    </row>
    <row r="277" customFormat="false" ht="11.25" hidden="false" customHeight="false" outlineLevel="0" collapsed="false">
      <c r="P277" s="32"/>
      <c r="Q277" s="32"/>
      <c r="R277" s="32"/>
      <c r="S277" s="32"/>
      <c r="AB277" s="160"/>
      <c r="AC277" s="453"/>
      <c r="AD277" s="142"/>
      <c r="AE277" s="142"/>
      <c r="AF277" s="142"/>
      <c r="AG277" s="138"/>
      <c r="AH277" s="137"/>
    </row>
    <row r="278" customFormat="false" ht="11.25" hidden="false" customHeight="false" outlineLevel="0" collapsed="false">
      <c r="P278" s="32"/>
      <c r="Q278" s="32"/>
      <c r="R278" s="32"/>
      <c r="S278" s="32"/>
      <c r="AB278" s="160"/>
      <c r="AC278" s="453"/>
      <c r="AD278" s="474"/>
      <c r="AE278" s="255"/>
      <c r="AF278" s="142"/>
      <c r="AG278" s="138"/>
      <c r="AH278" s="137"/>
    </row>
    <row r="279" customFormat="false" ht="11.25" hidden="false" customHeight="false" outlineLevel="0" collapsed="false">
      <c r="P279" s="32"/>
      <c r="Q279" s="32"/>
      <c r="R279" s="32"/>
      <c r="S279" s="32"/>
      <c r="AB279" s="160"/>
      <c r="AC279" s="453"/>
      <c r="AD279" s="474"/>
      <c r="AE279" s="474"/>
      <c r="AF279" s="142"/>
      <c r="AG279" s="138"/>
      <c r="AH279" s="137"/>
    </row>
    <row r="280" customFormat="false" ht="11.25" hidden="false" customHeight="false" outlineLevel="0" collapsed="false">
      <c r="P280" s="32"/>
      <c r="Q280" s="32"/>
      <c r="R280" s="32"/>
      <c r="S280" s="32"/>
      <c r="AB280" s="160"/>
      <c r="AC280" s="453"/>
      <c r="AD280" s="474"/>
      <c r="AE280" s="474"/>
      <c r="AF280" s="142"/>
      <c r="AG280" s="138"/>
      <c r="AH280" s="137"/>
    </row>
    <row r="281" customFormat="false" ht="11.25" hidden="false" customHeight="false" outlineLevel="0" collapsed="false">
      <c r="P281" s="32"/>
      <c r="Q281" s="32"/>
      <c r="R281" s="32"/>
      <c r="S281" s="32"/>
      <c r="AB281" s="160"/>
      <c r="AC281" s="453"/>
      <c r="AD281" s="142"/>
      <c r="AE281" s="142"/>
      <c r="AF281" s="142"/>
      <c r="AG281" s="138"/>
      <c r="AH281" s="137"/>
    </row>
    <row r="282" customFormat="false" ht="11.25" hidden="false" customHeight="false" outlineLevel="0" collapsed="false">
      <c r="P282" s="32"/>
      <c r="Q282" s="32"/>
      <c r="R282" s="32"/>
      <c r="S282" s="32"/>
      <c r="AB282" s="160"/>
      <c r="AC282" s="453"/>
      <c r="AD282" s="142"/>
      <c r="AE282" s="142"/>
      <c r="AF282" s="142"/>
      <c r="AG282" s="138"/>
      <c r="AH282" s="137"/>
    </row>
    <row r="283" customFormat="false" ht="11.25" hidden="false" customHeight="false" outlineLevel="0" collapsed="false">
      <c r="P283" s="32"/>
      <c r="Q283" s="32"/>
      <c r="R283" s="32"/>
      <c r="S283" s="32"/>
      <c r="AB283" s="160"/>
      <c r="AC283" s="453"/>
      <c r="AD283" s="142"/>
      <c r="AE283" s="142"/>
      <c r="AF283" s="142"/>
      <c r="AG283" s="138"/>
      <c r="AH283" s="137"/>
    </row>
    <row r="284" customFormat="false" ht="11.25" hidden="false" customHeight="false" outlineLevel="0" collapsed="false">
      <c r="P284" s="32"/>
      <c r="Q284" s="32"/>
      <c r="R284" s="32"/>
      <c r="S284" s="32"/>
      <c r="AB284" s="160"/>
      <c r="AC284" s="453"/>
      <c r="AD284" s="142"/>
      <c r="AE284" s="142"/>
      <c r="AF284" s="142"/>
      <c r="AG284" s="138"/>
      <c r="AH284" s="137"/>
    </row>
    <row r="285" customFormat="false" ht="11.25" hidden="false" customHeight="false" outlineLevel="0" collapsed="false">
      <c r="P285" s="32"/>
      <c r="Q285" s="32"/>
      <c r="R285" s="32"/>
      <c r="S285" s="32"/>
      <c r="AB285" s="160"/>
      <c r="AC285" s="453"/>
      <c r="AD285" s="142"/>
      <c r="AE285" s="240"/>
      <c r="AF285" s="142"/>
      <c r="AG285" s="138"/>
      <c r="AH285" s="137"/>
    </row>
    <row r="286" customFormat="false" ht="11.25" hidden="false" customHeight="false" outlineLevel="0" collapsed="false">
      <c r="P286" s="32"/>
      <c r="Q286" s="32"/>
      <c r="R286" s="32"/>
      <c r="S286" s="32"/>
      <c r="AB286" s="160"/>
      <c r="AC286" s="453"/>
      <c r="AD286" s="142"/>
      <c r="AE286" s="142"/>
      <c r="AF286" s="142"/>
      <c r="AG286" s="138"/>
      <c r="AH286" s="137"/>
    </row>
    <row r="287" customFormat="false" ht="11.25" hidden="false" customHeight="false" outlineLevel="0" collapsed="false">
      <c r="P287" s="32"/>
      <c r="Q287" s="32"/>
      <c r="R287" s="32"/>
      <c r="S287" s="32"/>
      <c r="AB287" s="160"/>
      <c r="AC287" s="453"/>
      <c r="AD287" s="142"/>
      <c r="AE287" s="240"/>
      <c r="AF287" s="142"/>
      <c r="AG287" s="138"/>
      <c r="AH287" s="137"/>
    </row>
    <row r="288" customFormat="false" ht="11.25" hidden="false" customHeight="false" outlineLevel="0" collapsed="false">
      <c r="P288" s="32"/>
      <c r="Q288" s="32"/>
      <c r="R288" s="32"/>
      <c r="S288" s="32"/>
      <c r="AB288" s="160"/>
      <c r="AC288" s="453"/>
      <c r="AD288" s="142"/>
      <c r="AE288" s="240"/>
      <c r="AF288" s="142"/>
      <c r="AG288" s="138"/>
      <c r="AH288" s="137"/>
    </row>
    <row r="289" customFormat="false" ht="11.25" hidden="false" customHeight="false" outlineLevel="0" collapsed="false">
      <c r="P289" s="32"/>
      <c r="Q289" s="32"/>
      <c r="R289" s="32"/>
      <c r="S289" s="32"/>
      <c r="AB289" s="160"/>
      <c r="AC289" s="453"/>
      <c r="AD289" s="142"/>
      <c r="AE289" s="142"/>
      <c r="AF289" s="142"/>
      <c r="AG289" s="138"/>
      <c r="AH289" s="137"/>
    </row>
    <row r="290" customFormat="false" ht="11.25" hidden="false" customHeight="false" outlineLevel="0" collapsed="false">
      <c r="P290" s="32"/>
      <c r="Q290" s="32"/>
      <c r="R290" s="32"/>
      <c r="S290" s="32"/>
      <c r="AB290" s="160"/>
      <c r="AC290" s="453"/>
      <c r="AD290" s="142"/>
      <c r="AE290" s="142"/>
      <c r="AF290" s="142"/>
      <c r="AG290" s="138"/>
      <c r="AH290" s="137"/>
    </row>
    <row r="291" customFormat="false" ht="11.25" hidden="false" customHeight="false" outlineLevel="0" collapsed="false">
      <c r="P291" s="32"/>
      <c r="Q291" s="32"/>
      <c r="R291" s="32"/>
      <c r="S291" s="32"/>
      <c r="AB291" s="160"/>
      <c r="AC291" s="453"/>
      <c r="AD291" s="142"/>
      <c r="AE291" s="142"/>
      <c r="AF291" s="142"/>
      <c r="AG291" s="138"/>
      <c r="AH291" s="137"/>
    </row>
    <row r="292" customFormat="false" ht="11.25" hidden="false" customHeight="false" outlineLevel="0" collapsed="false">
      <c r="P292" s="32"/>
      <c r="Q292" s="32"/>
      <c r="R292" s="32"/>
      <c r="S292" s="32"/>
      <c r="AB292" s="160"/>
      <c r="AC292" s="453"/>
      <c r="AD292" s="142"/>
      <c r="AE292" s="142"/>
      <c r="AF292" s="142"/>
      <c r="AG292" s="138"/>
      <c r="AH292" s="137"/>
      <c r="AM292" s="97"/>
    </row>
    <row r="293" customFormat="false" ht="11.25" hidden="false" customHeight="false" outlineLevel="0" collapsed="false">
      <c r="P293" s="32"/>
      <c r="Q293" s="32"/>
      <c r="R293" s="32"/>
      <c r="S293" s="32"/>
      <c r="AB293" s="160"/>
      <c r="AC293" s="453"/>
      <c r="AD293" s="142"/>
      <c r="AE293" s="142"/>
      <c r="AF293" s="142"/>
      <c r="AG293" s="138"/>
      <c r="AH293" s="137"/>
    </row>
    <row r="294" customFormat="false" ht="11.25" hidden="false" customHeight="false" outlineLevel="0" collapsed="false">
      <c r="P294" s="32"/>
      <c r="Q294" s="32"/>
      <c r="R294" s="32"/>
      <c r="S294" s="32"/>
      <c r="AB294" s="160"/>
      <c r="AC294" s="453"/>
      <c r="AD294" s="142"/>
      <c r="AE294" s="142"/>
      <c r="AF294" s="142"/>
      <c r="AG294" s="138"/>
      <c r="AH294" s="137"/>
    </row>
    <row r="295" customFormat="false" ht="11.25" hidden="false" customHeight="false" outlineLevel="0" collapsed="false">
      <c r="P295" s="32"/>
      <c r="Q295" s="32"/>
      <c r="R295" s="32"/>
      <c r="S295" s="32"/>
      <c r="AB295" s="160"/>
      <c r="AC295" s="453"/>
      <c r="AD295" s="142"/>
      <c r="AE295" s="142"/>
      <c r="AF295" s="142"/>
      <c r="AG295" s="138"/>
      <c r="AH295" s="137"/>
    </row>
    <row r="296" customFormat="false" ht="11.25" hidden="false" customHeight="false" outlineLevel="0" collapsed="false">
      <c r="P296" s="32"/>
      <c r="Q296" s="32"/>
      <c r="R296" s="32"/>
      <c r="S296" s="32"/>
      <c r="AB296" s="160"/>
      <c r="AC296" s="453"/>
      <c r="AD296" s="142"/>
      <c r="AE296" s="142"/>
      <c r="AF296" s="142"/>
      <c r="AG296" s="138"/>
      <c r="AH296" s="137"/>
    </row>
    <row r="297" customFormat="false" ht="11.25" hidden="false" customHeight="false" outlineLevel="0" collapsed="false">
      <c r="P297" s="32"/>
      <c r="Q297" s="32"/>
      <c r="R297" s="32"/>
      <c r="S297" s="32"/>
      <c r="AB297" s="160"/>
      <c r="AC297" s="453"/>
      <c r="AD297" s="142"/>
      <c r="AE297" s="142"/>
      <c r="AF297" s="142"/>
      <c r="AG297" s="138"/>
      <c r="AH297" s="137"/>
    </row>
    <row r="298" customFormat="false" ht="11.25" hidden="false" customHeight="false" outlineLevel="0" collapsed="false">
      <c r="P298" s="32"/>
      <c r="Q298" s="32"/>
      <c r="R298" s="32"/>
      <c r="S298" s="32"/>
      <c r="AB298" s="160"/>
      <c r="AC298" s="453"/>
      <c r="AD298" s="142"/>
      <c r="AE298" s="142"/>
      <c r="AF298" s="142"/>
      <c r="AG298" s="138"/>
      <c r="AH298" s="137"/>
    </row>
    <row r="299" customFormat="false" ht="11.25" hidden="false" customHeight="false" outlineLevel="0" collapsed="false">
      <c r="P299" s="32"/>
      <c r="Q299" s="32"/>
      <c r="R299" s="32"/>
      <c r="S299" s="32"/>
      <c r="AB299" s="160"/>
      <c r="AC299" s="453"/>
      <c r="AD299" s="142"/>
      <c r="AE299" s="142"/>
      <c r="AF299" s="142"/>
      <c r="AG299" s="138"/>
      <c r="AH299" s="137"/>
    </row>
    <row r="300" customFormat="false" ht="11.25" hidden="false" customHeight="false" outlineLevel="0" collapsed="false">
      <c r="P300" s="32"/>
      <c r="Q300" s="32"/>
      <c r="R300" s="32"/>
      <c r="S300" s="32"/>
      <c r="AB300" s="160"/>
      <c r="AC300" s="453"/>
      <c r="AD300" s="142"/>
      <c r="AE300" s="142"/>
      <c r="AF300" s="142"/>
      <c r="AG300" s="138"/>
      <c r="AH300" s="137"/>
    </row>
    <row r="301" customFormat="false" ht="11.25" hidden="false" customHeight="false" outlineLevel="0" collapsed="false">
      <c r="P301" s="32"/>
      <c r="Q301" s="32"/>
      <c r="R301" s="32"/>
      <c r="S301" s="32"/>
      <c r="AB301" s="160"/>
      <c r="AC301" s="453"/>
      <c r="AD301" s="142"/>
      <c r="AE301" s="142"/>
      <c r="AF301" s="142"/>
      <c r="AG301" s="138"/>
      <c r="AH301" s="137"/>
    </row>
    <row r="302" customFormat="false" ht="11.25" hidden="false" customHeight="false" outlineLevel="0" collapsed="false">
      <c r="P302" s="32"/>
      <c r="Q302" s="32"/>
      <c r="R302" s="32"/>
      <c r="S302" s="32"/>
      <c r="AB302" s="160"/>
      <c r="AC302" s="453"/>
      <c r="AD302" s="142"/>
      <c r="AE302" s="142"/>
      <c r="AF302" s="142"/>
      <c r="AG302" s="138"/>
      <c r="AH302" s="137"/>
    </row>
    <row r="303" customFormat="false" ht="11.25" hidden="false" customHeight="false" outlineLevel="0" collapsed="false">
      <c r="P303" s="32"/>
      <c r="Q303" s="32"/>
      <c r="R303" s="32"/>
      <c r="S303" s="32"/>
      <c r="AB303" s="160"/>
      <c r="AC303" s="453"/>
      <c r="AD303" s="142"/>
      <c r="AE303" s="142"/>
      <c r="AF303" s="142"/>
      <c r="AG303" s="138"/>
      <c r="AH303" s="137"/>
    </row>
    <row r="304" customFormat="false" ht="11.25" hidden="false" customHeight="false" outlineLevel="0" collapsed="false">
      <c r="P304" s="32"/>
      <c r="Q304" s="32"/>
      <c r="R304" s="32"/>
      <c r="S304" s="32"/>
      <c r="AB304" s="160"/>
      <c r="AC304" s="453"/>
      <c r="AD304" s="142"/>
      <c r="AE304" s="142"/>
      <c r="AF304" s="142"/>
      <c r="AG304" s="138"/>
      <c r="AH304" s="137"/>
    </row>
    <row r="305" customFormat="false" ht="11.25" hidden="false" customHeight="false" outlineLevel="0" collapsed="false">
      <c r="P305" s="32"/>
      <c r="Q305" s="32"/>
      <c r="R305" s="32"/>
      <c r="S305" s="32"/>
      <c r="AB305" s="160"/>
      <c r="AC305" s="453"/>
      <c r="AD305" s="142"/>
      <c r="AE305" s="142"/>
      <c r="AF305" s="142"/>
      <c r="AG305" s="138"/>
      <c r="AH305" s="137"/>
    </row>
    <row r="306" customFormat="false" ht="11.25" hidden="false" customHeight="false" outlineLevel="0" collapsed="false">
      <c r="P306" s="32"/>
      <c r="Q306" s="32"/>
      <c r="R306" s="32"/>
      <c r="S306" s="32"/>
      <c r="AB306" s="160"/>
      <c r="AC306" s="453"/>
      <c r="AD306" s="142"/>
      <c r="AE306" s="142"/>
      <c r="AF306" s="142"/>
      <c r="AG306" s="138"/>
      <c r="AH306" s="137"/>
    </row>
    <row r="307" customFormat="false" ht="11.25" hidden="false" customHeight="false" outlineLevel="0" collapsed="false">
      <c r="P307" s="32"/>
      <c r="Q307" s="32"/>
      <c r="R307" s="32"/>
      <c r="S307" s="32"/>
      <c r="AB307" s="160"/>
      <c r="AC307" s="453"/>
      <c r="AD307" s="142"/>
      <c r="AE307" s="142"/>
      <c r="AF307" s="142"/>
      <c r="AG307" s="138"/>
      <c r="AH307" s="137"/>
    </row>
    <row r="308" customFormat="false" ht="11.25" hidden="false" customHeight="false" outlineLevel="0" collapsed="false">
      <c r="P308" s="32"/>
      <c r="Q308" s="32"/>
      <c r="R308" s="32"/>
      <c r="S308" s="32"/>
      <c r="AB308" s="160"/>
      <c r="AC308" s="453"/>
      <c r="AD308" s="142"/>
      <c r="AE308" s="142"/>
      <c r="AF308" s="142"/>
      <c r="AG308" s="138"/>
      <c r="AH308" s="137"/>
    </row>
    <row r="309" customFormat="false" ht="11.25" hidden="false" customHeight="false" outlineLevel="0" collapsed="false">
      <c r="P309" s="32"/>
      <c r="Q309" s="32"/>
      <c r="R309" s="32"/>
      <c r="S309" s="32"/>
      <c r="AB309" s="160"/>
      <c r="AC309" s="453"/>
      <c r="AD309" s="142"/>
      <c r="AE309" s="142"/>
      <c r="AF309" s="142"/>
      <c r="AG309" s="138"/>
      <c r="AH309" s="137"/>
    </row>
    <row r="310" customFormat="false" ht="11.25" hidden="false" customHeight="false" outlineLevel="0" collapsed="false">
      <c r="P310" s="32"/>
      <c r="Q310" s="32"/>
      <c r="R310" s="32"/>
      <c r="S310" s="32"/>
      <c r="AB310" s="160"/>
      <c r="AC310" s="453"/>
      <c r="AD310" s="142"/>
      <c r="AE310" s="142"/>
      <c r="AF310" s="142"/>
      <c r="AG310" s="138"/>
      <c r="AH310" s="137"/>
    </row>
    <row r="311" customFormat="false" ht="11.25" hidden="false" customHeight="false" outlineLevel="0" collapsed="false">
      <c r="P311" s="32"/>
      <c r="Q311" s="32"/>
      <c r="R311" s="32"/>
      <c r="S311" s="32"/>
      <c r="AB311" s="160"/>
      <c r="AC311" s="453"/>
      <c r="AD311" s="142"/>
      <c r="AE311" s="142"/>
      <c r="AF311" s="142"/>
      <c r="AG311" s="138"/>
      <c r="AH311" s="137"/>
    </row>
    <row r="312" customFormat="false" ht="11.25" hidden="false" customHeight="false" outlineLevel="0" collapsed="false">
      <c r="P312" s="32"/>
      <c r="Q312" s="32"/>
      <c r="R312" s="32"/>
      <c r="S312" s="32"/>
      <c r="AB312" s="160"/>
      <c r="AC312" s="453"/>
      <c r="AD312" s="142"/>
      <c r="AE312" s="142"/>
      <c r="AF312" s="142"/>
      <c r="AG312" s="138"/>
      <c r="AH312" s="137"/>
    </row>
    <row r="313" customFormat="false" ht="11.25" hidden="false" customHeight="false" outlineLevel="0" collapsed="false">
      <c r="P313" s="32"/>
      <c r="Q313" s="32"/>
      <c r="R313" s="32"/>
      <c r="S313" s="32"/>
      <c r="AB313" s="160"/>
      <c r="AC313" s="453"/>
      <c r="AD313" s="142"/>
      <c r="AE313" s="142"/>
      <c r="AF313" s="142"/>
      <c r="AG313" s="138"/>
      <c r="AH313" s="137"/>
    </row>
    <row r="314" customFormat="false" ht="11.25" hidden="false" customHeight="false" outlineLevel="0" collapsed="false">
      <c r="P314" s="32"/>
      <c r="Q314" s="32"/>
      <c r="R314" s="32"/>
      <c r="S314" s="32"/>
      <c r="AB314" s="160"/>
      <c r="AC314" s="453"/>
      <c r="AD314" s="142"/>
      <c r="AE314" s="142"/>
      <c r="AF314" s="142"/>
      <c r="AG314" s="138"/>
      <c r="AH314" s="137"/>
    </row>
    <row r="315" customFormat="false" ht="11.25" hidden="false" customHeight="false" outlineLevel="0" collapsed="false">
      <c r="P315" s="32"/>
      <c r="Q315" s="32"/>
      <c r="R315" s="32"/>
      <c r="S315" s="32"/>
      <c r="AB315" s="160"/>
      <c r="AC315" s="453"/>
      <c r="AD315" s="142"/>
      <c r="AE315" s="142"/>
      <c r="AF315" s="142"/>
      <c r="AG315" s="138"/>
      <c r="AH315" s="137"/>
    </row>
    <row r="316" customFormat="false" ht="11.25" hidden="false" customHeight="false" outlineLevel="0" collapsed="false">
      <c r="P316" s="32"/>
      <c r="Q316" s="32"/>
      <c r="R316" s="32"/>
      <c r="S316" s="32"/>
      <c r="AB316" s="160"/>
      <c r="AC316" s="453"/>
      <c r="AD316" s="142"/>
      <c r="AE316" s="142"/>
      <c r="AF316" s="142"/>
      <c r="AG316" s="138"/>
      <c r="AH316" s="137"/>
    </row>
    <row r="317" customFormat="false" ht="11.25" hidden="false" customHeight="false" outlineLevel="0" collapsed="false">
      <c r="P317" s="32"/>
      <c r="Q317" s="32"/>
      <c r="R317" s="32"/>
      <c r="S317" s="32"/>
      <c r="AB317" s="160"/>
      <c r="AC317" s="453"/>
      <c r="AD317" s="142"/>
      <c r="AE317" s="142"/>
      <c r="AF317" s="142"/>
      <c r="AG317" s="138"/>
      <c r="AH317" s="137"/>
    </row>
    <row r="318" customFormat="false" ht="11.25" hidden="false" customHeight="false" outlineLevel="0" collapsed="false">
      <c r="P318" s="32"/>
      <c r="Q318" s="32"/>
      <c r="R318" s="32"/>
      <c r="S318" s="32"/>
      <c r="AB318" s="160"/>
      <c r="AC318" s="453"/>
      <c r="AD318" s="142"/>
      <c r="AE318" s="142"/>
      <c r="AF318" s="142"/>
      <c r="AG318" s="138"/>
      <c r="AH318" s="137"/>
    </row>
    <row r="319" customFormat="false" ht="11.25" hidden="false" customHeight="false" outlineLevel="0" collapsed="false">
      <c r="P319" s="32"/>
      <c r="Q319" s="32"/>
      <c r="R319" s="32"/>
      <c r="S319" s="32"/>
      <c r="AB319" s="160"/>
      <c r="AC319" s="453"/>
      <c r="AD319" s="142"/>
      <c r="AE319" s="142"/>
      <c r="AF319" s="142"/>
      <c r="AG319" s="138"/>
      <c r="AH319" s="137"/>
    </row>
    <row r="320" customFormat="false" ht="11.25" hidden="false" customHeight="false" outlineLevel="0" collapsed="false">
      <c r="P320" s="32"/>
      <c r="Q320" s="32"/>
      <c r="R320" s="32"/>
      <c r="S320" s="32"/>
      <c r="AB320" s="160"/>
      <c r="AC320" s="453"/>
      <c r="AD320" s="142"/>
      <c r="AE320" s="142"/>
      <c r="AF320" s="142"/>
      <c r="AG320" s="138"/>
      <c r="AH320" s="137"/>
    </row>
    <row r="321" customFormat="false" ht="11.25" hidden="false" customHeight="false" outlineLevel="0" collapsed="false">
      <c r="P321" s="32"/>
      <c r="Q321" s="32"/>
      <c r="R321" s="32"/>
      <c r="S321" s="32"/>
      <c r="AB321" s="160"/>
      <c r="AC321" s="453"/>
      <c r="AD321" s="142"/>
      <c r="AE321" s="142"/>
      <c r="AF321" s="142"/>
      <c r="AG321" s="138"/>
      <c r="AH321" s="137"/>
    </row>
    <row r="322" customFormat="false" ht="11.25" hidden="false" customHeight="false" outlineLevel="0" collapsed="false">
      <c r="P322" s="32"/>
      <c r="Q322" s="32"/>
      <c r="R322" s="32"/>
      <c r="S322" s="32"/>
      <c r="AB322" s="160"/>
      <c r="AC322" s="453"/>
      <c r="AD322" s="142"/>
      <c r="AE322" s="142"/>
      <c r="AF322" s="142"/>
      <c r="AG322" s="138"/>
      <c r="AH322" s="137"/>
    </row>
    <row r="323" customFormat="false" ht="11.25" hidden="false" customHeight="false" outlineLevel="0" collapsed="false">
      <c r="P323" s="32"/>
      <c r="Q323" s="32"/>
      <c r="R323" s="32"/>
      <c r="S323" s="32"/>
      <c r="AB323" s="160"/>
      <c r="AC323" s="453"/>
      <c r="AD323" s="142"/>
      <c r="AE323" s="142"/>
      <c r="AF323" s="142"/>
      <c r="AG323" s="138"/>
      <c r="AH323" s="137"/>
    </row>
    <row r="324" customFormat="false" ht="11.25" hidden="false" customHeight="false" outlineLevel="0" collapsed="false">
      <c r="P324" s="32"/>
      <c r="Q324" s="32"/>
      <c r="R324" s="32"/>
      <c r="S324" s="32"/>
      <c r="AB324" s="160"/>
      <c r="AC324" s="453"/>
      <c r="AD324" s="142"/>
      <c r="AE324" s="142"/>
      <c r="AF324" s="142"/>
      <c r="AG324" s="138"/>
      <c r="AH324" s="137"/>
    </row>
    <row r="325" customFormat="false" ht="11.25" hidden="false" customHeight="false" outlineLevel="0" collapsed="false">
      <c r="P325" s="32"/>
      <c r="Q325" s="32"/>
      <c r="R325" s="32"/>
      <c r="S325" s="32"/>
      <c r="AB325" s="160"/>
      <c r="AC325" s="453"/>
      <c r="AD325" s="142"/>
      <c r="AE325" s="142"/>
      <c r="AF325" s="142"/>
      <c r="AG325" s="138"/>
      <c r="AH325" s="137"/>
    </row>
    <row r="326" customFormat="false" ht="11.25" hidden="false" customHeight="false" outlineLevel="0" collapsed="false">
      <c r="P326" s="32"/>
      <c r="Q326" s="32"/>
      <c r="R326" s="32"/>
      <c r="S326" s="32"/>
      <c r="AB326" s="160"/>
      <c r="AC326" s="453"/>
      <c r="AD326" s="142"/>
      <c r="AE326" s="142"/>
      <c r="AF326" s="142"/>
      <c r="AG326" s="138"/>
      <c r="AH326" s="137"/>
    </row>
    <row r="327" customFormat="false" ht="11.25" hidden="false" customHeight="false" outlineLevel="0" collapsed="false">
      <c r="P327" s="32"/>
      <c r="Q327" s="32"/>
      <c r="R327" s="32"/>
      <c r="S327" s="32"/>
      <c r="AB327" s="160"/>
      <c r="AC327" s="453"/>
      <c r="AD327" s="142"/>
      <c r="AE327" s="142"/>
      <c r="AF327" s="142"/>
      <c r="AG327" s="138"/>
      <c r="AH327" s="137"/>
    </row>
    <row r="328" customFormat="false" ht="11.25" hidden="false" customHeight="false" outlineLevel="0" collapsed="false">
      <c r="P328" s="32"/>
      <c r="Q328" s="32"/>
      <c r="R328" s="32"/>
      <c r="S328" s="32"/>
      <c r="AB328" s="160"/>
      <c r="AC328" s="453"/>
      <c r="AD328" s="142"/>
      <c r="AE328" s="142"/>
      <c r="AF328" s="142"/>
      <c r="AG328" s="138"/>
      <c r="AH328" s="137"/>
    </row>
    <row r="329" customFormat="false" ht="11.25" hidden="false" customHeight="false" outlineLevel="0" collapsed="false">
      <c r="P329" s="32"/>
      <c r="Q329" s="32"/>
      <c r="R329" s="32"/>
      <c r="S329" s="32"/>
      <c r="AB329" s="160"/>
      <c r="AC329" s="453"/>
      <c r="AD329" s="142"/>
      <c r="AE329" s="142"/>
      <c r="AF329" s="142"/>
      <c r="AG329" s="138"/>
      <c r="AH329" s="137"/>
    </row>
    <row r="330" customFormat="false" ht="11.25" hidden="false" customHeight="false" outlineLevel="0" collapsed="false">
      <c r="P330" s="32"/>
      <c r="Q330" s="32"/>
      <c r="R330" s="32"/>
      <c r="S330" s="32"/>
      <c r="AB330" s="160"/>
      <c r="AC330" s="453"/>
      <c r="AD330" s="142"/>
      <c r="AE330" s="142"/>
      <c r="AF330" s="142"/>
      <c r="AG330" s="138"/>
      <c r="AH330" s="137"/>
    </row>
    <row r="331" customFormat="false" ht="11.25" hidden="false" customHeight="false" outlineLevel="0" collapsed="false">
      <c r="P331" s="32"/>
      <c r="Q331" s="32"/>
      <c r="R331" s="32"/>
      <c r="S331" s="32"/>
      <c r="AB331" s="160"/>
      <c r="AC331" s="453"/>
      <c r="AD331" s="142"/>
      <c r="AE331" s="142"/>
      <c r="AF331" s="142"/>
      <c r="AG331" s="138"/>
      <c r="AH331" s="137"/>
    </row>
    <row r="332" customFormat="false" ht="11.25" hidden="false" customHeight="false" outlineLevel="0" collapsed="false">
      <c r="P332" s="32"/>
      <c r="Q332" s="32"/>
      <c r="R332" s="32"/>
      <c r="S332" s="32"/>
      <c r="AB332" s="160"/>
      <c r="AC332" s="453"/>
      <c r="AD332" s="142"/>
      <c r="AE332" s="142"/>
      <c r="AF332" s="142"/>
      <c r="AG332" s="138"/>
      <c r="AH332" s="137"/>
    </row>
    <row r="333" customFormat="false" ht="11.25" hidden="false" customHeight="false" outlineLevel="0" collapsed="false">
      <c r="P333" s="32"/>
      <c r="Q333" s="32"/>
      <c r="R333" s="32"/>
      <c r="S333" s="32"/>
      <c r="AB333" s="160"/>
      <c r="AC333" s="453"/>
      <c r="AD333" s="142"/>
      <c r="AE333" s="142"/>
      <c r="AF333" s="142"/>
      <c r="AG333" s="138"/>
      <c r="AH333" s="137"/>
    </row>
    <row r="334" customFormat="false" ht="11.25" hidden="false" customHeight="false" outlineLevel="0" collapsed="false">
      <c r="P334" s="32"/>
      <c r="Q334" s="32"/>
      <c r="R334" s="32"/>
      <c r="S334" s="32"/>
      <c r="AB334" s="160"/>
      <c r="AC334" s="453"/>
      <c r="AD334" s="142"/>
      <c r="AE334" s="142"/>
      <c r="AF334" s="142"/>
      <c r="AG334" s="138"/>
      <c r="AH334" s="137"/>
    </row>
    <row r="335" customFormat="false" ht="11.25" hidden="false" customHeight="false" outlineLevel="0" collapsed="false">
      <c r="P335" s="32"/>
      <c r="Q335" s="32"/>
      <c r="R335" s="32"/>
      <c r="S335" s="32"/>
      <c r="AB335" s="160"/>
      <c r="AC335" s="453"/>
      <c r="AD335" s="142"/>
      <c r="AE335" s="142"/>
      <c r="AF335" s="142"/>
      <c r="AG335" s="138"/>
      <c r="AH335" s="137"/>
    </row>
    <row r="336" customFormat="false" ht="11.25" hidden="false" customHeight="false" outlineLevel="0" collapsed="false">
      <c r="P336" s="32"/>
      <c r="Q336" s="32"/>
      <c r="R336" s="32"/>
      <c r="S336" s="32"/>
      <c r="AB336" s="160"/>
      <c r="AC336" s="453"/>
      <c r="AD336" s="142"/>
      <c r="AE336" s="142"/>
      <c r="AF336" s="142"/>
      <c r="AG336" s="138"/>
      <c r="AH336" s="137"/>
    </row>
    <row r="337" customFormat="false" ht="11.25" hidden="false" customHeight="false" outlineLevel="0" collapsed="false">
      <c r="P337" s="32"/>
      <c r="Q337" s="32"/>
      <c r="R337" s="32"/>
      <c r="S337" s="32"/>
      <c r="AB337" s="160"/>
      <c r="AC337" s="453"/>
      <c r="AD337" s="142"/>
      <c r="AE337" s="142"/>
      <c r="AF337" s="142"/>
      <c r="AG337" s="138"/>
      <c r="AH337" s="137"/>
    </row>
    <row r="338" customFormat="false" ht="11.25" hidden="false" customHeight="false" outlineLevel="0" collapsed="false">
      <c r="P338" s="32"/>
      <c r="Q338" s="32"/>
      <c r="R338" s="32"/>
      <c r="S338" s="32"/>
      <c r="AB338" s="160"/>
      <c r="AC338" s="453"/>
      <c r="AD338" s="142"/>
      <c r="AE338" s="142"/>
      <c r="AF338" s="142"/>
      <c r="AG338" s="138"/>
      <c r="AH338" s="137"/>
    </row>
    <row r="339" customFormat="false" ht="11.25" hidden="false" customHeight="false" outlineLevel="0" collapsed="false">
      <c r="P339" s="32"/>
      <c r="Q339" s="32"/>
      <c r="R339" s="32"/>
      <c r="S339" s="32"/>
      <c r="AB339" s="160"/>
      <c r="AC339" s="453"/>
      <c r="AD339" s="142"/>
      <c r="AE339" s="142"/>
      <c r="AF339" s="142"/>
      <c r="AG339" s="138"/>
      <c r="AH339" s="137"/>
    </row>
    <row r="340" customFormat="false" ht="11.25" hidden="false" customHeight="false" outlineLevel="0" collapsed="false">
      <c r="P340" s="32"/>
      <c r="Q340" s="32"/>
      <c r="R340" s="32"/>
      <c r="S340" s="32"/>
      <c r="AB340" s="160"/>
      <c r="AC340" s="453"/>
      <c r="AD340" s="142"/>
      <c r="AE340" s="142"/>
      <c r="AF340" s="142"/>
      <c r="AG340" s="138"/>
      <c r="AH340" s="137"/>
    </row>
    <row r="341" customFormat="false" ht="11.25" hidden="false" customHeight="false" outlineLevel="0" collapsed="false">
      <c r="P341" s="32"/>
      <c r="Q341" s="32"/>
      <c r="R341" s="32"/>
      <c r="S341" s="32"/>
      <c r="AB341" s="160"/>
      <c r="AC341" s="453"/>
      <c r="AD341" s="142"/>
      <c r="AE341" s="142"/>
      <c r="AF341" s="142"/>
      <c r="AG341" s="138"/>
      <c r="AH341" s="137"/>
    </row>
    <row r="342" customFormat="false" ht="11.25" hidden="false" customHeight="false" outlineLevel="0" collapsed="false">
      <c r="P342" s="32"/>
      <c r="Q342" s="32"/>
      <c r="R342" s="32"/>
      <c r="S342" s="32"/>
      <c r="AB342" s="160"/>
      <c r="AC342" s="453"/>
      <c r="AD342" s="142"/>
      <c r="AE342" s="142"/>
      <c r="AF342" s="142"/>
      <c r="AG342" s="138"/>
      <c r="AH342" s="137"/>
    </row>
    <row r="343" customFormat="false" ht="11.25" hidden="false" customHeight="false" outlineLevel="0" collapsed="false">
      <c r="P343" s="32"/>
      <c r="Q343" s="32"/>
      <c r="R343" s="32"/>
      <c r="S343" s="32"/>
      <c r="AB343" s="160"/>
      <c r="AC343" s="453"/>
      <c r="AD343" s="142"/>
      <c r="AE343" s="142"/>
      <c r="AF343" s="142"/>
      <c r="AG343" s="138"/>
      <c r="AH343" s="137"/>
    </row>
    <row r="344" customFormat="false" ht="11.25" hidden="false" customHeight="false" outlineLevel="0" collapsed="false">
      <c r="P344" s="32"/>
      <c r="Q344" s="32"/>
      <c r="R344" s="32"/>
      <c r="S344" s="32"/>
      <c r="AB344" s="160"/>
      <c r="AC344" s="453"/>
      <c r="AD344" s="142"/>
      <c r="AE344" s="142"/>
      <c r="AF344" s="142"/>
      <c r="AG344" s="138"/>
      <c r="AH344" s="137"/>
    </row>
    <row r="345" customFormat="false" ht="11.25" hidden="false" customHeight="false" outlineLevel="0" collapsed="false">
      <c r="P345" s="32"/>
      <c r="Q345" s="32"/>
      <c r="R345" s="32"/>
      <c r="S345" s="32"/>
      <c r="AB345" s="160"/>
      <c r="AC345" s="453"/>
      <c r="AD345" s="142"/>
      <c r="AE345" s="142"/>
      <c r="AF345" s="142"/>
      <c r="AG345" s="138"/>
      <c r="AH345" s="137"/>
    </row>
    <row r="346" customFormat="false" ht="11.25" hidden="false" customHeight="false" outlineLevel="0" collapsed="false">
      <c r="P346" s="32"/>
      <c r="Q346" s="32"/>
      <c r="R346" s="32"/>
      <c r="S346" s="32"/>
      <c r="AB346" s="160"/>
      <c r="AC346" s="453"/>
      <c r="AD346" s="142"/>
      <c r="AE346" s="142"/>
      <c r="AF346" s="142"/>
      <c r="AG346" s="138"/>
      <c r="AH346" s="137"/>
    </row>
    <row r="347" customFormat="false" ht="11.25" hidden="false" customHeight="false" outlineLevel="0" collapsed="false">
      <c r="P347" s="32"/>
      <c r="Q347" s="32"/>
      <c r="R347" s="32"/>
      <c r="S347" s="32"/>
      <c r="AB347" s="160"/>
      <c r="AC347" s="453"/>
      <c r="AD347" s="142"/>
      <c r="AE347" s="142"/>
      <c r="AF347" s="142"/>
      <c r="AG347" s="138"/>
      <c r="AH347" s="137"/>
    </row>
    <row r="348" customFormat="false" ht="11.25" hidden="false" customHeight="false" outlineLevel="0" collapsed="false">
      <c r="P348" s="32"/>
      <c r="Q348" s="32"/>
      <c r="R348" s="32"/>
      <c r="S348" s="32"/>
      <c r="AB348" s="160"/>
      <c r="AC348" s="453"/>
      <c r="AD348" s="142"/>
      <c r="AE348" s="142"/>
      <c r="AF348" s="142"/>
      <c r="AG348" s="138"/>
      <c r="AH348" s="137"/>
    </row>
    <row r="349" customFormat="false" ht="11.25" hidden="false" customHeight="false" outlineLevel="0" collapsed="false">
      <c r="P349" s="32"/>
      <c r="Q349" s="32"/>
      <c r="R349" s="32"/>
      <c r="S349" s="32"/>
      <c r="AB349" s="160"/>
      <c r="AC349" s="453"/>
      <c r="AD349" s="142"/>
      <c r="AE349" s="142"/>
      <c r="AF349" s="142"/>
      <c r="AG349" s="138"/>
      <c r="AH349" s="137"/>
    </row>
    <row r="350" customFormat="false" ht="11.25" hidden="false" customHeight="false" outlineLevel="0" collapsed="false">
      <c r="P350" s="32"/>
      <c r="Q350" s="32"/>
      <c r="R350" s="32"/>
      <c r="S350" s="32"/>
      <c r="AB350" s="160"/>
      <c r="AC350" s="453"/>
      <c r="AD350" s="142"/>
      <c r="AE350" s="142"/>
      <c r="AF350" s="142"/>
      <c r="AG350" s="138"/>
      <c r="AH350" s="137"/>
    </row>
    <row r="351" customFormat="false" ht="11.25" hidden="false" customHeight="false" outlineLevel="0" collapsed="false">
      <c r="P351" s="32"/>
      <c r="Q351" s="32"/>
      <c r="R351" s="32"/>
      <c r="S351" s="32"/>
      <c r="AB351" s="160"/>
      <c r="AC351" s="453"/>
      <c r="AD351" s="142"/>
      <c r="AE351" s="142"/>
      <c r="AF351" s="142"/>
      <c r="AG351" s="138"/>
      <c r="AH351" s="137"/>
    </row>
    <row r="352" customFormat="false" ht="11.25" hidden="false" customHeight="false" outlineLevel="0" collapsed="false">
      <c r="P352" s="32"/>
      <c r="Q352" s="32"/>
      <c r="R352" s="32"/>
      <c r="S352" s="32"/>
      <c r="AB352" s="160"/>
      <c r="AC352" s="453"/>
      <c r="AD352" s="142"/>
      <c r="AE352" s="142"/>
      <c r="AF352" s="142"/>
      <c r="AG352" s="138"/>
      <c r="AH352" s="137"/>
    </row>
    <row r="353" customFormat="false" ht="11.25" hidden="false" customHeight="false" outlineLevel="0" collapsed="false">
      <c r="P353" s="32"/>
      <c r="Q353" s="32"/>
      <c r="R353" s="32"/>
      <c r="S353" s="32"/>
      <c r="AB353" s="160"/>
      <c r="AC353" s="453"/>
      <c r="AD353" s="142"/>
      <c r="AE353" s="142"/>
      <c r="AF353" s="142"/>
      <c r="AG353" s="138"/>
      <c r="AH353" s="137"/>
    </row>
    <row r="354" customFormat="false" ht="11.25" hidden="false" customHeight="false" outlineLevel="0" collapsed="false">
      <c r="P354" s="32"/>
      <c r="Q354" s="32"/>
      <c r="R354" s="32"/>
      <c r="S354" s="32"/>
      <c r="AB354" s="160"/>
      <c r="AC354" s="453"/>
      <c r="AD354" s="142"/>
      <c r="AE354" s="142"/>
      <c r="AF354" s="142"/>
      <c r="AG354" s="138"/>
      <c r="AH354" s="137"/>
    </row>
    <row r="355" customFormat="false" ht="11.25" hidden="false" customHeight="false" outlineLevel="0" collapsed="false">
      <c r="P355" s="32"/>
      <c r="Q355" s="32"/>
      <c r="R355" s="32"/>
      <c r="S355" s="32"/>
      <c r="AB355" s="160"/>
      <c r="AC355" s="453"/>
      <c r="AD355" s="142"/>
      <c r="AE355" s="142"/>
      <c r="AF355" s="142"/>
      <c r="AG355" s="138"/>
      <c r="AH355" s="137"/>
    </row>
    <row r="356" customFormat="false" ht="11.25" hidden="false" customHeight="false" outlineLevel="0" collapsed="false">
      <c r="P356" s="32"/>
      <c r="Q356" s="32"/>
      <c r="R356" s="32"/>
      <c r="S356" s="32"/>
      <c r="AB356" s="461"/>
      <c r="AC356" s="453"/>
      <c r="AD356" s="142"/>
      <c r="AE356" s="142"/>
      <c r="AF356" s="142"/>
      <c r="AG356" s="138"/>
      <c r="AH356" s="137"/>
    </row>
    <row r="357" customFormat="false" ht="11.25" hidden="false" customHeight="false" outlineLevel="0" collapsed="false">
      <c r="P357" s="32"/>
      <c r="Q357" s="32"/>
      <c r="R357" s="32"/>
      <c r="S357" s="32"/>
      <c r="AB357" s="160"/>
      <c r="AC357" s="453"/>
      <c r="AD357" s="142"/>
      <c r="AE357" s="142"/>
      <c r="AF357" s="142"/>
      <c r="AG357" s="138"/>
      <c r="AH357" s="137"/>
    </row>
    <row r="358" customFormat="false" ht="11.25" hidden="false" customHeight="false" outlineLevel="0" collapsed="false">
      <c r="P358" s="32"/>
      <c r="Q358" s="32"/>
      <c r="R358" s="32"/>
      <c r="S358" s="32"/>
      <c r="AB358" s="160"/>
      <c r="AC358" s="453"/>
      <c r="AD358" s="142"/>
      <c r="AE358" s="142"/>
      <c r="AF358" s="142"/>
      <c r="AG358" s="138"/>
      <c r="AH358" s="137"/>
    </row>
    <row r="359" customFormat="false" ht="11.25" hidden="false" customHeight="false" outlineLevel="0" collapsed="false">
      <c r="P359" s="32"/>
      <c r="Q359" s="32"/>
      <c r="R359" s="32"/>
      <c r="S359" s="32"/>
      <c r="AB359" s="160"/>
      <c r="AC359" s="453"/>
      <c r="AD359" s="142"/>
      <c r="AE359" s="142"/>
      <c r="AF359" s="142"/>
      <c r="AG359" s="138"/>
      <c r="AH359" s="137"/>
    </row>
    <row r="360" customFormat="false" ht="11.25" hidden="false" customHeight="false" outlineLevel="0" collapsed="false">
      <c r="P360" s="32"/>
      <c r="Q360" s="32"/>
      <c r="R360" s="32"/>
      <c r="S360" s="32"/>
      <c r="AB360" s="160"/>
      <c r="AC360" s="453"/>
      <c r="AD360" s="142"/>
      <c r="AE360" s="142"/>
      <c r="AF360" s="142"/>
      <c r="AG360" s="138"/>
      <c r="AH360" s="137"/>
    </row>
    <row r="361" customFormat="false" ht="11.25" hidden="false" customHeight="false" outlineLevel="0" collapsed="false">
      <c r="P361" s="32"/>
      <c r="Q361" s="32"/>
      <c r="R361" s="32"/>
      <c r="S361" s="32"/>
      <c r="AB361" s="160"/>
      <c r="AC361" s="453"/>
      <c r="AD361" s="142"/>
      <c r="AE361" s="142"/>
      <c r="AF361" s="142"/>
      <c r="AG361" s="138"/>
      <c r="AH361" s="137"/>
    </row>
    <row r="362" customFormat="false" ht="11.25" hidden="false" customHeight="false" outlineLevel="0" collapsed="false">
      <c r="P362" s="32"/>
      <c r="Q362" s="32"/>
      <c r="R362" s="32"/>
      <c r="S362" s="32"/>
      <c r="AB362" s="160"/>
      <c r="AC362" s="453"/>
      <c r="AD362" s="142"/>
      <c r="AE362" s="142"/>
      <c r="AF362" s="142"/>
      <c r="AG362" s="138"/>
      <c r="AH362" s="137"/>
    </row>
    <row r="363" customFormat="false" ht="11.25" hidden="false" customHeight="false" outlineLevel="0" collapsed="false">
      <c r="P363" s="32"/>
      <c r="Q363" s="32"/>
      <c r="R363" s="32"/>
      <c r="S363" s="32"/>
      <c r="AB363" s="160"/>
      <c r="AC363" s="453"/>
      <c r="AD363" s="142"/>
      <c r="AE363" s="142"/>
      <c r="AF363" s="142"/>
      <c r="AG363" s="138"/>
      <c r="AH363" s="137"/>
    </row>
    <row r="364" customFormat="false" ht="11.25" hidden="false" customHeight="false" outlineLevel="0" collapsed="false">
      <c r="P364" s="32"/>
      <c r="Q364" s="32"/>
      <c r="R364" s="32"/>
      <c r="S364" s="32"/>
      <c r="AB364" s="160"/>
      <c r="AC364" s="453"/>
      <c r="AD364" s="142"/>
      <c r="AE364" s="142"/>
      <c r="AF364" s="142"/>
      <c r="AG364" s="138"/>
      <c r="AH364" s="137"/>
    </row>
    <row r="365" customFormat="false" ht="11.25" hidden="false" customHeight="false" outlineLevel="0" collapsed="false">
      <c r="P365" s="32"/>
      <c r="Q365" s="32"/>
      <c r="R365" s="32"/>
      <c r="S365" s="32"/>
      <c r="AB365" s="160"/>
      <c r="AC365" s="453"/>
      <c r="AD365" s="142"/>
      <c r="AE365" s="142"/>
      <c r="AF365" s="142"/>
      <c r="AG365" s="138"/>
      <c r="AH365" s="137"/>
    </row>
    <row r="366" customFormat="false" ht="11.25" hidden="false" customHeight="false" outlineLevel="0" collapsed="false">
      <c r="P366" s="32"/>
      <c r="Q366" s="32"/>
      <c r="R366" s="32"/>
      <c r="S366" s="32"/>
      <c r="AB366" s="160"/>
      <c r="AC366" s="453"/>
      <c r="AD366" s="142"/>
      <c r="AE366" s="142"/>
      <c r="AF366" s="142"/>
      <c r="AG366" s="138"/>
      <c r="AH366" s="137"/>
    </row>
    <row r="367" customFormat="false" ht="11.25" hidden="false" customHeight="false" outlineLevel="0" collapsed="false">
      <c r="P367" s="32"/>
      <c r="Q367" s="32"/>
      <c r="R367" s="32"/>
      <c r="S367" s="32"/>
      <c r="AB367" s="160"/>
      <c r="AC367" s="453"/>
      <c r="AD367" s="142"/>
      <c r="AE367" s="142"/>
      <c r="AF367" s="142"/>
      <c r="AG367" s="138"/>
      <c r="AH367" s="137"/>
    </row>
    <row r="368" customFormat="false" ht="11.25" hidden="false" customHeight="false" outlineLevel="0" collapsed="false">
      <c r="P368" s="32"/>
      <c r="Q368" s="32"/>
      <c r="R368" s="32"/>
      <c r="S368" s="32"/>
      <c r="AB368" s="160"/>
      <c r="AC368" s="453"/>
      <c r="AD368" s="142"/>
      <c r="AE368" s="142"/>
      <c r="AF368" s="142"/>
      <c r="AG368" s="138"/>
      <c r="AH368" s="137"/>
    </row>
    <row r="369" customFormat="false" ht="11.25" hidden="false" customHeight="false" outlineLevel="0" collapsed="false">
      <c r="P369" s="32"/>
      <c r="Q369" s="32"/>
      <c r="R369" s="32"/>
      <c r="S369" s="32"/>
      <c r="AB369" s="160"/>
      <c r="AC369" s="453"/>
      <c r="AD369" s="142"/>
      <c r="AE369" s="142"/>
      <c r="AF369" s="142"/>
      <c r="AG369" s="138"/>
      <c r="AH369" s="137"/>
    </row>
    <row r="370" customFormat="false" ht="11.25" hidden="false" customHeight="false" outlineLevel="0" collapsed="false">
      <c r="P370" s="32"/>
      <c r="Q370" s="32"/>
      <c r="R370" s="32"/>
      <c r="S370" s="32"/>
      <c r="AB370" s="160"/>
      <c r="AC370" s="453"/>
      <c r="AD370" s="142"/>
      <c r="AE370" s="142"/>
      <c r="AF370" s="142"/>
      <c r="AG370" s="138"/>
      <c r="AH370" s="137"/>
    </row>
    <row r="371" customFormat="false" ht="11.25" hidden="false" customHeight="false" outlineLevel="0" collapsed="false">
      <c r="P371" s="32"/>
      <c r="Q371" s="32"/>
      <c r="R371" s="32"/>
      <c r="S371" s="32"/>
      <c r="AB371" s="160"/>
      <c r="AC371" s="453"/>
      <c r="AD371" s="142"/>
      <c r="AE371" s="142"/>
      <c r="AF371" s="142"/>
      <c r="AG371" s="138"/>
      <c r="AH371" s="137"/>
    </row>
    <row r="372" customFormat="false" ht="11.25" hidden="false" customHeight="false" outlineLevel="0" collapsed="false">
      <c r="P372" s="32"/>
      <c r="Q372" s="32"/>
      <c r="R372" s="32"/>
      <c r="S372" s="32"/>
      <c r="AB372" s="160"/>
      <c r="AC372" s="453"/>
      <c r="AD372" s="142"/>
      <c r="AE372" s="142"/>
      <c r="AF372" s="142"/>
      <c r="AG372" s="138"/>
      <c r="AH372" s="137"/>
    </row>
    <row r="373" customFormat="false" ht="11.25" hidden="false" customHeight="false" outlineLevel="0" collapsed="false">
      <c r="P373" s="32"/>
      <c r="Q373" s="32"/>
      <c r="R373" s="32"/>
      <c r="S373" s="32"/>
      <c r="AB373" s="239"/>
      <c r="AC373" s="453"/>
      <c r="AD373" s="142"/>
      <c r="AE373" s="142"/>
      <c r="AF373" s="142"/>
      <c r="AG373" s="138"/>
      <c r="AH373" s="137"/>
    </row>
    <row r="374" customFormat="false" ht="11.25" hidden="false" customHeight="false" outlineLevel="0" collapsed="false">
      <c r="P374" s="32"/>
      <c r="Q374" s="32"/>
      <c r="R374" s="32"/>
      <c r="S374" s="32"/>
      <c r="AB374" s="160"/>
      <c r="AC374" s="453"/>
      <c r="AD374" s="142"/>
      <c r="AE374" s="142"/>
      <c r="AF374" s="142"/>
      <c r="AG374" s="138"/>
      <c r="AH374" s="137"/>
    </row>
    <row r="375" customFormat="false" ht="11.25" hidden="false" customHeight="false" outlineLevel="0" collapsed="false">
      <c r="P375" s="32"/>
      <c r="Q375" s="32"/>
      <c r="R375" s="32"/>
      <c r="S375" s="32"/>
      <c r="AB375" s="461"/>
      <c r="AC375" s="453"/>
      <c r="AD375" s="142"/>
      <c r="AE375" s="142"/>
      <c r="AF375" s="142"/>
      <c r="AG375" s="138"/>
      <c r="AH375" s="137"/>
    </row>
    <row r="376" customFormat="false" ht="11.25" hidden="false" customHeight="false" outlineLevel="0" collapsed="false">
      <c r="P376" s="32"/>
      <c r="Q376" s="32"/>
      <c r="R376" s="32"/>
      <c r="S376" s="32"/>
      <c r="AB376" s="160"/>
      <c r="AC376" s="453"/>
      <c r="AD376" s="142"/>
      <c r="AE376" s="142"/>
      <c r="AF376" s="142"/>
      <c r="AG376" s="138"/>
      <c r="AH376" s="137"/>
    </row>
    <row r="377" customFormat="false" ht="11.25" hidden="false" customHeight="false" outlineLevel="0" collapsed="false">
      <c r="P377" s="32"/>
      <c r="Q377" s="32"/>
      <c r="R377" s="32"/>
      <c r="S377" s="32"/>
      <c r="AB377" s="160"/>
      <c r="AC377" s="453"/>
      <c r="AD377" s="142"/>
      <c r="AE377" s="142"/>
      <c r="AF377" s="142"/>
      <c r="AG377" s="138"/>
      <c r="AH377" s="137"/>
    </row>
    <row r="378" customFormat="false" ht="11.25" hidden="false" customHeight="false" outlineLevel="0" collapsed="false">
      <c r="P378" s="32"/>
      <c r="Q378" s="32"/>
      <c r="R378" s="32"/>
      <c r="S378" s="32"/>
      <c r="AB378" s="160"/>
      <c r="AC378" s="453"/>
      <c r="AD378" s="142"/>
      <c r="AE378" s="142"/>
      <c r="AF378" s="142"/>
      <c r="AG378" s="138"/>
      <c r="AH378" s="137"/>
    </row>
    <row r="379" customFormat="false" ht="11.25" hidden="false" customHeight="false" outlineLevel="0" collapsed="false">
      <c r="P379" s="32"/>
      <c r="Q379" s="32"/>
      <c r="R379" s="32"/>
      <c r="S379" s="32"/>
      <c r="AB379" s="160"/>
      <c r="AC379" s="453"/>
      <c r="AD379" s="142"/>
      <c r="AE379" s="142"/>
      <c r="AF379" s="142"/>
      <c r="AG379" s="138"/>
      <c r="AH379" s="137"/>
    </row>
    <row r="380" customFormat="false" ht="11.25" hidden="false" customHeight="false" outlineLevel="0" collapsed="false">
      <c r="P380" s="32"/>
      <c r="Q380" s="32"/>
      <c r="R380" s="32"/>
      <c r="S380" s="32"/>
      <c r="AB380" s="160"/>
      <c r="AC380" s="453"/>
      <c r="AD380" s="142"/>
      <c r="AE380" s="142"/>
      <c r="AF380" s="142"/>
      <c r="AG380" s="138"/>
      <c r="AH380" s="137"/>
    </row>
    <row r="381" customFormat="false" ht="11.25" hidden="false" customHeight="false" outlineLevel="0" collapsed="false">
      <c r="P381" s="32"/>
      <c r="Q381" s="32"/>
      <c r="R381" s="32"/>
      <c r="S381" s="32"/>
      <c r="AB381" s="160"/>
      <c r="AC381" s="453"/>
      <c r="AD381" s="142"/>
      <c r="AE381" s="142"/>
      <c r="AF381" s="142"/>
      <c r="AG381" s="138"/>
      <c r="AH381" s="137"/>
    </row>
    <row r="382" customFormat="false" ht="11.25" hidden="false" customHeight="false" outlineLevel="0" collapsed="false">
      <c r="P382" s="32"/>
      <c r="Q382" s="32"/>
      <c r="R382" s="32"/>
      <c r="S382" s="32"/>
      <c r="AB382" s="160"/>
      <c r="AC382" s="453"/>
      <c r="AD382" s="142"/>
      <c r="AE382" s="142"/>
      <c r="AF382" s="142"/>
      <c r="AG382" s="138"/>
      <c r="AH382" s="137"/>
    </row>
    <row r="383" customFormat="false" ht="11.25" hidden="false" customHeight="false" outlineLevel="0" collapsed="false">
      <c r="P383" s="32"/>
      <c r="Q383" s="32"/>
      <c r="R383" s="32"/>
      <c r="S383" s="32"/>
      <c r="AB383" s="160"/>
      <c r="AC383" s="453"/>
      <c r="AD383" s="142"/>
      <c r="AE383" s="142"/>
      <c r="AF383" s="142"/>
      <c r="AG383" s="138"/>
      <c r="AH383" s="137"/>
    </row>
    <row r="384" customFormat="false" ht="11.25" hidden="false" customHeight="false" outlineLevel="0" collapsed="false">
      <c r="P384" s="32"/>
      <c r="Q384" s="32"/>
      <c r="R384" s="32"/>
      <c r="S384" s="32"/>
      <c r="AB384" s="160"/>
      <c r="AC384" s="453"/>
      <c r="AD384" s="142"/>
      <c r="AE384" s="142"/>
      <c r="AF384" s="142"/>
      <c r="AG384" s="138"/>
      <c r="AH384" s="137"/>
    </row>
    <row r="385" customFormat="false" ht="11.25" hidden="false" customHeight="false" outlineLevel="0" collapsed="false">
      <c r="P385" s="32"/>
      <c r="Q385" s="32"/>
      <c r="R385" s="32"/>
      <c r="S385" s="32"/>
      <c r="AB385" s="160"/>
      <c r="AC385" s="453"/>
      <c r="AD385" s="142"/>
      <c r="AE385" s="142"/>
      <c r="AF385" s="142"/>
      <c r="AG385" s="138"/>
      <c r="AH385" s="137"/>
    </row>
    <row r="386" customFormat="false" ht="11.25" hidden="false" customHeight="false" outlineLevel="0" collapsed="false">
      <c r="P386" s="32"/>
      <c r="Q386" s="32"/>
      <c r="R386" s="32"/>
      <c r="S386" s="32"/>
      <c r="AB386" s="160"/>
      <c r="AC386" s="453"/>
      <c r="AD386" s="142"/>
      <c r="AE386" s="142"/>
      <c r="AF386" s="142"/>
      <c r="AG386" s="138"/>
      <c r="AH386" s="137"/>
    </row>
    <row r="387" customFormat="false" ht="11.25" hidden="false" customHeight="false" outlineLevel="0" collapsed="false">
      <c r="P387" s="32"/>
      <c r="Q387" s="32"/>
      <c r="R387" s="32"/>
      <c r="S387" s="32"/>
      <c r="AB387" s="160"/>
      <c r="AC387" s="453"/>
      <c r="AD387" s="142"/>
      <c r="AE387" s="142"/>
      <c r="AF387" s="142"/>
      <c r="AG387" s="138"/>
      <c r="AH387" s="137"/>
    </row>
    <row r="388" customFormat="false" ht="11.25" hidden="false" customHeight="false" outlineLevel="0" collapsed="false">
      <c r="P388" s="32"/>
      <c r="Q388" s="32"/>
      <c r="R388" s="32"/>
      <c r="S388" s="32"/>
      <c r="AB388" s="160"/>
      <c r="AC388" s="453"/>
      <c r="AD388" s="142"/>
      <c r="AE388" s="142"/>
      <c r="AF388" s="142"/>
      <c r="AG388" s="138"/>
      <c r="AH388" s="137"/>
    </row>
    <row r="389" customFormat="false" ht="11.25" hidden="false" customHeight="false" outlineLevel="0" collapsed="false">
      <c r="P389" s="32"/>
      <c r="Q389" s="32"/>
      <c r="R389" s="32"/>
      <c r="S389" s="32"/>
      <c r="AB389" s="160"/>
      <c r="AC389" s="453"/>
      <c r="AD389" s="142"/>
      <c r="AE389" s="142"/>
      <c r="AF389" s="142"/>
      <c r="AG389" s="138"/>
      <c r="AH389" s="137"/>
    </row>
    <row r="390" customFormat="false" ht="11.25" hidden="false" customHeight="false" outlineLevel="0" collapsed="false">
      <c r="P390" s="32"/>
      <c r="Q390" s="32"/>
      <c r="R390" s="32"/>
      <c r="S390" s="32"/>
      <c r="AB390" s="160"/>
      <c r="AC390" s="453"/>
      <c r="AD390" s="142"/>
      <c r="AE390" s="142"/>
      <c r="AF390" s="142"/>
      <c r="AG390" s="138"/>
      <c r="AH390" s="137"/>
    </row>
    <row r="391" customFormat="false" ht="11.25" hidden="false" customHeight="false" outlineLevel="0" collapsed="false">
      <c r="P391" s="32"/>
      <c r="Q391" s="32"/>
      <c r="R391" s="32"/>
      <c r="S391" s="32"/>
      <c r="AB391" s="160"/>
      <c r="AC391" s="453"/>
      <c r="AD391" s="142"/>
      <c r="AE391" s="142"/>
      <c r="AF391" s="142"/>
      <c r="AG391" s="138"/>
      <c r="AH391" s="137"/>
    </row>
    <row r="392" customFormat="false" ht="11.25" hidden="false" customHeight="false" outlineLevel="0" collapsed="false">
      <c r="P392" s="32"/>
      <c r="Q392" s="32"/>
      <c r="R392" s="32"/>
      <c r="S392" s="32"/>
      <c r="AB392" s="160"/>
      <c r="AC392" s="452"/>
      <c r="AD392" s="246"/>
      <c r="AE392" s="142"/>
      <c r="AF392" s="142"/>
      <c r="AG392" s="138"/>
      <c r="AH392" s="137"/>
    </row>
    <row r="393" customFormat="false" ht="11.25" hidden="false" customHeight="false" outlineLevel="0" collapsed="false">
      <c r="P393" s="32"/>
      <c r="Q393" s="32"/>
      <c r="R393" s="32"/>
      <c r="S393" s="32"/>
      <c r="AB393" s="160"/>
      <c r="AC393" s="452"/>
      <c r="AD393" s="246"/>
      <c r="AE393" s="142"/>
      <c r="AF393" s="142"/>
      <c r="AG393" s="138"/>
      <c r="AH393" s="137"/>
    </row>
    <row r="394" customFormat="false" ht="11.25" hidden="false" customHeight="false" outlineLevel="0" collapsed="false">
      <c r="P394" s="32"/>
      <c r="Q394" s="32"/>
      <c r="R394" s="32"/>
      <c r="S394" s="32"/>
      <c r="AB394" s="160"/>
      <c r="AC394" s="452"/>
      <c r="AD394" s="246"/>
      <c r="AE394" s="142"/>
      <c r="AF394" s="142"/>
      <c r="AG394" s="138"/>
      <c r="AH394" s="137"/>
    </row>
    <row r="395" customFormat="false" ht="11.25" hidden="false" customHeight="false" outlineLevel="0" collapsed="false">
      <c r="P395" s="32"/>
      <c r="Q395" s="32"/>
      <c r="R395" s="32"/>
      <c r="S395" s="32"/>
      <c r="AB395" s="160"/>
      <c r="AC395" s="452"/>
      <c r="AD395" s="246"/>
      <c r="AE395" s="142"/>
      <c r="AF395" s="142"/>
      <c r="AG395" s="138"/>
      <c r="AH395" s="137"/>
    </row>
    <row r="396" customFormat="false" ht="11.25" hidden="false" customHeight="false" outlineLevel="0" collapsed="false">
      <c r="P396" s="32"/>
      <c r="Q396" s="32"/>
      <c r="R396" s="32"/>
      <c r="S396" s="32"/>
      <c r="AB396" s="160"/>
      <c r="AC396" s="452"/>
      <c r="AD396" s="246"/>
      <c r="AE396" s="142"/>
      <c r="AF396" s="142"/>
      <c r="AG396" s="138"/>
      <c r="AH396" s="137"/>
    </row>
    <row r="397" customFormat="false" ht="11.25" hidden="false" customHeight="false" outlineLevel="0" collapsed="false">
      <c r="P397" s="32"/>
      <c r="Q397" s="32"/>
      <c r="R397" s="32"/>
      <c r="S397" s="32"/>
      <c r="AB397" s="160"/>
      <c r="AC397" s="452"/>
      <c r="AD397" s="246"/>
      <c r="AE397" s="142"/>
      <c r="AF397" s="142"/>
      <c r="AG397" s="138"/>
      <c r="AH397" s="137"/>
    </row>
    <row r="398" customFormat="false" ht="11.25" hidden="false" customHeight="false" outlineLevel="0" collapsed="false">
      <c r="P398" s="32"/>
      <c r="Q398" s="32"/>
      <c r="R398" s="32"/>
      <c r="S398" s="32"/>
      <c r="AB398" s="160"/>
      <c r="AC398" s="452"/>
      <c r="AD398" s="246"/>
      <c r="AE398" s="142"/>
      <c r="AF398" s="142"/>
      <c r="AG398" s="138"/>
      <c r="AH398" s="137"/>
    </row>
    <row r="399" customFormat="false" ht="11.25" hidden="false" customHeight="false" outlineLevel="0" collapsed="false">
      <c r="P399" s="32"/>
      <c r="Q399" s="32"/>
      <c r="R399" s="32"/>
      <c r="S399" s="32"/>
      <c r="AB399" s="160"/>
      <c r="AC399" s="452"/>
      <c r="AD399" s="246"/>
      <c r="AE399" s="142"/>
      <c r="AF399" s="142"/>
      <c r="AG399" s="138"/>
      <c r="AH399" s="137"/>
    </row>
    <row r="400" customFormat="false" ht="11.25" hidden="false" customHeight="false" outlineLevel="0" collapsed="false">
      <c r="P400" s="32"/>
      <c r="Q400" s="32"/>
      <c r="R400" s="32"/>
      <c r="S400" s="32"/>
      <c r="AB400" s="160"/>
      <c r="AC400" s="452"/>
      <c r="AD400" s="246"/>
      <c r="AE400" s="142"/>
      <c r="AF400" s="142"/>
      <c r="AG400" s="138"/>
      <c r="AH400" s="137"/>
    </row>
    <row r="401" customFormat="false" ht="11.25" hidden="false" customHeight="false" outlineLevel="0" collapsed="false">
      <c r="P401" s="32"/>
      <c r="Q401" s="32"/>
      <c r="R401" s="32"/>
      <c r="S401" s="32"/>
      <c r="AB401" s="160"/>
      <c r="AC401" s="452"/>
      <c r="AD401" s="246"/>
      <c r="AE401" s="142"/>
      <c r="AF401" s="142"/>
      <c r="AG401" s="138"/>
      <c r="AH401" s="137"/>
    </row>
    <row r="402" customFormat="false" ht="11.25" hidden="false" customHeight="false" outlineLevel="0" collapsed="false">
      <c r="P402" s="32"/>
      <c r="Q402" s="32"/>
      <c r="R402" s="32"/>
      <c r="S402" s="32"/>
      <c r="AB402" s="160"/>
      <c r="AC402" s="452"/>
      <c r="AD402" s="246"/>
      <c r="AE402" s="142"/>
      <c r="AF402" s="142"/>
      <c r="AG402" s="138"/>
      <c r="AH402" s="137"/>
    </row>
    <row r="403" customFormat="false" ht="11.25" hidden="false" customHeight="false" outlineLevel="0" collapsed="false">
      <c r="P403" s="32"/>
      <c r="Q403" s="32"/>
      <c r="R403" s="32"/>
      <c r="S403" s="32"/>
      <c r="AB403" s="160"/>
      <c r="AC403" s="452"/>
      <c r="AD403" s="246"/>
      <c r="AE403" s="142"/>
      <c r="AF403" s="142"/>
      <c r="AG403" s="138"/>
      <c r="AH403" s="137"/>
    </row>
    <row r="404" customFormat="false" ht="11.25" hidden="false" customHeight="false" outlineLevel="0" collapsed="false">
      <c r="P404" s="32"/>
      <c r="Q404" s="32"/>
      <c r="R404" s="32"/>
      <c r="S404" s="32"/>
      <c r="AB404" s="160"/>
      <c r="AC404" s="452"/>
      <c r="AD404" s="246"/>
      <c r="AE404" s="142"/>
      <c r="AF404" s="142"/>
      <c r="AG404" s="138"/>
      <c r="AH404" s="137"/>
    </row>
    <row r="405" customFormat="false" ht="11.25" hidden="false" customHeight="false" outlineLevel="0" collapsed="false">
      <c r="P405" s="32"/>
      <c r="Q405" s="32"/>
      <c r="R405" s="32"/>
      <c r="S405" s="32"/>
      <c r="AB405" s="160"/>
      <c r="AC405" s="452"/>
      <c r="AD405" s="246"/>
      <c r="AE405" s="142"/>
      <c r="AF405" s="142"/>
      <c r="AG405" s="138"/>
      <c r="AH405" s="137"/>
    </row>
    <row r="406" customFormat="false" ht="11.25" hidden="false" customHeight="false" outlineLevel="0" collapsed="false">
      <c r="P406" s="32"/>
      <c r="Q406" s="32"/>
      <c r="R406" s="32"/>
      <c r="S406" s="32"/>
      <c r="AB406" s="160"/>
      <c r="AC406" s="452"/>
      <c r="AD406" s="246"/>
      <c r="AE406" s="142"/>
      <c r="AF406" s="142"/>
      <c r="AG406" s="138"/>
      <c r="AH406" s="137"/>
    </row>
    <row r="407" customFormat="false" ht="11.25" hidden="false" customHeight="false" outlineLevel="0" collapsed="false">
      <c r="P407" s="32"/>
      <c r="Q407" s="32"/>
      <c r="R407" s="32"/>
      <c r="S407" s="32"/>
      <c r="AB407" s="160"/>
      <c r="AC407" s="452"/>
      <c r="AD407" s="246"/>
      <c r="AE407" s="142"/>
      <c r="AF407" s="142"/>
      <c r="AG407" s="138"/>
      <c r="AH407" s="137"/>
    </row>
    <row r="408" customFormat="false" ht="11.25" hidden="false" customHeight="false" outlineLevel="0" collapsed="false">
      <c r="P408" s="32"/>
      <c r="Q408" s="32"/>
      <c r="R408" s="32"/>
      <c r="S408" s="32"/>
      <c r="AB408" s="160"/>
      <c r="AC408" s="452"/>
      <c r="AD408" s="246"/>
      <c r="AE408" s="142"/>
      <c r="AF408" s="142"/>
      <c r="AG408" s="138"/>
      <c r="AH408" s="137"/>
    </row>
    <row r="409" customFormat="false" ht="11.25" hidden="false" customHeight="false" outlineLevel="0" collapsed="false">
      <c r="P409" s="32"/>
      <c r="Q409" s="32"/>
      <c r="R409" s="32"/>
      <c r="S409" s="32"/>
      <c r="AB409" s="160"/>
      <c r="AC409" s="452"/>
      <c r="AD409" s="246"/>
      <c r="AE409" s="142"/>
      <c r="AF409" s="142"/>
      <c r="AG409" s="138"/>
      <c r="AH409" s="137"/>
    </row>
    <row r="410" customFormat="false" ht="11.25" hidden="false" customHeight="false" outlineLevel="0" collapsed="false">
      <c r="P410" s="32"/>
      <c r="Q410" s="32"/>
      <c r="R410" s="32"/>
      <c r="S410" s="32"/>
      <c r="AB410" s="160"/>
      <c r="AC410" s="452"/>
      <c r="AD410" s="246"/>
      <c r="AE410" s="142"/>
      <c r="AF410" s="142"/>
      <c r="AG410" s="138"/>
      <c r="AH410" s="137"/>
    </row>
    <row r="411" customFormat="false" ht="11.25" hidden="false" customHeight="false" outlineLevel="0" collapsed="false">
      <c r="P411" s="32"/>
      <c r="Q411" s="32"/>
      <c r="R411" s="32"/>
      <c r="S411" s="32"/>
      <c r="AB411" s="160"/>
      <c r="AC411" s="452"/>
      <c r="AD411" s="246"/>
      <c r="AE411" s="142"/>
      <c r="AF411" s="142"/>
      <c r="AG411" s="138"/>
      <c r="AH411" s="137"/>
    </row>
    <row r="412" customFormat="false" ht="11.25" hidden="false" customHeight="false" outlineLevel="0" collapsed="false">
      <c r="P412" s="32"/>
      <c r="Q412" s="32"/>
      <c r="R412" s="32"/>
      <c r="S412" s="32"/>
      <c r="AB412" s="160"/>
      <c r="AC412" s="452"/>
      <c r="AD412" s="246"/>
      <c r="AE412" s="142"/>
      <c r="AF412" s="142"/>
      <c r="AG412" s="138"/>
      <c r="AH412" s="137"/>
    </row>
    <row r="413" customFormat="false" ht="11.25" hidden="false" customHeight="false" outlineLevel="0" collapsed="false">
      <c r="P413" s="32"/>
      <c r="Q413" s="32"/>
      <c r="R413" s="32"/>
      <c r="S413" s="32"/>
      <c r="AB413" s="160"/>
      <c r="AC413" s="452"/>
      <c r="AD413" s="246"/>
      <c r="AE413" s="142"/>
      <c r="AF413" s="142"/>
      <c r="AG413" s="138"/>
      <c r="AH413" s="137"/>
    </row>
    <row r="414" customFormat="false" ht="11.25" hidden="false" customHeight="false" outlineLevel="0" collapsed="false">
      <c r="P414" s="32"/>
      <c r="Q414" s="32"/>
      <c r="R414" s="32"/>
      <c r="S414" s="32"/>
      <c r="AB414" s="160"/>
      <c r="AC414" s="452"/>
      <c r="AD414" s="246"/>
      <c r="AE414" s="142"/>
      <c r="AF414" s="142"/>
      <c r="AG414" s="138"/>
      <c r="AH414" s="137"/>
    </row>
    <row r="415" customFormat="false" ht="11.25" hidden="false" customHeight="false" outlineLevel="0" collapsed="false">
      <c r="P415" s="32"/>
      <c r="Q415" s="32"/>
      <c r="R415" s="32"/>
      <c r="S415" s="32"/>
      <c r="AB415" s="160"/>
      <c r="AC415" s="452"/>
      <c r="AD415" s="246"/>
      <c r="AE415" s="142"/>
      <c r="AF415" s="142"/>
      <c r="AG415" s="138"/>
      <c r="AH415" s="137"/>
    </row>
    <row r="416" customFormat="false" ht="11.25" hidden="false" customHeight="false" outlineLevel="0" collapsed="false">
      <c r="P416" s="32"/>
      <c r="Q416" s="32"/>
      <c r="R416" s="32"/>
      <c r="S416" s="32"/>
      <c r="AB416" s="160"/>
      <c r="AC416" s="452"/>
      <c r="AD416" s="246"/>
      <c r="AE416" s="142"/>
      <c r="AF416" s="142"/>
      <c r="AG416" s="138"/>
      <c r="AH416" s="137"/>
    </row>
    <row r="417" customFormat="false" ht="11.25" hidden="false" customHeight="false" outlineLevel="0" collapsed="false">
      <c r="P417" s="32"/>
      <c r="Q417" s="32"/>
      <c r="R417" s="32"/>
      <c r="S417" s="32"/>
      <c r="AB417" s="160"/>
      <c r="AC417" s="452"/>
      <c r="AD417" s="246"/>
      <c r="AE417" s="142"/>
      <c r="AF417" s="142"/>
      <c r="AG417" s="138"/>
      <c r="AH417" s="137"/>
    </row>
    <row r="418" customFormat="false" ht="11.25" hidden="false" customHeight="false" outlineLevel="0" collapsed="false">
      <c r="P418" s="32"/>
      <c r="Q418" s="32"/>
      <c r="R418" s="32"/>
      <c r="S418" s="32"/>
      <c r="AB418" s="160"/>
      <c r="AC418" s="452"/>
      <c r="AD418" s="246"/>
      <c r="AE418" s="142"/>
      <c r="AF418" s="142"/>
      <c r="AG418" s="138"/>
      <c r="AH418" s="137"/>
    </row>
    <row r="419" customFormat="false" ht="11.25" hidden="false" customHeight="false" outlineLevel="0" collapsed="false">
      <c r="P419" s="32"/>
      <c r="Q419" s="32"/>
      <c r="R419" s="32"/>
      <c r="S419" s="32"/>
      <c r="AB419" s="160"/>
      <c r="AC419" s="452"/>
      <c r="AD419" s="246"/>
      <c r="AE419" s="142"/>
      <c r="AF419" s="142"/>
      <c r="AG419" s="138"/>
      <c r="AH419" s="137"/>
    </row>
    <row r="420" customFormat="false" ht="11.25" hidden="false" customHeight="false" outlineLevel="0" collapsed="false">
      <c r="P420" s="32"/>
      <c r="Q420" s="32"/>
      <c r="R420" s="32"/>
      <c r="S420" s="32"/>
      <c r="AB420" s="160"/>
      <c r="AC420" s="452"/>
      <c r="AD420" s="246"/>
      <c r="AE420" s="142"/>
      <c r="AF420" s="142"/>
      <c r="AG420" s="138"/>
      <c r="AH420" s="137"/>
    </row>
    <row r="421" customFormat="false" ht="11.25" hidden="false" customHeight="false" outlineLevel="0" collapsed="false">
      <c r="P421" s="32"/>
      <c r="Q421" s="32"/>
      <c r="R421" s="32"/>
      <c r="S421" s="32"/>
      <c r="AB421" s="160"/>
      <c r="AC421" s="452"/>
      <c r="AD421" s="246"/>
      <c r="AE421" s="142"/>
      <c r="AF421" s="142"/>
      <c r="AG421" s="138"/>
      <c r="AH421" s="137"/>
    </row>
    <row r="422" customFormat="false" ht="11.25" hidden="false" customHeight="false" outlineLevel="0" collapsed="false">
      <c r="P422" s="32"/>
      <c r="Q422" s="32"/>
      <c r="R422" s="32"/>
      <c r="S422" s="32"/>
      <c r="AB422" s="160"/>
      <c r="AC422" s="452"/>
      <c r="AD422" s="246"/>
      <c r="AE422" s="142"/>
      <c r="AF422" s="142"/>
      <c r="AG422" s="138"/>
      <c r="AH422" s="137"/>
    </row>
    <row r="423" customFormat="false" ht="11.25" hidden="false" customHeight="false" outlineLevel="0" collapsed="false">
      <c r="P423" s="32"/>
      <c r="Q423" s="32"/>
      <c r="R423" s="32"/>
      <c r="S423" s="32"/>
      <c r="AB423" s="160"/>
      <c r="AC423" s="452"/>
      <c r="AD423" s="246"/>
      <c r="AE423" s="142"/>
      <c r="AF423" s="142"/>
      <c r="AG423" s="138"/>
      <c r="AH423" s="137"/>
    </row>
    <row r="424" customFormat="false" ht="11.25" hidden="false" customHeight="false" outlineLevel="0" collapsed="false">
      <c r="P424" s="32"/>
      <c r="Q424" s="32"/>
      <c r="R424" s="32"/>
      <c r="S424" s="32"/>
      <c r="AB424" s="160"/>
      <c r="AC424" s="452"/>
      <c r="AD424" s="246"/>
      <c r="AE424" s="142"/>
      <c r="AF424" s="142"/>
      <c r="AG424" s="138"/>
      <c r="AH424" s="137"/>
    </row>
    <row r="425" customFormat="false" ht="11.25" hidden="false" customHeight="false" outlineLevel="0" collapsed="false">
      <c r="P425" s="32"/>
      <c r="Q425" s="32"/>
      <c r="R425" s="32"/>
      <c r="S425" s="32"/>
      <c r="AB425" s="160"/>
      <c r="AC425" s="452"/>
      <c r="AD425" s="246"/>
      <c r="AE425" s="142"/>
      <c r="AF425" s="142"/>
      <c r="AG425" s="138"/>
      <c r="AH425" s="137"/>
    </row>
    <row r="426" customFormat="false" ht="11.25" hidden="false" customHeight="false" outlineLevel="0" collapsed="false">
      <c r="P426" s="32"/>
      <c r="Q426" s="32"/>
      <c r="R426" s="32"/>
      <c r="S426" s="32"/>
      <c r="AB426" s="160"/>
      <c r="AC426" s="452"/>
      <c r="AD426" s="246"/>
      <c r="AE426" s="142"/>
      <c r="AF426" s="142"/>
      <c r="AG426" s="138"/>
      <c r="AH426" s="137"/>
    </row>
    <row r="427" customFormat="false" ht="11.25" hidden="false" customHeight="false" outlineLevel="0" collapsed="false">
      <c r="P427" s="32"/>
      <c r="Q427" s="32"/>
      <c r="R427" s="32"/>
      <c r="S427" s="32"/>
      <c r="AB427" s="160"/>
      <c r="AC427" s="452"/>
      <c r="AD427" s="246"/>
      <c r="AE427" s="142"/>
      <c r="AF427" s="142"/>
      <c r="AG427" s="138"/>
      <c r="AH427" s="137"/>
    </row>
    <row r="428" customFormat="false" ht="11.25" hidden="false" customHeight="false" outlineLevel="0" collapsed="false">
      <c r="P428" s="32"/>
      <c r="Q428" s="32"/>
      <c r="R428" s="32"/>
      <c r="S428" s="32"/>
      <c r="AB428" s="160"/>
      <c r="AC428" s="452"/>
      <c r="AD428" s="246"/>
      <c r="AE428" s="142"/>
      <c r="AF428" s="142"/>
      <c r="AG428" s="138"/>
      <c r="AH428" s="137"/>
    </row>
    <row r="429" customFormat="false" ht="11.25" hidden="false" customHeight="false" outlineLevel="0" collapsed="false">
      <c r="P429" s="32"/>
      <c r="Q429" s="32"/>
      <c r="R429" s="32"/>
      <c r="S429" s="32"/>
      <c r="AB429" s="160"/>
      <c r="AC429" s="452"/>
      <c r="AD429" s="246"/>
      <c r="AE429" s="142"/>
      <c r="AF429" s="142"/>
      <c r="AG429" s="138"/>
      <c r="AH429" s="137"/>
    </row>
    <row r="430" customFormat="false" ht="11.25" hidden="false" customHeight="false" outlineLevel="0" collapsed="false">
      <c r="P430" s="32"/>
      <c r="Q430" s="32"/>
      <c r="R430" s="32"/>
      <c r="S430" s="32"/>
      <c r="AB430" s="160"/>
      <c r="AC430" s="452"/>
      <c r="AD430" s="246"/>
      <c r="AE430" s="142"/>
      <c r="AF430" s="142"/>
      <c r="AG430" s="138"/>
      <c r="AH430" s="137"/>
    </row>
    <row r="431" customFormat="false" ht="11.25" hidden="false" customHeight="false" outlineLevel="0" collapsed="false">
      <c r="P431" s="32"/>
      <c r="Q431" s="32"/>
      <c r="R431" s="32"/>
      <c r="S431" s="32"/>
      <c r="AB431" s="160"/>
      <c r="AC431" s="452"/>
      <c r="AD431" s="246"/>
      <c r="AE431" s="142"/>
      <c r="AF431" s="142"/>
      <c r="AG431" s="138"/>
      <c r="AH431" s="137"/>
    </row>
    <row r="432" customFormat="false" ht="11.25" hidden="false" customHeight="false" outlineLevel="0" collapsed="false">
      <c r="P432" s="32"/>
      <c r="Q432" s="32"/>
      <c r="R432" s="32"/>
      <c r="S432" s="32"/>
      <c r="AB432" s="160"/>
      <c r="AC432" s="452"/>
      <c r="AD432" s="246"/>
      <c r="AE432" s="142"/>
      <c r="AF432" s="142"/>
      <c r="AG432" s="138"/>
      <c r="AH432" s="137"/>
    </row>
    <row r="433" customFormat="false" ht="11.25" hidden="false" customHeight="false" outlineLevel="0" collapsed="false">
      <c r="P433" s="32"/>
      <c r="Q433" s="32"/>
      <c r="R433" s="32"/>
      <c r="S433" s="32"/>
      <c r="AB433" s="160"/>
      <c r="AC433" s="452"/>
      <c r="AD433" s="246"/>
      <c r="AE433" s="142"/>
      <c r="AF433" s="142"/>
      <c r="AG433" s="138"/>
      <c r="AH433" s="137"/>
    </row>
    <row r="434" customFormat="false" ht="11.25" hidden="false" customHeight="false" outlineLevel="0" collapsed="false">
      <c r="P434" s="32"/>
      <c r="Q434" s="32"/>
      <c r="R434" s="32"/>
      <c r="S434" s="32"/>
      <c r="AB434" s="160"/>
      <c r="AC434" s="452"/>
      <c r="AD434" s="246"/>
      <c r="AE434" s="142"/>
      <c r="AF434" s="142"/>
      <c r="AG434" s="138"/>
      <c r="AH434" s="137"/>
    </row>
    <row r="435" customFormat="false" ht="11.25" hidden="false" customHeight="false" outlineLevel="0" collapsed="false">
      <c r="P435" s="32"/>
      <c r="Q435" s="32"/>
      <c r="R435" s="32"/>
      <c r="S435" s="32"/>
      <c r="AB435" s="160"/>
      <c r="AC435" s="452"/>
      <c r="AD435" s="246"/>
      <c r="AE435" s="142"/>
      <c r="AF435" s="142"/>
      <c r="AG435" s="138"/>
      <c r="AH435" s="137"/>
    </row>
    <row r="436" customFormat="false" ht="11.25" hidden="false" customHeight="false" outlineLevel="0" collapsed="false">
      <c r="P436" s="32"/>
      <c r="Q436" s="32"/>
      <c r="R436" s="32"/>
      <c r="S436" s="32"/>
      <c r="AB436" s="160"/>
      <c r="AC436" s="452"/>
      <c r="AD436" s="246"/>
      <c r="AE436" s="142"/>
      <c r="AF436" s="142"/>
      <c r="AG436" s="138"/>
      <c r="AH436" s="137"/>
    </row>
    <row r="437" customFormat="false" ht="11.25" hidden="false" customHeight="false" outlineLevel="0" collapsed="false">
      <c r="P437" s="32"/>
      <c r="Q437" s="32"/>
      <c r="R437" s="32"/>
      <c r="S437" s="32"/>
      <c r="AB437" s="160"/>
      <c r="AC437" s="452"/>
      <c r="AD437" s="246"/>
      <c r="AE437" s="142"/>
      <c r="AF437" s="142"/>
      <c r="AG437" s="138"/>
      <c r="AH437" s="137"/>
    </row>
    <row r="438" customFormat="false" ht="11.25" hidden="false" customHeight="false" outlineLevel="0" collapsed="false">
      <c r="P438" s="32"/>
      <c r="Q438" s="32"/>
      <c r="R438" s="32"/>
      <c r="S438" s="32"/>
      <c r="AB438" s="160"/>
      <c r="AC438" s="452"/>
      <c r="AD438" s="246"/>
      <c r="AE438" s="142"/>
      <c r="AF438" s="142"/>
      <c r="AG438" s="138"/>
      <c r="AH438" s="137"/>
    </row>
    <row r="439" customFormat="false" ht="11.25" hidden="false" customHeight="false" outlineLevel="0" collapsed="false">
      <c r="P439" s="32"/>
      <c r="Q439" s="32"/>
      <c r="R439" s="32"/>
      <c r="S439" s="32"/>
      <c r="AB439" s="160"/>
      <c r="AC439" s="452"/>
      <c r="AD439" s="246"/>
      <c r="AE439" s="142"/>
      <c r="AF439" s="142"/>
      <c r="AG439" s="138"/>
      <c r="AH439" s="137"/>
    </row>
    <row r="440" customFormat="false" ht="11.25" hidden="false" customHeight="false" outlineLevel="0" collapsed="false">
      <c r="P440" s="32"/>
      <c r="Q440" s="32"/>
      <c r="R440" s="32"/>
      <c r="S440" s="32"/>
      <c r="AB440" s="160"/>
      <c r="AC440" s="452"/>
      <c r="AD440" s="246"/>
      <c r="AE440" s="142"/>
      <c r="AF440" s="142"/>
      <c r="AG440" s="138"/>
      <c r="AH440" s="137"/>
    </row>
    <row r="441" customFormat="false" ht="11.25" hidden="false" customHeight="false" outlineLevel="0" collapsed="false">
      <c r="P441" s="32"/>
      <c r="Q441" s="32"/>
      <c r="R441" s="32"/>
      <c r="S441" s="32"/>
      <c r="AB441" s="160"/>
      <c r="AC441" s="452"/>
      <c r="AD441" s="246"/>
      <c r="AE441" s="142"/>
      <c r="AF441" s="142"/>
      <c r="AG441" s="138"/>
      <c r="AH441" s="137"/>
    </row>
    <row r="442" customFormat="false" ht="11.25" hidden="false" customHeight="false" outlineLevel="0" collapsed="false">
      <c r="P442" s="32"/>
      <c r="Q442" s="32"/>
      <c r="R442" s="32"/>
      <c r="S442" s="32"/>
      <c r="AB442" s="160"/>
      <c r="AC442" s="452"/>
      <c r="AD442" s="246"/>
      <c r="AE442" s="142"/>
      <c r="AF442" s="142"/>
      <c r="AG442" s="138"/>
      <c r="AH442" s="137"/>
    </row>
    <row r="443" customFormat="false" ht="11.25" hidden="false" customHeight="false" outlineLevel="0" collapsed="false">
      <c r="P443" s="32"/>
      <c r="Q443" s="32"/>
      <c r="R443" s="32"/>
      <c r="S443" s="32"/>
      <c r="AB443" s="160"/>
      <c r="AC443" s="452"/>
      <c r="AD443" s="246"/>
      <c r="AE443" s="142"/>
      <c r="AF443" s="142"/>
      <c r="AG443" s="138"/>
      <c r="AH443" s="137"/>
    </row>
    <row r="444" customFormat="false" ht="11.25" hidden="false" customHeight="false" outlineLevel="0" collapsed="false">
      <c r="P444" s="32"/>
      <c r="Q444" s="32"/>
      <c r="R444" s="32"/>
      <c r="S444" s="32"/>
      <c r="AB444" s="160"/>
      <c r="AC444" s="452"/>
      <c r="AD444" s="246"/>
      <c r="AE444" s="142"/>
      <c r="AF444" s="142"/>
      <c r="AG444" s="138"/>
      <c r="AH444" s="137"/>
    </row>
    <row r="445" customFormat="false" ht="11.25" hidden="false" customHeight="false" outlineLevel="0" collapsed="false">
      <c r="P445" s="32"/>
      <c r="Q445" s="32"/>
      <c r="R445" s="32"/>
      <c r="S445" s="32"/>
      <c r="AB445" s="160"/>
      <c r="AC445" s="452"/>
      <c r="AD445" s="246"/>
      <c r="AE445" s="142"/>
      <c r="AF445" s="142"/>
      <c r="AG445" s="138"/>
      <c r="AH445" s="137"/>
    </row>
    <row r="446" customFormat="false" ht="11.25" hidden="false" customHeight="false" outlineLevel="0" collapsed="false">
      <c r="P446" s="32"/>
      <c r="Q446" s="32"/>
      <c r="R446" s="32"/>
      <c r="S446" s="32"/>
      <c r="AB446" s="160"/>
      <c r="AC446" s="452"/>
      <c r="AD446" s="246"/>
      <c r="AE446" s="142"/>
      <c r="AF446" s="142"/>
      <c r="AG446" s="138"/>
      <c r="AH446" s="137"/>
    </row>
    <row r="447" customFormat="false" ht="11.25" hidden="false" customHeight="false" outlineLevel="0" collapsed="false">
      <c r="P447" s="32"/>
      <c r="Q447" s="32"/>
      <c r="R447" s="32"/>
      <c r="S447" s="32"/>
      <c r="AB447" s="160"/>
      <c r="AC447" s="452"/>
      <c r="AD447" s="246"/>
      <c r="AE447" s="142"/>
      <c r="AF447" s="142"/>
      <c r="AG447" s="138"/>
      <c r="AH447" s="137"/>
    </row>
    <row r="448" customFormat="false" ht="11.25" hidden="false" customHeight="false" outlineLevel="0" collapsed="false">
      <c r="P448" s="32"/>
      <c r="Q448" s="32"/>
      <c r="R448" s="32"/>
      <c r="S448" s="32"/>
      <c r="AB448" s="160"/>
      <c r="AC448" s="452"/>
      <c r="AD448" s="246"/>
      <c r="AE448" s="142"/>
      <c r="AF448" s="142"/>
      <c r="AG448" s="138"/>
      <c r="AH448" s="137"/>
    </row>
    <row r="449" customFormat="false" ht="11.25" hidden="false" customHeight="false" outlineLevel="0" collapsed="false">
      <c r="P449" s="32"/>
      <c r="Q449" s="32"/>
      <c r="R449" s="32"/>
      <c r="S449" s="32"/>
      <c r="AB449" s="160"/>
      <c r="AC449" s="452"/>
      <c r="AD449" s="246"/>
      <c r="AE449" s="142"/>
      <c r="AF449" s="142"/>
      <c r="AG449" s="138"/>
      <c r="AH449" s="137"/>
    </row>
    <row r="450" customFormat="false" ht="11.25" hidden="false" customHeight="false" outlineLevel="0" collapsed="false">
      <c r="P450" s="32"/>
      <c r="Q450" s="32"/>
      <c r="R450" s="32"/>
      <c r="S450" s="32"/>
      <c r="AB450" s="160"/>
      <c r="AC450" s="452"/>
      <c r="AD450" s="246"/>
      <c r="AE450" s="142"/>
      <c r="AF450" s="142"/>
      <c r="AG450" s="138"/>
      <c r="AH450" s="137"/>
    </row>
    <row r="451" customFormat="false" ht="11.25" hidden="false" customHeight="false" outlineLevel="0" collapsed="false">
      <c r="P451" s="32"/>
      <c r="Q451" s="32"/>
      <c r="R451" s="32"/>
      <c r="S451" s="32"/>
      <c r="AB451" s="160"/>
      <c r="AC451" s="452"/>
      <c r="AD451" s="246"/>
      <c r="AE451" s="142"/>
      <c r="AF451" s="142"/>
      <c r="AG451" s="138"/>
      <c r="AH451" s="137"/>
    </row>
    <row r="452" customFormat="false" ht="11.25" hidden="false" customHeight="false" outlineLevel="0" collapsed="false">
      <c r="P452" s="32"/>
      <c r="Q452" s="32"/>
      <c r="R452" s="32"/>
      <c r="S452" s="32"/>
      <c r="AB452" s="160"/>
      <c r="AC452" s="452"/>
      <c r="AD452" s="246"/>
      <c r="AE452" s="142"/>
      <c r="AF452" s="142"/>
      <c r="AG452" s="138"/>
      <c r="AH452" s="137"/>
    </row>
    <row r="453" customFormat="false" ht="11.25" hidden="false" customHeight="false" outlineLevel="0" collapsed="false">
      <c r="P453" s="32"/>
      <c r="Q453" s="32"/>
      <c r="R453" s="32"/>
      <c r="S453" s="32"/>
      <c r="AB453" s="160"/>
      <c r="AC453" s="452"/>
      <c r="AD453" s="246"/>
      <c r="AE453" s="142"/>
      <c r="AF453" s="142"/>
      <c r="AG453" s="138"/>
      <c r="AH453" s="137"/>
    </row>
    <row r="454" customFormat="false" ht="11.25" hidden="false" customHeight="false" outlineLevel="0" collapsed="false">
      <c r="P454" s="32"/>
      <c r="Q454" s="32"/>
      <c r="R454" s="32"/>
      <c r="S454" s="32"/>
      <c r="AB454" s="160"/>
      <c r="AC454" s="452"/>
      <c r="AD454" s="246"/>
      <c r="AE454" s="142"/>
      <c r="AF454" s="142"/>
      <c r="AG454" s="138"/>
      <c r="AH454" s="137"/>
    </row>
    <row r="455" customFormat="false" ht="11.25" hidden="false" customHeight="false" outlineLevel="0" collapsed="false">
      <c r="P455" s="32"/>
      <c r="Q455" s="32"/>
      <c r="R455" s="32"/>
      <c r="S455" s="32"/>
      <c r="AB455" s="160"/>
      <c r="AC455" s="452"/>
      <c r="AD455" s="246"/>
      <c r="AE455" s="142"/>
      <c r="AF455" s="142"/>
      <c r="AG455" s="138"/>
      <c r="AH455" s="137"/>
    </row>
    <row r="456" customFormat="false" ht="11.25" hidden="false" customHeight="false" outlineLevel="0" collapsed="false">
      <c r="P456" s="32"/>
      <c r="Q456" s="32"/>
      <c r="R456" s="32"/>
      <c r="S456" s="32"/>
      <c r="AB456" s="160"/>
      <c r="AC456" s="452"/>
      <c r="AD456" s="246"/>
      <c r="AE456" s="142"/>
      <c r="AF456" s="142"/>
      <c r="AG456" s="138"/>
      <c r="AH456" s="137"/>
    </row>
    <row r="457" customFormat="false" ht="11.25" hidden="false" customHeight="false" outlineLevel="0" collapsed="false">
      <c r="P457" s="32"/>
      <c r="Q457" s="32"/>
      <c r="R457" s="32"/>
      <c r="S457" s="32"/>
      <c r="AB457" s="160"/>
      <c r="AC457" s="452"/>
      <c r="AD457" s="246"/>
      <c r="AE457" s="142"/>
      <c r="AF457" s="142"/>
      <c r="AG457" s="138"/>
      <c r="AH457" s="137"/>
    </row>
    <row r="458" customFormat="false" ht="11.25" hidden="false" customHeight="false" outlineLevel="0" collapsed="false">
      <c r="P458" s="32"/>
      <c r="Q458" s="32"/>
      <c r="R458" s="32"/>
      <c r="S458" s="32"/>
      <c r="AB458" s="160"/>
      <c r="AC458" s="452"/>
      <c r="AD458" s="246"/>
      <c r="AE458" s="142"/>
      <c r="AF458" s="142"/>
      <c r="AG458" s="138"/>
      <c r="AH458" s="137"/>
    </row>
    <row r="459" customFormat="false" ht="11.25" hidden="false" customHeight="false" outlineLevel="0" collapsed="false">
      <c r="P459" s="32"/>
      <c r="Q459" s="32"/>
      <c r="R459" s="32"/>
      <c r="S459" s="32"/>
      <c r="AB459" s="160"/>
      <c r="AC459" s="452"/>
      <c r="AD459" s="246"/>
      <c r="AE459" s="142"/>
      <c r="AF459" s="142"/>
      <c r="AG459" s="138"/>
      <c r="AH459" s="137"/>
    </row>
    <row r="460" customFormat="false" ht="11.25" hidden="false" customHeight="false" outlineLevel="0" collapsed="false">
      <c r="P460" s="32"/>
      <c r="Q460" s="32"/>
      <c r="R460" s="32"/>
      <c r="S460" s="32"/>
      <c r="AB460" s="160"/>
      <c r="AC460" s="452"/>
      <c r="AD460" s="246"/>
      <c r="AE460" s="142"/>
      <c r="AF460" s="142"/>
      <c r="AG460" s="138"/>
      <c r="AH460" s="137"/>
    </row>
    <row r="461" customFormat="false" ht="11.25" hidden="false" customHeight="false" outlineLevel="0" collapsed="false">
      <c r="P461" s="32"/>
      <c r="Q461" s="32"/>
      <c r="R461" s="32"/>
      <c r="S461" s="32"/>
      <c r="AB461" s="160"/>
      <c r="AC461" s="452"/>
      <c r="AD461" s="246"/>
      <c r="AE461" s="142"/>
      <c r="AF461" s="142"/>
      <c r="AG461" s="138"/>
      <c r="AH461" s="137"/>
    </row>
    <row r="462" customFormat="false" ht="11.25" hidden="false" customHeight="false" outlineLevel="0" collapsed="false">
      <c r="P462" s="32"/>
      <c r="Q462" s="32"/>
      <c r="R462" s="32"/>
      <c r="S462" s="32"/>
      <c r="AB462" s="160"/>
      <c r="AC462" s="452"/>
      <c r="AD462" s="246"/>
      <c r="AE462" s="142"/>
      <c r="AF462" s="142"/>
      <c r="AG462" s="138"/>
      <c r="AH462" s="137"/>
    </row>
    <row r="463" customFormat="false" ht="11.25" hidden="false" customHeight="false" outlineLevel="0" collapsed="false">
      <c r="P463" s="32"/>
      <c r="Q463" s="32"/>
      <c r="R463" s="32"/>
      <c r="S463" s="32"/>
      <c r="AB463" s="160"/>
      <c r="AC463" s="452"/>
      <c r="AD463" s="246"/>
      <c r="AE463" s="142"/>
      <c r="AF463" s="142"/>
      <c r="AG463" s="138"/>
      <c r="AH463" s="137"/>
    </row>
    <row r="464" customFormat="false" ht="11.25" hidden="false" customHeight="false" outlineLevel="0" collapsed="false">
      <c r="P464" s="32"/>
      <c r="Q464" s="32"/>
      <c r="R464" s="32"/>
      <c r="S464" s="32"/>
      <c r="AB464" s="160"/>
      <c r="AC464" s="452"/>
      <c r="AD464" s="246"/>
      <c r="AE464" s="142"/>
      <c r="AF464" s="142"/>
      <c r="AG464" s="138"/>
      <c r="AH464" s="137"/>
    </row>
    <row r="465" customFormat="false" ht="11.25" hidden="false" customHeight="false" outlineLevel="0" collapsed="false">
      <c r="P465" s="32"/>
      <c r="Q465" s="32"/>
      <c r="R465" s="32"/>
      <c r="S465" s="32"/>
      <c r="AB465" s="160"/>
      <c r="AC465" s="452"/>
      <c r="AD465" s="246"/>
      <c r="AE465" s="142"/>
      <c r="AF465" s="142"/>
      <c r="AG465" s="138"/>
      <c r="AH465" s="137"/>
    </row>
    <row r="466" customFormat="false" ht="11.25" hidden="false" customHeight="false" outlineLevel="0" collapsed="false">
      <c r="P466" s="32"/>
      <c r="Q466" s="32"/>
      <c r="R466" s="32"/>
      <c r="S466" s="32"/>
      <c r="AB466" s="160"/>
      <c r="AC466" s="452"/>
      <c r="AD466" s="246"/>
      <c r="AE466" s="142"/>
      <c r="AF466" s="142"/>
      <c r="AG466" s="138"/>
      <c r="AH466" s="137"/>
    </row>
    <row r="467" customFormat="false" ht="11.25" hidden="false" customHeight="false" outlineLevel="0" collapsed="false">
      <c r="P467" s="32"/>
      <c r="Q467" s="32"/>
      <c r="R467" s="32"/>
      <c r="S467" s="32"/>
      <c r="AB467" s="160"/>
      <c r="AC467" s="452"/>
      <c r="AD467" s="246"/>
      <c r="AE467" s="142"/>
      <c r="AF467" s="142"/>
      <c r="AG467" s="138"/>
      <c r="AH467" s="137"/>
    </row>
    <row r="468" customFormat="false" ht="11.25" hidden="false" customHeight="false" outlineLevel="0" collapsed="false">
      <c r="P468" s="32"/>
      <c r="Q468" s="32"/>
      <c r="R468" s="32"/>
      <c r="S468" s="32"/>
      <c r="AB468" s="160"/>
      <c r="AC468" s="452"/>
      <c r="AD468" s="246"/>
      <c r="AE468" s="142"/>
      <c r="AF468" s="142"/>
      <c r="AG468" s="138"/>
      <c r="AH468" s="137"/>
    </row>
    <row r="469" customFormat="false" ht="11.25" hidden="false" customHeight="false" outlineLevel="0" collapsed="false">
      <c r="P469" s="32"/>
      <c r="Q469" s="32"/>
      <c r="R469" s="32"/>
      <c r="S469" s="32"/>
      <c r="AB469" s="160"/>
      <c r="AC469" s="452"/>
      <c r="AD469" s="246"/>
      <c r="AE469" s="142"/>
      <c r="AF469" s="142"/>
      <c r="AG469" s="138"/>
      <c r="AH469" s="137"/>
    </row>
    <row r="470" customFormat="false" ht="11.25" hidden="false" customHeight="false" outlineLevel="0" collapsed="false">
      <c r="P470" s="32"/>
      <c r="Q470" s="32"/>
      <c r="R470" s="32"/>
      <c r="S470" s="32"/>
      <c r="AB470" s="160"/>
      <c r="AC470" s="452"/>
      <c r="AD470" s="246"/>
      <c r="AE470" s="142"/>
      <c r="AF470" s="142"/>
      <c r="AG470" s="138"/>
      <c r="AH470" s="137"/>
    </row>
    <row r="471" customFormat="false" ht="11.25" hidden="false" customHeight="false" outlineLevel="0" collapsed="false">
      <c r="P471" s="32"/>
      <c r="Q471" s="32"/>
      <c r="R471" s="32"/>
      <c r="S471" s="32"/>
      <c r="AB471" s="160"/>
      <c r="AC471" s="452"/>
      <c r="AD471" s="246"/>
      <c r="AE471" s="142"/>
      <c r="AF471" s="142"/>
      <c r="AG471" s="138"/>
      <c r="AH471" s="137"/>
    </row>
    <row r="472" customFormat="false" ht="11.25" hidden="false" customHeight="false" outlineLevel="0" collapsed="false">
      <c r="P472" s="32"/>
      <c r="Q472" s="32"/>
      <c r="R472" s="32"/>
      <c r="S472" s="32"/>
      <c r="AB472" s="160"/>
      <c r="AC472" s="452"/>
      <c r="AD472" s="246"/>
      <c r="AE472" s="142"/>
      <c r="AF472" s="142"/>
      <c r="AG472" s="138"/>
      <c r="AH472" s="137"/>
    </row>
    <row r="473" customFormat="false" ht="11.25" hidden="false" customHeight="false" outlineLevel="0" collapsed="false">
      <c r="P473" s="32"/>
      <c r="Q473" s="32"/>
      <c r="R473" s="32"/>
      <c r="S473" s="32"/>
      <c r="AB473" s="160"/>
      <c r="AC473" s="452"/>
      <c r="AD473" s="246"/>
      <c r="AE473" s="142"/>
      <c r="AF473" s="142"/>
      <c r="AG473" s="138"/>
      <c r="AH473" s="137"/>
    </row>
    <row r="474" customFormat="false" ht="11.25" hidden="false" customHeight="false" outlineLevel="0" collapsed="false">
      <c r="P474" s="32"/>
      <c r="Q474" s="32"/>
      <c r="R474" s="32"/>
      <c r="S474" s="32"/>
      <c r="AB474" s="160"/>
      <c r="AC474" s="452"/>
      <c r="AD474" s="246"/>
      <c r="AE474" s="142"/>
      <c r="AF474" s="142"/>
      <c r="AG474" s="138"/>
      <c r="AH474" s="137"/>
    </row>
    <row r="475" customFormat="false" ht="11.25" hidden="false" customHeight="false" outlineLevel="0" collapsed="false">
      <c r="P475" s="32"/>
      <c r="Q475" s="32"/>
      <c r="R475" s="32"/>
      <c r="S475" s="32"/>
      <c r="AB475" s="160"/>
      <c r="AC475" s="452"/>
      <c r="AD475" s="246"/>
      <c r="AE475" s="142"/>
      <c r="AF475" s="142"/>
      <c r="AG475" s="138"/>
      <c r="AH475" s="137"/>
    </row>
    <row r="476" customFormat="false" ht="11.25" hidden="false" customHeight="false" outlineLevel="0" collapsed="false">
      <c r="P476" s="32"/>
      <c r="Q476" s="32"/>
      <c r="R476" s="32"/>
      <c r="S476" s="32"/>
      <c r="AB476" s="160"/>
      <c r="AC476" s="452"/>
      <c r="AD476" s="246"/>
      <c r="AE476" s="142"/>
      <c r="AF476" s="142"/>
      <c r="AG476" s="138"/>
      <c r="AH476" s="137"/>
    </row>
    <row r="477" customFormat="false" ht="11.25" hidden="false" customHeight="false" outlineLevel="0" collapsed="false">
      <c r="P477" s="32"/>
      <c r="Q477" s="32"/>
      <c r="R477" s="32"/>
      <c r="S477" s="32"/>
      <c r="AB477" s="160"/>
      <c r="AC477" s="452"/>
      <c r="AD477" s="246"/>
      <c r="AE477" s="142"/>
      <c r="AF477" s="142"/>
      <c r="AG477" s="138"/>
      <c r="AH477" s="137"/>
    </row>
    <row r="478" customFormat="false" ht="11.25" hidden="false" customHeight="false" outlineLevel="0" collapsed="false">
      <c r="P478" s="32"/>
      <c r="Q478" s="32"/>
      <c r="R478" s="32"/>
      <c r="S478" s="32"/>
      <c r="AB478" s="160"/>
      <c r="AC478" s="452"/>
      <c r="AD478" s="246"/>
      <c r="AE478" s="142"/>
      <c r="AF478" s="142"/>
      <c r="AG478" s="138"/>
      <c r="AH478" s="137"/>
    </row>
    <row r="479" customFormat="false" ht="11.25" hidden="false" customHeight="false" outlineLevel="0" collapsed="false">
      <c r="P479" s="32"/>
      <c r="Q479" s="32"/>
      <c r="R479" s="32"/>
      <c r="S479" s="32"/>
      <c r="AB479" s="160"/>
      <c r="AC479" s="452"/>
      <c r="AD479" s="246"/>
      <c r="AE479" s="142"/>
      <c r="AF479" s="142"/>
      <c r="AG479" s="138"/>
      <c r="AH479" s="137"/>
    </row>
    <row r="480" customFormat="false" ht="11.25" hidden="false" customHeight="false" outlineLevel="0" collapsed="false">
      <c r="P480" s="32"/>
      <c r="Q480" s="32"/>
      <c r="R480" s="32"/>
      <c r="S480" s="32"/>
      <c r="AB480" s="160"/>
      <c r="AC480" s="452"/>
      <c r="AD480" s="246"/>
      <c r="AE480" s="142"/>
      <c r="AF480" s="142"/>
      <c r="AG480" s="138"/>
      <c r="AH480" s="137"/>
    </row>
    <row r="481" customFormat="false" ht="11.25" hidden="false" customHeight="false" outlineLevel="0" collapsed="false">
      <c r="P481" s="32"/>
      <c r="Q481" s="32"/>
      <c r="R481" s="32"/>
      <c r="S481" s="32"/>
      <c r="AB481" s="160"/>
      <c r="AC481" s="452"/>
      <c r="AD481" s="246"/>
      <c r="AE481" s="142"/>
      <c r="AF481" s="142"/>
      <c r="AG481" s="138"/>
      <c r="AH481" s="137"/>
    </row>
    <row r="482" customFormat="false" ht="11.25" hidden="false" customHeight="false" outlineLevel="0" collapsed="false">
      <c r="P482" s="32"/>
      <c r="Q482" s="32"/>
      <c r="R482" s="32"/>
      <c r="S482" s="32"/>
      <c r="AB482" s="160"/>
      <c r="AC482" s="452"/>
      <c r="AD482" s="246"/>
      <c r="AE482" s="142"/>
      <c r="AF482" s="142"/>
      <c r="AG482" s="138"/>
      <c r="AH482" s="137"/>
    </row>
    <row r="483" customFormat="false" ht="11.25" hidden="false" customHeight="false" outlineLevel="0" collapsed="false">
      <c r="P483" s="32"/>
      <c r="Q483" s="32"/>
      <c r="R483" s="32"/>
      <c r="S483" s="32"/>
      <c r="AB483" s="160"/>
      <c r="AC483" s="452"/>
      <c r="AD483" s="246"/>
      <c r="AE483" s="142"/>
      <c r="AF483" s="142"/>
      <c r="AG483" s="138"/>
      <c r="AH483" s="137"/>
    </row>
    <row r="484" customFormat="false" ht="11.25" hidden="false" customHeight="false" outlineLevel="0" collapsed="false">
      <c r="P484" s="32"/>
      <c r="Q484" s="32"/>
      <c r="R484" s="32"/>
      <c r="S484" s="32"/>
      <c r="AB484" s="160"/>
      <c r="AC484" s="452"/>
      <c r="AD484" s="246"/>
      <c r="AE484" s="142"/>
      <c r="AF484" s="142"/>
      <c r="AG484" s="138"/>
      <c r="AH484" s="137"/>
    </row>
    <row r="485" customFormat="false" ht="11.25" hidden="false" customHeight="false" outlineLevel="0" collapsed="false">
      <c r="P485" s="32"/>
      <c r="Q485" s="32"/>
      <c r="R485" s="32"/>
      <c r="S485" s="32"/>
      <c r="AB485" s="160"/>
      <c r="AC485" s="452"/>
      <c r="AD485" s="246"/>
      <c r="AE485" s="142"/>
      <c r="AF485" s="142"/>
      <c r="AG485" s="138"/>
      <c r="AH485" s="137"/>
    </row>
    <row r="486" customFormat="false" ht="11.25" hidden="false" customHeight="false" outlineLevel="0" collapsed="false">
      <c r="P486" s="32"/>
      <c r="Q486" s="32"/>
      <c r="R486" s="32"/>
      <c r="S486" s="32"/>
      <c r="AB486" s="160"/>
      <c r="AC486" s="452"/>
      <c r="AD486" s="246"/>
      <c r="AE486" s="142"/>
      <c r="AF486" s="142"/>
      <c r="AG486" s="138"/>
      <c r="AH486" s="137"/>
    </row>
    <row r="487" customFormat="false" ht="11.25" hidden="false" customHeight="false" outlineLevel="0" collapsed="false">
      <c r="P487" s="32"/>
      <c r="Q487" s="32"/>
      <c r="R487" s="32"/>
      <c r="S487" s="32"/>
      <c r="AB487" s="160"/>
      <c r="AC487" s="452"/>
      <c r="AD487" s="246"/>
      <c r="AE487" s="142"/>
      <c r="AF487" s="142"/>
      <c r="AG487" s="138"/>
      <c r="AH487" s="137"/>
    </row>
    <row r="488" customFormat="false" ht="11.25" hidden="false" customHeight="false" outlineLevel="0" collapsed="false">
      <c r="P488" s="32"/>
      <c r="Q488" s="32"/>
      <c r="R488" s="32"/>
      <c r="S488" s="32"/>
      <c r="AB488" s="160"/>
      <c r="AC488" s="452"/>
      <c r="AD488" s="246"/>
      <c r="AE488" s="142"/>
      <c r="AF488" s="142"/>
      <c r="AG488" s="138"/>
      <c r="AH488" s="137"/>
    </row>
    <row r="489" customFormat="false" ht="11.25" hidden="false" customHeight="false" outlineLevel="0" collapsed="false">
      <c r="P489" s="32"/>
      <c r="Q489" s="32"/>
      <c r="R489" s="32"/>
      <c r="S489" s="32"/>
      <c r="AB489" s="160"/>
      <c r="AC489" s="452"/>
      <c r="AD489" s="246"/>
      <c r="AE489" s="142"/>
      <c r="AF489" s="142"/>
      <c r="AG489" s="138"/>
      <c r="AH489" s="137"/>
    </row>
    <row r="490" customFormat="false" ht="11.25" hidden="false" customHeight="false" outlineLevel="0" collapsed="false">
      <c r="P490" s="32"/>
      <c r="Q490" s="32"/>
      <c r="R490" s="32"/>
      <c r="S490" s="32"/>
      <c r="AB490" s="160"/>
      <c r="AC490" s="452"/>
      <c r="AD490" s="246"/>
      <c r="AE490" s="142"/>
      <c r="AF490" s="142"/>
      <c r="AG490" s="138"/>
      <c r="AH490" s="137"/>
    </row>
    <row r="491" customFormat="false" ht="11.25" hidden="false" customHeight="false" outlineLevel="0" collapsed="false">
      <c r="P491" s="32"/>
      <c r="Q491" s="32"/>
      <c r="R491" s="32"/>
      <c r="S491" s="32"/>
      <c r="AB491" s="160"/>
      <c r="AC491" s="452"/>
      <c r="AD491" s="246"/>
      <c r="AE491" s="142"/>
      <c r="AF491" s="142"/>
      <c r="AG491" s="138"/>
      <c r="AH491" s="137"/>
    </row>
    <row r="492" customFormat="false" ht="11.25" hidden="false" customHeight="false" outlineLevel="0" collapsed="false">
      <c r="P492" s="32"/>
      <c r="Q492" s="32"/>
      <c r="R492" s="32"/>
      <c r="S492" s="32"/>
      <c r="AB492" s="160"/>
      <c r="AC492" s="452"/>
      <c r="AD492" s="246"/>
      <c r="AE492" s="142"/>
      <c r="AF492" s="142"/>
      <c r="AG492" s="138"/>
      <c r="AH492" s="137"/>
    </row>
    <row r="493" customFormat="false" ht="11.25" hidden="false" customHeight="false" outlineLevel="0" collapsed="false">
      <c r="P493" s="32"/>
      <c r="Q493" s="32"/>
      <c r="R493" s="32"/>
      <c r="S493" s="32"/>
      <c r="AB493" s="160"/>
      <c r="AC493" s="452"/>
      <c r="AD493" s="246"/>
      <c r="AE493" s="142"/>
      <c r="AF493" s="142"/>
      <c r="AG493" s="138"/>
      <c r="AH493" s="137"/>
    </row>
    <row r="494" customFormat="false" ht="11.25" hidden="false" customHeight="false" outlineLevel="0" collapsed="false">
      <c r="P494" s="32"/>
      <c r="Q494" s="32"/>
      <c r="R494" s="32"/>
      <c r="S494" s="32"/>
      <c r="AB494" s="160"/>
      <c r="AC494" s="452"/>
      <c r="AD494" s="246"/>
      <c r="AE494" s="142"/>
      <c r="AF494" s="142"/>
      <c r="AG494" s="138"/>
      <c r="AH494" s="137"/>
    </row>
    <row r="495" customFormat="false" ht="11.25" hidden="false" customHeight="false" outlineLevel="0" collapsed="false">
      <c r="P495" s="32"/>
      <c r="Q495" s="32"/>
      <c r="R495" s="32"/>
      <c r="S495" s="32"/>
      <c r="AB495" s="160"/>
      <c r="AC495" s="452"/>
      <c r="AD495" s="246"/>
      <c r="AE495" s="142"/>
      <c r="AF495" s="142"/>
      <c r="AG495" s="138"/>
      <c r="AH495" s="137"/>
    </row>
    <row r="496" customFormat="false" ht="11.25" hidden="false" customHeight="false" outlineLevel="0" collapsed="false">
      <c r="P496" s="32"/>
      <c r="Q496" s="32"/>
      <c r="R496" s="32"/>
      <c r="S496" s="32"/>
      <c r="AB496" s="160"/>
      <c r="AC496" s="452"/>
      <c r="AD496" s="246"/>
      <c r="AE496" s="142"/>
      <c r="AF496" s="142"/>
      <c r="AG496" s="138"/>
      <c r="AH496" s="137"/>
    </row>
    <row r="497" customFormat="false" ht="11.25" hidden="false" customHeight="false" outlineLevel="0" collapsed="false">
      <c r="P497" s="32"/>
      <c r="Q497" s="32"/>
      <c r="R497" s="32"/>
      <c r="S497" s="32"/>
      <c r="AB497" s="160"/>
      <c r="AC497" s="452"/>
      <c r="AD497" s="246"/>
      <c r="AE497" s="142"/>
      <c r="AF497" s="142"/>
      <c r="AG497" s="138"/>
      <c r="AH497" s="137"/>
    </row>
    <row r="498" customFormat="false" ht="11.25" hidden="false" customHeight="false" outlineLevel="0" collapsed="false">
      <c r="P498" s="32"/>
      <c r="Q498" s="32"/>
      <c r="R498" s="32"/>
      <c r="S498" s="32"/>
      <c r="AB498" s="160"/>
      <c r="AC498" s="452"/>
      <c r="AD498" s="246"/>
      <c r="AE498" s="142"/>
      <c r="AF498" s="142"/>
      <c r="AG498" s="138"/>
      <c r="AH498" s="137"/>
    </row>
    <row r="499" customFormat="false" ht="11.25" hidden="false" customHeight="false" outlineLevel="0" collapsed="false">
      <c r="P499" s="32"/>
      <c r="Q499" s="32"/>
      <c r="R499" s="32"/>
      <c r="S499" s="32"/>
      <c r="AB499" s="160"/>
      <c r="AC499" s="452"/>
      <c r="AD499" s="246"/>
      <c r="AE499" s="142"/>
      <c r="AF499" s="142"/>
      <c r="AG499" s="138"/>
      <c r="AH499" s="137"/>
    </row>
    <row r="500" customFormat="false" ht="11.25" hidden="false" customHeight="false" outlineLevel="0" collapsed="false">
      <c r="P500" s="32"/>
      <c r="Q500" s="32"/>
      <c r="R500" s="32"/>
      <c r="S500" s="32"/>
      <c r="AB500" s="160"/>
      <c r="AC500" s="452"/>
      <c r="AD500" s="246"/>
      <c r="AE500" s="142"/>
      <c r="AF500" s="142"/>
      <c r="AG500" s="138"/>
      <c r="AH500" s="137"/>
    </row>
    <row r="501" customFormat="false" ht="11.25" hidden="false" customHeight="false" outlineLevel="0" collapsed="false">
      <c r="P501" s="32"/>
      <c r="Q501" s="32"/>
      <c r="R501" s="32"/>
      <c r="S501" s="32"/>
      <c r="AB501" s="160"/>
      <c r="AC501" s="452"/>
      <c r="AD501" s="246"/>
      <c r="AE501" s="142"/>
      <c r="AF501" s="142"/>
      <c r="AG501" s="138"/>
      <c r="AH501" s="137"/>
    </row>
    <row r="502" customFormat="false" ht="11.25" hidden="false" customHeight="false" outlineLevel="0" collapsed="false">
      <c r="P502" s="32"/>
      <c r="Q502" s="32"/>
      <c r="R502" s="32"/>
      <c r="S502" s="32"/>
      <c r="AB502" s="160"/>
      <c r="AC502" s="452"/>
      <c r="AD502" s="246"/>
      <c r="AE502" s="142"/>
      <c r="AF502" s="142"/>
      <c r="AG502" s="138"/>
      <c r="AH502" s="137"/>
    </row>
    <row r="503" customFormat="false" ht="11.25" hidden="false" customHeight="false" outlineLevel="0" collapsed="false">
      <c r="P503" s="32"/>
      <c r="Q503" s="32"/>
      <c r="R503" s="32"/>
      <c r="S503" s="32"/>
      <c r="AB503" s="160"/>
      <c r="AC503" s="452"/>
      <c r="AD503" s="246"/>
      <c r="AE503" s="142"/>
      <c r="AF503" s="142"/>
      <c r="AG503" s="138"/>
      <c r="AH503" s="137"/>
    </row>
    <row r="504" customFormat="false" ht="11.25" hidden="false" customHeight="false" outlineLevel="0" collapsed="false">
      <c r="P504" s="32"/>
      <c r="Q504" s="32"/>
      <c r="R504" s="32"/>
      <c r="S504" s="32"/>
      <c r="AB504" s="160"/>
      <c r="AC504" s="452"/>
      <c r="AD504" s="246"/>
      <c r="AE504" s="142"/>
      <c r="AF504" s="142"/>
      <c r="AG504" s="138"/>
      <c r="AH504" s="137"/>
    </row>
    <row r="505" customFormat="false" ht="11.25" hidden="false" customHeight="false" outlineLevel="0" collapsed="false">
      <c r="P505" s="32"/>
      <c r="Q505" s="32"/>
      <c r="R505" s="32"/>
      <c r="S505" s="32"/>
      <c r="AB505" s="160"/>
      <c r="AC505" s="452"/>
      <c r="AD505" s="246"/>
      <c r="AE505" s="142"/>
      <c r="AF505" s="142"/>
      <c r="AG505" s="138"/>
      <c r="AH505" s="137"/>
    </row>
    <row r="506" customFormat="false" ht="11.25" hidden="false" customHeight="false" outlineLevel="0" collapsed="false">
      <c r="P506" s="32"/>
      <c r="Q506" s="32"/>
      <c r="R506" s="32"/>
      <c r="S506" s="32"/>
      <c r="AB506" s="160"/>
      <c r="AC506" s="452"/>
      <c r="AD506" s="246"/>
      <c r="AE506" s="142"/>
      <c r="AF506" s="142"/>
      <c r="AG506" s="138"/>
      <c r="AH506" s="137"/>
    </row>
    <row r="507" customFormat="false" ht="11.25" hidden="false" customHeight="false" outlineLevel="0" collapsed="false">
      <c r="P507" s="32"/>
      <c r="Q507" s="32"/>
      <c r="R507" s="32"/>
      <c r="S507" s="32"/>
      <c r="AB507" s="160"/>
      <c r="AC507" s="452"/>
      <c r="AD507" s="246"/>
      <c r="AE507" s="142"/>
      <c r="AF507" s="142"/>
      <c r="AG507" s="138"/>
      <c r="AH507" s="137"/>
    </row>
    <row r="508" customFormat="false" ht="11.25" hidden="false" customHeight="false" outlineLevel="0" collapsed="false">
      <c r="P508" s="32"/>
      <c r="Q508" s="32"/>
      <c r="R508" s="32"/>
      <c r="S508" s="32"/>
      <c r="AB508" s="160"/>
      <c r="AC508" s="452"/>
      <c r="AD508" s="246"/>
      <c r="AE508" s="142"/>
      <c r="AF508" s="142"/>
      <c r="AG508" s="138"/>
      <c r="AH508" s="137"/>
    </row>
    <row r="509" customFormat="false" ht="11.25" hidden="false" customHeight="false" outlineLevel="0" collapsed="false">
      <c r="P509" s="32"/>
      <c r="Q509" s="32"/>
      <c r="R509" s="32"/>
      <c r="S509" s="32"/>
      <c r="AB509" s="160"/>
      <c r="AC509" s="452"/>
      <c r="AD509" s="246"/>
      <c r="AE509" s="142"/>
      <c r="AF509" s="142"/>
      <c r="AG509" s="138"/>
      <c r="AH509" s="137"/>
    </row>
    <row r="510" customFormat="false" ht="11.25" hidden="false" customHeight="false" outlineLevel="0" collapsed="false">
      <c r="P510" s="32"/>
      <c r="Q510" s="32"/>
      <c r="R510" s="32"/>
      <c r="S510" s="32"/>
      <c r="AB510" s="160"/>
      <c r="AC510" s="452"/>
      <c r="AD510" s="246"/>
      <c r="AE510" s="142"/>
      <c r="AF510" s="142"/>
      <c r="AG510" s="138"/>
      <c r="AH510" s="137"/>
    </row>
    <row r="511" customFormat="false" ht="11.25" hidden="false" customHeight="false" outlineLevel="0" collapsed="false">
      <c r="P511" s="32"/>
      <c r="Q511" s="32"/>
      <c r="R511" s="32"/>
      <c r="S511" s="32"/>
      <c r="AB511" s="160"/>
      <c r="AC511" s="452"/>
      <c r="AD511" s="246"/>
      <c r="AE511" s="142"/>
      <c r="AF511" s="142"/>
      <c r="AG511" s="138"/>
      <c r="AH511" s="137"/>
    </row>
    <row r="512" customFormat="false" ht="11.25" hidden="false" customHeight="false" outlineLevel="0" collapsed="false">
      <c r="P512" s="32"/>
      <c r="Q512" s="32"/>
      <c r="R512" s="32"/>
      <c r="S512" s="32"/>
      <c r="AB512" s="160"/>
      <c r="AC512" s="452"/>
      <c r="AD512" s="246"/>
      <c r="AE512" s="142"/>
      <c r="AF512" s="142"/>
      <c r="AG512" s="138"/>
      <c r="AH512" s="137"/>
    </row>
    <row r="513" customFormat="false" ht="11.25" hidden="false" customHeight="false" outlineLevel="0" collapsed="false">
      <c r="P513" s="32"/>
      <c r="Q513" s="32"/>
      <c r="R513" s="32"/>
      <c r="S513" s="32"/>
      <c r="AB513" s="160"/>
      <c r="AC513" s="452"/>
      <c r="AD513" s="246"/>
      <c r="AE513" s="142"/>
      <c r="AF513" s="142"/>
      <c r="AG513" s="138"/>
      <c r="AH513" s="137"/>
    </row>
    <row r="514" customFormat="false" ht="11.25" hidden="false" customHeight="false" outlineLevel="0" collapsed="false">
      <c r="P514" s="32"/>
      <c r="Q514" s="32"/>
      <c r="R514" s="32"/>
      <c r="S514" s="32"/>
      <c r="AB514" s="160"/>
      <c r="AC514" s="452"/>
      <c r="AD514" s="246"/>
      <c r="AE514" s="142"/>
      <c r="AF514" s="142"/>
      <c r="AG514" s="138"/>
      <c r="AH514" s="137"/>
    </row>
    <row r="515" customFormat="false" ht="11.25" hidden="false" customHeight="false" outlineLevel="0" collapsed="false">
      <c r="P515" s="32"/>
      <c r="Q515" s="32"/>
      <c r="R515" s="32"/>
      <c r="S515" s="32"/>
      <c r="AB515" s="160"/>
      <c r="AC515" s="452"/>
      <c r="AD515" s="246"/>
      <c r="AE515" s="142"/>
      <c r="AF515" s="142"/>
      <c r="AG515" s="138"/>
      <c r="AH515" s="137"/>
    </row>
    <row r="516" customFormat="false" ht="11.25" hidden="false" customHeight="false" outlineLevel="0" collapsed="false">
      <c r="P516" s="32"/>
      <c r="Q516" s="32"/>
      <c r="R516" s="32"/>
      <c r="S516" s="32"/>
      <c r="AB516" s="160"/>
      <c r="AC516" s="452"/>
      <c r="AD516" s="246"/>
      <c r="AE516" s="142"/>
      <c r="AF516" s="142"/>
      <c r="AG516" s="138"/>
      <c r="AH516" s="137"/>
    </row>
    <row r="517" customFormat="false" ht="11.25" hidden="false" customHeight="false" outlineLevel="0" collapsed="false">
      <c r="P517" s="32"/>
      <c r="Q517" s="32"/>
      <c r="R517" s="32"/>
      <c r="S517" s="32"/>
      <c r="AB517" s="160"/>
      <c r="AC517" s="452"/>
      <c r="AD517" s="246"/>
      <c r="AE517" s="142"/>
      <c r="AF517" s="142"/>
      <c r="AG517" s="138"/>
      <c r="AH517" s="137"/>
    </row>
    <row r="518" customFormat="false" ht="11.25" hidden="false" customHeight="false" outlineLevel="0" collapsed="false">
      <c r="P518" s="32"/>
      <c r="Q518" s="32"/>
      <c r="R518" s="32"/>
      <c r="S518" s="32"/>
      <c r="AB518" s="160"/>
      <c r="AC518" s="452"/>
      <c r="AD518" s="246"/>
      <c r="AE518" s="142"/>
      <c r="AF518" s="142"/>
      <c r="AG518" s="138"/>
      <c r="AH518" s="137"/>
    </row>
    <row r="519" customFormat="false" ht="11.25" hidden="false" customHeight="false" outlineLevel="0" collapsed="false">
      <c r="P519" s="32"/>
      <c r="Q519" s="32"/>
      <c r="R519" s="32"/>
      <c r="S519" s="32"/>
      <c r="AB519" s="160"/>
      <c r="AC519" s="452"/>
      <c r="AD519" s="246"/>
      <c r="AE519" s="142"/>
      <c r="AF519" s="142"/>
      <c r="AG519" s="138"/>
      <c r="AH519" s="137"/>
    </row>
    <row r="520" customFormat="false" ht="11.25" hidden="false" customHeight="false" outlineLevel="0" collapsed="false">
      <c r="P520" s="32"/>
      <c r="Q520" s="32"/>
      <c r="R520" s="32"/>
      <c r="S520" s="32"/>
      <c r="AB520" s="160"/>
      <c r="AC520" s="452"/>
      <c r="AD520" s="246"/>
      <c r="AE520" s="142"/>
      <c r="AF520" s="142"/>
      <c r="AG520" s="138"/>
      <c r="AH520" s="137"/>
    </row>
    <row r="521" customFormat="false" ht="11.25" hidden="false" customHeight="false" outlineLevel="0" collapsed="false">
      <c r="P521" s="32"/>
      <c r="Q521" s="32"/>
      <c r="R521" s="32"/>
      <c r="S521" s="32"/>
      <c r="AB521" s="160"/>
      <c r="AC521" s="452"/>
      <c r="AD521" s="246"/>
      <c r="AE521" s="142"/>
      <c r="AF521" s="142"/>
      <c r="AG521" s="138"/>
      <c r="AH521" s="137"/>
    </row>
    <row r="522" customFormat="false" ht="11.25" hidden="false" customHeight="false" outlineLevel="0" collapsed="false">
      <c r="P522" s="32"/>
      <c r="Q522" s="32"/>
      <c r="R522" s="32"/>
      <c r="S522" s="32"/>
      <c r="AB522" s="160"/>
      <c r="AC522" s="452"/>
      <c r="AD522" s="246"/>
      <c r="AE522" s="142"/>
      <c r="AF522" s="142"/>
      <c r="AG522" s="138"/>
      <c r="AH522" s="137"/>
    </row>
    <row r="523" customFormat="false" ht="11.25" hidden="false" customHeight="false" outlineLevel="0" collapsed="false">
      <c r="P523" s="32"/>
      <c r="Q523" s="32"/>
      <c r="R523" s="32"/>
      <c r="S523" s="32"/>
      <c r="AB523" s="160"/>
      <c r="AC523" s="452"/>
      <c r="AD523" s="246"/>
      <c r="AE523" s="142"/>
      <c r="AF523" s="142"/>
      <c r="AG523" s="138"/>
      <c r="AH523" s="137"/>
    </row>
    <row r="524" customFormat="false" ht="11.25" hidden="false" customHeight="false" outlineLevel="0" collapsed="false">
      <c r="P524" s="32"/>
      <c r="Q524" s="32"/>
      <c r="R524" s="32"/>
      <c r="S524" s="32"/>
      <c r="AB524" s="160"/>
      <c r="AC524" s="452"/>
      <c r="AD524" s="246"/>
      <c r="AE524" s="142"/>
      <c r="AF524" s="142"/>
      <c r="AG524" s="138"/>
      <c r="AH524" s="137"/>
    </row>
    <row r="525" customFormat="false" ht="11.25" hidden="false" customHeight="false" outlineLevel="0" collapsed="false">
      <c r="P525" s="32"/>
      <c r="Q525" s="32"/>
      <c r="R525" s="32"/>
      <c r="S525" s="32"/>
      <c r="AB525" s="160"/>
      <c r="AC525" s="452"/>
      <c r="AD525" s="246"/>
      <c r="AE525" s="142"/>
      <c r="AF525" s="142"/>
      <c r="AG525" s="138"/>
      <c r="AH525" s="137"/>
    </row>
    <row r="526" customFormat="false" ht="11.25" hidden="false" customHeight="false" outlineLevel="0" collapsed="false">
      <c r="P526" s="32"/>
      <c r="Q526" s="32"/>
      <c r="R526" s="32"/>
      <c r="S526" s="32"/>
      <c r="AB526" s="160"/>
      <c r="AC526" s="452"/>
      <c r="AD526" s="246"/>
      <c r="AE526" s="142"/>
      <c r="AF526" s="142"/>
      <c r="AG526" s="138"/>
      <c r="AH526" s="137"/>
    </row>
    <row r="527" customFormat="false" ht="11.25" hidden="false" customHeight="false" outlineLevel="0" collapsed="false">
      <c r="P527" s="32"/>
      <c r="Q527" s="32"/>
      <c r="R527" s="32"/>
      <c r="S527" s="32"/>
      <c r="AB527" s="160"/>
      <c r="AC527" s="452"/>
      <c r="AD527" s="246"/>
      <c r="AE527" s="142"/>
      <c r="AF527" s="142"/>
      <c r="AG527" s="138"/>
      <c r="AH527" s="137"/>
    </row>
    <row r="528" customFormat="false" ht="11.25" hidden="false" customHeight="false" outlineLevel="0" collapsed="false">
      <c r="P528" s="32"/>
      <c r="Q528" s="32"/>
      <c r="R528" s="32"/>
      <c r="S528" s="32"/>
      <c r="AB528" s="160"/>
      <c r="AC528" s="452"/>
      <c r="AD528" s="246"/>
      <c r="AE528" s="142"/>
      <c r="AF528" s="142"/>
      <c r="AG528" s="138"/>
      <c r="AH528" s="137"/>
    </row>
    <row r="529" customFormat="false" ht="11.25" hidden="false" customHeight="false" outlineLevel="0" collapsed="false">
      <c r="P529" s="32"/>
      <c r="Q529" s="32"/>
      <c r="R529" s="32"/>
      <c r="S529" s="32"/>
      <c r="AB529" s="160"/>
      <c r="AC529" s="452"/>
      <c r="AD529" s="246"/>
      <c r="AE529" s="142"/>
      <c r="AF529" s="142"/>
      <c r="AG529" s="138"/>
      <c r="AH529" s="137"/>
    </row>
    <row r="530" customFormat="false" ht="11.25" hidden="false" customHeight="false" outlineLevel="0" collapsed="false">
      <c r="P530" s="32"/>
      <c r="Q530" s="32"/>
      <c r="R530" s="32"/>
      <c r="S530" s="32"/>
      <c r="AB530" s="160"/>
      <c r="AC530" s="452"/>
      <c r="AD530" s="246"/>
      <c r="AE530" s="142"/>
      <c r="AF530" s="142"/>
      <c r="AG530" s="138"/>
      <c r="AH530" s="137"/>
    </row>
    <row r="531" customFormat="false" ht="11.25" hidden="false" customHeight="false" outlineLevel="0" collapsed="false">
      <c r="P531" s="32"/>
      <c r="Q531" s="32"/>
      <c r="R531" s="32"/>
      <c r="S531" s="32"/>
      <c r="AB531" s="160"/>
      <c r="AC531" s="452"/>
      <c r="AD531" s="246"/>
      <c r="AE531" s="142"/>
      <c r="AF531" s="142"/>
      <c r="AG531" s="138"/>
      <c r="AH531" s="137"/>
    </row>
    <row r="532" customFormat="false" ht="11.25" hidden="false" customHeight="false" outlineLevel="0" collapsed="false">
      <c r="P532" s="32"/>
      <c r="Q532" s="32"/>
      <c r="R532" s="32"/>
      <c r="S532" s="32"/>
      <c r="AB532" s="160"/>
      <c r="AC532" s="452"/>
      <c r="AD532" s="246"/>
      <c r="AE532" s="142"/>
      <c r="AF532" s="142"/>
      <c r="AG532" s="138"/>
      <c r="AH532" s="137"/>
    </row>
    <row r="533" customFormat="false" ht="11.25" hidden="false" customHeight="false" outlineLevel="0" collapsed="false">
      <c r="P533" s="32"/>
      <c r="Q533" s="32"/>
      <c r="R533" s="32"/>
      <c r="S533" s="32"/>
      <c r="AB533" s="160"/>
      <c r="AC533" s="452"/>
      <c r="AD533" s="246"/>
      <c r="AE533" s="142"/>
      <c r="AF533" s="142"/>
      <c r="AG533" s="138"/>
      <c r="AH533" s="137"/>
    </row>
    <row r="534" customFormat="false" ht="11.25" hidden="false" customHeight="false" outlineLevel="0" collapsed="false">
      <c r="P534" s="32"/>
      <c r="Q534" s="32"/>
      <c r="R534" s="32"/>
      <c r="S534" s="32"/>
      <c r="AB534" s="160"/>
      <c r="AC534" s="452"/>
      <c r="AD534" s="246"/>
      <c r="AE534" s="142"/>
      <c r="AF534" s="142"/>
      <c r="AG534" s="138"/>
      <c r="AH534" s="137"/>
    </row>
    <row r="535" customFormat="false" ht="11.25" hidden="false" customHeight="false" outlineLevel="0" collapsed="false">
      <c r="P535" s="32"/>
      <c r="Q535" s="32"/>
      <c r="R535" s="32"/>
      <c r="S535" s="32"/>
      <c r="AB535" s="160"/>
      <c r="AC535" s="452"/>
      <c r="AD535" s="246"/>
      <c r="AE535" s="142"/>
      <c r="AF535" s="142"/>
      <c r="AG535" s="138"/>
      <c r="AH535" s="137"/>
    </row>
    <row r="536" customFormat="false" ht="11.25" hidden="false" customHeight="false" outlineLevel="0" collapsed="false">
      <c r="P536" s="32"/>
      <c r="Q536" s="32"/>
      <c r="R536" s="32"/>
      <c r="S536" s="32"/>
      <c r="AB536" s="160"/>
      <c r="AC536" s="452"/>
      <c r="AD536" s="246"/>
      <c r="AE536" s="142"/>
      <c r="AF536" s="142"/>
      <c r="AG536" s="138"/>
      <c r="AH536" s="137"/>
    </row>
    <row r="537" customFormat="false" ht="11.25" hidden="false" customHeight="false" outlineLevel="0" collapsed="false">
      <c r="P537" s="32"/>
      <c r="Q537" s="32"/>
      <c r="R537" s="32"/>
      <c r="S537" s="32"/>
      <c r="AB537" s="160"/>
      <c r="AC537" s="452"/>
      <c r="AD537" s="246"/>
      <c r="AE537" s="142"/>
      <c r="AF537" s="142"/>
      <c r="AG537" s="138"/>
      <c r="AH537" s="137"/>
    </row>
    <row r="538" customFormat="false" ht="11.25" hidden="false" customHeight="false" outlineLevel="0" collapsed="false">
      <c r="P538" s="32"/>
      <c r="Q538" s="32"/>
      <c r="R538" s="32"/>
      <c r="S538" s="32"/>
      <c r="AB538" s="160"/>
      <c r="AC538" s="452"/>
      <c r="AD538" s="246"/>
      <c r="AE538" s="142"/>
      <c r="AF538" s="142"/>
      <c r="AG538" s="138"/>
      <c r="AH538" s="137"/>
    </row>
    <row r="539" customFormat="false" ht="11.25" hidden="false" customHeight="false" outlineLevel="0" collapsed="false">
      <c r="P539" s="32"/>
      <c r="Q539" s="32"/>
      <c r="R539" s="32"/>
      <c r="S539" s="32"/>
      <c r="AB539" s="160"/>
      <c r="AC539" s="452"/>
      <c r="AD539" s="246"/>
      <c r="AE539" s="142"/>
      <c r="AF539" s="142"/>
      <c r="AG539" s="138"/>
      <c r="AH539" s="137"/>
    </row>
    <row r="540" customFormat="false" ht="11.25" hidden="false" customHeight="false" outlineLevel="0" collapsed="false">
      <c r="P540" s="32"/>
      <c r="Q540" s="32"/>
      <c r="R540" s="32"/>
      <c r="S540" s="32"/>
      <c r="AB540" s="160"/>
      <c r="AC540" s="452"/>
      <c r="AD540" s="246"/>
      <c r="AE540" s="142"/>
      <c r="AF540" s="142"/>
      <c r="AG540" s="138"/>
      <c r="AH540" s="137"/>
    </row>
    <row r="541" customFormat="false" ht="11.25" hidden="false" customHeight="false" outlineLevel="0" collapsed="false">
      <c r="P541" s="32"/>
      <c r="Q541" s="32"/>
      <c r="R541" s="32"/>
      <c r="S541" s="32"/>
      <c r="AB541" s="160"/>
      <c r="AC541" s="452"/>
      <c r="AD541" s="246"/>
      <c r="AE541" s="142"/>
      <c r="AF541" s="142"/>
      <c r="AG541" s="138"/>
      <c r="AH541" s="137"/>
    </row>
    <row r="542" customFormat="false" ht="11.25" hidden="false" customHeight="false" outlineLevel="0" collapsed="false">
      <c r="P542" s="32"/>
      <c r="Q542" s="32"/>
      <c r="R542" s="32"/>
      <c r="S542" s="32"/>
      <c r="AB542" s="160"/>
      <c r="AC542" s="452"/>
      <c r="AD542" s="246"/>
      <c r="AE542" s="142"/>
      <c r="AF542" s="142"/>
      <c r="AG542" s="138"/>
      <c r="AH542" s="137"/>
    </row>
    <row r="543" customFormat="false" ht="11.25" hidden="false" customHeight="false" outlineLevel="0" collapsed="false">
      <c r="P543" s="32"/>
      <c r="Q543" s="32"/>
      <c r="R543" s="32"/>
      <c r="S543" s="32"/>
      <c r="AB543" s="160"/>
      <c r="AC543" s="452"/>
      <c r="AD543" s="246"/>
      <c r="AE543" s="142"/>
      <c r="AF543" s="142"/>
      <c r="AG543" s="138"/>
      <c r="AH543" s="137"/>
    </row>
    <row r="544" customFormat="false" ht="11.25" hidden="false" customHeight="false" outlineLevel="0" collapsed="false">
      <c r="P544" s="32"/>
      <c r="Q544" s="32"/>
      <c r="R544" s="32"/>
      <c r="S544" s="32"/>
      <c r="AB544" s="160"/>
      <c r="AC544" s="452"/>
      <c r="AD544" s="246"/>
      <c r="AE544" s="142"/>
      <c r="AF544" s="142"/>
      <c r="AG544" s="138"/>
      <c r="AH544" s="137"/>
    </row>
    <row r="545" customFormat="false" ht="11.25" hidden="false" customHeight="false" outlineLevel="0" collapsed="false">
      <c r="P545" s="32"/>
      <c r="Q545" s="32"/>
      <c r="R545" s="32"/>
      <c r="S545" s="32"/>
      <c r="AB545" s="160"/>
      <c r="AC545" s="452"/>
      <c r="AD545" s="246"/>
      <c r="AE545" s="142"/>
      <c r="AF545" s="142"/>
      <c r="AG545" s="138"/>
      <c r="AH545" s="137"/>
    </row>
    <row r="546" customFormat="false" ht="11.25" hidden="false" customHeight="false" outlineLevel="0" collapsed="false">
      <c r="P546" s="32"/>
      <c r="Q546" s="32"/>
      <c r="R546" s="32"/>
      <c r="S546" s="32"/>
      <c r="AB546" s="160"/>
      <c r="AC546" s="452"/>
      <c r="AD546" s="246"/>
      <c r="AE546" s="142"/>
      <c r="AF546" s="142"/>
      <c r="AG546" s="138"/>
      <c r="AH546" s="137"/>
    </row>
    <row r="547" customFormat="false" ht="11.25" hidden="false" customHeight="false" outlineLevel="0" collapsed="false">
      <c r="P547" s="32"/>
      <c r="Q547" s="32"/>
      <c r="R547" s="32"/>
      <c r="S547" s="32"/>
      <c r="AB547" s="160"/>
      <c r="AC547" s="452"/>
      <c r="AD547" s="246"/>
      <c r="AE547" s="142"/>
      <c r="AF547" s="142"/>
      <c r="AG547" s="138"/>
      <c r="AH547" s="137"/>
    </row>
    <row r="548" customFormat="false" ht="11.25" hidden="false" customHeight="false" outlineLevel="0" collapsed="false">
      <c r="P548" s="32"/>
      <c r="Q548" s="32"/>
      <c r="R548" s="32"/>
      <c r="S548" s="32"/>
      <c r="AB548" s="160"/>
      <c r="AC548" s="452"/>
      <c r="AD548" s="246"/>
      <c r="AE548" s="142"/>
      <c r="AF548" s="142"/>
      <c r="AG548" s="138"/>
      <c r="AH548" s="137"/>
    </row>
    <row r="549" customFormat="false" ht="11.25" hidden="false" customHeight="false" outlineLevel="0" collapsed="false">
      <c r="P549" s="32"/>
      <c r="Q549" s="32"/>
      <c r="R549" s="32"/>
      <c r="S549" s="32"/>
      <c r="AB549" s="160"/>
      <c r="AC549" s="452"/>
      <c r="AD549" s="246"/>
      <c r="AE549" s="142"/>
      <c r="AF549" s="142"/>
      <c r="AG549" s="138"/>
      <c r="AH549" s="137"/>
    </row>
    <row r="550" customFormat="false" ht="11.25" hidden="false" customHeight="false" outlineLevel="0" collapsed="false">
      <c r="P550" s="32"/>
      <c r="Q550" s="32"/>
      <c r="R550" s="32"/>
      <c r="S550" s="32"/>
      <c r="AB550" s="160"/>
      <c r="AC550" s="452"/>
      <c r="AD550" s="246"/>
      <c r="AE550" s="142"/>
      <c r="AF550" s="142"/>
      <c r="AG550" s="138"/>
      <c r="AH550" s="137"/>
    </row>
    <row r="551" customFormat="false" ht="11.25" hidden="false" customHeight="false" outlineLevel="0" collapsed="false">
      <c r="P551" s="32"/>
      <c r="Q551" s="32"/>
      <c r="R551" s="32"/>
      <c r="S551" s="32"/>
      <c r="AB551" s="160"/>
      <c r="AC551" s="452"/>
      <c r="AD551" s="246"/>
      <c r="AE551" s="142"/>
      <c r="AF551" s="142"/>
      <c r="AG551" s="138"/>
      <c r="AH551" s="137"/>
    </row>
    <row r="552" customFormat="false" ht="11.25" hidden="false" customHeight="false" outlineLevel="0" collapsed="false">
      <c r="P552" s="32"/>
      <c r="Q552" s="32"/>
      <c r="R552" s="32"/>
      <c r="S552" s="32"/>
      <c r="AB552" s="160"/>
      <c r="AC552" s="452"/>
      <c r="AD552" s="246"/>
      <c r="AE552" s="142"/>
      <c r="AF552" s="142"/>
      <c r="AG552" s="138"/>
      <c r="AH552" s="137"/>
    </row>
    <row r="553" customFormat="false" ht="11.25" hidden="false" customHeight="false" outlineLevel="0" collapsed="false">
      <c r="P553" s="32"/>
      <c r="Q553" s="32"/>
      <c r="R553" s="32"/>
      <c r="S553" s="32"/>
      <c r="AB553" s="160"/>
      <c r="AC553" s="452"/>
      <c r="AD553" s="246"/>
      <c r="AE553" s="142"/>
      <c r="AF553" s="142"/>
      <c r="AG553" s="138"/>
      <c r="AH553" s="137"/>
    </row>
    <row r="554" customFormat="false" ht="11.25" hidden="false" customHeight="false" outlineLevel="0" collapsed="false">
      <c r="P554" s="32"/>
      <c r="Q554" s="32"/>
      <c r="R554" s="32"/>
      <c r="S554" s="32"/>
      <c r="AB554" s="160"/>
      <c r="AC554" s="452"/>
      <c r="AD554" s="246"/>
      <c r="AE554" s="142"/>
      <c r="AF554" s="142"/>
      <c r="AG554" s="138"/>
      <c r="AH554" s="137"/>
    </row>
    <row r="555" customFormat="false" ht="11.25" hidden="false" customHeight="false" outlineLevel="0" collapsed="false">
      <c r="P555" s="32"/>
      <c r="Q555" s="32"/>
      <c r="R555" s="32"/>
      <c r="S555" s="32"/>
      <c r="AB555" s="160"/>
      <c r="AC555" s="452"/>
      <c r="AD555" s="246"/>
      <c r="AE555" s="142"/>
      <c r="AF555" s="142"/>
      <c r="AG555" s="138"/>
      <c r="AH555" s="137"/>
    </row>
    <row r="556" customFormat="false" ht="11.25" hidden="false" customHeight="false" outlineLevel="0" collapsed="false">
      <c r="P556" s="32"/>
      <c r="Q556" s="32"/>
      <c r="R556" s="32"/>
      <c r="S556" s="32"/>
      <c r="AB556" s="160"/>
      <c r="AC556" s="452"/>
      <c r="AD556" s="246"/>
      <c r="AE556" s="142"/>
      <c r="AF556" s="142"/>
      <c r="AG556" s="138"/>
      <c r="AH556" s="137"/>
    </row>
    <row r="557" customFormat="false" ht="11.25" hidden="false" customHeight="false" outlineLevel="0" collapsed="false">
      <c r="P557" s="32"/>
      <c r="Q557" s="32"/>
      <c r="R557" s="32"/>
      <c r="S557" s="32"/>
      <c r="AB557" s="160"/>
      <c r="AC557" s="452"/>
      <c r="AD557" s="246"/>
      <c r="AE557" s="142"/>
      <c r="AF557" s="142"/>
      <c r="AG557" s="138"/>
      <c r="AH557" s="137"/>
    </row>
    <row r="558" customFormat="false" ht="11.25" hidden="false" customHeight="false" outlineLevel="0" collapsed="false">
      <c r="P558" s="32"/>
      <c r="Q558" s="32"/>
      <c r="R558" s="32"/>
      <c r="S558" s="32"/>
      <c r="AB558" s="160"/>
      <c r="AC558" s="452"/>
      <c r="AD558" s="246"/>
      <c r="AE558" s="142"/>
      <c r="AF558" s="142"/>
      <c r="AG558" s="138"/>
      <c r="AH558" s="137"/>
    </row>
    <row r="559" customFormat="false" ht="11.25" hidden="false" customHeight="false" outlineLevel="0" collapsed="false">
      <c r="P559" s="32"/>
      <c r="Q559" s="32"/>
      <c r="R559" s="32"/>
      <c r="S559" s="32"/>
      <c r="AB559" s="160"/>
      <c r="AC559" s="452"/>
      <c r="AD559" s="246"/>
      <c r="AE559" s="142"/>
      <c r="AF559" s="142"/>
      <c r="AG559" s="138"/>
      <c r="AH559" s="137"/>
    </row>
    <row r="560" customFormat="false" ht="11.25" hidden="false" customHeight="false" outlineLevel="0" collapsed="false">
      <c r="P560" s="32"/>
      <c r="Q560" s="32"/>
      <c r="R560" s="32"/>
      <c r="S560" s="32"/>
      <c r="AB560" s="160"/>
      <c r="AC560" s="452"/>
      <c r="AD560" s="246"/>
      <c r="AE560" s="142"/>
      <c r="AF560" s="142"/>
      <c r="AG560" s="138"/>
      <c r="AH560" s="137"/>
    </row>
    <row r="561" customFormat="false" ht="11.25" hidden="false" customHeight="false" outlineLevel="0" collapsed="false">
      <c r="P561" s="32"/>
      <c r="Q561" s="32"/>
      <c r="R561" s="32"/>
      <c r="S561" s="32"/>
      <c r="AB561" s="160"/>
      <c r="AC561" s="452"/>
      <c r="AD561" s="246"/>
      <c r="AE561" s="142"/>
      <c r="AF561" s="142"/>
      <c r="AG561" s="138"/>
      <c r="AH561" s="137"/>
    </row>
    <row r="562" customFormat="false" ht="11.25" hidden="false" customHeight="false" outlineLevel="0" collapsed="false">
      <c r="P562" s="32"/>
      <c r="Q562" s="32"/>
      <c r="R562" s="32"/>
      <c r="S562" s="32"/>
      <c r="AB562" s="160"/>
      <c r="AC562" s="452"/>
      <c r="AD562" s="246"/>
      <c r="AE562" s="142"/>
      <c r="AF562" s="142"/>
      <c r="AG562" s="138"/>
      <c r="AH562" s="137"/>
    </row>
    <row r="563" customFormat="false" ht="11.25" hidden="false" customHeight="false" outlineLevel="0" collapsed="false">
      <c r="P563" s="32"/>
      <c r="Q563" s="32"/>
      <c r="R563" s="32"/>
      <c r="S563" s="32"/>
      <c r="AB563" s="160"/>
      <c r="AC563" s="452"/>
      <c r="AD563" s="246"/>
      <c r="AE563" s="142"/>
      <c r="AF563" s="142"/>
      <c r="AG563" s="138"/>
      <c r="AH563" s="137"/>
    </row>
    <row r="564" customFormat="false" ht="11.25" hidden="false" customHeight="false" outlineLevel="0" collapsed="false">
      <c r="P564" s="32"/>
      <c r="Q564" s="32"/>
      <c r="R564" s="32"/>
      <c r="S564" s="32"/>
      <c r="AB564" s="160"/>
      <c r="AC564" s="452"/>
      <c r="AD564" s="246"/>
      <c r="AE564" s="142"/>
      <c r="AF564" s="142"/>
      <c r="AG564" s="138"/>
      <c r="AH564" s="137"/>
    </row>
    <row r="565" customFormat="false" ht="11.25" hidden="false" customHeight="false" outlineLevel="0" collapsed="false">
      <c r="P565" s="32"/>
      <c r="Q565" s="32"/>
      <c r="R565" s="32"/>
      <c r="S565" s="32"/>
      <c r="AB565" s="160"/>
      <c r="AC565" s="452"/>
      <c r="AD565" s="246"/>
      <c r="AE565" s="142"/>
      <c r="AF565" s="142"/>
      <c r="AG565" s="138"/>
      <c r="AH565" s="137"/>
    </row>
    <row r="566" customFormat="false" ht="11.25" hidden="false" customHeight="false" outlineLevel="0" collapsed="false">
      <c r="P566" s="32"/>
      <c r="Q566" s="32"/>
      <c r="R566" s="32"/>
      <c r="S566" s="32"/>
      <c r="AB566" s="160"/>
      <c r="AC566" s="452"/>
      <c r="AD566" s="246"/>
      <c r="AE566" s="142"/>
      <c r="AF566" s="142"/>
      <c r="AG566" s="138"/>
      <c r="AH566" s="137"/>
    </row>
    <row r="567" customFormat="false" ht="11.25" hidden="false" customHeight="false" outlineLevel="0" collapsed="false">
      <c r="P567" s="32"/>
      <c r="Q567" s="32"/>
      <c r="R567" s="32"/>
      <c r="S567" s="32"/>
      <c r="AB567" s="160"/>
      <c r="AC567" s="452"/>
      <c r="AD567" s="246"/>
      <c r="AE567" s="142"/>
      <c r="AF567" s="142"/>
      <c r="AG567" s="138"/>
      <c r="AH567" s="137"/>
    </row>
    <row r="568" customFormat="false" ht="11.25" hidden="false" customHeight="false" outlineLevel="0" collapsed="false">
      <c r="P568" s="32"/>
      <c r="Q568" s="32"/>
      <c r="R568" s="32"/>
      <c r="S568" s="32"/>
      <c r="AB568" s="160"/>
      <c r="AC568" s="452"/>
      <c r="AD568" s="246"/>
      <c r="AE568" s="142"/>
      <c r="AF568" s="142"/>
      <c r="AG568" s="138"/>
      <c r="AH568" s="137"/>
    </row>
    <row r="569" customFormat="false" ht="11.25" hidden="false" customHeight="false" outlineLevel="0" collapsed="false">
      <c r="P569" s="32"/>
      <c r="Q569" s="32"/>
      <c r="R569" s="32"/>
      <c r="S569" s="32"/>
      <c r="AB569" s="160"/>
      <c r="AC569" s="452"/>
      <c r="AD569" s="246"/>
      <c r="AE569" s="142"/>
      <c r="AF569" s="142"/>
      <c r="AG569" s="138"/>
      <c r="AH569" s="137"/>
    </row>
    <row r="570" customFormat="false" ht="11.25" hidden="false" customHeight="false" outlineLevel="0" collapsed="false">
      <c r="P570" s="32"/>
      <c r="Q570" s="32"/>
      <c r="R570" s="32"/>
      <c r="S570" s="32"/>
      <c r="AB570" s="160"/>
      <c r="AC570" s="452"/>
      <c r="AD570" s="246"/>
      <c r="AE570" s="142"/>
      <c r="AF570" s="142"/>
      <c r="AG570" s="138"/>
      <c r="AH570" s="137"/>
    </row>
    <row r="571" customFormat="false" ht="11.25" hidden="false" customHeight="false" outlineLevel="0" collapsed="false">
      <c r="P571" s="32"/>
      <c r="Q571" s="32"/>
      <c r="R571" s="32"/>
      <c r="S571" s="32"/>
      <c r="AB571" s="160"/>
      <c r="AC571" s="452"/>
      <c r="AD571" s="246"/>
      <c r="AE571" s="142"/>
      <c r="AF571" s="142"/>
      <c r="AG571" s="138"/>
      <c r="AH571" s="137"/>
    </row>
    <row r="572" customFormat="false" ht="11.25" hidden="false" customHeight="false" outlineLevel="0" collapsed="false">
      <c r="P572" s="32"/>
      <c r="Q572" s="32"/>
      <c r="R572" s="32"/>
      <c r="S572" s="32"/>
      <c r="AB572" s="160"/>
      <c r="AC572" s="452"/>
      <c r="AD572" s="246"/>
      <c r="AE572" s="142"/>
      <c r="AF572" s="142"/>
      <c r="AG572" s="138"/>
      <c r="AH572" s="137"/>
    </row>
    <row r="573" customFormat="false" ht="11.25" hidden="false" customHeight="false" outlineLevel="0" collapsed="false">
      <c r="P573" s="32"/>
      <c r="Q573" s="32"/>
      <c r="R573" s="32"/>
      <c r="S573" s="32"/>
      <c r="AB573" s="160"/>
      <c r="AC573" s="452"/>
      <c r="AD573" s="246"/>
      <c r="AE573" s="142"/>
      <c r="AF573" s="142"/>
      <c r="AG573" s="138"/>
      <c r="AH573" s="137"/>
    </row>
    <row r="574" customFormat="false" ht="11.25" hidden="false" customHeight="false" outlineLevel="0" collapsed="false">
      <c r="P574" s="32"/>
      <c r="Q574" s="32"/>
      <c r="R574" s="32"/>
      <c r="S574" s="32"/>
      <c r="AB574" s="160"/>
      <c r="AC574" s="452"/>
      <c r="AD574" s="246"/>
      <c r="AE574" s="142"/>
      <c r="AF574" s="142"/>
      <c r="AG574" s="138"/>
      <c r="AH574" s="137"/>
    </row>
    <row r="575" customFormat="false" ht="11.25" hidden="false" customHeight="false" outlineLevel="0" collapsed="false">
      <c r="P575" s="32"/>
      <c r="Q575" s="32"/>
      <c r="R575" s="32"/>
      <c r="S575" s="32"/>
      <c r="AB575" s="160"/>
      <c r="AC575" s="452"/>
      <c r="AD575" s="246"/>
      <c r="AE575" s="142"/>
      <c r="AF575" s="142"/>
      <c r="AG575" s="138"/>
      <c r="AH575" s="137"/>
    </row>
    <row r="576" customFormat="false" ht="11.25" hidden="false" customHeight="false" outlineLevel="0" collapsed="false">
      <c r="P576" s="32"/>
      <c r="Q576" s="32"/>
      <c r="R576" s="32"/>
      <c r="S576" s="32"/>
      <c r="AB576" s="160"/>
      <c r="AC576" s="452"/>
      <c r="AD576" s="246"/>
      <c r="AE576" s="142"/>
      <c r="AF576" s="142"/>
      <c r="AG576" s="138"/>
      <c r="AH576" s="137"/>
    </row>
    <row r="577" customFormat="false" ht="11.25" hidden="false" customHeight="false" outlineLevel="0" collapsed="false">
      <c r="P577" s="32"/>
      <c r="Q577" s="32"/>
      <c r="R577" s="32"/>
      <c r="S577" s="32"/>
      <c r="AB577" s="160"/>
      <c r="AC577" s="452"/>
      <c r="AD577" s="246"/>
      <c r="AE577" s="142"/>
      <c r="AF577" s="142"/>
      <c r="AG577" s="138"/>
      <c r="AH577" s="137"/>
    </row>
    <row r="578" customFormat="false" ht="11.25" hidden="false" customHeight="false" outlineLevel="0" collapsed="false">
      <c r="P578" s="32"/>
      <c r="Q578" s="32"/>
      <c r="R578" s="32"/>
      <c r="S578" s="32"/>
      <c r="AB578" s="160"/>
      <c r="AC578" s="452"/>
      <c r="AD578" s="246"/>
      <c r="AE578" s="142"/>
      <c r="AF578" s="142"/>
      <c r="AG578" s="138"/>
      <c r="AH578" s="137"/>
    </row>
    <row r="579" customFormat="false" ht="11.25" hidden="false" customHeight="false" outlineLevel="0" collapsed="false">
      <c r="P579" s="32"/>
      <c r="Q579" s="32"/>
      <c r="R579" s="32"/>
      <c r="S579" s="32"/>
      <c r="AB579" s="160"/>
      <c r="AC579" s="452"/>
      <c r="AD579" s="246"/>
      <c r="AE579" s="142"/>
      <c r="AF579" s="142"/>
      <c r="AG579" s="138"/>
      <c r="AH579" s="137"/>
    </row>
    <row r="580" customFormat="false" ht="11.25" hidden="false" customHeight="false" outlineLevel="0" collapsed="false">
      <c r="P580" s="32"/>
      <c r="Q580" s="32"/>
      <c r="R580" s="32"/>
      <c r="S580" s="32"/>
      <c r="AB580" s="160"/>
      <c r="AC580" s="452"/>
      <c r="AD580" s="246"/>
      <c r="AE580" s="142"/>
      <c r="AF580" s="142"/>
      <c r="AG580" s="138"/>
      <c r="AH580" s="137"/>
    </row>
    <row r="581" customFormat="false" ht="11.25" hidden="false" customHeight="false" outlineLevel="0" collapsed="false">
      <c r="P581" s="32"/>
      <c r="Q581" s="32"/>
      <c r="R581" s="32"/>
      <c r="S581" s="32"/>
      <c r="AB581" s="160"/>
      <c r="AC581" s="452"/>
      <c r="AD581" s="246"/>
      <c r="AE581" s="142"/>
      <c r="AF581" s="142"/>
      <c r="AG581" s="138"/>
      <c r="AH581" s="137"/>
    </row>
    <row r="582" customFormat="false" ht="11.25" hidden="false" customHeight="false" outlineLevel="0" collapsed="false">
      <c r="P582" s="32"/>
      <c r="Q582" s="32"/>
      <c r="R582" s="32"/>
      <c r="S582" s="32"/>
      <c r="AB582" s="160"/>
      <c r="AC582" s="452"/>
      <c r="AD582" s="246"/>
      <c r="AE582" s="142"/>
      <c r="AF582" s="142"/>
      <c r="AG582" s="138"/>
      <c r="AH582" s="137"/>
    </row>
    <row r="583" customFormat="false" ht="11.25" hidden="false" customHeight="false" outlineLevel="0" collapsed="false">
      <c r="P583" s="32"/>
      <c r="Q583" s="32"/>
      <c r="R583" s="32"/>
      <c r="S583" s="32"/>
      <c r="AB583" s="160"/>
      <c r="AC583" s="452"/>
      <c r="AD583" s="246"/>
      <c r="AE583" s="142"/>
      <c r="AF583" s="142"/>
      <c r="AG583" s="138"/>
      <c r="AH583" s="137"/>
    </row>
    <row r="584" customFormat="false" ht="11.25" hidden="false" customHeight="false" outlineLevel="0" collapsed="false">
      <c r="P584" s="32"/>
      <c r="Q584" s="32"/>
      <c r="R584" s="32"/>
      <c r="S584" s="32"/>
      <c r="AB584" s="160"/>
      <c r="AC584" s="452"/>
      <c r="AD584" s="246"/>
      <c r="AE584" s="142"/>
      <c r="AF584" s="142"/>
      <c r="AG584" s="138"/>
      <c r="AH584" s="137"/>
    </row>
    <row r="585" customFormat="false" ht="11.25" hidden="false" customHeight="false" outlineLevel="0" collapsed="false">
      <c r="P585" s="32"/>
      <c r="Q585" s="32"/>
      <c r="R585" s="32"/>
      <c r="S585" s="32"/>
      <c r="AB585" s="160"/>
      <c r="AC585" s="452"/>
      <c r="AD585" s="246"/>
      <c r="AE585" s="142"/>
      <c r="AF585" s="142"/>
      <c r="AG585" s="138"/>
      <c r="AH585" s="137"/>
    </row>
    <row r="586" customFormat="false" ht="11.25" hidden="false" customHeight="false" outlineLevel="0" collapsed="false">
      <c r="P586" s="32"/>
      <c r="Q586" s="32"/>
      <c r="R586" s="32"/>
      <c r="S586" s="32"/>
      <c r="AB586" s="160"/>
      <c r="AC586" s="452"/>
      <c r="AD586" s="246"/>
      <c r="AE586" s="142"/>
      <c r="AF586" s="142"/>
      <c r="AG586" s="138"/>
      <c r="AH586" s="137"/>
    </row>
    <row r="587" customFormat="false" ht="11.25" hidden="false" customHeight="false" outlineLevel="0" collapsed="false">
      <c r="P587" s="32"/>
      <c r="Q587" s="32"/>
      <c r="R587" s="32"/>
      <c r="S587" s="32"/>
      <c r="AB587" s="160"/>
      <c r="AC587" s="452"/>
      <c r="AD587" s="246"/>
      <c r="AE587" s="142"/>
      <c r="AF587" s="142"/>
      <c r="AG587" s="138"/>
      <c r="AH587" s="137"/>
    </row>
    <row r="588" customFormat="false" ht="11.25" hidden="false" customHeight="false" outlineLevel="0" collapsed="false">
      <c r="P588" s="32"/>
      <c r="Q588" s="32"/>
      <c r="R588" s="32"/>
      <c r="S588" s="32"/>
      <c r="AB588" s="160"/>
      <c r="AC588" s="452"/>
      <c r="AD588" s="246"/>
      <c r="AE588" s="142"/>
      <c r="AF588" s="142"/>
      <c r="AG588" s="138"/>
      <c r="AH588" s="137"/>
    </row>
    <row r="589" customFormat="false" ht="11.25" hidden="false" customHeight="false" outlineLevel="0" collapsed="false">
      <c r="P589" s="32"/>
      <c r="Q589" s="32"/>
      <c r="R589" s="32"/>
      <c r="S589" s="32"/>
      <c r="AB589" s="160"/>
      <c r="AC589" s="452"/>
      <c r="AD589" s="246"/>
      <c r="AE589" s="142"/>
      <c r="AF589" s="142"/>
      <c r="AG589" s="138"/>
      <c r="AH589" s="137"/>
    </row>
    <row r="590" customFormat="false" ht="11.25" hidden="false" customHeight="false" outlineLevel="0" collapsed="false">
      <c r="P590" s="32"/>
      <c r="Q590" s="32"/>
      <c r="R590" s="32"/>
      <c r="S590" s="32"/>
      <c r="AB590" s="160"/>
      <c r="AC590" s="452"/>
      <c r="AD590" s="246"/>
      <c r="AE590" s="142"/>
      <c r="AF590" s="142"/>
      <c r="AG590" s="138"/>
      <c r="AH590" s="137"/>
    </row>
    <row r="591" customFormat="false" ht="11.25" hidden="false" customHeight="false" outlineLevel="0" collapsed="false">
      <c r="P591" s="32"/>
      <c r="Q591" s="32"/>
      <c r="R591" s="32"/>
      <c r="S591" s="32"/>
      <c r="AB591" s="160"/>
      <c r="AC591" s="452"/>
      <c r="AD591" s="246"/>
      <c r="AE591" s="142"/>
      <c r="AF591" s="142"/>
      <c r="AG591" s="138"/>
      <c r="AH591" s="137"/>
    </row>
    <row r="592" customFormat="false" ht="11.25" hidden="false" customHeight="false" outlineLevel="0" collapsed="false">
      <c r="P592" s="32"/>
      <c r="Q592" s="32"/>
      <c r="R592" s="32"/>
      <c r="S592" s="32"/>
      <c r="AB592" s="160"/>
      <c r="AC592" s="452"/>
      <c r="AD592" s="246"/>
      <c r="AE592" s="142"/>
      <c r="AF592" s="142"/>
      <c r="AG592" s="138"/>
      <c r="AH592" s="137"/>
    </row>
    <row r="593" customFormat="false" ht="11.25" hidden="false" customHeight="false" outlineLevel="0" collapsed="false">
      <c r="P593" s="32"/>
      <c r="Q593" s="32"/>
      <c r="R593" s="32"/>
      <c r="S593" s="32"/>
      <c r="AB593" s="160"/>
      <c r="AC593" s="452"/>
      <c r="AD593" s="246"/>
      <c r="AE593" s="142"/>
      <c r="AF593" s="142"/>
      <c r="AG593" s="138"/>
      <c r="AH593" s="137"/>
    </row>
    <row r="594" customFormat="false" ht="11.25" hidden="false" customHeight="false" outlineLevel="0" collapsed="false">
      <c r="P594" s="32"/>
      <c r="Q594" s="32"/>
      <c r="R594" s="32"/>
      <c r="S594" s="32"/>
      <c r="AB594" s="160"/>
      <c r="AC594" s="452"/>
      <c r="AD594" s="246"/>
      <c r="AE594" s="142"/>
      <c r="AF594" s="142"/>
      <c r="AG594" s="138"/>
      <c r="AH594" s="137"/>
    </row>
    <row r="595" customFormat="false" ht="11.25" hidden="false" customHeight="false" outlineLevel="0" collapsed="false">
      <c r="P595" s="32"/>
      <c r="Q595" s="32"/>
      <c r="R595" s="32"/>
      <c r="S595" s="32"/>
      <c r="AB595" s="160"/>
      <c r="AC595" s="452"/>
      <c r="AD595" s="246"/>
      <c r="AE595" s="142"/>
      <c r="AF595" s="142"/>
      <c r="AG595" s="138"/>
      <c r="AH595" s="137"/>
    </row>
    <row r="596" customFormat="false" ht="11.25" hidden="false" customHeight="false" outlineLevel="0" collapsed="false">
      <c r="P596" s="32"/>
      <c r="Q596" s="32"/>
      <c r="R596" s="32"/>
      <c r="S596" s="32"/>
      <c r="AB596" s="160"/>
      <c r="AC596" s="452"/>
      <c r="AD596" s="246"/>
      <c r="AE596" s="142"/>
      <c r="AF596" s="142"/>
      <c r="AG596" s="138"/>
      <c r="AH596" s="137"/>
    </row>
    <row r="597" customFormat="false" ht="11.25" hidden="false" customHeight="false" outlineLevel="0" collapsed="false">
      <c r="P597" s="32"/>
      <c r="Q597" s="32"/>
      <c r="R597" s="32"/>
      <c r="S597" s="32"/>
      <c r="AB597" s="160"/>
      <c r="AC597" s="452"/>
      <c r="AD597" s="246"/>
      <c r="AE597" s="142"/>
      <c r="AF597" s="142"/>
      <c r="AG597" s="138"/>
      <c r="AH597" s="137"/>
    </row>
    <row r="598" customFormat="false" ht="11.25" hidden="false" customHeight="false" outlineLevel="0" collapsed="false">
      <c r="P598" s="32"/>
      <c r="Q598" s="32"/>
      <c r="R598" s="32"/>
      <c r="S598" s="32"/>
      <c r="AB598" s="160"/>
      <c r="AC598" s="452"/>
      <c r="AD598" s="246"/>
      <c r="AE598" s="142"/>
      <c r="AF598" s="142"/>
      <c r="AG598" s="138"/>
      <c r="AH598" s="137"/>
    </row>
    <row r="599" customFormat="false" ht="11.25" hidden="false" customHeight="false" outlineLevel="0" collapsed="false">
      <c r="P599" s="32"/>
      <c r="Q599" s="32"/>
      <c r="R599" s="32"/>
      <c r="S599" s="32"/>
      <c r="AB599" s="160"/>
      <c r="AC599" s="452"/>
      <c r="AD599" s="142"/>
      <c r="AE599" s="142"/>
      <c r="AF599" s="142"/>
      <c r="AG599" s="138"/>
      <c r="AH599" s="137"/>
    </row>
    <row r="600" customFormat="false" ht="11.25" hidden="false" customHeight="false" outlineLevel="0" collapsed="false">
      <c r="P600" s="32"/>
      <c r="Q600" s="32"/>
      <c r="R600" s="32"/>
      <c r="S600" s="32"/>
      <c r="AB600" s="160"/>
      <c r="AC600" s="452"/>
      <c r="AD600" s="142"/>
      <c r="AE600" s="142"/>
      <c r="AF600" s="142"/>
      <c r="AG600" s="138"/>
      <c r="AH600" s="137"/>
    </row>
    <row r="601" customFormat="false" ht="11.25" hidden="false" customHeight="false" outlineLevel="0" collapsed="false">
      <c r="P601" s="32"/>
      <c r="Q601" s="32"/>
      <c r="R601" s="32"/>
      <c r="S601" s="32"/>
      <c r="AB601" s="160"/>
      <c r="AC601" s="452"/>
      <c r="AD601" s="142"/>
      <c r="AE601" s="142"/>
      <c r="AF601" s="142"/>
      <c r="AG601" s="138"/>
      <c r="AH601" s="137"/>
    </row>
    <row r="602" customFormat="false" ht="11.25" hidden="false" customHeight="false" outlineLevel="0" collapsed="false">
      <c r="P602" s="32"/>
      <c r="Q602" s="32"/>
      <c r="R602" s="32"/>
      <c r="S602" s="32"/>
      <c r="AB602" s="160"/>
      <c r="AC602" s="452"/>
      <c r="AD602" s="246"/>
      <c r="AE602" s="142"/>
      <c r="AF602" s="142"/>
      <c r="AG602" s="138"/>
      <c r="AH602" s="137"/>
    </row>
    <row r="603" customFormat="false" ht="11.25" hidden="false" customHeight="false" outlineLevel="0" collapsed="false">
      <c r="P603" s="32"/>
      <c r="Q603" s="32"/>
      <c r="R603" s="32"/>
      <c r="S603" s="32"/>
      <c r="AB603" s="160"/>
      <c r="AC603" s="452"/>
      <c r="AD603" s="246"/>
      <c r="AE603" s="142"/>
      <c r="AF603" s="142"/>
      <c r="AG603" s="138"/>
      <c r="AH603" s="137"/>
    </row>
    <row r="604" customFormat="false" ht="11.25" hidden="false" customHeight="false" outlineLevel="0" collapsed="false">
      <c r="P604" s="32"/>
      <c r="Q604" s="32"/>
      <c r="R604" s="32"/>
      <c r="S604" s="32"/>
      <c r="AB604" s="160"/>
      <c r="AC604" s="452"/>
      <c r="AD604" s="246"/>
      <c r="AE604" s="142"/>
      <c r="AF604" s="142"/>
      <c r="AG604" s="138"/>
      <c r="AH604" s="137"/>
    </row>
    <row r="605" customFormat="false" ht="11.25" hidden="false" customHeight="false" outlineLevel="0" collapsed="false">
      <c r="P605" s="32"/>
      <c r="Q605" s="32"/>
      <c r="R605" s="32"/>
      <c r="S605" s="32"/>
      <c r="AB605" s="160"/>
      <c r="AC605" s="452"/>
      <c r="AD605" s="142"/>
      <c r="AE605" s="142"/>
      <c r="AF605" s="142"/>
      <c r="AG605" s="138"/>
      <c r="AH605" s="137"/>
    </row>
    <row r="606" customFormat="false" ht="11.25" hidden="false" customHeight="false" outlineLevel="0" collapsed="false">
      <c r="P606" s="32"/>
      <c r="Q606" s="32"/>
      <c r="R606" s="32"/>
      <c r="S606" s="32"/>
      <c r="AB606" s="160"/>
      <c r="AC606" s="452"/>
      <c r="AD606" s="142"/>
      <c r="AE606" s="142"/>
      <c r="AF606" s="142"/>
      <c r="AG606" s="138"/>
      <c r="AH606" s="137"/>
    </row>
    <row r="607" customFormat="false" ht="11.25" hidden="false" customHeight="false" outlineLevel="0" collapsed="false">
      <c r="P607" s="32"/>
      <c r="Q607" s="32"/>
      <c r="R607" s="32"/>
      <c r="S607" s="32"/>
      <c r="AB607" s="160"/>
      <c r="AC607" s="452"/>
      <c r="AD607" s="246"/>
      <c r="AE607" s="142"/>
      <c r="AF607" s="142"/>
      <c r="AG607" s="138"/>
      <c r="AH607" s="137"/>
    </row>
    <row r="608" customFormat="false" ht="11.25" hidden="false" customHeight="false" outlineLevel="0" collapsed="false">
      <c r="P608" s="32"/>
      <c r="Q608" s="32"/>
      <c r="R608" s="32"/>
      <c r="S608" s="32"/>
      <c r="AB608" s="160"/>
      <c r="AC608" s="452"/>
      <c r="AD608" s="246"/>
      <c r="AE608" s="142"/>
      <c r="AF608" s="142"/>
      <c r="AG608" s="138"/>
      <c r="AH608" s="137"/>
    </row>
    <row r="609" customFormat="false" ht="11.25" hidden="false" customHeight="false" outlineLevel="0" collapsed="false">
      <c r="P609" s="32"/>
      <c r="Q609" s="32"/>
      <c r="R609" s="32"/>
      <c r="S609" s="32"/>
      <c r="AB609" s="160"/>
      <c r="AC609" s="452"/>
      <c r="AD609" s="246"/>
      <c r="AE609" s="142"/>
      <c r="AF609" s="142"/>
      <c r="AG609" s="138"/>
      <c r="AH609" s="137"/>
    </row>
    <row r="610" customFormat="false" ht="11.25" hidden="false" customHeight="false" outlineLevel="0" collapsed="false">
      <c r="P610" s="32"/>
      <c r="Q610" s="32"/>
      <c r="R610" s="32"/>
      <c r="S610" s="32"/>
      <c r="AB610" s="160"/>
      <c r="AC610" s="452"/>
      <c r="AD610" s="246"/>
      <c r="AE610" s="142"/>
      <c r="AF610" s="142"/>
      <c r="AG610" s="138"/>
      <c r="AH610" s="137"/>
    </row>
    <row r="611" customFormat="false" ht="11.25" hidden="false" customHeight="false" outlineLevel="0" collapsed="false">
      <c r="P611" s="32"/>
      <c r="Q611" s="32"/>
      <c r="R611" s="32"/>
      <c r="S611" s="32"/>
      <c r="AB611" s="160"/>
      <c r="AC611" s="452"/>
      <c r="AD611" s="142"/>
      <c r="AE611" s="142"/>
      <c r="AF611" s="142"/>
      <c r="AG611" s="138"/>
      <c r="AH611" s="137"/>
    </row>
    <row r="612" customFormat="false" ht="11.25" hidden="false" customHeight="false" outlineLevel="0" collapsed="false">
      <c r="P612" s="32"/>
      <c r="Q612" s="32"/>
      <c r="R612" s="32"/>
      <c r="S612" s="32"/>
      <c r="AB612" s="160"/>
      <c r="AC612" s="452"/>
      <c r="AD612" s="142"/>
      <c r="AE612" s="142"/>
      <c r="AF612" s="142"/>
      <c r="AG612" s="138"/>
      <c r="AH612" s="137"/>
    </row>
    <row r="613" customFormat="false" ht="11.25" hidden="false" customHeight="false" outlineLevel="0" collapsed="false">
      <c r="P613" s="32"/>
      <c r="Q613" s="32"/>
      <c r="R613" s="32"/>
      <c r="S613" s="32"/>
      <c r="AB613" s="160"/>
      <c r="AC613" s="452"/>
      <c r="AD613" s="246"/>
      <c r="AE613" s="142"/>
      <c r="AF613" s="142"/>
      <c r="AG613" s="138"/>
      <c r="AH613" s="137"/>
    </row>
    <row r="614" customFormat="false" ht="11.25" hidden="false" customHeight="false" outlineLevel="0" collapsed="false">
      <c r="P614" s="32"/>
      <c r="Q614" s="32"/>
      <c r="R614" s="32"/>
      <c r="S614" s="32"/>
      <c r="AB614" s="160"/>
      <c r="AC614" s="452"/>
      <c r="AD614" s="142"/>
      <c r="AE614" s="142"/>
      <c r="AF614" s="142"/>
      <c r="AG614" s="138"/>
      <c r="AH614" s="137"/>
    </row>
    <row r="615" customFormat="false" ht="11.25" hidden="false" customHeight="false" outlineLevel="0" collapsed="false">
      <c r="P615" s="32"/>
      <c r="Q615" s="32"/>
      <c r="R615" s="32"/>
      <c r="S615" s="32"/>
      <c r="AB615" s="160"/>
      <c r="AC615" s="452"/>
      <c r="AD615" s="246"/>
      <c r="AE615" s="142"/>
      <c r="AF615" s="142"/>
      <c r="AG615" s="138"/>
      <c r="AH615" s="137"/>
      <c r="AI615" s="169"/>
    </row>
    <row r="616" customFormat="false" ht="11.25" hidden="false" customHeight="false" outlineLevel="0" collapsed="false">
      <c r="P616" s="32"/>
      <c r="Q616" s="32"/>
      <c r="R616" s="32"/>
      <c r="S616" s="32"/>
      <c r="AB616" s="160"/>
      <c r="AC616" s="452"/>
      <c r="AD616" s="246"/>
      <c r="AE616" s="142"/>
      <c r="AF616" s="142"/>
      <c r="AG616" s="138"/>
      <c r="AH616" s="137"/>
      <c r="AI616" s="169"/>
    </row>
    <row r="617" customFormat="false" ht="11.25" hidden="false" customHeight="false" outlineLevel="0" collapsed="false">
      <c r="P617" s="32"/>
      <c r="Q617" s="32"/>
      <c r="R617" s="32"/>
      <c r="S617" s="32"/>
      <c r="AB617" s="160"/>
      <c r="AC617" s="452"/>
      <c r="AD617" s="142"/>
      <c r="AE617" s="142"/>
      <c r="AF617" s="142"/>
      <c r="AG617" s="138"/>
      <c r="AH617" s="137"/>
    </row>
    <row r="618" customFormat="false" ht="11.25" hidden="false" customHeight="false" outlineLevel="0" collapsed="false">
      <c r="P618" s="32"/>
      <c r="Q618" s="32"/>
      <c r="R618" s="32"/>
      <c r="S618" s="32"/>
      <c r="AB618" s="160"/>
      <c r="AC618" s="452"/>
      <c r="AD618" s="142"/>
      <c r="AE618" s="142"/>
      <c r="AF618" s="142"/>
      <c r="AG618" s="138"/>
      <c r="AH618" s="137"/>
    </row>
    <row r="619" customFormat="false" ht="11.25" hidden="false" customHeight="false" outlineLevel="0" collapsed="false">
      <c r="P619" s="32"/>
      <c r="Q619" s="32"/>
      <c r="R619" s="32"/>
      <c r="S619" s="32"/>
      <c r="AB619" s="160"/>
      <c r="AC619" s="452"/>
      <c r="AD619" s="142"/>
      <c r="AE619" s="142"/>
      <c r="AF619" s="142"/>
      <c r="AG619" s="138"/>
      <c r="AH619" s="137"/>
    </row>
    <row r="620" customFormat="false" ht="11.25" hidden="false" customHeight="false" outlineLevel="0" collapsed="false">
      <c r="P620" s="32"/>
      <c r="Q620" s="32"/>
      <c r="R620" s="32"/>
      <c r="S620" s="32"/>
      <c r="AB620" s="160"/>
      <c r="AC620" s="452"/>
      <c r="AD620" s="246"/>
      <c r="AE620" s="142"/>
      <c r="AF620" s="142"/>
      <c r="AG620" s="138"/>
      <c r="AH620" s="137"/>
      <c r="AI620" s="169"/>
    </row>
    <row r="621" customFormat="false" ht="11.25" hidden="false" customHeight="false" outlineLevel="0" collapsed="false">
      <c r="P621" s="32"/>
      <c r="Q621" s="32"/>
      <c r="R621" s="32"/>
      <c r="S621" s="32"/>
      <c r="AB621" s="160"/>
      <c r="AC621" s="452"/>
      <c r="AD621" s="246"/>
      <c r="AE621" s="142"/>
      <c r="AF621" s="142"/>
      <c r="AG621" s="138"/>
      <c r="AH621" s="137"/>
      <c r="AI621" s="169"/>
    </row>
    <row r="622" customFormat="false" ht="11.25" hidden="false" customHeight="false" outlineLevel="0" collapsed="false">
      <c r="P622" s="32"/>
      <c r="Q622" s="32"/>
      <c r="R622" s="32"/>
      <c r="S622" s="32"/>
      <c r="AB622" s="160"/>
      <c r="AC622" s="452"/>
      <c r="AD622" s="142"/>
      <c r="AE622" s="142"/>
      <c r="AF622" s="142"/>
      <c r="AG622" s="138"/>
      <c r="AH622" s="137"/>
    </row>
    <row r="623" customFormat="false" ht="11.25" hidden="false" customHeight="false" outlineLevel="0" collapsed="false">
      <c r="P623" s="32"/>
      <c r="Q623" s="32"/>
      <c r="R623" s="32"/>
      <c r="S623" s="32"/>
      <c r="AB623" s="160"/>
      <c r="AC623" s="452"/>
      <c r="AD623" s="142"/>
      <c r="AE623" s="142"/>
      <c r="AF623" s="142"/>
      <c r="AG623" s="138"/>
      <c r="AH623" s="137"/>
    </row>
    <row r="624" customFormat="false" ht="11.25" hidden="false" customHeight="false" outlineLevel="0" collapsed="false">
      <c r="P624" s="32"/>
      <c r="Q624" s="32"/>
      <c r="R624" s="32"/>
      <c r="S624" s="32"/>
      <c r="AB624" s="160"/>
      <c r="AC624" s="452"/>
      <c r="AD624" s="142"/>
      <c r="AE624" s="142"/>
      <c r="AF624" s="142"/>
      <c r="AG624" s="138"/>
      <c r="AH624" s="137"/>
    </row>
    <row r="625" customFormat="false" ht="11.25" hidden="false" customHeight="false" outlineLevel="0" collapsed="false">
      <c r="P625" s="32"/>
      <c r="Q625" s="32"/>
      <c r="R625" s="32"/>
      <c r="S625" s="32"/>
      <c r="AB625" s="160"/>
      <c r="AC625" s="452"/>
      <c r="AD625" s="142"/>
      <c r="AE625" s="142"/>
      <c r="AF625" s="142"/>
      <c r="AG625" s="138"/>
      <c r="AH625" s="137"/>
    </row>
    <row r="626" customFormat="false" ht="11.25" hidden="false" customHeight="false" outlineLevel="0" collapsed="false">
      <c r="P626" s="32"/>
      <c r="Q626" s="32"/>
      <c r="R626" s="32"/>
      <c r="S626" s="32"/>
      <c r="AB626" s="160"/>
      <c r="AC626" s="452"/>
      <c r="AD626" s="246"/>
      <c r="AE626" s="142"/>
      <c r="AF626" s="142"/>
      <c r="AG626" s="138"/>
      <c r="AH626" s="137"/>
      <c r="AI626" s="169"/>
    </row>
    <row r="627" customFormat="false" ht="11.25" hidden="false" customHeight="false" outlineLevel="0" collapsed="false">
      <c r="P627" s="32"/>
      <c r="Q627" s="32"/>
      <c r="R627" s="32"/>
      <c r="S627" s="32"/>
      <c r="AB627" s="160"/>
      <c r="AC627" s="452"/>
      <c r="AD627" s="246"/>
      <c r="AE627" s="142"/>
      <c r="AF627" s="142"/>
      <c r="AG627" s="138"/>
      <c r="AH627" s="137"/>
      <c r="AI627" s="169"/>
    </row>
    <row r="628" customFormat="false" ht="11.25" hidden="false" customHeight="false" outlineLevel="0" collapsed="false">
      <c r="P628" s="32"/>
      <c r="Q628" s="32"/>
      <c r="R628" s="32"/>
      <c r="S628" s="32"/>
      <c r="AB628" s="160"/>
      <c r="AC628" s="452"/>
      <c r="AD628" s="246"/>
      <c r="AE628" s="142"/>
      <c r="AF628" s="142"/>
      <c r="AG628" s="138"/>
      <c r="AH628" s="137"/>
      <c r="AI628" s="169"/>
    </row>
    <row r="629" customFormat="false" ht="11.25" hidden="false" customHeight="false" outlineLevel="0" collapsed="false">
      <c r="P629" s="32"/>
      <c r="Q629" s="32"/>
      <c r="R629" s="32"/>
      <c r="S629" s="32"/>
      <c r="AB629" s="160"/>
      <c r="AC629" s="452"/>
      <c r="AD629" s="246"/>
      <c r="AE629" s="142"/>
      <c r="AF629" s="142"/>
      <c r="AG629" s="138"/>
      <c r="AH629" s="137"/>
      <c r="AI629" s="169"/>
    </row>
    <row r="630" customFormat="false" ht="11.25" hidden="false" customHeight="false" outlineLevel="0" collapsed="false">
      <c r="P630" s="32"/>
      <c r="Q630" s="32"/>
      <c r="R630" s="32"/>
      <c r="S630" s="32"/>
      <c r="AH630" s="137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7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312</v>
      </c>
      <c r="C3" s="343"/>
      <c r="D3" s="343"/>
    </row>
    <row r="4" customFormat="false" ht="12.75" hidden="false" customHeight="false" outlineLevel="0" collapsed="false">
      <c r="A4" s="173"/>
      <c r="B4" s="487" t="s">
        <v>313</v>
      </c>
      <c r="C4" s="343"/>
      <c r="D4" s="173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 t="n">
        <v>-14096</v>
      </c>
      <c r="C6" s="142" t="n">
        <v>-14000</v>
      </c>
      <c r="D6" s="157" t="n">
        <f aca="false">+C6-B6</f>
        <v>96</v>
      </c>
    </row>
    <row r="7" customFormat="false" ht="12.75" hidden="false" customHeight="false" outlineLevel="0" collapsed="false">
      <c r="A7" s="141" t="n">
        <v>2</v>
      </c>
      <c r="B7" s="142" t="n">
        <v>-29052</v>
      </c>
      <c r="C7" s="142" t="n">
        <v>-29000</v>
      </c>
      <c r="D7" s="157" t="n">
        <f aca="false">+C7-B7</f>
        <v>52</v>
      </c>
    </row>
    <row r="8" customFormat="false" ht="12.75" hidden="false" customHeight="false" outlineLevel="0" collapsed="false">
      <c r="A8" s="141" t="n">
        <v>3</v>
      </c>
      <c r="B8" s="142" t="n">
        <v>-28909</v>
      </c>
      <c r="C8" s="142" t="n">
        <v>-28963</v>
      </c>
      <c r="D8" s="157" t="n">
        <f aca="false">+C8-B8</f>
        <v>-54</v>
      </c>
    </row>
    <row r="9" customFormat="false" ht="12.75" hidden="false" customHeight="false" outlineLevel="0" collapsed="false">
      <c r="A9" s="141" t="n">
        <v>4</v>
      </c>
      <c r="B9" s="142" t="n">
        <v>-29235</v>
      </c>
      <c r="C9" s="142" t="n">
        <v>-29000</v>
      </c>
      <c r="D9" s="157" t="n">
        <f aca="false">+C9-B9</f>
        <v>235</v>
      </c>
    </row>
    <row r="10" customFormat="false" ht="12.75" hidden="false" customHeight="false" outlineLevel="0" collapsed="false">
      <c r="A10" s="141" t="n">
        <v>5</v>
      </c>
      <c r="B10" s="142" t="n">
        <v>-13842</v>
      </c>
      <c r="C10" s="142" t="n">
        <v>-14000</v>
      </c>
      <c r="D10" s="157" t="n">
        <f aca="false">+C10-B10</f>
        <v>-158</v>
      </c>
    </row>
    <row r="11" customFormat="false" ht="12.75" hidden="false" customHeight="false" outlineLevel="0" collapsed="false">
      <c r="A11" s="141" t="n">
        <v>6</v>
      </c>
      <c r="B11" s="142" t="n">
        <v>-13715</v>
      </c>
      <c r="C11" s="142" t="n">
        <v>-14000</v>
      </c>
      <c r="D11" s="157" t="n">
        <f aca="false">+C11-B11</f>
        <v>-285</v>
      </c>
    </row>
    <row r="12" customFormat="false" ht="12.75" hidden="false" customHeight="false" outlineLevel="0" collapsed="false">
      <c r="A12" s="141" t="n">
        <v>7</v>
      </c>
      <c r="B12" s="142" t="n">
        <v>-14374</v>
      </c>
      <c r="C12" s="142" t="n">
        <v>-14000</v>
      </c>
      <c r="D12" s="157" t="n">
        <f aca="false">+C12-B12</f>
        <v>374</v>
      </c>
    </row>
    <row r="13" customFormat="false" ht="12.75" hidden="false" customHeight="false" outlineLevel="0" collapsed="false">
      <c r="A13" s="141" t="n">
        <v>8</v>
      </c>
      <c r="B13" s="142" t="n">
        <v>-14059</v>
      </c>
      <c r="C13" s="142" t="n">
        <v>-14000</v>
      </c>
      <c r="D13" s="157" t="n">
        <f aca="false">+C13-B13</f>
        <v>59</v>
      </c>
    </row>
    <row r="14" customFormat="false" ht="12.75" hidden="false" customHeight="false" outlineLevel="0" collapsed="false">
      <c r="A14" s="141" t="n">
        <v>9</v>
      </c>
      <c r="B14" s="142" t="n">
        <v>-14018</v>
      </c>
      <c r="C14" s="142" t="n">
        <v>-14000</v>
      </c>
      <c r="D14" s="157" t="n">
        <f aca="false">+C14-B14</f>
        <v>18</v>
      </c>
    </row>
    <row r="15" customFormat="false" ht="12.75" hidden="false" customHeight="false" outlineLevel="0" collapsed="false">
      <c r="A15" s="141" t="n">
        <v>10</v>
      </c>
      <c r="B15" s="142" t="n">
        <v>-13988</v>
      </c>
      <c r="C15" s="142" t="n">
        <v>-14000</v>
      </c>
      <c r="D15" s="157" t="n">
        <f aca="false">+C15-B15</f>
        <v>-12</v>
      </c>
    </row>
    <row r="16" customFormat="false" ht="12.75" hidden="false" customHeight="false" outlineLevel="0" collapsed="false">
      <c r="A16" s="141" t="n">
        <v>11</v>
      </c>
      <c r="B16" s="142" t="n">
        <v>-14090</v>
      </c>
      <c r="C16" s="142" t="n">
        <v>-14000</v>
      </c>
      <c r="D16" s="157" t="n">
        <f aca="false">+C16-B16</f>
        <v>90</v>
      </c>
    </row>
    <row r="17" customFormat="false" ht="12.75" hidden="false" customHeight="false" outlineLevel="0" collapsed="false">
      <c r="A17" s="141" t="n">
        <v>12</v>
      </c>
      <c r="B17" s="142" t="n">
        <v>-14023</v>
      </c>
      <c r="C17" s="142" t="n">
        <v>-14000</v>
      </c>
      <c r="D17" s="157" t="n">
        <f aca="false">+C17-B17</f>
        <v>23</v>
      </c>
    </row>
    <row r="18" customFormat="false" ht="12.75" hidden="false" customHeight="false" outlineLevel="0" collapsed="false">
      <c r="A18" s="141" t="n">
        <v>13</v>
      </c>
      <c r="B18" s="142" t="n">
        <v>-14061</v>
      </c>
      <c r="C18" s="142" t="n">
        <v>-14000</v>
      </c>
      <c r="D18" s="157" t="n">
        <f aca="false">+C18-B18</f>
        <v>61</v>
      </c>
    </row>
    <row r="19" customFormat="false" ht="12.75" hidden="false" customHeight="false" outlineLevel="0" collapsed="false">
      <c r="A19" s="141" t="n">
        <v>14</v>
      </c>
      <c r="B19" s="142" t="n">
        <v>-13994</v>
      </c>
      <c r="C19" s="142" t="n">
        <v>-14000</v>
      </c>
      <c r="D19" s="157" t="n">
        <f aca="false">+C19-B19</f>
        <v>-6</v>
      </c>
    </row>
    <row r="20" customFormat="false" ht="12.75" hidden="false" customHeight="false" outlineLevel="0" collapsed="false">
      <c r="A20" s="141" t="n">
        <v>15</v>
      </c>
      <c r="B20" s="142" t="n">
        <v>-13261</v>
      </c>
      <c r="C20" s="142" t="n">
        <v>-14000</v>
      </c>
      <c r="D20" s="157" t="n">
        <f aca="false">+C20-B20</f>
        <v>-739</v>
      </c>
    </row>
    <row r="21" customFormat="false" ht="12.75" hidden="false" customHeight="false" outlineLevel="0" collapsed="false">
      <c r="A21" s="141" t="n">
        <v>16</v>
      </c>
      <c r="B21" s="142" t="n">
        <v>-28987</v>
      </c>
      <c r="C21" s="142" t="n">
        <v>-28999</v>
      </c>
      <c r="D21" s="157" t="n">
        <f aca="false">+C21-B21</f>
        <v>-12</v>
      </c>
    </row>
    <row r="22" customFormat="false" ht="12.75" hidden="false" customHeight="false" outlineLevel="0" collapsed="false">
      <c r="A22" s="141" t="n">
        <v>17</v>
      </c>
      <c r="B22" s="142" t="n">
        <v>-28996</v>
      </c>
      <c r="C22" s="142" t="n">
        <v>-28999</v>
      </c>
      <c r="D22" s="157" t="n">
        <f aca="false">+C22-B22</f>
        <v>-3</v>
      </c>
    </row>
    <row r="23" customFormat="false" ht="12.75" hidden="false" customHeight="false" outlineLevel="0" collapsed="false">
      <c r="A23" s="141" t="n">
        <v>18</v>
      </c>
      <c r="B23" s="142" t="n">
        <v>-28948</v>
      </c>
      <c r="C23" s="142" t="n">
        <v>-28999</v>
      </c>
      <c r="D23" s="157" t="n">
        <f aca="false">+C23-B23</f>
        <v>-51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-341648</v>
      </c>
      <c r="C37" s="142" t="n">
        <f aca="false">SUM(C6:C36)</f>
        <v>-341960</v>
      </c>
      <c r="D37" s="157" t="n">
        <f aca="false">SUM(D6:D36)</f>
        <v>-312</v>
      </c>
    </row>
    <row r="38" customFormat="false" ht="12.75" hidden="false" customHeight="false" outlineLevel="0" collapsed="false">
      <c r="A38" s="171"/>
      <c r="C38" s="32"/>
      <c r="D38" s="338" t="n">
        <f aca="false">+summary!G4</f>
        <v>2.08</v>
      </c>
    </row>
    <row r="39" customFormat="false" ht="12.75" hidden="false" customHeight="false" outlineLevel="0" collapsed="false">
      <c r="D39" s="169" t="n">
        <f aca="false">+D38*D37</f>
        <v>-648.96</v>
      </c>
    </row>
    <row r="40" customFormat="false" ht="12.75" hidden="false" customHeight="false" outlineLevel="0" collapsed="false">
      <c r="A40" s="195" t="n">
        <v>37287</v>
      </c>
      <c r="C40" s="97"/>
      <c r="D40" s="484" t="n">
        <v>-27179.17</v>
      </c>
    </row>
    <row r="41" customFormat="false" ht="12.75" hidden="false" customHeight="false" outlineLevel="0" collapsed="false">
      <c r="A41" s="195" t="n">
        <v>37305</v>
      </c>
      <c r="C41" s="192"/>
      <c r="D41" s="169" t="n">
        <f aca="false">+D40+D39</f>
        <v>-27828.13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37287</v>
      </c>
      <c r="B46" s="9"/>
      <c r="C46" s="9"/>
      <c r="D46" s="387" t="n">
        <v>-12</v>
      </c>
    </row>
    <row r="47" customFormat="false" ht="12.75" hidden="false" customHeight="false" outlineLevel="0" collapsed="false">
      <c r="A47" s="161" t="n">
        <f aca="false">+A41</f>
        <v>37305</v>
      </c>
      <c r="B47" s="9"/>
      <c r="C47" s="9"/>
      <c r="D47" s="42" t="n">
        <f aca="false">+D37</f>
        <v>-312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-324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" activeCellId="0" sqref="B3: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2"/>
      <c r="B3" s="173" t="s">
        <v>72</v>
      </c>
      <c r="C3" s="343"/>
      <c r="D3" s="343"/>
    </row>
    <row r="4" customFormat="false" ht="12.75" hidden="false" customHeight="false" outlineLevel="0" collapsed="false">
      <c r="A4" s="173"/>
      <c r="B4" s="487" t="s">
        <v>314</v>
      </c>
      <c r="C4" s="343"/>
      <c r="D4" s="173"/>
    </row>
    <row r="5" customFormat="false" ht="12.75" hidden="false" customHeight="false" outlineLevel="0" collapsed="false">
      <c r="A5" s="94" t="s">
        <v>157</v>
      </c>
      <c r="B5" s="135" t="s">
        <v>158</v>
      </c>
      <c r="C5" s="135" t="s">
        <v>159</v>
      </c>
    </row>
    <row r="6" customFormat="false" ht="12.75" hidden="false" customHeight="false" outlineLevel="0" collapsed="false">
      <c r="A6" s="141" t="n">
        <v>1</v>
      </c>
      <c r="B6" s="142"/>
      <c r="C6" s="142"/>
      <c r="D6" s="157" t="n">
        <f aca="false">+C6-B6</f>
        <v>0</v>
      </c>
    </row>
    <row r="7" customFormat="false" ht="12.75" hidden="false" customHeight="false" outlineLevel="0" collapsed="false">
      <c r="A7" s="141" t="n">
        <v>2</v>
      </c>
      <c r="B7" s="142"/>
      <c r="C7" s="142"/>
      <c r="D7" s="157" t="n">
        <f aca="false">+C7-B7</f>
        <v>0</v>
      </c>
    </row>
    <row r="8" customFormat="false" ht="12.75" hidden="false" customHeight="false" outlineLevel="0" collapsed="false">
      <c r="A8" s="141" t="n">
        <v>3</v>
      </c>
      <c r="B8" s="142"/>
      <c r="C8" s="142"/>
      <c r="D8" s="157" t="n">
        <f aca="false">+C8-B8</f>
        <v>0</v>
      </c>
    </row>
    <row r="9" customFormat="false" ht="12.75" hidden="false" customHeight="false" outlineLevel="0" collapsed="false">
      <c r="A9" s="141" t="n">
        <v>4</v>
      </c>
      <c r="B9" s="142"/>
      <c r="C9" s="142"/>
      <c r="D9" s="157" t="n">
        <f aca="false">+C9-B9</f>
        <v>0</v>
      </c>
    </row>
    <row r="10" customFormat="false" ht="12.75" hidden="false" customHeight="false" outlineLevel="0" collapsed="false">
      <c r="A10" s="141" t="n">
        <v>5</v>
      </c>
      <c r="B10" s="142"/>
      <c r="C10" s="142"/>
      <c r="D10" s="157" t="n">
        <f aca="false">+C10-B10</f>
        <v>0</v>
      </c>
    </row>
    <row r="11" customFormat="false" ht="12.75" hidden="false" customHeight="false" outlineLevel="0" collapsed="false">
      <c r="A11" s="141" t="n">
        <v>6</v>
      </c>
      <c r="B11" s="142"/>
      <c r="C11" s="142"/>
      <c r="D11" s="157" t="n">
        <f aca="false">+C11-B11</f>
        <v>0</v>
      </c>
    </row>
    <row r="12" customFormat="false" ht="12.75" hidden="false" customHeight="false" outlineLevel="0" collapsed="false">
      <c r="A12" s="141" t="n">
        <v>7</v>
      </c>
      <c r="B12" s="142"/>
      <c r="C12" s="142"/>
      <c r="D12" s="157" t="n">
        <f aca="false">+C12-B12</f>
        <v>0</v>
      </c>
    </row>
    <row r="13" customFormat="false" ht="12.75" hidden="false" customHeight="false" outlineLevel="0" collapsed="false">
      <c r="A13" s="141" t="n">
        <v>8</v>
      </c>
      <c r="B13" s="142"/>
      <c r="C13" s="142"/>
      <c r="D13" s="157" t="n">
        <f aca="false">+C13-B13</f>
        <v>0</v>
      </c>
    </row>
    <row r="14" customFormat="false" ht="12.75" hidden="false" customHeight="false" outlineLevel="0" collapsed="false">
      <c r="A14" s="141" t="n">
        <v>9</v>
      </c>
      <c r="B14" s="142"/>
      <c r="C14" s="142"/>
      <c r="D14" s="157" t="n">
        <f aca="false">+C14-B14</f>
        <v>0</v>
      </c>
    </row>
    <row r="15" customFormat="false" ht="12.75" hidden="false" customHeight="false" outlineLevel="0" collapsed="false">
      <c r="A15" s="141" t="n">
        <v>10</v>
      </c>
      <c r="B15" s="142"/>
      <c r="C15" s="142"/>
      <c r="D15" s="157" t="n">
        <f aca="false">+C15-B15</f>
        <v>0</v>
      </c>
    </row>
    <row r="16" customFormat="false" ht="12.75" hidden="false" customHeight="false" outlineLevel="0" collapsed="false">
      <c r="A16" s="141" t="n">
        <v>11</v>
      </c>
      <c r="B16" s="142"/>
      <c r="C16" s="142"/>
      <c r="D16" s="157" t="n">
        <f aca="false">+C16-B16</f>
        <v>0</v>
      </c>
    </row>
    <row r="17" customFormat="false" ht="12.75" hidden="false" customHeight="false" outlineLevel="0" collapsed="false">
      <c r="A17" s="141" t="n">
        <v>12</v>
      </c>
      <c r="B17" s="142"/>
      <c r="C17" s="142"/>
      <c r="D17" s="157" t="n">
        <f aca="false">+C17-B17</f>
        <v>0</v>
      </c>
    </row>
    <row r="18" customFormat="false" ht="12.75" hidden="false" customHeight="false" outlineLevel="0" collapsed="false">
      <c r="A18" s="141" t="n">
        <v>13</v>
      </c>
      <c r="B18" s="142"/>
      <c r="C18" s="142"/>
      <c r="D18" s="157" t="n">
        <f aca="false">+C18-B18</f>
        <v>0</v>
      </c>
    </row>
    <row r="19" customFormat="false" ht="12.75" hidden="false" customHeight="false" outlineLevel="0" collapsed="false">
      <c r="A19" s="141" t="n">
        <v>14</v>
      </c>
      <c r="B19" s="142"/>
      <c r="C19" s="142"/>
      <c r="D19" s="157" t="n">
        <f aca="false">+C19-B19</f>
        <v>0</v>
      </c>
    </row>
    <row r="20" customFormat="false" ht="12.75" hidden="false" customHeight="false" outlineLevel="0" collapsed="false">
      <c r="A20" s="141" t="n">
        <v>15</v>
      </c>
      <c r="B20" s="142"/>
      <c r="C20" s="142"/>
      <c r="D20" s="157" t="n">
        <f aca="false">+C20-B20</f>
        <v>0</v>
      </c>
    </row>
    <row r="21" customFormat="false" ht="12.75" hidden="false" customHeight="false" outlineLevel="0" collapsed="false">
      <c r="A21" s="141" t="n">
        <v>16</v>
      </c>
      <c r="B21" s="142"/>
      <c r="C21" s="142"/>
      <c r="D21" s="157" t="n">
        <f aca="false">+C21-B21</f>
        <v>0</v>
      </c>
    </row>
    <row r="22" customFormat="false" ht="12.75" hidden="false" customHeight="false" outlineLevel="0" collapsed="false">
      <c r="A22" s="141" t="n">
        <v>17</v>
      </c>
      <c r="B22" s="142"/>
      <c r="C22" s="142"/>
      <c r="D22" s="157" t="n">
        <f aca="false">+C22-B22</f>
        <v>0</v>
      </c>
    </row>
    <row r="23" customFormat="false" ht="12.75" hidden="false" customHeight="false" outlineLevel="0" collapsed="false">
      <c r="A23" s="141" t="n">
        <v>18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19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20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21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22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23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24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25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26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27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28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29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30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31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/>
      <c r="B37" s="142" t="n">
        <f aca="false">SUM(B6:B36)</f>
        <v>0</v>
      </c>
      <c r="C37" s="142" t="n">
        <f aca="false">SUM(C6:C36)</f>
        <v>0</v>
      </c>
      <c r="D37" s="157" t="n">
        <f aca="false">SUM(D6:D36)</f>
        <v>0</v>
      </c>
    </row>
    <row r="38" customFormat="false" ht="12.75" hidden="false" customHeight="false" outlineLevel="0" collapsed="false">
      <c r="A38" s="171"/>
      <c r="C38" s="32"/>
      <c r="D38" s="338" t="n">
        <f aca="false">+summary!G5</f>
        <v>2.08</v>
      </c>
    </row>
    <row r="39" customFormat="false" ht="12.75" hidden="false" customHeight="false" outlineLevel="0" collapsed="false">
      <c r="D39" s="169" t="n">
        <f aca="false">+D38*D37</f>
        <v>0</v>
      </c>
    </row>
    <row r="40" customFormat="false" ht="12.75" hidden="false" customHeight="false" outlineLevel="0" collapsed="false">
      <c r="A40" s="195" t="n">
        <v>37287</v>
      </c>
      <c r="C40" s="97"/>
      <c r="D40" s="484" t="n">
        <v>48490.31</v>
      </c>
    </row>
    <row r="41" customFormat="false" ht="12.75" hidden="false" customHeight="false" outlineLevel="0" collapsed="false">
      <c r="A41" s="195" t="n">
        <v>37287</v>
      </c>
      <c r="C41" s="192"/>
      <c r="D41" s="169" t="n">
        <f aca="false">+D40+D39</f>
        <v>48490.31</v>
      </c>
    </row>
    <row r="42" customFormat="false" ht="12.75" hidden="false" customHeight="false" outlineLevel="0" collapsed="false">
      <c r="D42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1" t="n">
        <f aca="false">+A40</f>
        <v>37287</v>
      </c>
      <c r="B46" s="9"/>
      <c r="C46" s="9"/>
      <c r="D46" s="387" t="n">
        <v>17403</v>
      </c>
      <c r="E46" s="498"/>
    </row>
    <row r="47" customFormat="false" ht="12.75" hidden="false" customHeight="false" outlineLevel="0" collapsed="false">
      <c r="A47" s="161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17403</v>
      </c>
    </row>
    <row r="49" customFormat="false" ht="12.75" hidden="false" customHeight="false" outlineLevel="0" collapsed="false">
      <c r="A49" s="165"/>
      <c r="B49" s="166"/>
      <c r="C49" s="167"/>
      <c r="D49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07" width="9.14"/>
    <col collapsed="false" customWidth="true" hidden="false" outlineLevel="0" max="5" min="4" style="207" width="9.85"/>
    <col collapsed="false" customWidth="false" hidden="false" outlineLevel="0" max="7" min="6" style="207" width="9.14"/>
    <col collapsed="false" customWidth="true" hidden="false" outlineLevel="0" max="8" min="8" style="207" width="9.85"/>
    <col collapsed="false" customWidth="true" hidden="false" outlineLevel="0" max="9" min="9" style="207" width="9.28"/>
    <col collapsed="false" customWidth="true" hidden="false" outlineLevel="0" max="10" min="10" style="207" width="9.85"/>
    <col collapsed="false" customWidth="true" hidden="false" outlineLevel="0" max="11" min="11" style="207" width="9.28"/>
    <col collapsed="false" customWidth="true" hidden="false" outlineLevel="0" max="12" min="12" style="207" width="9.85"/>
    <col collapsed="false" customWidth="true" hidden="false" outlineLevel="0" max="13" min="13" style="207" width="9.28"/>
    <col collapsed="false" customWidth="false" hidden="false" outlineLevel="0" max="257" min="14" style="207" width="9.14"/>
  </cols>
  <sheetData>
    <row r="2" customFormat="false" ht="12.75" hidden="false" customHeight="false" outlineLevel="0" collapsed="false">
      <c r="B2" s="499" t="s">
        <v>281</v>
      </c>
    </row>
    <row r="3" customFormat="false" ht="12.75" hidden="false" customHeight="false" outlineLevel="0" collapsed="false">
      <c r="B3" s="423" t="n">
        <v>10518</v>
      </c>
      <c r="D3" s="423" t="n">
        <v>13276</v>
      </c>
      <c r="F3" s="423" t="n">
        <v>13475</v>
      </c>
      <c r="H3" s="423" t="n">
        <v>500176</v>
      </c>
      <c r="J3" s="423" t="n">
        <v>500390</v>
      </c>
      <c r="L3" s="423" t="n">
        <v>500612</v>
      </c>
    </row>
    <row r="4" customFormat="false" ht="12.75" hidden="false" customHeight="false" outlineLevel="0" collapsed="false">
      <c r="B4" s="500" t="s">
        <v>282</v>
      </c>
      <c r="C4" s="501"/>
      <c r="D4" s="502" t="s">
        <v>283</v>
      </c>
      <c r="E4" s="501"/>
      <c r="F4" s="502" t="s">
        <v>284</v>
      </c>
      <c r="G4" s="501"/>
      <c r="H4" s="502" t="s">
        <v>285</v>
      </c>
      <c r="I4" s="501"/>
      <c r="J4" s="502" t="s">
        <v>286</v>
      </c>
      <c r="K4" s="501"/>
      <c r="L4" s="502" t="s">
        <v>287</v>
      </c>
      <c r="M4" s="501"/>
      <c r="N4" s="501"/>
    </row>
    <row r="5" customFormat="false" ht="12.75" hidden="false" customHeight="false" outlineLevel="0" collapsed="false">
      <c r="A5" s="503" t="s">
        <v>157</v>
      </c>
      <c r="B5" s="424" t="s">
        <v>158</v>
      </c>
      <c r="C5" s="424" t="s">
        <v>159</v>
      </c>
      <c r="D5" s="424" t="s">
        <v>158</v>
      </c>
      <c r="E5" s="424" t="s">
        <v>159</v>
      </c>
      <c r="F5" s="424" t="s">
        <v>158</v>
      </c>
      <c r="G5" s="424" t="s">
        <v>159</v>
      </c>
      <c r="H5" s="424" t="s">
        <v>158</v>
      </c>
      <c r="I5" s="424" t="s">
        <v>159</v>
      </c>
      <c r="J5" s="424" t="s">
        <v>158</v>
      </c>
      <c r="K5" s="424" t="s">
        <v>159</v>
      </c>
      <c r="L5" s="424" t="s">
        <v>158</v>
      </c>
      <c r="M5" s="424" t="s">
        <v>159</v>
      </c>
      <c r="N5" s="424"/>
      <c r="P5" s="504"/>
      <c r="Q5" s="504"/>
      <c r="R5" s="504"/>
      <c r="S5" s="504"/>
      <c r="T5" s="504"/>
      <c r="V5" s="505"/>
      <c r="AA5" s="506"/>
      <c r="AB5" s="504"/>
      <c r="AC5" s="504"/>
      <c r="AD5" s="504"/>
      <c r="AE5" s="504"/>
      <c r="AF5" s="504"/>
      <c r="AH5" s="505"/>
    </row>
    <row r="6" customFormat="false" ht="12.75" hidden="false" customHeight="false" outlineLevel="0" collapsed="false">
      <c r="A6" s="326" t="n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 t="n">
        <f aca="false">+M6+K6+I6+G6+E6+C6-L6-J6-H6-F6-D6-B6</f>
        <v>0</v>
      </c>
      <c r="P6" s="504"/>
      <c r="Q6" s="504"/>
      <c r="R6" s="504"/>
      <c r="S6" s="504"/>
      <c r="T6" s="504"/>
      <c r="U6" s="507"/>
      <c r="V6" s="505"/>
      <c r="Y6" s="144"/>
      <c r="AA6" s="506"/>
      <c r="AB6" s="504"/>
      <c r="AC6" s="504"/>
      <c r="AD6" s="504"/>
      <c r="AE6" s="504"/>
      <c r="AF6" s="504"/>
      <c r="AG6" s="507"/>
      <c r="AH6" s="505"/>
      <c r="AK6" s="144"/>
    </row>
    <row r="7" customFormat="false" ht="12.75" hidden="false" customHeight="false" outlineLevel="0" collapsed="false">
      <c r="A7" s="326" t="n">
        <v>2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 t="n">
        <f aca="false">+M7+K7+I7+G7+E7+C7-L7-J7-H7-F7-D7-B7</f>
        <v>0</v>
      </c>
      <c r="T7" s="32"/>
      <c r="V7" s="332"/>
      <c r="W7" s="256"/>
      <c r="AA7" s="508"/>
      <c r="AB7" s="147"/>
      <c r="AC7" s="147"/>
      <c r="AD7" s="147"/>
      <c r="AE7" s="147"/>
      <c r="AF7" s="147"/>
      <c r="AG7" s="148"/>
      <c r="AH7" s="509"/>
      <c r="AI7" s="256"/>
      <c r="AJ7" s="332"/>
      <c r="AK7" s="144"/>
    </row>
    <row r="8" customFormat="false" ht="12.75" hidden="false" customHeight="false" outlineLevel="0" collapsed="false">
      <c r="A8" s="326" t="n">
        <v>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 t="n">
        <f aca="false">+M8+K8+I8+G8+E8+C8-L8-J8-H8-F8-D8-B8</f>
        <v>0</v>
      </c>
      <c r="P8" s="147"/>
      <c r="Q8" s="147"/>
      <c r="R8" s="147"/>
      <c r="S8" s="147"/>
      <c r="T8" s="147"/>
      <c r="U8" s="148"/>
      <c r="V8" s="509"/>
      <c r="W8" s="256"/>
      <c r="X8" s="332"/>
      <c r="Y8" s="144"/>
      <c r="AA8" s="508"/>
      <c r="AB8" s="147"/>
      <c r="AC8" s="147"/>
      <c r="AD8" s="147"/>
      <c r="AE8" s="147"/>
      <c r="AF8" s="147"/>
      <c r="AG8" s="148"/>
      <c r="AH8" s="509"/>
      <c r="AI8" s="256"/>
      <c r="AJ8" s="332"/>
      <c r="AK8" s="144"/>
    </row>
    <row r="9" customFormat="false" ht="12.75" hidden="false" customHeight="false" outlineLevel="0" collapsed="false">
      <c r="A9" s="326" t="n">
        <v>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 t="n">
        <f aca="false">+M9+K9+I9+G9+E9+C9-L9-J9-H9-F9-D9-B9</f>
        <v>0</v>
      </c>
      <c r="P9" s="147"/>
      <c r="S9" s="263"/>
      <c r="T9" s="147"/>
      <c r="U9" s="148"/>
      <c r="V9" s="509"/>
      <c r="W9" s="256"/>
      <c r="X9" s="332"/>
      <c r="Y9" s="144"/>
      <c r="AA9" s="508"/>
      <c r="AB9" s="147"/>
      <c r="AC9" s="147"/>
      <c r="AD9" s="147"/>
      <c r="AE9" s="147"/>
      <c r="AF9" s="147"/>
      <c r="AG9" s="148"/>
      <c r="AH9" s="509"/>
      <c r="AI9" s="256"/>
      <c r="AJ9" s="332"/>
      <c r="AK9" s="144"/>
    </row>
    <row r="10" customFormat="false" ht="12.75" hidden="false" customHeight="false" outlineLevel="0" collapsed="false">
      <c r="A10" s="326" t="n">
        <v>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 t="n">
        <f aca="false">+M10+K10+I10+G10+E10+C10-L10-J10-H10-F10-D10-B10</f>
        <v>0</v>
      </c>
      <c r="P10" s="147"/>
      <c r="S10" s="263"/>
      <c r="T10" s="147"/>
      <c r="U10" s="148"/>
      <c r="V10" s="509"/>
      <c r="W10" s="256"/>
      <c r="X10" s="332"/>
      <c r="Y10" s="144"/>
      <c r="AA10" s="508"/>
      <c r="AB10" s="147"/>
      <c r="AC10" s="147"/>
      <c r="AD10" s="147"/>
      <c r="AE10" s="147"/>
      <c r="AF10" s="147"/>
      <c r="AG10" s="148"/>
      <c r="AH10" s="509"/>
      <c r="AI10" s="256"/>
      <c r="AJ10" s="332"/>
      <c r="AK10" s="144"/>
    </row>
    <row r="11" customFormat="false" ht="12.75" hidden="false" customHeight="false" outlineLevel="0" collapsed="false">
      <c r="A11" s="326" t="n">
        <v>6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 t="n">
        <f aca="false">+M11+K11+I11+G11+E11+C11-L11-J11-H11-F11-D11-B11</f>
        <v>0</v>
      </c>
      <c r="P11" s="147"/>
      <c r="S11" s="263"/>
      <c r="T11" s="147"/>
      <c r="U11" s="148"/>
      <c r="V11" s="509"/>
      <c r="W11" s="256"/>
      <c r="X11" s="332"/>
      <c r="Y11" s="144"/>
      <c r="AA11" s="508"/>
      <c r="AB11" s="147"/>
      <c r="AC11" s="147"/>
      <c r="AD11" s="147"/>
      <c r="AE11" s="147"/>
      <c r="AF11" s="147"/>
      <c r="AG11" s="148"/>
      <c r="AH11" s="509"/>
      <c r="AI11" s="256"/>
      <c r="AJ11" s="332"/>
      <c r="AK11" s="144"/>
    </row>
    <row r="12" customFormat="false" ht="12.75" hidden="false" customHeight="false" outlineLevel="0" collapsed="false">
      <c r="A12" s="326" t="n">
        <v>7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 t="n">
        <f aca="false">+M12+K12+I12+G12+E12+C12-L12-J12-H12-F12-D12-B12</f>
        <v>0</v>
      </c>
      <c r="P12" s="147"/>
      <c r="S12" s="263"/>
      <c r="T12" s="147"/>
      <c r="U12" s="148"/>
      <c r="V12" s="509"/>
      <c r="W12" s="256"/>
      <c r="X12" s="332"/>
      <c r="Y12" s="144"/>
      <c r="AA12" s="508"/>
      <c r="AB12" s="147"/>
      <c r="AC12" s="147"/>
      <c r="AD12" s="147"/>
      <c r="AE12" s="147"/>
      <c r="AF12" s="147"/>
      <c r="AG12" s="148"/>
      <c r="AH12" s="509"/>
      <c r="AI12" s="256"/>
      <c r="AJ12" s="332"/>
      <c r="AK12" s="144"/>
    </row>
    <row r="13" customFormat="false" ht="12.75" hidden="false" customHeight="false" outlineLevel="0" collapsed="false">
      <c r="A13" s="326" t="n">
        <v>8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 t="n">
        <f aca="false">+M13+K13+I13+G13+E13+C13-L13-J13-H13-F13-D13-B13</f>
        <v>0</v>
      </c>
      <c r="P13" s="147"/>
      <c r="S13" s="510"/>
      <c r="T13" s="147"/>
      <c r="U13" s="148"/>
      <c r="V13" s="509"/>
      <c r="W13" s="256"/>
      <c r="X13" s="332"/>
      <c r="Y13" s="144"/>
      <c r="AA13" s="508"/>
      <c r="AB13" s="147"/>
      <c r="AC13" s="147"/>
      <c r="AD13" s="147"/>
      <c r="AE13" s="147"/>
      <c r="AF13" s="147"/>
      <c r="AG13" s="148"/>
      <c r="AH13" s="509"/>
      <c r="AI13" s="256"/>
      <c r="AJ13" s="332"/>
      <c r="AK13" s="144"/>
    </row>
    <row r="14" customFormat="false" ht="12.75" hidden="false" customHeight="false" outlineLevel="0" collapsed="false">
      <c r="A14" s="326" t="n">
        <v>9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 t="n">
        <f aca="false">+M14+K14+I14+G14+E14+C14-L14-J14-H14-F14-D14-B14</f>
        <v>0</v>
      </c>
      <c r="P14" s="147"/>
      <c r="S14" s="510"/>
      <c r="T14" s="147"/>
      <c r="U14" s="148"/>
      <c r="V14" s="509"/>
      <c r="W14" s="256"/>
      <c r="X14" s="332"/>
      <c r="Y14" s="144"/>
      <c r="AA14" s="508"/>
      <c r="AB14" s="147"/>
      <c r="AC14" s="147"/>
      <c r="AD14" s="147"/>
      <c r="AE14" s="147"/>
      <c r="AF14" s="147"/>
      <c r="AG14" s="148"/>
      <c r="AH14" s="509"/>
      <c r="AI14" s="256"/>
      <c r="AJ14" s="332"/>
      <c r="AK14" s="144"/>
    </row>
    <row r="15" customFormat="false" ht="12.75" hidden="false" customHeight="false" outlineLevel="0" collapsed="false">
      <c r="A15" s="326" t="n">
        <v>10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 t="n">
        <f aca="false">+M15+K15+I15+G15+E15+C15-L15-J15-H15-F15-D15-B15</f>
        <v>0</v>
      </c>
      <c r="P15" s="147"/>
      <c r="S15" s="510"/>
      <c r="T15" s="147"/>
      <c r="U15" s="148"/>
      <c r="V15" s="509"/>
      <c r="W15" s="256"/>
      <c r="X15" s="332"/>
      <c r="Y15" s="144"/>
      <c r="AA15" s="508"/>
      <c r="AB15" s="147"/>
      <c r="AC15" s="147"/>
      <c r="AD15" s="147"/>
      <c r="AE15" s="147"/>
      <c r="AF15" s="147"/>
      <c r="AG15" s="148"/>
      <c r="AH15" s="509"/>
      <c r="AI15" s="256"/>
      <c r="AJ15" s="332"/>
      <c r="AK15" s="144"/>
    </row>
    <row r="16" customFormat="false" ht="12.75" hidden="false" customHeight="false" outlineLevel="0" collapsed="false">
      <c r="A16" s="326" t="n">
        <v>11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 t="n">
        <f aca="false">+M16+K16+I16+G16+E16+C16-L16-J16-H16-F16-D16-B16</f>
        <v>0</v>
      </c>
      <c r="P16" s="147"/>
      <c r="S16" s="510"/>
      <c r="T16" s="147"/>
      <c r="U16" s="148"/>
      <c r="V16" s="509"/>
      <c r="W16" s="256"/>
      <c r="X16" s="332"/>
      <c r="Y16" s="144"/>
      <c r="AA16" s="508"/>
      <c r="AB16" s="147"/>
      <c r="AC16" s="147"/>
      <c r="AD16" s="147"/>
      <c r="AE16" s="147"/>
      <c r="AF16" s="147"/>
      <c r="AG16" s="148"/>
      <c r="AH16" s="509"/>
      <c r="AI16" s="256"/>
      <c r="AJ16" s="332"/>
      <c r="AK16" s="144"/>
    </row>
    <row r="17" customFormat="false" ht="12.75" hidden="false" customHeight="false" outlineLevel="0" collapsed="false">
      <c r="A17" s="326" t="n">
        <v>12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 t="n">
        <f aca="false">+M17+K17+I17+G17+E17+C17-L17-J17-H17-F17-D17-B17</f>
        <v>0</v>
      </c>
      <c r="P17" s="147"/>
      <c r="S17" s="510"/>
      <c r="T17" s="147"/>
      <c r="U17" s="148"/>
      <c r="V17" s="509"/>
      <c r="W17" s="256"/>
      <c r="X17" s="332"/>
      <c r="Y17" s="144"/>
      <c r="AA17" s="508"/>
      <c r="AB17" s="147"/>
      <c r="AC17" s="147"/>
      <c r="AD17" s="147"/>
      <c r="AE17" s="147"/>
      <c r="AF17" s="147"/>
      <c r="AG17" s="148"/>
      <c r="AH17" s="509"/>
      <c r="AI17" s="256"/>
      <c r="AJ17" s="332"/>
      <c r="AK17" s="144"/>
    </row>
    <row r="18" customFormat="false" ht="12.75" hidden="false" customHeight="false" outlineLevel="0" collapsed="false">
      <c r="A18" s="326" t="n">
        <v>13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 t="n">
        <f aca="false">+M18+K18+I18+G18+E18+C18-L18-J18-H18-F18-D18-B18</f>
        <v>0</v>
      </c>
      <c r="P18" s="147"/>
      <c r="S18" s="510"/>
      <c r="T18" s="147"/>
      <c r="U18" s="148"/>
      <c r="V18" s="509"/>
      <c r="W18" s="256"/>
      <c r="X18" s="332"/>
      <c r="Y18" s="144"/>
      <c r="AA18" s="508"/>
      <c r="AB18" s="147"/>
      <c r="AF18" s="147"/>
      <c r="AG18" s="148"/>
      <c r="AH18" s="509"/>
      <c r="AI18" s="256"/>
      <c r="AJ18" s="332"/>
      <c r="AK18" s="144"/>
    </row>
    <row r="19" customFormat="false" ht="12.75" hidden="false" customHeight="false" outlineLevel="0" collapsed="false">
      <c r="A19" s="326" t="n">
        <v>14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 t="n">
        <f aca="false">+M19+K19+I19+G19+E19+C19-L19-J19-H19-F19-D19-B19</f>
        <v>0</v>
      </c>
      <c r="P19" s="147"/>
      <c r="T19" s="147"/>
      <c r="U19" s="148"/>
      <c r="V19" s="509"/>
      <c r="W19" s="256"/>
      <c r="X19" s="332"/>
      <c r="Y19" s="144"/>
      <c r="AA19" s="508"/>
      <c r="AB19" s="147"/>
      <c r="AF19" s="147"/>
      <c r="AG19" s="148"/>
      <c r="AH19" s="509"/>
      <c r="AI19" s="256"/>
      <c r="AJ19" s="332"/>
      <c r="AK19" s="144"/>
    </row>
    <row r="20" customFormat="false" ht="12.75" hidden="false" customHeight="false" outlineLevel="0" collapsed="false">
      <c r="A20" s="326" t="n">
        <v>15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 t="n">
        <f aca="false">+M20+K20+I20+G20+E20+C20-L20-J20-H20-F20-D20-B20</f>
        <v>0</v>
      </c>
      <c r="P20" s="147"/>
      <c r="T20" s="147"/>
      <c r="U20" s="148"/>
      <c r="V20" s="509"/>
      <c r="W20" s="256"/>
      <c r="X20" s="332"/>
      <c r="Y20" s="144"/>
      <c r="AA20" s="508"/>
      <c r="AB20" s="147"/>
      <c r="AF20" s="147"/>
      <c r="AG20" s="148"/>
      <c r="AH20" s="509"/>
      <c r="AI20" s="256"/>
      <c r="AJ20" s="332"/>
      <c r="AK20" s="144"/>
    </row>
    <row r="21" customFormat="false" ht="12.75" hidden="false" customHeight="false" outlineLevel="0" collapsed="false">
      <c r="A21" s="326" t="n">
        <v>16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 t="n">
        <f aca="false">+M21+K21+I21+G21+E21+C21-L21-J21-H21-F21-D21-B21</f>
        <v>0</v>
      </c>
      <c r="AA21" s="508"/>
      <c r="AB21" s="147"/>
      <c r="AF21" s="147"/>
      <c r="AG21" s="148"/>
      <c r="AH21" s="509"/>
      <c r="AI21" s="256"/>
      <c r="AJ21" s="332"/>
      <c r="AK21" s="144"/>
    </row>
    <row r="22" customFormat="false" ht="12.75" hidden="false" customHeight="false" outlineLevel="0" collapsed="false">
      <c r="A22" s="326" t="n">
        <v>17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 t="n">
        <f aca="false">+M22+K22+I22+G22+E22+C22-L22-J22-H22-F22-D22-B22</f>
        <v>0</v>
      </c>
      <c r="AA22" s="508"/>
      <c r="AB22" s="142"/>
      <c r="AF22" s="147"/>
      <c r="AG22" s="148"/>
      <c r="AH22" s="509"/>
      <c r="AI22" s="256"/>
      <c r="AJ22" s="332"/>
      <c r="AK22" s="144"/>
    </row>
    <row r="23" customFormat="false" ht="12.75" hidden="false" customHeight="false" outlineLevel="0" collapsed="false">
      <c r="A23" s="326" t="n">
        <v>18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 t="n">
        <f aca="false">+M23+K23+I23+G23+E23+C23-L23-J23-H23-F23-D23-B23</f>
        <v>0</v>
      </c>
      <c r="P23" s="147"/>
      <c r="Q23" s="147"/>
      <c r="R23" s="147"/>
      <c r="S23" s="147"/>
      <c r="T23" s="147"/>
      <c r="U23" s="148"/>
      <c r="V23" s="509"/>
      <c r="W23" s="256"/>
      <c r="X23" s="332"/>
      <c r="Y23" s="144"/>
      <c r="AA23" s="508"/>
      <c r="AB23" s="142"/>
      <c r="AF23" s="147"/>
      <c r="AG23" s="148"/>
      <c r="AH23" s="509"/>
      <c r="AI23" s="256"/>
      <c r="AJ23" s="332"/>
      <c r="AK23" s="144"/>
    </row>
    <row r="24" customFormat="false" ht="12.75" hidden="false" customHeight="false" outlineLevel="0" collapsed="false">
      <c r="A24" s="326" t="n">
        <v>19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 t="n">
        <f aca="false">+M24+K24+I24+G24+E24+C24-L24-J24-H24-F24-D24-B24</f>
        <v>0</v>
      </c>
      <c r="P24" s="147"/>
      <c r="Q24" s="147"/>
      <c r="R24" s="147"/>
      <c r="S24" s="147"/>
      <c r="T24" s="147"/>
      <c r="U24" s="148"/>
      <c r="V24" s="509"/>
      <c r="W24" s="256"/>
      <c r="X24" s="332"/>
      <c r="Y24" s="144"/>
    </row>
    <row r="25" customFormat="false" ht="12.75" hidden="false" customHeight="false" outlineLevel="0" collapsed="false">
      <c r="A25" s="326" t="n">
        <v>20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 t="n">
        <f aca="false">+M25+K25+I25+G25+E25+C25-L25-J25-H25-F25-D25-B25</f>
        <v>0</v>
      </c>
      <c r="P25" s="147"/>
      <c r="Q25" s="147"/>
      <c r="R25" s="147"/>
      <c r="S25" s="147"/>
      <c r="T25" s="147"/>
      <c r="U25" s="148"/>
      <c r="V25" s="509"/>
      <c r="W25" s="256"/>
      <c r="X25" s="332"/>
      <c r="Y25" s="144"/>
    </row>
    <row r="26" customFormat="false" ht="12.75" hidden="false" customHeight="false" outlineLevel="0" collapsed="false">
      <c r="A26" s="326" t="n">
        <v>21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 t="n">
        <f aca="false">+M26+K26+I26+G26+E26+C26-L26-J26-H26-F26-D26-B26</f>
        <v>0</v>
      </c>
      <c r="P26" s="147"/>
      <c r="Q26" s="147"/>
      <c r="R26" s="147"/>
      <c r="S26" s="147"/>
      <c r="T26" s="147"/>
      <c r="U26" s="148"/>
      <c r="V26" s="509"/>
      <c r="W26" s="256"/>
      <c r="X26" s="332"/>
      <c r="Y26" s="144"/>
    </row>
    <row r="27" customFormat="false" ht="12.75" hidden="false" customHeight="false" outlineLevel="0" collapsed="false">
      <c r="A27" s="326" t="n">
        <v>22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 t="n">
        <f aca="false">+M27+K27+I27+G27+E27+C27-L27-J27-H27-F27-D27-B27</f>
        <v>0</v>
      </c>
      <c r="P27" s="147"/>
      <c r="Q27" s="147"/>
      <c r="R27" s="147"/>
      <c r="S27" s="147"/>
      <c r="T27" s="147"/>
      <c r="U27" s="148"/>
      <c r="V27" s="509"/>
      <c r="W27" s="256"/>
      <c r="X27" s="332"/>
      <c r="Y27" s="144"/>
    </row>
    <row r="28" customFormat="false" ht="12.75" hidden="false" customHeight="false" outlineLevel="0" collapsed="false">
      <c r="A28" s="326" t="n">
        <v>23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 t="n">
        <f aca="false">+M28+K28+I28+G28+E28+C28-L28-J28-H28-F28-D28-B28</f>
        <v>0</v>
      </c>
      <c r="P28" s="147"/>
      <c r="Q28" s="147"/>
      <c r="R28" s="147"/>
      <c r="S28" s="147"/>
      <c r="T28" s="147"/>
      <c r="U28" s="148"/>
      <c r="V28" s="509"/>
      <c r="W28" s="256"/>
      <c r="X28" s="332"/>
      <c r="Y28" s="144"/>
    </row>
    <row r="29" customFormat="false" ht="12.75" hidden="false" customHeight="false" outlineLevel="0" collapsed="false">
      <c r="A29" s="326" t="n">
        <v>24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 t="n">
        <f aca="false">+M29+K29+I29+G29+E29+C29-L29-J29-H29-F29-D29-B29</f>
        <v>0</v>
      </c>
      <c r="P29" s="147"/>
      <c r="Q29" s="147"/>
      <c r="R29" s="147"/>
      <c r="S29" s="147"/>
      <c r="T29" s="147"/>
      <c r="U29" s="148"/>
      <c r="V29" s="509"/>
      <c r="W29" s="256"/>
      <c r="X29" s="332"/>
      <c r="Y29" s="144"/>
    </row>
    <row r="30" customFormat="false" ht="12.75" hidden="false" customHeight="false" outlineLevel="0" collapsed="false">
      <c r="A30" s="326" t="n">
        <v>25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 t="n">
        <f aca="false">+M30+K30+I30+G30+E30+C30-L30-J30-H30-F30-D30-B30</f>
        <v>0</v>
      </c>
      <c r="P30" s="147"/>
      <c r="Q30" s="147"/>
      <c r="R30" s="147"/>
      <c r="S30" s="147"/>
      <c r="T30" s="147"/>
      <c r="U30" s="148"/>
      <c r="V30" s="509"/>
      <c r="W30" s="256"/>
      <c r="X30" s="332"/>
      <c r="Y30" s="144"/>
    </row>
    <row r="31" customFormat="false" ht="12.75" hidden="false" customHeight="false" outlineLevel="0" collapsed="false">
      <c r="A31" s="326" t="n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 t="n">
        <f aca="false">+M31+K31+I31+G31+E31+C31-L31-J31-H31-F31-D31-B31</f>
        <v>0</v>
      </c>
      <c r="P31" s="147"/>
      <c r="Q31" s="147"/>
      <c r="R31" s="147"/>
      <c r="S31" s="147"/>
      <c r="T31" s="147"/>
      <c r="U31" s="148"/>
      <c r="V31" s="509"/>
      <c r="W31" s="256"/>
      <c r="X31" s="332"/>
      <c r="Y31" s="144"/>
    </row>
    <row r="32" customFormat="false" ht="12.75" hidden="false" customHeight="false" outlineLevel="0" collapsed="false">
      <c r="A32" s="326" t="n">
        <v>27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 t="n">
        <f aca="false">+M32+K32+I32+G32+E32+C32-L32-J32-H32-F32-D32-B32</f>
        <v>0</v>
      </c>
      <c r="P32" s="147"/>
      <c r="Q32" s="147"/>
      <c r="R32" s="147"/>
      <c r="S32" s="147"/>
      <c r="T32" s="147"/>
      <c r="U32" s="148"/>
      <c r="V32" s="509"/>
      <c r="W32" s="256"/>
      <c r="X32" s="332"/>
      <c r="Y32" s="144"/>
    </row>
    <row r="33" customFormat="false" ht="12.75" hidden="false" customHeight="false" outlineLevel="0" collapsed="false">
      <c r="A33" s="326" t="n">
        <v>28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 t="n">
        <f aca="false">+M33+K33+I33+G33+E33+C33-L33-J33-H33-F33-D33-B33</f>
        <v>0</v>
      </c>
      <c r="P33" s="147"/>
      <c r="Q33" s="147"/>
      <c r="R33" s="147"/>
      <c r="S33" s="147"/>
      <c r="T33" s="147"/>
      <c r="U33" s="148"/>
      <c r="V33" s="509"/>
      <c r="W33" s="256"/>
      <c r="X33" s="332"/>
      <c r="Y33" s="144"/>
    </row>
    <row r="34" customFormat="false" ht="12.75" hidden="false" customHeight="false" outlineLevel="0" collapsed="false">
      <c r="A34" s="326" t="n">
        <v>29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 t="n">
        <f aca="false">+M34+K34+I34+G34+E34+C34-L34-J34-H34-F34-D34-B34</f>
        <v>0</v>
      </c>
      <c r="P34" s="147"/>
      <c r="T34" s="147"/>
      <c r="U34" s="148"/>
      <c r="V34" s="509"/>
      <c r="W34" s="256"/>
      <c r="X34" s="332"/>
      <c r="Y34" s="144"/>
    </row>
    <row r="35" customFormat="false" ht="12.75" hidden="false" customHeight="false" outlineLevel="0" collapsed="false">
      <c r="A35" s="326" t="n">
        <v>30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 t="n">
        <f aca="false">+M35+K35+I35+G35+E35+C35-L35-J35-H35-F35-D35-B35</f>
        <v>0</v>
      </c>
      <c r="P35" s="147"/>
      <c r="T35" s="147"/>
      <c r="U35" s="148"/>
      <c r="V35" s="509"/>
      <c r="W35" s="256"/>
      <c r="X35" s="332"/>
      <c r="Y35" s="144"/>
    </row>
    <row r="36" customFormat="false" ht="12.75" hidden="false" customHeight="false" outlineLevel="0" collapsed="false">
      <c r="A36" s="326" t="n">
        <v>31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 t="n">
        <f aca="false">+M36+K36+I36+G36+E36+C36-L36-J36-H36-F36-D36-B36</f>
        <v>0</v>
      </c>
      <c r="P36" s="147"/>
      <c r="T36" s="147"/>
      <c r="U36" s="148"/>
      <c r="V36" s="509"/>
      <c r="W36" s="256"/>
      <c r="X36" s="332"/>
      <c r="Y36" s="144"/>
    </row>
    <row r="37" customFormat="false" ht="12.75" hidden="false" customHeight="false" outlineLevel="0" collapsed="false">
      <c r="A37" s="326"/>
      <c r="B37" s="142" t="n">
        <f aca="false">SUM(B6:B36)</f>
        <v>0</v>
      </c>
      <c r="C37" s="142" t="n">
        <f aca="false">SUM(C6:C36)</f>
        <v>0</v>
      </c>
      <c r="D37" s="142" t="n">
        <f aca="false">SUM(D6:D36)</f>
        <v>0</v>
      </c>
      <c r="E37" s="142" t="n">
        <f aca="false">SUM(E6:E36)</f>
        <v>0</v>
      </c>
      <c r="F37" s="142" t="n">
        <f aca="false">SUM(F6:F36)</f>
        <v>0</v>
      </c>
      <c r="G37" s="142" t="n">
        <f aca="false">SUM(G6:G36)</f>
        <v>0</v>
      </c>
      <c r="H37" s="142" t="n">
        <f aca="false">SUM(H6:H36)</f>
        <v>0</v>
      </c>
      <c r="I37" s="142" t="n">
        <f aca="false">SUM(I6:I36)</f>
        <v>0</v>
      </c>
      <c r="J37" s="142" t="n">
        <f aca="false">SUM(J6:J36)</f>
        <v>0</v>
      </c>
      <c r="K37" s="142" t="n">
        <f aca="false">SUM(K6:K36)</f>
        <v>0</v>
      </c>
      <c r="L37" s="142" t="n">
        <f aca="false">SUM(L6:L36)</f>
        <v>0</v>
      </c>
      <c r="M37" s="142" t="n">
        <f aca="false">SUM(M6:M36)</f>
        <v>0</v>
      </c>
      <c r="N37" s="142" t="n">
        <f aca="false">SUM(N6:N36)</f>
        <v>0</v>
      </c>
      <c r="P37" s="147"/>
      <c r="T37" s="147"/>
      <c r="U37" s="148"/>
      <c r="V37" s="509"/>
      <c r="W37" s="256"/>
      <c r="X37" s="332"/>
      <c r="Y37" s="144"/>
    </row>
    <row r="38" customFormat="false" ht="12.75" hidden="false" customHeight="false" outlineLevel="0" collapsed="false">
      <c r="N38" s="332" t="n">
        <f aca="false">+summary!G4</f>
        <v>2.08</v>
      </c>
      <c r="P38" s="142"/>
      <c r="T38" s="147"/>
      <c r="U38" s="148"/>
      <c r="V38" s="509"/>
      <c r="W38" s="256"/>
      <c r="X38" s="332"/>
      <c r="Y38" s="144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08" t="n">
        <f aca="false">+N38*N37</f>
        <v>0</v>
      </c>
      <c r="P39" s="142"/>
      <c r="T39" s="147"/>
      <c r="U39" s="148"/>
      <c r="V39" s="509"/>
      <c r="W39" s="256"/>
      <c r="X39" s="332"/>
      <c r="Y39" s="144"/>
    </row>
    <row r="40" customFormat="false" ht="12.75" hidden="false" customHeight="false" outlineLevel="0" collapsed="false">
      <c r="N40" s="416"/>
      <c r="P40" s="147"/>
      <c r="T40" s="147"/>
      <c r="U40" s="148"/>
      <c r="V40" s="509"/>
      <c r="W40" s="256"/>
      <c r="X40" s="332"/>
      <c r="Y40" s="144"/>
    </row>
    <row r="41" customFormat="false" ht="12.75" hidden="false" customHeight="false" outlineLevel="0" collapsed="false">
      <c r="A41" s="233" t="n">
        <v>37287</v>
      </c>
      <c r="C41" s="217"/>
      <c r="E41" s="217"/>
      <c r="G41" s="217"/>
      <c r="I41" s="217"/>
      <c r="K41" s="217"/>
      <c r="M41" s="217"/>
      <c r="N41" s="261" t="n">
        <f aca="false">121241.56-58000</f>
        <v>63241.56</v>
      </c>
      <c r="P41" s="147"/>
      <c r="T41" s="147"/>
      <c r="U41" s="148"/>
      <c r="V41" s="509"/>
      <c r="W41" s="256"/>
      <c r="X41" s="332"/>
      <c r="Y41" s="144"/>
    </row>
    <row r="42" customFormat="false" ht="12.75" hidden="false" customHeight="false" outlineLevel="0" collapsed="false">
      <c r="N42" s="153"/>
      <c r="P42" s="147"/>
      <c r="T42" s="147"/>
      <c r="U42" s="148"/>
      <c r="V42" s="509"/>
      <c r="W42" s="256"/>
      <c r="X42" s="332"/>
      <c r="Y42" s="144"/>
    </row>
    <row r="43" customFormat="false" ht="12.75" hidden="false" customHeight="false" outlineLevel="0" collapsed="false">
      <c r="A43" s="233" t="n">
        <v>37287</v>
      </c>
      <c r="N43" s="153" t="n">
        <f aca="false">+N41+N39</f>
        <v>63241.56</v>
      </c>
      <c r="P43" s="147"/>
      <c r="T43" s="147"/>
      <c r="U43" s="148"/>
      <c r="V43" s="509"/>
      <c r="W43" s="256"/>
      <c r="X43" s="332"/>
      <c r="Y43" s="144"/>
    </row>
    <row r="44" customFormat="false" ht="12.75" hidden="false" customHeight="false" outlineLevel="0" collapsed="false">
      <c r="N44" s="416"/>
      <c r="P44" s="147"/>
      <c r="T44" s="147"/>
      <c r="U44" s="148"/>
      <c r="V44" s="509"/>
      <c r="W44" s="256"/>
      <c r="X44" s="332"/>
      <c r="Y44" s="144"/>
    </row>
    <row r="45" customFormat="false" ht="12.75" hidden="false" customHeight="false" outlineLevel="0" collapsed="false">
      <c r="P45" s="147"/>
      <c r="T45" s="147"/>
      <c r="U45" s="148"/>
      <c r="V45" s="509"/>
      <c r="W45" s="256"/>
      <c r="X45" s="332"/>
      <c r="Y45" s="144"/>
    </row>
    <row r="46" customFormat="false" ht="12.75" hidden="false" customHeight="false" outlineLevel="0" collapsed="false">
      <c r="B46" s="423"/>
      <c r="D46" s="423"/>
      <c r="F46" s="423"/>
      <c r="H46" s="423"/>
      <c r="J46" s="423"/>
      <c r="L46" s="423"/>
      <c r="O46" s="508"/>
      <c r="P46" s="142"/>
      <c r="T46" s="147"/>
      <c r="U46" s="148"/>
      <c r="V46" s="509"/>
      <c r="W46" s="256"/>
      <c r="X46" s="332"/>
      <c r="Y46" s="144"/>
    </row>
    <row r="47" customFormat="false" ht="12.75" hidden="false" customHeight="false" outlineLevel="0" collapsed="false">
      <c r="A47" s="109" t="s">
        <v>174</v>
      </c>
      <c r="B47" s="109"/>
      <c r="C47" s="109"/>
      <c r="D47" s="109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8"/>
      <c r="P47" s="142"/>
      <c r="T47" s="147"/>
      <c r="U47" s="148"/>
      <c r="V47" s="509"/>
      <c r="W47" s="256"/>
      <c r="X47" s="332"/>
      <c r="Y47" s="144"/>
    </row>
    <row r="48" customFormat="false" ht="12.75" hidden="false" customHeight="false" outlineLevel="0" collapsed="false">
      <c r="A48" s="511" t="n">
        <f aca="false">+A41</f>
        <v>37287</v>
      </c>
      <c r="B48" s="109"/>
      <c r="C48" s="109"/>
      <c r="D48" s="358" t="n">
        <f aca="false">42706-20422</f>
        <v>22284</v>
      </c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508"/>
      <c r="T48" s="147"/>
      <c r="U48" s="148"/>
      <c r="V48" s="509"/>
      <c r="W48" s="256"/>
      <c r="X48" s="332"/>
      <c r="Y48" s="144"/>
    </row>
    <row r="49" customFormat="false" ht="12.75" hidden="false" customHeight="false" outlineLevel="0" collapsed="false">
      <c r="A49" s="511" t="n">
        <f aca="false">+A43</f>
        <v>37287</v>
      </c>
      <c r="B49" s="109"/>
      <c r="C49" s="109"/>
      <c r="D49" s="42" t="n">
        <f aca="false">+N37</f>
        <v>0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508"/>
      <c r="T49" s="147"/>
      <c r="U49" s="148"/>
      <c r="V49" s="509"/>
      <c r="W49" s="256"/>
      <c r="X49" s="332"/>
      <c r="Y49" s="144"/>
    </row>
    <row r="50" customFormat="false" ht="12.75" hidden="false" customHeight="false" outlineLevel="0" collapsed="false">
      <c r="A50" s="109"/>
      <c r="B50" s="109"/>
      <c r="C50" s="109"/>
      <c r="D50" s="32" t="n">
        <f aca="false">+D49+D48</f>
        <v>22284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508"/>
      <c r="U50" s="148"/>
    </row>
    <row r="51" customFormat="false" ht="12.75" hidden="false" customHeight="false" outlineLevel="0" collapsed="false">
      <c r="A51" s="512"/>
      <c r="B51" s="166"/>
      <c r="C51" s="167"/>
      <c r="D51" s="167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508"/>
    </row>
    <row r="52" customFormat="false" ht="12.75" hidden="false" customHeight="false" outlineLevel="0" collapsed="false">
      <c r="A52" s="326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508"/>
    </row>
    <row r="53" customFormat="false" ht="12.75" hidden="false" customHeight="false" outlineLevel="0" collapsed="false">
      <c r="A53" s="326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508"/>
    </row>
    <row r="54" customFormat="false" ht="12.75" hidden="false" customHeight="false" outlineLevel="0" collapsed="false">
      <c r="A54" s="326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508"/>
    </row>
    <row r="55" customFormat="false" ht="12.75" hidden="false" customHeight="false" outlineLevel="0" collapsed="false">
      <c r="A55" s="326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508"/>
    </row>
    <row r="56" customFormat="false" ht="12.75" hidden="false" customHeight="false" outlineLevel="0" collapsed="false">
      <c r="A56" s="326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508"/>
    </row>
    <row r="57" customFormat="false" ht="12.75" hidden="false" customHeight="false" outlineLevel="0" collapsed="false">
      <c r="A57" s="326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508"/>
    </row>
    <row r="58" customFormat="false" ht="12.75" hidden="false" customHeight="false" outlineLevel="0" collapsed="false">
      <c r="A58" s="326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508"/>
    </row>
    <row r="59" customFormat="false" ht="12.75" hidden="false" customHeight="false" outlineLevel="0" collapsed="false">
      <c r="A59" s="326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508"/>
    </row>
    <row r="60" customFormat="false" ht="12.75" hidden="false" customHeight="false" outlineLevel="0" collapsed="false">
      <c r="A60" s="326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508"/>
    </row>
    <row r="61" customFormat="false" ht="12.75" hidden="false" customHeight="false" outlineLevel="0" collapsed="false">
      <c r="A61" s="326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508"/>
    </row>
    <row r="62" customFormat="false" ht="12.75" hidden="false" customHeight="false" outlineLevel="0" collapsed="false">
      <c r="A62" s="326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508"/>
    </row>
    <row r="63" customFormat="false" ht="12.75" hidden="false" customHeight="false" outlineLevel="0" collapsed="false">
      <c r="A63" s="326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508"/>
    </row>
    <row r="64" customFormat="false" ht="12.75" hidden="false" customHeight="false" outlineLevel="0" collapsed="false">
      <c r="A64" s="326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508"/>
    </row>
    <row r="65" customFormat="false" ht="12.75" hidden="false" customHeight="false" outlineLevel="0" collapsed="false">
      <c r="A65" s="326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508"/>
    </row>
    <row r="66" customFormat="false" ht="12.75" hidden="false" customHeight="false" outlineLevel="0" collapsed="false">
      <c r="A66" s="326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508"/>
    </row>
    <row r="67" customFormat="false" ht="12.75" hidden="false" customHeight="false" outlineLevel="0" collapsed="false">
      <c r="A67" s="326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508"/>
    </row>
    <row r="68" customFormat="false" ht="12.75" hidden="false" customHeight="false" outlineLevel="0" collapsed="false">
      <c r="A68" s="326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508"/>
    </row>
    <row r="69" customFormat="false" ht="12.75" hidden="false" customHeight="false" outlineLevel="0" collapsed="false">
      <c r="A69" s="326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</row>
    <row r="70" customFormat="false" ht="12.75" hidden="false" customHeight="false" outlineLevel="0" collapsed="false">
      <c r="A70" s="326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508"/>
      <c r="P70" s="147"/>
      <c r="Q70" s="147"/>
      <c r="R70" s="147"/>
      <c r="S70" s="147"/>
      <c r="T70" s="147"/>
      <c r="U70" s="263"/>
      <c r="V70" s="513"/>
    </row>
    <row r="71" customFormat="false" ht="12.75" hidden="false" customHeight="false" outlineLevel="0" collapsed="false">
      <c r="A71" s="326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508"/>
      <c r="P71" s="147"/>
      <c r="Q71" s="147"/>
      <c r="R71" s="147"/>
      <c r="S71" s="147"/>
      <c r="T71" s="147"/>
      <c r="U71" s="263"/>
      <c r="V71" s="513"/>
    </row>
    <row r="72" customFormat="false" ht="12.75" hidden="false" customHeight="false" outlineLevel="0" collapsed="false">
      <c r="A72" s="326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508"/>
      <c r="P72" s="147"/>
      <c r="Q72" s="147"/>
      <c r="R72" s="147"/>
      <c r="S72" s="147"/>
      <c r="T72" s="147"/>
      <c r="U72" s="263"/>
      <c r="V72" s="513"/>
    </row>
    <row r="73" customFormat="false" ht="12.75" hidden="false" customHeight="false" outlineLevel="0" collapsed="false">
      <c r="A73" s="326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508"/>
      <c r="P73" s="147"/>
      <c r="Q73" s="147"/>
      <c r="R73" s="147"/>
      <c r="S73" s="147"/>
      <c r="T73" s="147"/>
      <c r="U73" s="263"/>
      <c r="V73" s="513"/>
    </row>
    <row r="74" customFormat="false" ht="12.75" hidden="false" customHeight="false" outlineLevel="0" collapsed="false">
      <c r="A74" s="326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508"/>
      <c r="P74" s="147"/>
      <c r="Q74" s="147"/>
      <c r="R74" s="147"/>
      <c r="S74" s="147"/>
      <c r="T74" s="147"/>
      <c r="U74" s="263"/>
      <c r="V74" s="513"/>
    </row>
    <row r="75" customFormat="false" ht="12.75" hidden="false" customHeight="false" outlineLevel="0" collapsed="false">
      <c r="A75" s="326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508"/>
      <c r="P75" s="147"/>
      <c r="Q75" s="147"/>
      <c r="R75" s="147"/>
      <c r="S75" s="147"/>
      <c r="T75" s="147"/>
      <c r="U75" s="263"/>
      <c r="V75" s="513"/>
    </row>
    <row r="76" customFormat="false" ht="12.75" hidden="false" customHeight="false" outlineLevel="0" collapsed="false">
      <c r="A76" s="326"/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508"/>
      <c r="P76" s="147"/>
      <c r="Q76" s="147"/>
      <c r="R76" s="147"/>
      <c r="S76" s="147"/>
      <c r="T76" s="147"/>
      <c r="U76" s="263"/>
      <c r="V76" s="513"/>
    </row>
    <row r="77" customFormat="false" ht="12.75" hidden="false" customHeight="false" outlineLevel="0" collapsed="false">
      <c r="A77" s="326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508"/>
      <c r="P77" s="147"/>
      <c r="Q77" s="147"/>
      <c r="R77" s="147"/>
      <c r="S77" s="147"/>
      <c r="T77" s="147"/>
      <c r="U77" s="263"/>
      <c r="V77" s="513"/>
    </row>
    <row r="78" customFormat="false" ht="12.75" hidden="false" customHeight="false" outlineLevel="0" collapsed="false">
      <c r="A78" s="326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508"/>
      <c r="P78" s="147"/>
      <c r="Q78" s="147"/>
      <c r="R78" s="147"/>
      <c r="S78" s="147"/>
      <c r="T78" s="147"/>
      <c r="U78" s="263"/>
      <c r="V78" s="513"/>
    </row>
    <row r="79" customFormat="false" ht="12.75" hidden="false" customHeight="false" outlineLevel="0" collapsed="false">
      <c r="A79" s="326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508"/>
      <c r="P79" s="147"/>
      <c r="Q79" s="147"/>
      <c r="R79" s="147"/>
      <c r="S79" s="147"/>
      <c r="T79" s="147"/>
      <c r="U79" s="263"/>
      <c r="V79" s="513"/>
    </row>
    <row r="80" customFormat="false" ht="12.75" hidden="false" customHeight="false" outlineLevel="0" collapsed="false">
      <c r="A80" s="326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508"/>
      <c r="P80" s="147"/>
      <c r="Q80" s="147"/>
      <c r="R80" s="147"/>
      <c r="S80" s="147"/>
      <c r="T80" s="147"/>
      <c r="U80" s="263"/>
      <c r="V80" s="513"/>
    </row>
    <row r="81" customFormat="false" ht="12.75" hidden="false" customHeight="false" outlineLevel="0" collapsed="false">
      <c r="A81" s="329"/>
      <c r="C81" s="217"/>
      <c r="E81" s="217"/>
      <c r="G81" s="217"/>
      <c r="I81" s="217"/>
      <c r="K81" s="217"/>
      <c r="M81" s="217"/>
      <c r="O81" s="508"/>
      <c r="P81" s="147"/>
      <c r="Q81" s="147"/>
      <c r="R81" s="147"/>
      <c r="S81" s="147"/>
      <c r="T81" s="147"/>
      <c r="U81" s="263"/>
      <c r="V81" s="513"/>
    </row>
    <row r="82" customFormat="false" ht="12.75" hidden="false" customHeight="false" outlineLevel="0" collapsed="false">
      <c r="A82" s="329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O82" s="508"/>
      <c r="P82" s="147"/>
      <c r="Q82" s="147"/>
      <c r="R82" s="147"/>
      <c r="S82" s="147"/>
      <c r="T82" s="147"/>
      <c r="U82" s="263"/>
      <c r="V82" s="513"/>
    </row>
    <row r="83" customFormat="false" ht="12.75" hidden="false" customHeight="false" outlineLevel="0" collapsed="false">
      <c r="A83" s="329"/>
      <c r="C83" s="217"/>
      <c r="E83" s="217"/>
      <c r="H83" s="514"/>
      <c r="I83" s="514"/>
      <c r="J83" s="514"/>
      <c r="K83" s="514"/>
      <c r="L83" s="514"/>
      <c r="M83" s="514"/>
      <c r="N83" s="217"/>
      <c r="O83" s="508"/>
      <c r="P83" s="147"/>
      <c r="Q83" s="147"/>
      <c r="R83" s="147"/>
      <c r="S83" s="147"/>
      <c r="T83" s="147"/>
      <c r="V83" s="513"/>
    </row>
    <row r="84" customFormat="false" ht="12.75" hidden="false" customHeight="false" outlineLevel="0" collapsed="false">
      <c r="A84" s="329"/>
      <c r="O84" s="508"/>
      <c r="P84" s="147"/>
      <c r="Q84" s="147"/>
      <c r="R84" s="147"/>
      <c r="S84" s="147"/>
      <c r="T84" s="147"/>
      <c r="V84" s="513"/>
    </row>
    <row r="85" customFormat="false" ht="12.75" hidden="false" customHeight="false" outlineLevel="0" collapsed="false">
      <c r="A85" s="329"/>
      <c r="O85" s="508"/>
      <c r="P85" s="147"/>
      <c r="Q85" s="147"/>
      <c r="R85" s="147"/>
      <c r="S85" s="147"/>
      <c r="T85" s="147"/>
      <c r="V85" s="513"/>
    </row>
    <row r="86" customFormat="false" ht="12.75" hidden="false" customHeight="false" outlineLevel="0" collapsed="false">
      <c r="A86" s="329"/>
      <c r="O86" s="508"/>
      <c r="P86" s="147"/>
      <c r="Q86" s="147"/>
      <c r="R86" s="147"/>
      <c r="S86" s="147"/>
      <c r="T86" s="147"/>
      <c r="V86" s="513"/>
    </row>
    <row r="87" customFormat="false" ht="12.75" hidden="false" customHeight="false" outlineLevel="0" collapsed="false">
      <c r="A87" s="329"/>
      <c r="O87" s="508"/>
      <c r="P87" s="147"/>
      <c r="Q87" s="147"/>
      <c r="R87" s="147"/>
      <c r="S87" s="147"/>
      <c r="T87" s="147"/>
      <c r="V87" s="513"/>
    </row>
    <row r="88" customFormat="false" ht="12.75" hidden="false" customHeight="false" outlineLevel="0" collapsed="false">
      <c r="A88" s="329"/>
      <c r="O88" s="508"/>
      <c r="P88" s="147"/>
      <c r="Q88" s="147"/>
      <c r="R88" s="147"/>
      <c r="S88" s="147"/>
      <c r="T88" s="147"/>
      <c r="V88" s="513"/>
    </row>
    <row r="89" customFormat="false" ht="12.75" hidden="false" customHeight="false" outlineLevel="0" collapsed="false">
      <c r="A89" s="329"/>
      <c r="O89" s="508"/>
      <c r="P89" s="147"/>
      <c r="Q89" s="147"/>
      <c r="R89" s="147"/>
      <c r="S89" s="147"/>
      <c r="T89" s="147"/>
      <c r="V89" s="513"/>
    </row>
    <row r="90" customFormat="false" ht="12.75" hidden="false" customHeight="false" outlineLevel="0" collapsed="false">
      <c r="B90" s="423"/>
      <c r="D90" s="423"/>
      <c r="F90" s="423"/>
      <c r="H90" s="423"/>
      <c r="J90" s="423"/>
      <c r="L90" s="423"/>
      <c r="O90" s="508"/>
      <c r="P90" s="147"/>
      <c r="Q90" s="147"/>
      <c r="R90" s="147"/>
      <c r="S90" s="147"/>
      <c r="T90" s="147"/>
      <c r="V90" s="513"/>
    </row>
    <row r="91" customFormat="false" ht="12.75" hidden="false" customHeight="false" outlineLevel="0" collapsed="false">
      <c r="A91" s="515"/>
      <c r="B91" s="501"/>
      <c r="C91" s="501"/>
      <c r="D91" s="501"/>
      <c r="E91" s="501"/>
      <c r="F91" s="501"/>
      <c r="G91" s="501"/>
      <c r="H91" s="501"/>
      <c r="I91" s="501"/>
      <c r="J91" s="501"/>
      <c r="K91" s="501"/>
      <c r="L91" s="501"/>
      <c r="M91" s="501"/>
      <c r="N91" s="501"/>
      <c r="O91" s="508"/>
      <c r="P91" s="147"/>
      <c r="Q91" s="147"/>
      <c r="R91" s="147"/>
      <c r="S91" s="147"/>
      <c r="T91" s="147"/>
      <c r="V91" s="513"/>
    </row>
    <row r="92" customFormat="false" ht="12.75" hidden="false" customHeight="false" outlineLevel="0" collapsed="false">
      <c r="A92" s="503"/>
      <c r="B92" s="424"/>
      <c r="C92" s="424"/>
      <c r="D92" s="424"/>
      <c r="E92" s="424"/>
      <c r="F92" s="424"/>
      <c r="G92" s="424"/>
      <c r="H92" s="424"/>
      <c r="I92" s="424"/>
      <c r="J92" s="424"/>
      <c r="K92" s="424"/>
      <c r="L92" s="424"/>
      <c r="M92" s="424"/>
      <c r="N92" s="424"/>
      <c r="O92" s="508"/>
      <c r="P92" s="514"/>
      <c r="Q92" s="514"/>
      <c r="R92" s="514"/>
      <c r="S92" s="514"/>
      <c r="T92" s="514"/>
      <c r="V92" s="504"/>
    </row>
    <row r="93" customFormat="false" ht="12.75" hidden="false" customHeight="false" outlineLevel="0" collapsed="false">
      <c r="A93" s="326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</row>
    <row r="94" customFormat="false" ht="12.75" hidden="false" customHeight="false" outlineLevel="0" collapsed="false">
      <c r="A94" s="326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</row>
    <row r="95" customFormat="false" ht="12.75" hidden="false" customHeight="false" outlineLevel="0" collapsed="false">
      <c r="A95" s="326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</row>
    <row r="96" customFormat="false" ht="12.75" hidden="false" customHeight="false" outlineLevel="0" collapsed="false">
      <c r="A96" s="326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</row>
    <row r="97" customFormat="false" ht="12.75" hidden="false" customHeight="false" outlineLevel="0" collapsed="false">
      <c r="A97" s="326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</row>
    <row r="98" customFormat="false" ht="12.75" hidden="false" customHeight="false" outlineLevel="0" collapsed="false">
      <c r="A98" s="326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</row>
    <row r="99" customFormat="false" ht="12.75" hidden="false" customHeight="false" outlineLevel="0" collapsed="false">
      <c r="A99" s="326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</row>
    <row r="100" customFormat="false" ht="12.75" hidden="false" customHeight="false" outlineLevel="0" collapsed="false">
      <c r="A100" s="326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</row>
    <row r="101" customFormat="false" ht="12.75" hidden="false" customHeight="false" outlineLevel="0" collapsed="false">
      <c r="A101" s="326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</row>
    <row r="102" customFormat="false" ht="12.75" hidden="false" customHeight="false" outlineLevel="0" collapsed="false">
      <c r="A102" s="326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</row>
    <row r="103" customFormat="false" ht="12.75" hidden="false" customHeight="false" outlineLevel="0" collapsed="false">
      <c r="A103" s="326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</row>
    <row r="104" customFormat="false" ht="12.75" hidden="false" customHeight="false" outlineLevel="0" collapsed="false">
      <c r="A104" s="326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</row>
    <row r="105" customFormat="false" ht="12.75" hidden="false" customHeight="false" outlineLevel="0" collapsed="false">
      <c r="A105" s="326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</row>
    <row r="106" customFormat="false" ht="12.75" hidden="false" customHeight="false" outlineLevel="0" collapsed="false">
      <c r="A106" s="326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</row>
    <row r="107" customFormat="false" ht="12.75" hidden="false" customHeight="false" outlineLevel="0" collapsed="false">
      <c r="A107" s="326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</row>
    <row r="108" customFormat="false" ht="12.75" hidden="false" customHeight="false" outlineLevel="0" collapsed="false">
      <c r="A108" s="326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</row>
    <row r="109" customFormat="false" ht="12.75" hidden="false" customHeight="false" outlineLevel="0" collapsed="false">
      <c r="A109" s="326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</row>
    <row r="110" customFormat="false" ht="12.75" hidden="false" customHeight="false" outlineLevel="0" collapsed="false">
      <c r="A110" s="326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</row>
    <row r="111" customFormat="false" ht="12.75" hidden="false" customHeight="false" outlineLevel="0" collapsed="false">
      <c r="A111" s="326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</row>
    <row r="112" customFormat="false" ht="12.75" hidden="false" customHeight="false" outlineLevel="0" collapsed="false">
      <c r="A112" s="326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customFormat="false" ht="12.75" hidden="false" customHeight="false" outlineLevel="0" collapsed="false">
      <c r="A113" s="326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customFormat="false" ht="12.75" hidden="false" customHeight="false" outlineLevel="0" collapsed="false">
      <c r="A114" s="326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customFormat="false" ht="12.75" hidden="false" customHeight="false" outlineLevel="0" collapsed="false">
      <c r="A115" s="326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customFormat="false" ht="12.75" hidden="false" customHeight="false" outlineLevel="0" collapsed="false">
      <c r="A116" s="326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customFormat="false" ht="12.75" hidden="false" customHeight="false" outlineLevel="0" collapsed="false">
      <c r="A117" s="326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customFormat="false" ht="12.75" hidden="false" customHeight="false" outlineLevel="0" collapsed="false">
      <c r="A118" s="326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customFormat="false" ht="12.75" hidden="false" customHeight="false" outlineLevel="0" collapsed="false">
      <c r="A119" s="326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customFormat="false" ht="12.75" hidden="false" customHeight="false" outlineLevel="0" collapsed="false">
      <c r="A120" s="326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customFormat="false" ht="12.75" hidden="false" customHeight="false" outlineLevel="0" collapsed="false">
      <c r="A121" s="326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customFormat="false" ht="12.75" hidden="false" customHeight="false" outlineLevel="0" collapsed="false">
      <c r="A122" s="326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customFormat="false" ht="12.75" hidden="false" customHeight="false" outlineLevel="0" collapsed="false">
      <c r="A123" s="326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customFormat="false" ht="12.75" hidden="false" customHeight="false" outlineLevel="0" collapsed="false">
      <c r="A124" s="326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customFormat="false" ht="12.75" hidden="false" customHeight="false" outlineLevel="0" collapsed="false">
      <c r="A125" s="329"/>
      <c r="B125" s="142"/>
      <c r="C125" s="217"/>
      <c r="D125" s="142"/>
      <c r="E125" s="217"/>
      <c r="F125" s="142"/>
      <c r="G125" s="217"/>
      <c r="H125" s="142"/>
      <c r="I125" s="217"/>
      <c r="J125" s="142"/>
      <c r="K125" s="217"/>
      <c r="L125" s="142"/>
      <c r="M125" s="217"/>
    </row>
    <row r="126" customFormat="false" ht="12.75" hidden="false" customHeight="false" outlineLevel="0" collapsed="false">
      <c r="A126" s="329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</row>
    <row r="127" customFormat="false" ht="12.75" hidden="false" customHeight="false" outlineLevel="0" collapsed="false">
      <c r="A127" s="329"/>
      <c r="C127" s="217"/>
      <c r="E127" s="217"/>
      <c r="H127" s="514"/>
      <c r="I127" s="514"/>
      <c r="J127" s="514"/>
      <c r="K127" s="514"/>
      <c r="L127" s="514"/>
      <c r="M127" s="514"/>
      <c r="N127" s="217"/>
    </row>
    <row r="128" customFormat="false" ht="12.75" hidden="false" customHeight="false" outlineLevel="0" collapsed="false">
      <c r="A128" s="329"/>
    </row>
    <row r="129" customFormat="false" ht="12.75" hidden="false" customHeight="false" outlineLevel="0" collapsed="false">
      <c r="B129" s="423"/>
      <c r="D129" s="423"/>
      <c r="F129" s="423"/>
      <c r="H129" s="423"/>
      <c r="J129" s="423"/>
      <c r="L129" s="423"/>
    </row>
    <row r="130" customFormat="false" ht="12.75" hidden="false" customHeight="false" outlineLevel="0" collapsed="false">
      <c r="B130" s="500"/>
      <c r="C130" s="501"/>
      <c r="D130" s="501"/>
      <c r="E130" s="501"/>
      <c r="F130" s="501"/>
      <c r="G130" s="501"/>
      <c r="H130" s="501"/>
      <c r="I130" s="501"/>
      <c r="J130" s="501"/>
      <c r="K130" s="501"/>
      <c r="L130" s="501"/>
      <c r="M130" s="501"/>
      <c r="N130" s="501"/>
    </row>
    <row r="131" customFormat="false" ht="12.75" hidden="false" customHeight="false" outlineLevel="0" collapsed="false">
      <c r="A131" s="503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4"/>
    </row>
    <row r="132" customFormat="false" ht="12.75" hidden="false" customHeight="false" outlineLevel="0" collapsed="false">
      <c r="A132" s="326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customFormat="false" ht="12.75" hidden="false" customHeight="false" outlineLevel="0" collapsed="false">
      <c r="A133" s="326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customFormat="false" ht="12.75" hidden="false" customHeight="false" outlineLevel="0" collapsed="false">
      <c r="A134" s="326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customFormat="false" ht="12.75" hidden="false" customHeight="false" outlineLevel="0" collapsed="false">
      <c r="A135" s="326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customFormat="false" ht="12.75" hidden="false" customHeight="false" outlineLevel="0" collapsed="false">
      <c r="A136" s="326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customFormat="false" ht="12.75" hidden="false" customHeight="false" outlineLevel="0" collapsed="false">
      <c r="A137" s="326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customFormat="false" ht="12.75" hidden="false" customHeight="false" outlineLevel="0" collapsed="false">
      <c r="A138" s="326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customFormat="false" ht="12.75" hidden="false" customHeight="false" outlineLevel="0" collapsed="false">
      <c r="A139" s="326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customFormat="false" ht="12.75" hidden="false" customHeight="false" outlineLevel="0" collapsed="false">
      <c r="A140" s="326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customFormat="false" ht="12.75" hidden="false" customHeight="false" outlineLevel="0" collapsed="false">
      <c r="A141" s="326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customFormat="false" ht="12.75" hidden="false" customHeight="false" outlineLevel="0" collapsed="false">
      <c r="A142" s="326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customFormat="false" ht="12.75" hidden="false" customHeight="false" outlineLevel="0" collapsed="false">
      <c r="A143" s="326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customFormat="false" ht="12.75" hidden="false" customHeight="false" outlineLevel="0" collapsed="false">
      <c r="A144" s="326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customFormat="false" ht="12.75" hidden="false" customHeight="false" outlineLevel="0" collapsed="false">
      <c r="A145" s="326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customFormat="false" ht="12.75" hidden="false" customHeight="false" outlineLevel="0" collapsed="false">
      <c r="A146" s="326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customFormat="false" ht="12.75" hidden="false" customHeight="false" outlineLevel="0" collapsed="false">
      <c r="A147" s="326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customFormat="false" ht="12.75" hidden="false" customHeight="false" outlineLevel="0" collapsed="false">
      <c r="A148" s="326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customFormat="false" ht="12.75" hidden="false" customHeight="false" outlineLevel="0" collapsed="false">
      <c r="A149" s="326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customFormat="false" ht="12.75" hidden="false" customHeight="false" outlineLevel="0" collapsed="false">
      <c r="A150" s="326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customFormat="false" ht="12.75" hidden="false" customHeight="false" outlineLevel="0" collapsed="false">
      <c r="A151" s="326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customFormat="false" ht="12.75" hidden="false" customHeight="false" outlineLevel="0" collapsed="false">
      <c r="A152" s="326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customFormat="false" ht="12.75" hidden="false" customHeight="false" outlineLevel="0" collapsed="false">
      <c r="A153" s="326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customFormat="false" ht="12.75" hidden="false" customHeight="false" outlineLevel="0" collapsed="false">
      <c r="A154" s="326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customFormat="false" ht="12.75" hidden="false" customHeight="false" outlineLevel="0" collapsed="false">
      <c r="A155" s="326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customFormat="false" ht="12.75" hidden="false" customHeight="false" outlineLevel="0" collapsed="false">
      <c r="A156" s="326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customFormat="false" ht="12.75" hidden="false" customHeight="false" outlineLevel="0" collapsed="false">
      <c r="A157" s="326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customFormat="false" ht="12.75" hidden="false" customHeight="false" outlineLevel="0" collapsed="false">
      <c r="A158" s="326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customFormat="false" ht="12.75" hidden="false" customHeight="false" outlineLevel="0" collapsed="false">
      <c r="A159" s="326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customFormat="false" ht="12.75" hidden="false" customHeight="false" outlineLevel="0" collapsed="false">
      <c r="A160" s="326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customFormat="false" ht="12.75" hidden="false" customHeight="false" outlineLevel="0" collapsed="false">
      <c r="A161" s="326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customFormat="false" ht="12.75" hidden="false" customHeight="false" outlineLevel="0" collapsed="false">
      <c r="A162" s="326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customFormat="false" ht="12.75" hidden="false" customHeight="false" outlineLevel="0" collapsed="false">
      <c r="A163" s="326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6" customFormat="false" ht="12.75" hidden="false" customHeight="false" outlineLevel="0" collapsed="false">
      <c r="I166" s="516"/>
      <c r="K166" s="516"/>
      <c r="M166" s="516"/>
      <c r="N166" s="142"/>
    </row>
    <row r="167" customFormat="false" ht="12.75" hidden="false" customHeight="false" outlineLevel="0" collapsed="false">
      <c r="N167" s="142"/>
    </row>
    <row r="171" customFormat="false" ht="12.75" hidden="false" customHeight="false" outlineLevel="0" collapsed="false">
      <c r="B171" s="423"/>
      <c r="D171" s="423"/>
      <c r="F171" s="423"/>
      <c r="H171" s="423"/>
      <c r="J171" s="423"/>
      <c r="L171" s="423"/>
    </row>
    <row r="172" customFormat="false" ht="12.75" hidden="false" customHeight="false" outlineLevel="0" collapsed="false">
      <c r="B172" s="500"/>
      <c r="C172" s="501"/>
      <c r="D172" s="501"/>
      <c r="E172" s="501"/>
      <c r="F172" s="501"/>
      <c r="G172" s="501"/>
      <c r="H172" s="501"/>
      <c r="I172" s="501"/>
      <c r="J172" s="501"/>
      <c r="K172" s="501"/>
      <c r="L172" s="501"/>
      <c r="M172" s="501"/>
    </row>
    <row r="173" customFormat="false" ht="12.75" hidden="false" customHeight="false" outlineLevel="0" collapsed="false">
      <c r="A173" s="503"/>
      <c r="B173" s="424"/>
      <c r="C173" s="424"/>
      <c r="D173" s="424"/>
      <c r="E173" s="424"/>
      <c r="F173" s="424"/>
      <c r="G173" s="424"/>
      <c r="H173" s="424"/>
      <c r="I173" s="424"/>
      <c r="J173" s="424"/>
      <c r="K173" s="424"/>
      <c r="L173" s="424"/>
      <c r="M173" s="424"/>
    </row>
    <row r="174" customFormat="false" ht="12.75" hidden="false" customHeight="false" outlineLevel="0" collapsed="false">
      <c r="A174" s="326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</row>
    <row r="175" customFormat="false" ht="12.75" hidden="false" customHeight="false" outlineLevel="0" collapsed="false">
      <c r="A175" s="326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</row>
    <row r="176" customFormat="false" ht="12.75" hidden="false" customHeight="false" outlineLevel="0" collapsed="false">
      <c r="A176" s="326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</row>
    <row r="177" customFormat="false" ht="12.75" hidden="false" customHeight="false" outlineLevel="0" collapsed="false">
      <c r="A177" s="326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</row>
    <row r="178" customFormat="false" ht="12.75" hidden="false" customHeight="false" outlineLevel="0" collapsed="false">
      <c r="A178" s="326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</row>
    <row r="179" customFormat="false" ht="12.75" hidden="false" customHeight="false" outlineLevel="0" collapsed="false">
      <c r="A179" s="326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</row>
    <row r="180" customFormat="false" ht="12.75" hidden="false" customHeight="false" outlineLevel="0" collapsed="false">
      <c r="A180" s="326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</row>
    <row r="181" customFormat="false" ht="12.75" hidden="false" customHeight="false" outlineLevel="0" collapsed="false">
      <c r="A181" s="326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</row>
    <row r="182" customFormat="false" ht="12.75" hidden="false" customHeight="false" outlineLevel="0" collapsed="false">
      <c r="A182" s="326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</row>
    <row r="183" customFormat="false" ht="12.75" hidden="false" customHeight="false" outlineLevel="0" collapsed="false">
      <c r="A183" s="326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</row>
    <row r="184" customFormat="false" ht="12.75" hidden="false" customHeight="false" outlineLevel="0" collapsed="false">
      <c r="A184" s="326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</row>
    <row r="185" customFormat="false" ht="12.75" hidden="false" customHeight="false" outlineLevel="0" collapsed="false">
      <c r="A185" s="326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</row>
    <row r="186" customFormat="false" ht="12.75" hidden="false" customHeight="false" outlineLevel="0" collapsed="false">
      <c r="A186" s="326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</row>
    <row r="187" customFormat="false" ht="12.75" hidden="false" customHeight="false" outlineLevel="0" collapsed="false">
      <c r="A187" s="326"/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</row>
    <row r="188" customFormat="false" ht="12.75" hidden="false" customHeight="false" outlineLevel="0" collapsed="false">
      <c r="A188" s="326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</row>
    <row r="189" customFormat="false" ht="12.75" hidden="false" customHeight="false" outlineLevel="0" collapsed="false">
      <c r="A189" s="326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</row>
    <row r="190" customFormat="false" ht="12.75" hidden="false" customHeight="false" outlineLevel="0" collapsed="false">
      <c r="A190" s="326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</row>
    <row r="191" customFormat="false" ht="12.75" hidden="false" customHeight="false" outlineLevel="0" collapsed="false">
      <c r="A191" s="326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</row>
    <row r="192" customFormat="false" ht="12.75" hidden="false" customHeight="false" outlineLevel="0" collapsed="false">
      <c r="A192" s="326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</row>
    <row r="193" customFormat="false" ht="12.75" hidden="false" customHeight="false" outlineLevel="0" collapsed="false">
      <c r="A193" s="326"/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</row>
    <row r="194" customFormat="false" ht="12.75" hidden="false" customHeight="false" outlineLevel="0" collapsed="false">
      <c r="A194" s="326"/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</row>
    <row r="195" customFormat="false" ht="12.75" hidden="false" customHeight="false" outlineLevel="0" collapsed="false">
      <c r="A195" s="326"/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</row>
    <row r="196" customFormat="false" ht="12.75" hidden="false" customHeight="false" outlineLevel="0" collapsed="false">
      <c r="A196" s="326"/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</row>
    <row r="197" customFormat="false" ht="12.75" hidden="false" customHeight="false" outlineLevel="0" collapsed="false">
      <c r="A197" s="326"/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</row>
    <row r="198" customFormat="false" ht="12.75" hidden="false" customHeight="false" outlineLevel="0" collapsed="false">
      <c r="A198" s="326"/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</row>
    <row r="199" customFormat="false" ht="12.75" hidden="false" customHeight="false" outlineLevel="0" collapsed="false">
      <c r="A199" s="326"/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</row>
    <row r="200" customFormat="false" ht="12.75" hidden="false" customHeight="false" outlineLevel="0" collapsed="false">
      <c r="A200" s="326"/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</row>
    <row r="201" customFormat="false" ht="12.75" hidden="false" customHeight="false" outlineLevel="0" collapsed="false">
      <c r="A201" s="326"/>
      <c r="B201" s="142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</row>
    <row r="202" customFormat="false" ht="12.75" hidden="false" customHeight="false" outlineLevel="0" collapsed="false">
      <c r="A202" s="326"/>
      <c r="B202" s="142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</row>
    <row r="203" customFormat="false" ht="12.75" hidden="false" customHeight="false" outlineLevel="0" collapsed="false">
      <c r="A203" s="326"/>
      <c r="B203" s="142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</row>
    <row r="204" customFormat="false" ht="12.75" hidden="false" customHeight="false" outlineLevel="0" collapsed="false">
      <c r="A204" s="326"/>
      <c r="B204" s="142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</row>
    <row r="205" customFormat="false" ht="12.75" hidden="false" customHeight="false" outlineLevel="0" collapsed="false">
      <c r="A205" s="326"/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</row>
    <row r="208" customFormat="false" ht="12.75" hidden="false" customHeight="false" outlineLevel="0" collapsed="false">
      <c r="I208" s="516"/>
      <c r="K208" s="516"/>
      <c r="M208" s="516"/>
    </row>
    <row r="214" customFormat="false" ht="12.75" hidden="false" customHeight="false" outlineLevel="0" collapsed="false">
      <c r="B214" s="423"/>
      <c r="D214" s="423"/>
      <c r="F214" s="423"/>
      <c r="H214" s="423"/>
      <c r="J214" s="423"/>
      <c r="L214" s="423"/>
    </row>
    <row r="215" customFormat="false" ht="12.75" hidden="false" customHeight="false" outlineLevel="0" collapsed="false">
      <c r="B215" s="500"/>
      <c r="C215" s="501"/>
      <c r="D215" s="501"/>
      <c r="E215" s="501"/>
      <c r="F215" s="501"/>
      <c r="G215" s="501"/>
      <c r="H215" s="501"/>
      <c r="I215" s="501"/>
      <c r="J215" s="501"/>
      <c r="K215" s="501"/>
      <c r="L215" s="501"/>
      <c r="M215" s="501"/>
    </row>
    <row r="216" customFormat="false" ht="12.75" hidden="false" customHeight="false" outlineLevel="0" collapsed="false">
      <c r="A216" s="503"/>
      <c r="B216" s="424"/>
      <c r="C216" s="424"/>
      <c r="D216" s="424"/>
      <c r="E216" s="424"/>
      <c r="F216" s="424"/>
      <c r="G216" s="424"/>
      <c r="H216" s="424"/>
      <c r="I216" s="424"/>
      <c r="J216" s="424"/>
      <c r="K216" s="424"/>
      <c r="L216" s="424"/>
      <c r="M216" s="424"/>
    </row>
    <row r="217" customFormat="false" ht="12.75" hidden="false" customHeight="false" outlineLevel="0" collapsed="false">
      <c r="A217" s="326"/>
      <c r="B217" s="142"/>
      <c r="C217" s="142"/>
      <c r="D217" s="142"/>
      <c r="E217" s="142"/>
      <c r="F217" s="142"/>
      <c r="G217" s="142"/>
      <c r="H217" s="142"/>
      <c r="I217" s="142"/>
      <c r="J217" s="142"/>
      <c r="K217" s="142"/>
      <c r="L217" s="142"/>
      <c r="M217" s="142"/>
    </row>
    <row r="218" customFormat="false" ht="12.75" hidden="false" customHeight="false" outlineLevel="0" collapsed="false">
      <c r="A218" s="326"/>
      <c r="B218" s="142"/>
      <c r="C218" s="142"/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</row>
    <row r="219" customFormat="false" ht="12.75" hidden="false" customHeight="false" outlineLevel="0" collapsed="false">
      <c r="A219" s="326"/>
      <c r="B219" s="142"/>
      <c r="C219" s="142"/>
      <c r="D219" s="142"/>
      <c r="E219" s="142"/>
      <c r="F219" s="142"/>
      <c r="G219" s="142"/>
      <c r="H219" s="142"/>
      <c r="I219" s="142"/>
      <c r="J219" s="142"/>
      <c r="K219" s="142"/>
      <c r="L219" s="142"/>
      <c r="M219" s="142"/>
    </row>
    <row r="220" customFormat="false" ht="12.75" hidden="false" customHeight="false" outlineLevel="0" collapsed="false">
      <c r="A220" s="326"/>
      <c r="B220" s="142"/>
      <c r="C220" s="142"/>
      <c r="D220" s="142"/>
      <c r="E220" s="142"/>
      <c r="F220" s="142"/>
      <c r="G220" s="142"/>
      <c r="H220" s="142"/>
      <c r="I220" s="142"/>
      <c r="J220" s="142"/>
      <c r="K220" s="142"/>
      <c r="L220" s="142"/>
      <c r="M220" s="142"/>
    </row>
    <row r="221" customFormat="false" ht="12.75" hidden="false" customHeight="false" outlineLevel="0" collapsed="false">
      <c r="A221" s="326"/>
      <c r="B221" s="142"/>
      <c r="C221" s="142"/>
      <c r="D221" s="142"/>
      <c r="E221" s="142"/>
      <c r="F221" s="142"/>
      <c r="G221" s="142"/>
      <c r="H221" s="142"/>
      <c r="I221" s="142"/>
      <c r="J221" s="142"/>
      <c r="K221" s="142"/>
      <c r="L221" s="142"/>
      <c r="M221" s="142"/>
    </row>
    <row r="222" customFormat="false" ht="12.75" hidden="false" customHeight="false" outlineLevel="0" collapsed="false">
      <c r="A222" s="326"/>
      <c r="B222" s="142"/>
      <c r="C222" s="142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</row>
    <row r="223" customFormat="false" ht="12.75" hidden="false" customHeight="false" outlineLevel="0" collapsed="false">
      <c r="A223" s="326"/>
      <c r="B223" s="142"/>
      <c r="C223" s="142"/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</row>
    <row r="224" customFormat="false" ht="12.75" hidden="false" customHeight="false" outlineLevel="0" collapsed="false">
      <c r="A224" s="326"/>
      <c r="B224" s="142"/>
      <c r="C224" s="142"/>
      <c r="D224" s="142"/>
      <c r="E224" s="142"/>
      <c r="F224" s="142"/>
      <c r="G224" s="142"/>
      <c r="H224" s="142"/>
      <c r="I224" s="142"/>
      <c r="J224" s="142"/>
      <c r="K224" s="142"/>
      <c r="L224" s="142"/>
      <c r="M224" s="142"/>
    </row>
    <row r="225" customFormat="false" ht="12.75" hidden="false" customHeight="false" outlineLevel="0" collapsed="false">
      <c r="A225" s="326"/>
      <c r="B225" s="142"/>
      <c r="C225" s="142"/>
      <c r="D225" s="142"/>
      <c r="E225" s="142"/>
      <c r="F225" s="142"/>
      <c r="G225" s="142"/>
      <c r="H225" s="142"/>
      <c r="I225" s="142"/>
      <c r="J225" s="142"/>
      <c r="K225" s="142"/>
      <c r="L225" s="142"/>
      <c r="M225" s="142"/>
    </row>
    <row r="226" customFormat="false" ht="12.75" hidden="false" customHeight="false" outlineLevel="0" collapsed="false">
      <c r="A226" s="326"/>
      <c r="B226" s="142"/>
      <c r="C226" s="142"/>
      <c r="D226" s="142"/>
      <c r="E226" s="142"/>
      <c r="F226" s="142"/>
      <c r="G226" s="142"/>
      <c r="H226" s="142"/>
      <c r="I226" s="142"/>
      <c r="J226" s="142"/>
      <c r="K226" s="142"/>
      <c r="L226" s="142"/>
      <c r="M226" s="142"/>
    </row>
    <row r="227" customFormat="false" ht="12.75" hidden="false" customHeight="false" outlineLevel="0" collapsed="false">
      <c r="A227" s="326"/>
      <c r="B227" s="142"/>
      <c r="C227" s="142"/>
      <c r="D227" s="142"/>
      <c r="E227" s="142"/>
      <c r="F227" s="142"/>
      <c r="G227" s="142"/>
      <c r="H227" s="142"/>
      <c r="I227" s="142"/>
      <c r="J227" s="142"/>
      <c r="K227" s="142"/>
      <c r="L227" s="142"/>
      <c r="M227" s="142"/>
    </row>
    <row r="228" customFormat="false" ht="12.75" hidden="false" customHeight="false" outlineLevel="0" collapsed="false">
      <c r="A228" s="326"/>
      <c r="B228" s="142"/>
      <c r="C228" s="142"/>
      <c r="D228" s="142"/>
      <c r="E228" s="142"/>
      <c r="F228" s="142"/>
      <c r="G228" s="142"/>
      <c r="H228" s="142"/>
      <c r="I228" s="142"/>
      <c r="J228" s="142"/>
      <c r="K228" s="142"/>
      <c r="L228" s="142"/>
      <c r="M228" s="142"/>
    </row>
    <row r="229" customFormat="false" ht="12.75" hidden="false" customHeight="false" outlineLevel="0" collapsed="false">
      <c r="A229" s="326"/>
      <c r="B229" s="142"/>
      <c r="C229" s="142"/>
      <c r="D229" s="142"/>
      <c r="E229" s="142"/>
      <c r="F229" s="142"/>
      <c r="G229" s="142"/>
      <c r="H229" s="142"/>
      <c r="I229" s="142"/>
      <c r="J229" s="142"/>
      <c r="K229" s="142"/>
      <c r="L229" s="142"/>
      <c r="M229" s="142"/>
    </row>
    <row r="230" customFormat="false" ht="12.75" hidden="false" customHeight="false" outlineLevel="0" collapsed="false">
      <c r="A230" s="326"/>
      <c r="B230" s="142"/>
      <c r="C230" s="142"/>
      <c r="D230" s="142"/>
      <c r="E230" s="142"/>
      <c r="F230" s="142"/>
      <c r="G230" s="142"/>
      <c r="H230" s="142"/>
      <c r="I230" s="142"/>
      <c r="J230" s="142"/>
      <c r="K230" s="142"/>
      <c r="L230" s="142"/>
      <c r="M230" s="142"/>
    </row>
    <row r="231" customFormat="false" ht="12.75" hidden="false" customHeight="false" outlineLevel="0" collapsed="false">
      <c r="A231" s="326"/>
      <c r="B231" s="142"/>
      <c r="C231" s="142"/>
      <c r="D231" s="142"/>
      <c r="E231" s="142"/>
      <c r="F231" s="142"/>
      <c r="G231" s="142"/>
      <c r="H231" s="142"/>
      <c r="I231" s="142"/>
      <c r="J231" s="142"/>
      <c r="K231" s="142"/>
      <c r="L231" s="142"/>
      <c r="M231" s="142"/>
    </row>
    <row r="232" customFormat="false" ht="12.75" hidden="false" customHeight="false" outlineLevel="0" collapsed="false">
      <c r="A232" s="326"/>
      <c r="B232" s="142"/>
      <c r="C232" s="142"/>
      <c r="D232" s="142"/>
      <c r="E232" s="142"/>
      <c r="F232" s="142"/>
      <c r="G232" s="142"/>
      <c r="H232" s="142"/>
      <c r="I232" s="142"/>
      <c r="J232" s="142"/>
      <c r="K232" s="142"/>
      <c r="L232" s="142"/>
      <c r="M232" s="142"/>
    </row>
    <row r="233" customFormat="false" ht="12.75" hidden="false" customHeight="false" outlineLevel="0" collapsed="false">
      <c r="A233" s="326"/>
      <c r="B233" s="142"/>
      <c r="C233" s="142"/>
      <c r="D233" s="142"/>
      <c r="E233" s="142"/>
      <c r="F233" s="142"/>
      <c r="G233" s="142"/>
      <c r="H233" s="142"/>
      <c r="I233" s="142"/>
      <c r="J233" s="142"/>
      <c r="K233" s="142"/>
      <c r="L233" s="142"/>
      <c r="M233" s="142"/>
    </row>
    <row r="234" customFormat="false" ht="12.75" hidden="false" customHeight="false" outlineLevel="0" collapsed="false">
      <c r="A234" s="326"/>
      <c r="B234" s="142"/>
      <c r="C234" s="142"/>
      <c r="D234" s="142"/>
      <c r="E234" s="142"/>
      <c r="F234" s="142"/>
      <c r="G234" s="142"/>
      <c r="H234" s="142"/>
      <c r="I234" s="142"/>
      <c r="J234" s="142"/>
      <c r="K234" s="142"/>
      <c r="L234" s="142"/>
      <c r="M234" s="142"/>
    </row>
    <row r="235" customFormat="false" ht="12.75" hidden="false" customHeight="false" outlineLevel="0" collapsed="false">
      <c r="A235" s="326"/>
      <c r="B235" s="142"/>
      <c r="C235" s="142"/>
      <c r="D235" s="142"/>
      <c r="E235" s="142"/>
      <c r="F235" s="142"/>
      <c r="G235" s="142"/>
      <c r="H235" s="142"/>
      <c r="I235" s="142"/>
      <c r="J235" s="142"/>
      <c r="K235" s="142"/>
      <c r="L235" s="142"/>
      <c r="M235" s="142"/>
    </row>
    <row r="236" customFormat="false" ht="12.75" hidden="false" customHeight="false" outlineLevel="0" collapsed="false">
      <c r="A236" s="326"/>
      <c r="B236" s="142"/>
      <c r="C236" s="142"/>
      <c r="D236" s="142"/>
      <c r="E236" s="142"/>
      <c r="F236" s="142"/>
      <c r="G236" s="142"/>
      <c r="H236" s="142"/>
      <c r="I236" s="142"/>
      <c r="J236" s="142"/>
      <c r="K236" s="142"/>
      <c r="L236" s="142"/>
      <c r="M236" s="142"/>
    </row>
    <row r="237" customFormat="false" ht="12.75" hidden="false" customHeight="false" outlineLevel="0" collapsed="false">
      <c r="A237" s="326"/>
      <c r="B237" s="142"/>
      <c r="C237" s="142"/>
      <c r="D237" s="142"/>
      <c r="E237" s="142"/>
      <c r="F237" s="142"/>
      <c r="G237" s="142"/>
      <c r="H237" s="142"/>
      <c r="I237" s="142"/>
      <c r="J237" s="142"/>
      <c r="K237" s="142"/>
      <c r="L237" s="142"/>
      <c r="M237" s="142"/>
    </row>
    <row r="238" customFormat="false" ht="12.75" hidden="false" customHeight="false" outlineLevel="0" collapsed="false">
      <c r="A238" s="326"/>
      <c r="B238" s="142"/>
      <c r="C238" s="142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</row>
    <row r="239" customFormat="false" ht="12.75" hidden="false" customHeight="false" outlineLevel="0" collapsed="false">
      <c r="A239" s="326"/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</row>
    <row r="240" customFormat="false" ht="12.75" hidden="false" customHeight="false" outlineLevel="0" collapsed="false">
      <c r="A240" s="326"/>
      <c r="B240" s="142"/>
      <c r="C240" s="142"/>
      <c r="D240" s="142"/>
      <c r="E240" s="142"/>
      <c r="F240" s="142"/>
      <c r="G240" s="142"/>
      <c r="H240" s="142"/>
      <c r="I240" s="142"/>
      <c r="J240" s="142"/>
      <c r="K240" s="142"/>
      <c r="L240" s="142"/>
      <c r="M240" s="142"/>
    </row>
    <row r="241" customFormat="false" ht="12.75" hidden="false" customHeight="false" outlineLevel="0" collapsed="false">
      <c r="A241" s="326"/>
      <c r="B241" s="142"/>
      <c r="C241" s="142"/>
      <c r="D241" s="142"/>
      <c r="E241" s="142"/>
      <c r="F241" s="142"/>
      <c r="G241" s="142"/>
      <c r="H241" s="142"/>
      <c r="I241" s="142"/>
      <c r="J241" s="142"/>
      <c r="K241" s="142"/>
      <c r="L241" s="142"/>
      <c r="M241" s="142"/>
    </row>
    <row r="242" customFormat="false" ht="12.75" hidden="false" customHeight="false" outlineLevel="0" collapsed="false">
      <c r="A242" s="326"/>
      <c r="B242" s="142"/>
      <c r="C242" s="142"/>
      <c r="D242" s="142"/>
      <c r="E242" s="142"/>
      <c r="F242" s="142"/>
      <c r="G242" s="142"/>
      <c r="H242" s="142"/>
      <c r="I242" s="142"/>
      <c r="J242" s="142"/>
      <c r="K242" s="142"/>
      <c r="L242" s="142"/>
      <c r="M242" s="142"/>
    </row>
    <row r="243" customFormat="false" ht="12.75" hidden="false" customHeight="false" outlineLevel="0" collapsed="false">
      <c r="A243" s="326"/>
      <c r="B243" s="142"/>
      <c r="C243" s="142"/>
      <c r="D243" s="142"/>
      <c r="E243" s="142"/>
      <c r="F243" s="142"/>
      <c r="G243" s="142"/>
      <c r="H243" s="142"/>
      <c r="I243" s="142"/>
      <c r="J243" s="142"/>
      <c r="K243" s="142"/>
      <c r="L243" s="142"/>
      <c r="M243" s="142"/>
    </row>
    <row r="244" customFormat="false" ht="12.75" hidden="false" customHeight="false" outlineLevel="0" collapsed="false">
      <c r="A244" s="326"/>
      <c r="B244" s="142"/>
      <c r="C244" s="142"/>
      <c r="D244" s="142"/>
      <c r="E244" s="142"/>
      <c r="F244" s="142"/>
      <c r="G244" s="142"/>
      <c r="H244" s="142"/>
      <c r="I244" s="142"/>
      <c r="J244" s="142"/>
      <c r="K244" s="142"/>
      <c r="L244" s="142"/>
      <c r="M244" s="142"/>
    </row>
    <row r="245" customFormat="false" ht="12.75" hidden="false" customHeight="false" outlineLevel="0" collapsed="false">
      <c r="A245" s="326"/>
      <c r="B245" s="142"/>
      <c r="C245" s="142"/>
      <c r="D245" s="142"/>
      <c r="E245" s="142"/>
      <c r="F245" s="142"/>
      <c r="G245" s="142"/>
      <c r="H245" s="142"/>
      <c r="I245" s="142"/>
      <c r="J245" s="142"/>
      <c r="K245" s="142"/>
      <c r="L245" s="142"/>
      <c r="M245" s="142"/>
    </row>
    <row r="246" customFormat="false" ht="12.75" hidden="false" customHeight="false" outlineLevel="0" collapsed="false">
      <c r="A246" s="326"/>
      <c r="B246" s="142"/>
      <c r="C246" s="142"/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</row>
    <row r="247" customFormat="false" ht="12.75" hidden="false" customHeight="false" outlineLevel="0" collapsed="false">
      <c r="A247" s="326"/>
      <c r="B247" s="142"/>
      <c r="C247" s="142"/>
      <c r="D247" s="142"/>
      <c r="E247" s="142"/>
      <c r="F247" s="142"/>
      <c r="G247" s="142"/>
      <c r="H247" s="142"/>
      <c r="I247" s="142"/>
      <c r="J247" s="142"/>
      <c r="K247" s="142"/>
      <c r="L247" s="142"/>
      <c r="M247" s="142"/>
    </row>
    <row r="248" customFormat="false" ht="12.75" hidden="false" customHeight="false" outlineLevel="0" collapsed="false">
      <c r="A248" s="326"/>
      <c r="B248" s="142"/>
      <c r="C248" s="142"/>
      <c r="D248" s="142"/>
      <c r="E248" s="142"/>
      <c r="F248" s="142"/>
      <c r="G248" s="142"/>
      <c r="H248" s="142"/>
      <c r="I248" s="142"/>
      <c r="J248" s="142"/>
      <c r="K248" s="142"/>
      <c r="L248" s="142"/>
      <c r="M248" s="142"/>
    </row>
    <row r="251" customFormat="false" ht="12.75" hidden="false" customHeight="false" outlineLevel="0" collapsed="false">
      <c r="I251" s="516"/>
      <c r="K251" s="516"/>
      <c r="M251" s="516"/>
    </row>
    <row r="256" customFormat="false" ht="12.75" hidden="false" customHeight="false" outlineLevel="0" collapsed="false">
      <c r="B256" s="423"/>
      <c r="D256" s="423"/>
      <c r="F256" s="423"/>
      <c r="H256" s="423"/>
      <c r="J256" s="423"/>
      <c r="L256" s="423"/>
      <c r="O256" s="423"/>
      <c r="Q256" s="423"/>
      <c r="S256" s="423"/>
      <c r="U256" s="423"/>
    </row>
    <row r="257" customFormat="false" ht="12.75" hidden="false" customHeight="false" outlineLevel="0" collapsed="false">
      <c r="B257" s="500"/>
      <c r="C257" s="501"/>
      <c r="D257" s="501"/>
      <c r="E257" s="501"/>
      <c r="F257" s="501"/>
      <c r="G257" s="501"/>
      <c r="H257" s="501"/>
      <c r="I257" s="501"/>
      <c r="J257" s="501"/>
      <c r="K257" s="501"/>
      <c r="L257" s="501"/>
      <c r="M257" s="501"/>
      <c r="O257" s="500"/>
      <c r="P257" s="501"/>
      <c r="Q257" s="501"/>
      <c r="R257" s="501"/>
      <c r="S257" s="501"/>
      <c r="T257" s="501"/>
      <c r="U257" s="501"/>
      <c r="V257" s="501"/>
      <c r="W257" s="501"/>
    </row>
    <row r="258" customFormat="false" ht="12.75" hidden="false" customHeight="false" outlineLevel="0" collapsed="false">
      <c r="A258" s="503"/>
      <c r="B258" s="424"/>
      <c r="C258" s="424"/>
      <c r="D258" s="424"/>
      <c r="E258" s="424"/>
      <c r="F258" s="424"/>
      <c r="G258" s="424"/>
      <c r="H258" s="424"/>
      <c r="I258" s="424"/>
      <c r="J258" s="424"/>
      <c r="K258" s="424"/>
      <c r="L258" s="424"/>
      <c r="M258" s="424"/>
      <c r="N258" s="503"/>
      <c r="O258" s="424"/>
      <c r="P258" s="424"/>
      <c r="Q258" s="424"/>
      <c r="R258" s="424"/>
      <c r="S258" s="424"/>
      <c r="T258" s="424"/>
      <c r="U258" s="424"/>
      <c r="V258" s="424"/>
      <c r="W258" s="424"/>
    </row>
    <row r="259" customFormat="false" ht="12.75" hidden="false" customHeight="false" outlineLevel="0" collapsed="false">
      <c r="A259" s="326"/>
      <c r="B259" s="142"/>
      <c r="C259" s="142"/>
      <c r="D259" s="142"/>
      <c r="E259" s="142"/>
      <c r="F259" s="142"/>
      <c r="G259" s="142"/>
      <c r="H259" s="142"/>
      <c r="I259" s="142"/>
      <c r="J259" s="142"/>
      <c r="K259" s="142"/>
      <c r="L259" s="142"/>
      <c r="M259" s="142"/>
      <c r="N259" s="326"/>
      <c r="O259" s="142"/>
      <c r="P259" s="142"/>
      <c r="Q259" s="142"/>
      <c r="R259" s="142"/>
      <c r="S259" s="142"/>
      <c r="T259" s="142"/>
      <c r="U259" s="142"/>
      <c r="V259" s="142"/>
      <c r="W259" s="142"/>
    </row>
    <row r="260" customFormat="false" ht="12.75" hidden="false" customHeight="false" outlineLevel="0" collapsed="false">
      <c r="A260" s="326"/>
      <c r="B260" s="142"/>
      <c r="C260" s="142"/>
      <c r="D260" s="142"/>
      <c r="E260" s="142"/>
      <c r="F260" s="142"/>
      <c r="G260" s="142"/>
      <c r="H260" s="142"/>
      <c r="I260" s="142"/>
      <c r="J260" s="142"/>
      <c r="K260" s="142"/>
      <c r="L260" s="142"/>
      <c r="M260" s="142"/>
      <c r="N260" s="326"/>
      <c r="O260" s="142"/>
      <c r="P260" s="142"/>
      <c r="Q260" s="142"/>
      <c r="R260" s="142"/>
      <c r="S260" s="142"/>
      <c r="T260" s="142"/>
      <c r="U260" s="142"/>
      <c r="V260" s="142"/>
      <c r="W260" s="142"/>
    </row>
    <row r="261" customFormat="false" ht="12.75" hidden="false" customHeight="false" outlineLevel="0" collapsed="false">
      <c r="A261" s="326"/>
      <c r="B261" s="142"/>
      <c r="C261" s="142"/>
      <c r="D261" s="142"/>
      <c r="E261" s="142"/>
      <c r="F261" s="142"/>
      <c r="G261" s="142"/>
      <c r="H261" s="142"/>
      <c r="I261" s="142"/>
      <c r="J261" s="142"/>
      <c r="K261" s="142"/>
      <c r="L261" s="142"/>
      <c r="M261" s="142"/>
      <c r="N261" s="326"/>
      <c r="O261" s="142"/>
      <c r="P261" s="142"/>
      <c r="Q261" s="142"/>
      <c r="R261" s="142"/>
      <c r="S261" s="142"/>
      <c r="T261" s="142"/>
      <c r="U261" s="142"/>
      <c r="V261" s="142"/>
      <c r="W261" s="142"/>
    </row>
    <row r="262" customFormat="false" ht="12.75" hidden="false" customHeight="false" outlineLevel="0" collapsed="false">
      <c r="A262" s="326"/>
      <c r="B262" s="142"/>
      <c r="C262" s="142"/>
      <c r="D262" s="142"/>
      <c r="E262" s="142"/>
      <c r="F262" s="142"/>
      <c r="G262" s="142"/>
      <c r="H262" s="142"/>
      <c r="I262" s="142"/>
      <c r="J262" s="142"/>
      <c r="K262" s="142"/>
      <c r="L262" s="142"/>
      <c r="M262" s="142"/>
      <c r="N262" s="326"/>
      <c r="O262" s="142"/>
      <c r="P262" s="142"/>
      <c r="Q262" s="142"/>
      <c r="R262" s="142"/>
      <c r="S262" s="142"/>
      <c r="T262" s="142"/>
      <c r="U262" s="142"/>
      <c r="V262" s="142"/>
      <c r="W262" s="142"/>
    </row>
    <row r="263" customFormat="false" ht="12.75" hidden="false" customHeight="false" outlineLevel="0" collapsed="false">
      <c r="A263" s="326"/>
      <c r="B263" s="142"/>
      <c r="C263" s="142"/>
      <c r="D263" s="142"/>
      <c r="E263" s="142"/>
      <c r="F263" s="142"/>
      <c r="G263" s="142"/>
      <c r="H263" s="142"/>
      <c r="I263" s="142"/>
      <c r="J263" s="142"/>
      <c r="K263" s="142"/>
      <c r="L263" s="142"/>
      <c r="M263" s="142"/>
      <c r="N263" s="326"/>
      <c r="O263" s="142"/>
      <c r="P263" s="142"/>
      <c r="Q263" s="142"/>
      <c r="R263" s="142"/>
      <c r="S263" s="142"/>
      <c r="T263" s="142"/>
      <c r="U263" s="142"/>
      <c r="V263" s="142"/>
      <c r="W263" s="142"/>
    </row>
    <row r="264" customFormat="false" ht="12.75" hidden="false" customHeight="false" outlineLevel="0" collapsed="false">
      <c r="A264" s="326"/>
      <c r="B264" s="142"/>
      <c r="C264" s="142"/>
      <c r="D264" s="142"/>
      <c r="E264" s="142"/>
      <c r="F264" s="142"/>
      <c r="G264" s="142"/>
      <c r="H264" s="142"/>
      <c r="I264" s="142"/>
      <c r="J264" s="142"/>
      <c r="K264" s="142"/>
      <c r="L264" s="142"/>
      <c r="M264" s="142"/>
      <c r="N264" s="326"/>
      <c r="O264" s="142"/>
      <c r="P264" s="142"/>
      <c r="Q264" s="142"/>
      <c r="R264" s="142"/>
      <c r="S264" s="142"/>
      <c r="T264" s="142"/>
      <c r="U264" s="142"/>
      <c r="V264" s="142"/>
      <c r="W264" s="142"/>
    </row>
    <row r="265" customFormat="false" ht="12.75" hidden="false" customHeight="false" outlineLevel="0" collapsed="false">
      <c r="A265" s="326"/>
      <c r="B265" s="142"/>
      <c r="C265" s="142"/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  <c r="N265" s="326"/>
      <c r="O265" s="142"/>
      <c r="P265" s="142"/>
      <c r="Q265" s="142"/>
      <c r="R265" s="142"/>
      <c r="S265" s="142"/>
      <c r="T265" s="142"/>
      <c r="U265" s="142"/>
      <c r="V265" s="142"/>
      <c r="W265" s="142"/>
    </row>
    <row r="266" customFormat="false" ht="12.75" hidden="false" customHeight="false" outlineLevel="0" collapsed="false">
      <c r="A266" s="326"/>
      <c r="B266" s="142"/>
      <c r="C266" s="142"/>
      <c r="D266" s="142"/>
      <c r="E266" s="142"/>
      <c r="F266" s="142"/>
      <c r="G266" s="142"/>
      <c r="H266" s="142"/>
      <c r="I266" s="142"/>
      <c r="J266" s="142"/>
      <c r="K266" s="142"/>
      <c r="L266" s="142"/>
      <c r="M266" s="142"/>
      <c r="N266" s="326"/>
      <c r="O266" s="142"/>
      <c r="P266" s="142"/>
      <c r="Q266" s="142"/>
      <c r="R266" s="142"/>
      <c r="S266" s="142"/>
      <c r="T266" s="142"/>
      <c r="U266" s="142"/>
      <c r="V266" s="142"/>
      <c r="W266" s="142"/>
    </row>
    <row r="267" customFormat="false" ht="12.75" hidden="false" customHeight="false" outlineLevel="0" collapsed="false">
      <c r="A267" s="326"/>
      <c r="B267" s="142"/>
      <c r="C267" s="142"/>
      <c r="D267" s="142"/>
      <c r="E267" s="142"/>
      <c r="F267" s="142"/>
      <c r="G267" s="142"/>
      <c r="H267" s="142"/>
      <c r="I267" s="142"/>
      <c r="J267" s="142"/>
      <c r="K267" s="142"/>
      <c r="L267" s="142"/>
      <c r="M267" s="142"/>
      <c r="N267" s="326"/>
      <c r="O267" s="142"/>
      <c r="P267" s="142"/>
      <c r="Q267" s="142"/>
      <c r="R267" s="142"/>
      <c r="S267" s="142"/>
      <c r="T267" s="142"/>
      <c r="U267" s="142"/>
      <c r="V267" s="142"/>
      <c r="W267" s="142"/>
    </row>
    <row r="268" customFormat="false" ht="12.75" hidden="false" customHeight="false" outlineLevel="0" collapsed="false">
      <c r="A268" s="326"/>
      <c r="B268" s="142"/>
      <c r="C268" s="142"/>
      <c r="D268" s="142"/>
      <c r="E268" s="142"/>
      <c r="F268" s="142"/>
      <c r="G268" s="142"/>
      <c r="H268" s="142"/>
      <c r="I268" s="142"/>
      <c r="J268" s="142"/>
      <c r="K268" s="142"/>
      <c r="L268" s="142"/>
      <c r="M268" s="142"/>
      <c r="N268" s="326"/>
      <c r="O268" s="142"/>
      <c r="P268" s="142"/>
      <c r="Q268" s="142"/>
      <c r="R268" s="142"/>
      <c r="S268" s="142"/>
      <c r="T268" s="142"/>
      <c r="U268" s="142"/>
      <c r="V268" s="142"/>
      <c r="W268" s="142"/>
    </row>
    <row r="269" customFormat="false" ht="12.75" hidden="false" customHeight="false" outlineLevel="0" collapsed="false">
      <c r="A269" s="326"/>
      <c r="B269" s="142"/>
      <c r="C269" s="142"/>
      <c r="D269" s="142"/>
      <c r="E269" s="142"/>
      <c r="F269" s="142"/>
      <c r="G269" s="142"/>
      <c r="H269" s="142"/>
      <c r="I269" s="142"/>
      <c r="J269" s="142"/>
      <c r="K269" s="142"/>
      <c r="L269" s="142"/>
      <c r="M269" s="142"/>
      <c r="N269" s="326"/>
      <c r="O269" s="142"/>
      <c r="P269" s="142"/>
      <c r="Q269" s="142"/>
      <c r="R269" s="142"/>
      <c r="S269" s="142"/>
      <c r="T269" s="142"/>
      <c r="U269" s="142"/>
      <c r="V269" s="142"/>
      <c r="W269" s="142"/>
    </row>
    <row r="270" customFormat="false" ht="12.75" hidden="false" customHeight="false" outlineLevel="0" collapsed="false">
      <c r="A270" s="326"/>
      <c r="B270" s="142"/>
      <c r="C270" s="142"/>
      <c r="D270" s="142"/>
      <c r="E270" s="142"/>
      <c r="F270" s="142"/>
      <c r="G270" s="142"/>
      <c r="H270" s="142"/>
      <c r="I270" s="142"/>
      <c r="J270" s="142"/>
      <c r="K270" s="142"/>
      <c r="L270" s="142"/>
      <c r="M270" s="142"/>
      <c r="N270" s="326"/>
      <c r="O270" s="142"/>
      <c r="P270" s="142"/>
      <c r="Q270" s="142"/>
      <c r="R270" s="142"/>
      <c r="S270" s="142"/>
      <c r="T270" s="142"/>
      <c r="U270" s="142"/>
      <c r="V270" s="142"/>
      <c r="W270" s="142"/>
    </row>
    <row r="271" customFormat="false" ht="12.75" hidden="false" customHeight="false" outlineLevel="0" collapsed="false">
      <c r="A271" s="326"/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142"/>
      <c r="M271" s="142"/>
      <c r="N271" s="326"/>
      <c r="O271" s="142"/>
      <c r="P271" s="142"/>
      <c r="Q271" s="142"/>
      <c r="R271" s="142"/>
      <c r="S271" s="142"/>
      <c r="T271" s="142"/>
      <c r="U271" s="142"/>
      <c r="V271" s="142"/>
      <c r="W271" s="142"/>
    </row>
    <row r="272" customFormat="false" ht="12.75" hidden="false" customHeight="false" outlineLevel="0" collapsed="false">
      <c r="A272" s="326"/>
      <c r="B272" s="142"/>
      <c r="C272" s="142"/>
      <c r="D272" s="142"/>
      <c r="E272" s="142"/>
      <c r="F272" s="142"/>
      <c r="G272" s="142"/>
      <c r="H272" s="142"/>
      <c r="I272" s="142"/>
      <c r="J272" s="142"/>
      <c r="K272" s="142"/>
      <c r="L272" s="142"/>
      <c r="M272" s="142"/>
      <c r="N272" s="326"/>
      <c r="O272" s="142"/>
      <c r="P272" s="142"/>
      <c r="Q272" s="142"/>
      <c r="R272" s="142"/>
      <c r="S272" s="142"/>
      <c r="T272" s="142"/>
      <c r="U272" s="142"/>
      <c r="V272" s="142"/>
      <c r="W272" s="142"/>
    </row>
    <row r="273" customFormat="false" ht="12.75" hidden="false" customHeight="false" outlineLevel="0" collapsed="false">
      <c r="A273" s="326"/>
      <c r="B273" s="142"/>
      <c r="C273" s="142"/>
      <c r="D273" s="142"/>
      <c r="E273" s="142"/>
      <c r="F273" s="142"/>
      <c r="G273" s="142"/>
      <c r="H273" s="142"/>
      <c r="I273" s="142"/>
      <c r="J273" s="142"/>
      <c r="K273" s="142"/>
      <c r="L273" s="142"/>
      <c r="M273" s="142"/>
      <c r="N273" s="326"/>
      <c r="O273" s="142"/>
      <c r="P273" s="142"/>
      <c r="Q273" s="142"/>
      <c r="R273" s="142"/>
      <c r="S273" s="142"/>
      <c r="T273" s="142"/>
      <c r="U273" s="142"/>
      <c r="V273" s="142"/>
      <c r="W273" s="142"/>
    </row>
    <row r="274" customFormat="false" ht="12.75" hidden="false" customHeight="false" outlineLevel="0" collapsed="false">
      <c r="A274" s="326"/>
      <c r="B274" s="142"/>
      <c r="C274" s="142"/>
      <c r="D274" s="142"/>
      <c r="E274" s="142"/>
      <c r="F274" s="142"/>
      <c r="G274" s="142"/>
      <c r="H274" s="142"/>
      <c r="I274" s="142"/>
      <c r="J274" s="142"/>
      <c r="K274" s="142"/>
      <c r="L274" s="142"/>
      <c r="M274" s="142"/>
      <c r="N274" s="326"/>
      <c r="O274" s="142"/>
      <c r="P274" s="142"/>
      <c r="Q274" s="142"/>
      <c r="R274" s="142"/>
      <c r="S274" s="142"/>
      <c r="T274" s="142"/>
      <c r="U274" s="142"/>
      <c r="V274" s="142"/>
      <c r="W274" s="142"/>
    </row>
    <row r="275" customFormat="false" ht="12.75" hidden="false" customHeight="false" outlineLevel="0" collapsed="false">
      <c r="A275" s="326"/>
      <c r="B275" s="142"/>
      <c r="C275" s="142"/>
      <c r="D275" s="142"/>
      <c r="E275" s="142"/>
      <c r="F275" s="142"/>
      <c r="G275" s="142"/>
      <c r="H275" s="142"/>
      <c r="I275" s="142"/>
      <c r="J275" s="142"/>
      <c r="K275" s="142"/>
      <c r="L275" s="142"/>
      <c r="M275" s="142"/>
      <c r="N275" s="326"/>
      <c r="O275" s="142"/>
      <c r="P275" s="142"/>
      <c r="Q275" s="142"/>
      <c r="R275" s="142"/>
      <c r="S275" s="142"/>
      <c r="T275" s="142"/>
      <c r="U275" s="142"/>
      <c r="V275" s="142"/>
      <c r="W275" s="142"/>
    </row>
    <row r="276" customFormat="false" ht="12.75" hidden="false" customHeight="false" outlineLevel="0" collapsed="false">
      <c r="A276" s="326"/>
      <c r="B276" s="142"/>
      <c r="C276" s="142"/>
      <c r="D276" s="142"/>
      <c r="E276" s="142"/>
      <c r="F276" s="142"/>
      <c r="G276" s="142"/>
      <c r="H276" s="142"/>
      <c r="I276" s="142"/>
      <c r="J276" s="142"/>
      <c r="K276" s="142"/>
      <c r="L276" s="142"/>
      <c r="M276" s="142"/>
      <c r="N276" s="326"/>
      <c r="O276" s="142"/>
      <c r="P276" s="142"/>
      <c r="Q276" s="142"/>
      <c r="R276" s="142"/>
      <c r="S276" s="142"/>
      <c r="T276" s="142"/>
      <c r="U276" s="142"/>
      <c r="V276" s="142"/>
      <c r="W276" s="142"/>
    </row>
    <row r="277" customFormat="false" ht="12.75" hidden="false" customHeight="false" outlineLevel="0" collapsed="false">
      <c r="A277" s="326"/>
      <c r="B277" s="142"/>
      <c r="C277" s="142"/>
      <c r="D277" s="142"/>
      <c r="E277" s="142"/>
      <c r="F277" s="142"/>
      <c r="G277" s="142"/>
      <c r="H277" s="142"/>
      <c r="I277" s="142"/>
      <c r="J277" s="142"/>
      <c r="K277" s="142"/>
      <c r="L277" s="142"/>
      <c r="M277" s="142"/>
      <c r="N277" s="326"/>
      <c r="O277" s="142"/>
      <c r="P277" s="142"/>
      <c r="Q277" s="142"/>
      <c r="R277" s="142"/>
      <c r="S277" s="142"/>
      <c r="T277" s="142"/>
      <c r="U277" s="142"/>
      <c r="V277" s="142"/>
      <c r="W277" s="142"/>
    </row>
    <row r="278" customFormat="false" ht="12.75" hidden="false" customHeight="false" outlineLevel="0" collapsed="false">
      <c r="A278" s="326"/>
      <c r="B278" s="142"/>
      <c r="C278" s="142"/>
      <c r="D278" s="142"/>
      <c r="E278" s="142"/>
      <c r="F278" s="142"/>
      <c r="G278" s="142"/>
      <c r="H278" s="142"/>
      <c r="I278" s="142"/>
      <c r="J278" s="142"/>
      <c r="K278" s="142"/>
      <c r="L278" s="142"/>
      <c r="M278" s="142"/>
      <c r="N278" s="326"/>
      <c r="O278" s="142"/>
      <c r="P278" s="142"/>
      <c r="Q278" s="142"/>
      <c r="R278" s="142"/>
      <c r="S278" s="142"/>
      <c r="T278" s="142"/>
      <c r="U278" s="142"/>
      <c r="V278" s="142"/>
      <c r="W278" s="142"/>
    </row>
    <row r="279" customFormat="false" ht="12.75" hidden="false" customHeight="false" outlineLevel="0" collapsed="false">
      <c r="A279" s="326"/>
      <c r="B279" s="142"/>
      <c r="C279" s="142"/>
      <c r="D279" s="142"/>
      <c r="E279" s="142"/>
      <c r="F279" s="142"/>
      <c r="G279" s="142"/>
      <c r="H279" s="142"/>
      <c r="I279" s="142"/>
      <c r="J279" s="142"/>
      <c r="K279" s="142"/>
      <c r="L279" s="142"/>
      <c r="M279" s="142"/>
      <c r="N279" s="326"/>
      <c r="O279" s="142"/>
      <c r="P279" s="142"/>
      <c r="Q279" s="142"/>
      <c r="R279" s="142"/>
      <c r="S279" s="142"/>
      <c r="T279" s="142"/>
      <c r="U279" s="142"/>
      <c r="V279" s="142"/>
      <c r="W279" s="142"/>
    </row>
    <row r="280" customFormat="false" ht="12.75" hidden="false" customHeight="false" outlineLevel="0" collapsed="false">
      <c r="A280" s="326"/>
      <c r="B280" s="142"/>
      <c r="C280" s="142"/>
      <c r="D280" s="142"/>
      <c r="E280" s="142"/>
      <c r="F280" s="142"/>
      <c r="G280" s="142"/>
      <c r="H280" s="142"/>
      <c r="I280" s="142"/>
      <c r="J280" s="142"/>
      <c r="K280" s="142"/>
      <c r="L280" s="142"/>
      <c r="M280" s="142"/>
      <c r="N280" s="326"/>
      <c r="O280" s="142"/>
      <c r="P280" s="142"/>
      <c r="Q280" s="142"/>
      <c r="R280" s="142"/>
      <c r="S280" s="142"/>
      <c r="T280" s="142"/>
      <c r="U280" s="142"/>
      <c r="V280" s="142"/>
      <c r="W280" s="142"/>
    </row>
    <row r="281" customFormat="false" ht="12.75" hidden="false" customHeight="false" outlineLevel="0" collapsed="false">
      <c r="A281" s="326"/>
      <c r="B281" s="142"/>
      <c r="C281" s="142"/>
      <c r="D281" s="142"/>
      <c r="E281" s="142"/>
      <c r="F281" s="142"/>
      <c r="G281" s="142"/>
      <c r="H281" s="142"/>
      <c r="I281" s="142"/>
      <c r="J281" s="142"/>
      <c r="K281" s="142"/>
      <c r="L281" s="142"/>
      <c r="M281" s="142"/>
      <c r="N281" s="326"/>
      <c r="O281" s="142"/>
      <c r="P281" s="142"/>
      <c r="Q281" s="142"/>
      <c r="R281" s="142"/>
      <c r="S281" s="142"/>
      <c r="T281" s="142"/>
      <c r="U281" s="142"/>
      <c r="V281" s="142"/>
      <c r="W281" s="142"/>
    </row>
    <row r="282" customFormat="false" ht="12.75" hidden="false" customHeight="false" outlineLevel="0" collapsed="false">
      <c r="A282" s="326"/>
      <c r="B282" s="142"/>
      <c r="C282" s="142"/>
      <c r="D282" s="142"/>
      <c r="E282" s="142"/>
      <c r="F282" s="142"/>
      <c r="G282" s="142"/>
      <c r="H282" s="142"/>
      <c r="I282" s="142"/>
      <c r="J282" s="142"/>
      <c r="K282" s="142"/>
      <c r="L282" s="142"/>
      <c r="M282" s="142"/>
      <c r="N282" s="326"/>
      <c r="O282" s="142"/>
      <c r="P282" s="142"/>
      <c r="Q282" s="142"/>
      <c r="R282" s="142"/>
      <c r="S282" s="142"/>
      <c r="T282" s="142"/>
      <c r="U282" s="142"/>
      <c r="V282" s="142"/>
      <c r="W282" s="142"/>
    </row>
    <row r="283" customFormat="false" ht="12.75" hidden="false" customHeight="false" outlineLevel="0" collapsed="false">
      <c r="A283" s="326"/>
      <c r="B283" s="142"/>
      <c r="C283" s="142"/>
      <c r="D283" s="142"/>
      <c r="E283" s="142"/>
      <c r="F283" s="142"/>
      <c r="G283" s="142"/>
      <c r="H283" s="142"/>
      <c r="I283" s="142"/>
      <c r="J283" s="142"/>
      <c r="K283" s="142"/>
      <c r="L283" s="142"/>
      <c r="M283" s="142"/>
      <c r="N283" s="326"/>
      <c r="O283" s="142"/>
      <c r="P283" s="142"/>
      <c r="Q283" s="142"/>
      <c r="R283" s="142"/>
      <c r="S283" s="142"/>
      <c r="T283" s="142"/>
      <c r="U283" s="142"/>
      <c r="V283" s="142"/>
      <c r="W283" s="142"/>
    </row>
    <row r="284" customFormat="false" ht="12.75" hidden="false" customHeight="false" outlineLevel="0" collapsed="false">
      <c r="A284" s="326"/>
      <c r="B284" s="142"/>
      <c r="C284" s="142"/>
      <c r="D284" s="142"/>
      <c r="E284" s="142"/>
      <c r="F284" s="142"/>
      <c r="G284" s="142"/>
      <c r="H284" s="142"/>
      <c r="I284" s="142"/>
      <c r="J284" s="142"/>
      <c r="K284" s="142"/>
      <c r="L284" s="142"/>
      <c r="M284" s="142"/>
      <c r="N284" s="326"/>
      <c r="O284" s="142"/>
      <c r="P284" s="142"/>
      <c r="Q284" s="142"/>
      <c r="R284" s="142"/>
      <c r="S284" s="142"/>
      <c r="T284" s="142"/>
      <c r="U284" s="142"/>
      <c r="V284" s="142"/>
      <c r="W284" s="142"/>
    </row>
    <row r="285" customFormat="false" ht="12.75" hidden="false" customHeight="false" outlineLevel="0" collapsed="false">
      <c r="A285" s="326"/>
      <c r="B285" s="142"/>
      <c r="C285" s="142"/>
      <c r="D285" s="142"/>
      <c r="E285" s="142"/>
      <c r="F285" s="142"/>
      <c r="G285" s="142"/>
      <c r="H285" s="142"/>
      <c r="I285" s="142"/>
      <c r="J285" s="142"/>
      <c r="K285" s="142"/>
      <c r="L285" s="142"/>
      <c r="M285" s="142"/>
      <c r="N285" s="326"/>
      <c r="O285" s="142"/>
      <c r="P285" s="142"/>
      <c r="Q285" s="142"/>
      <c r="R285" s="142"/>
      <c r="S285" s="142"/>
      <c r="T285" s="142"/>
      <c r="U285" s="142"/>
      <c r="V285" s="142"/>
      <c r="W285" s="142"/>
    </row>
    <row r="286" customFormat="false" ht="12.75" hidden="false" customHeight="false" outlineLevel="0" collapsed="false">
      <c r="A286" s="326"/>
      <c r="B286" s="142"/>
      <c r="C286" s="142"/>
      <c r="D286" s="142"/>
      <c r="E286" s="142"/>
      <c r="F286" s="142"/>
      <c r="G286" s="142"/>
      <c r="H286" s="142"/>
      <c r="I286" s="142"/>
      <c r="J286" s="142"/>
      <c r="K286" s="142"/>
      <c r="L286" s="142"/>
      <c r="M286" s="142"/>
      <c r="N286" s="326"/>
      <c r="O286" s="142"/>
      <c r="P286" s="142"/>
      <c r="Q286" s="142"/>
      <c r="R286" s="142"/>
      <c r="S286" s="142"/>
      <c r="T286" s="142"/>
      <c r="U286" s="142"/>
      <c r="V286" s="142"/>
      <c r="W286" s="142"/>
    </row>
    <row r="287" customFormat="false" ht="12.75" hidden="false" customHeight="false" outlineLevel="0" collapsed="false">
      <c r="A287" s="326"/>
      <c r="B287" s="142"/>
      <c r="C287" s="142"/>
      <c r="D287" s="142"/>
      <c r="E287" s="142"/>
      <c r="F287" s="142"/>
      <c r="G287" s="142"/>
      <c r="H287" s="142"/>
      <c r="I287" s="142"/>
      <c r="J287" s="142"/>
      <c r="K287" s="142"/>
      <c r="L287" s="142"/>
      <c r="M287" s="142"/>
      <c r="N287" s="326"/>
      <c r="O287" s="142"/>
      <c r="P287" s="142"/>
      <c r="Q287" s="142"/>
      <c r="R287" s="142"/>
      <c r="S287" s="142"/>
      <c r="T287" s="142"/>
      <c r="U287" s="142"/>
      <c r="V287" s="142"/>
      <c r="W287" s="142"/>
    </row>
    <row r="288" customFormat="false" ht="12.75" hidden="false" customHeight="false" outlineLevel="0" collapsed="false">
      <c r="A288" s="326"/>
      <c r="B288" s="142"/>
      <c r="C288" s="142"/>
      <c r="D288" s="142"/>
      <c r="E288" s="142"/>
      <c r="F288" s="142"/>
      <c r="G288" s="142"/>
      <c r="H288" s="142"/>
      <c r="I288" s="142"/>
      <c r="J288" s="142"/>
      <c r="K288" s="142"/>
      <c r="L288" s="142"/>
      <c r="M288" s="142"/>
      <c r="N288" s="326"/>
      <c r="O288" s="142"/>
      <c r="P288" s="142"/>
      <c r="Q288" s="142"/>
      <c r="R288" s="142"/>
      <c r="S288" s="142"/>
      <c r="T288" s="142"/>
      <c r="U288" s="142"/>
      <c r="V288" s="142"/>
      <c r="W288" s="142"/>
    </row>
    <row r="289" customFormat="false" ht="12.75" hidden="false" customHeight="false" outlineLevel="0" collapsed="false">
      <c r="A289" s="326"/>
      <c r="B289" s="142"/>
      <c r="C289" s="142"/>
      <c r="D289" s="142"/>
      <c r="E289" s="142"/>
      <c r="F289" s="142"/>
      <c r="G289" s="142"/>
      <c r="H289" s="142"/>
      <c r="I289" s="142"/>
      <c r="J289" s="142"/>
      <c r="K289" s="142"/>
      <c r="L289" s="142"/>
      <c r="M289" s="142"/>
      <c r="N289" s="326"/>
      <c r="O289" s="142"/>
      <c r="P289" s="142"/>
      <c r="Q289" s="142"/>
      <c r="R289" s="142"/>
      <c r="S289" s="142"/>
      <c r="T289" s="142"/>
      <c r="U289" s="142"/>
      <c r="V289" s="142"/>
      <c r="W289" s="142"/>
    </row>
    <row r="290" customFormat="false" ht="12.75" hidden="false" customHeight="false" outlineLevel="0" collapsed="false">
      <c r="A290" s="326"/>
      <c r="B290" s="142"/>
      <c r="C290" s="142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326"/>
      <c r="O290" s="142"/>
      <c r="P290" s="142"/>
      <c r="Q290" s="142"/>
      <c r="R290" s="142"/>
      <c r="S290" s="142"/>
      <c r="T290" s="142"/>
      <c r="U290" s="142"/>
      <c r="V290" s="142"/>
      <c r="W290" s="142"/>
    </row>
    <row r="293" customFormat="false" ht="12.75" hidden="false" customHeight="false" outlineLevel="0" collapsed="false">
      <c r="I293" s="516"/>
      <c r="K293" s="516"/>
      <c r="M293" s="516"/>
      <c r="V293" s="516"/>
      <c r="W293" s="142"/>
    </row>
    <row r="294" customFormat="false" ht="12.75" hidden="false" customHeight="false" outlineLevel="0" collapsed="false">
      <c r="W294" s="142"/>
    </row>
    <row r="295" customFormat="false" ht="12.75" hidden="false" customHeight="false" outlineLevel="0" collapsed="false">
      <c r="W295" s="142"/>
    </row>
    <row r="297" customFormat="false" ht="12.75" hidden="false" customHeight="false" outlineLevel="0" collapsed="false">
      <c r="O297" s="423"/>
      <c r="Q297" s="423"/>
      <c r="S297" s="423"/>
      <c r="U297" s="423"/>
    </row>
    <row r="298" customFormat="false" ht="12.75" hidden="false" customHeight="false" outlineLevel="0" collapsed="false">
      <c r="O298" s="500"/>
      <c r="P298" s="501"/>
      <c r="Q298" s="501"/>
      <c r="R298" s="501"/>
      <c r="S298" s="501"/>
      <c r="T298" s="501"/>
      <c r="U298" s="501"/>
      <c r="V298" s="501"/>
      <c r="W298" s="501"/>
    </row>
    <row r="299" customFormat="false" ht="12.75" hidden="false" customHeight="false" outlineLevel="0" collapsed="false">
      <c r="N299" s="503"/>
      <c r="O299" s="424"/>
      <c r="P299" s="424"/>
      <c r="Q299" s="424"/>
      <c r="R299" s="424"/>
      <c r="S299" s="424"/>
      <c r="T299" s="424"/>
      <c r="U299" s="424"/>
      <c r="V299" s="424"/>
      <c r="W299" s="424"/>
    </row>
    <row r="300" customFormat="false" ht="12.75" hidden="false" customHeight="false" outlineLevel="0" collapsed="false">
      <c r="N300" s="326"/>
      <c r="O300" s="142"/>
      <c r="P300" s="142"/>
      <c r="Q300" s="142"/>
      <c r="R300" s="142"/>
      <c r="S300" s="142"/>
      <c r="T300" s="142"/>
      <c r="U300" s="142"/>
      <c r="V300" s="142"/>
      <c r="W300" s="142"/>
    </row>
    <row r="301" customFormat="false" ht="12.75" hidden="false" customHeight="false" outlineLevel="0" collapsed="false">
      <c r="N301" s="326"/>
      <c r="O301" s="142"/>
      <c r="P301" s="142"/>
      <c r="Q301" s="142"/>
      <c r="R301" s="142"/>
      <c r="S301" s="142"/>
      <c r="T301" s="142"/>
      <c r="U301" s="142"/>
      <c r="V301" s="142"/>
      <c r="W301" s="142"/>
    </row>
    <row r="302" customFormat="false" ht="12.75" hidden="false" customHeight="false" outlineLevel="0" collapsed="false">
      <c r="N302" s="326"/>
      <c r="O302" s="142"/>
      <c r="P302" s="142"/>
      <c r="Q302" s="142"/>
      <c r="R302" s="142"/>
      <c r="S302" s="142"/>
      <c r="T302" s="142"/>
      <c r="U302" s="142"/>
      <c r="V302" s="142"/>
      <c r="W302" s="142"/>
    </row>
    <row r="303" customFormat="false" ht="12.75" hidden="false" customHeight="false" outlineLevel="0" collapsed="false">
      <c r="N303" s="326"/>
      <c r="O303" s="142"/>
      <c r="P303" s="142"/>
      <c r="Q303" s="142"/>
      <c r="R303" s="142"/>
      <c r="S303" s="142"/>
      <c r="T303" s="142"/>
      <c r="U303" s="142"/>
      <c r="V303" s="142"/>
      <c r="W303" s="142"/>
    </row>
    <row r="304" customFormat="false" ht="12.75" hidden="false" customHeight="false" outlineLevel="0" collapsed="false">
      <c r="N304" s="326"/>
      <c r="O304" s="142"/>
      <c r="P304" s="142"/>
      <c r="Q304" s="142"/>
      <c r="R304" s="142"/>
      <c r="S304" s="142"/>
      <c r="T304" s="142"/>
      <c r="U304" s="142"/>
      <c r="V304" s="142"/>
      <c r="W304" s="142"/>
    </row>
    <row r="305" customFormat="false" ht="12.75" hidden="false" customHeight="false" outlineLevel="0" collapsed="false">
      <c r="N305" s="326"/>
      <c r="O305" s="142"/>
      <c r="P305" s="142"/>
      <c r="Q305" s="142"/>
      <c r="R305" s="142"/>
      <c r="S305" s="142"/>
      <c r="T305" s="142"/>
      <c r="U305" s="142"/>
      <c r="V305" s="142"/>
      <c r="W305" s="142"/>
    </row>
    <row r="306" customFormat="false" ht="12.75" hidden="false" customHeight="false" outlineLevel="0" collapsed="false">
      <c r="N306" s="326"/>
      <c r="O306" s="142"/>
      <c r="P306" s="142"/>
      <c r="Q306" s="142"/>
      <c r="R306" s="142"/>
      <c r="S306" s="142"/>
      <c r="T306" s="142"/>
      <c r="U306" s="142"/>
      <c r="V306" s="142"/>
      <c r="W306" s="142"/>
    </row>
    <row r="307" customFormat="false" ht="12.75" hidden="false" customHeight="false" outlineLevel="0" collapsed="false">
      <c r="N307" s="326"/>
      <c r="O307" s="142"/>
      <c r="P307" s="142"/>
      <c r="Q307" s="142"/>
      <c r="R307" s="142"/>
      <c r="S307" s="142"/>
      <c r="T307" s="142"/>
      <c r="U307" s="142"/>
      <c r="V307" s="142"/>
      <c r="W307" s="142"/>
    </row>
    <row r="308" customFormat="false" ht="12.75" hidden="false" customHeight="false" outlineLevel="0" collapsed="false">
      <c r="N308" s="326"/>
      <c r="O308" s="142"/>
      <c r="P308" s="142"/>
      <c r="Q308" s="142"/>
      <c r="R308" s="142"/>
      <c r="S308" s="142"/>
      <c r="T308" s="142"/>
      <c r="U308" s="142"/>
      <c r="V308" s="142"/>
      <c r="W308" s="142"/>
    </row>
    <row r="309" customFormat="false" ht="12.75" hidden="false" customHeight="false" outlineLevel="0" collapsed="false">
      <c r="N309" s="326"/>
      <c r="O309" s="142"/>
      <c r="P309" s="142"/>
      <c r="Q309" s="142"/>
      <c r="R309" s="142"/>
      <c r="S309" s="142"/>
      <c r="T309" s="142"/>
      <c r="U309" s="142"/>
      <c r="V309" s="142"/>
      <c r="W309" s="142"/>
    </row>
    <row r="310" customFormat="false" ht="12.75" hidden="false" customHeight="false" outlineLevel="0" collapsed="false">
      <c r="N310" s="326"/>
      <c r="O310" s="142"/>
      <c r="P310" s="142"/>
      <c r="Q310" s="142"/>
      <c r="R310" s="142"/>
      <c r="S310" s="142"/>
      <c r="T310" s="142"/>
      <c r="U310" s="142"/>
      <c r="V310" s="142"/>
      <c r="W310" s="142"/>
    </row>
    <row r="311" customFormat="false" ht="12.75" hidden="false" customHeight="false" outlineLevel="0" collapsed="false">
      <c r="N311" s="326"/>
      <c r="O311" s="142"/>
      <c r="P311" s="142"/>
      <c r="Q311" s="142"/>
      <c r="R311" s="142"/>
      <c r="S311" s="142"/>
      <c r="T311" s="142"/>
      <c r="U311" s="142"/>
      <c r="V311" s="142"/>
      <c r="W311" s="142"/>
    </row>
    <row r="312" customFormat="false" ht="12.75" hidden="false" customHeight="false" outlineLevel="0" collapsed="false">
      <c r="N312" s="326"/>
      <c r="O312" s="142"/>
      <c r="P312" s="142"/>
      <c r="Q312" s="142"/>
      <c r="R312" s="142"/>
      <c r="S312" s="142"/>
      <c r="T312" s="142"/>
      <c r="U312" s="142"/>
      <c r="V312" s="142"/>
      <c r="W312" s="142"/>
    </row>
    <row r="313" customFormat="false" ht="12.75" hidden="false" customHeight="false" outlineLevel="0" collapsed="false">
      <c r="N313" s="326"/>
      <c r="O313" s="142"/>
      <c r="P313" s="142"/>
      <c r="Q313" s="142"/>
      <c r="R313" s="142"/>
      <c r="S313" s="142"/>
      <c r="T313" s="142"/>
      <c r="U313" s="142"/>
      <c r="V313" s="142"/>
      <c r="W313" s="142"/>
    </row>
    <row r="314" customFormat="false" ht="12.75" hidden="false" customHeight="false" outlineLevel="0" collapsed="false">
      <c r="N314" s="326"/>
      <c r="O314" s="142"/>
      <c r="P314" s="142"/>
      <c r="Q314" s="142"/>
      <c r="R314" s="142"/>
      <c r="S314" s="142"/>
      <c r="T314" s="142"/>
      <c r="U314" s="142"/>
      <c r="V314" s="142"/>
      <c r="W314" s="142"/>
    </row>
    <row r="315" customFormat="false" ht="12.75" hidden="false" customHeight="false" outlineLevel="0" collapsed="false">
      <c r="N315" s="326"/>
      <c r="O315" s="142"/>
      <c r="P315" s="142"/>
      <c r="Q315" s="142"/>
      <c r="R315" s="142"/>
      <c r="S315" s="142"/>
      <c r="T315" s="142"/>
      <c r="U315" s="142"/>
      <c r="V315" s="142"/>
      <c r="W315" s="142"/>
    </row>
    <row r="316" customFormat="false" ht="12.75" hidden="false" customHeight="false" outlineLevel="0" collapsed="false">
      <c r="N316" s="326"/>
      <c r="O316" s="142"/>
      <c r="P316" s="142"/>
      <c r="Q316" s="142"/>
      <c r="R316" s="142"/>
      <c r="S316" s="142"/>
      <c r="T316" s="142"/>
      <c r="U316" s="142"/>
      <c r="V316" s="142"/>
      <c r="W316" s="142"/>
    </row>
    <row r="317" customFormat="false" ht="12.75" hidden="false" customHeight="false" outlineLevel="0" collapsed="false">
      <c r="N317" s="326"/>
      <c r="O317" s="142"/>
      <c r="P317" s="142"/>
      <c r="Q317" s="142"/>
      <c r="R317" s="142"/>
      <c r="S317" s="142"/>
      <c r="T317" s="142"/>
      <c r="U317" s="142"/>
      <c r="V317" s="142"/>
      <c r="W317" s="142"/>
    </row>
    <row r="318" customFormat="false" ht="12.75" hidden="false" customHeight="false" outlineLevel="0" collapsed="false">
      <c r="N318" s="326"/>
      <c r="O318" s="142"/>
      <c r="P318" s="142"/>
      <c r="Q318" s="142"/>
      <c r="R318" s="142"/>
      <c r="S318" s="142"/>
      <c r="T318" s="142"/>
      <c r="U318" s="142"/>
      <c r="V318" s="142"/>
      <c r="W318" s="142"/>
    </row>
    <row r="319" customFormat="false" ht="12.75" hidden="false" customHeight="false" outlineLevel="0" collapsed="false">
      <c r="N319" s="326"/>
      <c r="O319" s="142"/>
      <c r="P319" s="142"/>
      <c r="Q319" s="142"/>
      <c r="R319" s="142"/>
      <c r="S319" s="142"/>
      <c r="T319" s="142"/>
      <c r="U319" s="142"/>
      <c r="V319" s="142"/>
      <c r="W319" s="142"/>
    </row>
    <row r="320" customFormat="false" ht="12.75" hidden="false" customHeight="false" outlineLevel="0" collapsed="false">
      <c r="N320" s="326"/>
      <c r="O320" s="142"/>
      <c r="P320" s="142"/>
      <c r="Q320" s="142"/>
      <c r="R320" s="142"/>
      <c r="S320" s="142"/>
      <c r="T320" s="142"/>
      <c r="U320" s="142"/>
      <c r="V320" s="142"/>
      <c r="W320" s="142"/>
    </row>
    <row r="321" customFormat="false" ht="12.75" hidden="false" customHeight="false" outlineLevel="0" collapsed="false">
      <c r="N321" s="326"/>
      <c r="O321" s="142"/>
      <c r="P321" s="142"/>
      <c r="Q321" s="142"/>
      <c r="R321" s="142"/>
      <c r="S321" s="142"/>
      <c r="T321" s="142"/>
      <c r="U321" s="142"/>
      <c r="V321" s="142"/>
      <c r="W321" s="142"/>
    </row>
    <row r="322" customFormat="false" ht="12.75" hidden="false" customHeight="false" outlineLevel="0" collapsed="false">
      <c r="N322" s="326"/>
      <c r="O322" s="142"/>
      <c r="P322" s="142"/>
      <c r="Q322" s="142"/>
      <c r="R322" s="142"/>
      <c r="S322" s="142"/>
      <c r="T322" s="142"/>
      <c r="U322" s="142"/>
      <c r="V322" s="142"/>
      <c r="W322" s="142"/>
    </row>
    <row r="323" customFormat="false" ht="12.75" hidden="false" customHeight="false" outlineLevel="0" collapsed="false">
      <c r="N323" s="326"/>
      <c r="O323" s="142"/>
      <c r="P323" s="142"/>
      <c r="Q323" s="142"/>
      <c r="R323" s="142"/>
      <c r="S323" s="142"/>
      <c r="T323" s="142"/>
      <c r="U323" s="142"/>
      <c r="V323" s="142"/>
      <c r="W323" s="142"/>
    </row>
    <row r="324" customFormat="false" ht="12.75" hidden="false" customHeight="false" outlineLevel="0" collapsed="false">
      <c r="N324" s="326"/>
      <c r="O324" s="142"/>
      <c r="P324" s="142"/>
      <c r="Q324" s="142"/>
      <c r="R324" s="142"/>
      <c r="S324" s="142"/>
      <c r="T324" s="142"/>
      <c r="U324" s="142"/>
      <c r="V324" s="142"/>
      <c r="W324" s="142"/>
    </row>
    <row r="325" customFormat="false" ht="12.75" hidden="false" customHeight="false" outlineLevel="0" collapsed="false">
      <c r="N325" s="326"/>
      <c r="O325" s="142"/>
      <c r="P325" s="142"/>
      <c r="Q325" s="142"/>
      <c r="R325" s="142"/>
      <c r="S325" s="142"/>
      <c r="T325" s="142"/>
      <c r="U325" s="142"/>
      <c r="V325" s="142"/>
      <c r="W325" s="142"/>
    </row>
    <row r="326" customFormat="false" ht="12.75" hidden="false" customHeight="false" outlineLevel="0" collapsed="false">
      <c r="N326" s="326"/>
      <c r="O326" s="142"/>
      <c r="P326" s="142"/>
      <c r="Q326" s="142"/>
      <c r="R326" s="142"/>
      <c r="S326" s="142"/>
      <c r="T326" s="142"/>
      <c r="U326" s="142"/>
      <c r="V326" s="142"/>
      <c r="W326" s="142"/>
    </row>
    <row r="327" customFormat="false" ht="12.75" hidden="false" customHeight="false" outlineLevel="0" collapsed="false">
      <c r="N327" s="326"/>
      <c r="O327" s="142"/>
      <c r="P327" s="142"/>
      <c r="Q327" s="142"/>
      <c r="R327" s="142"/>
      <c r="S327" s="142"/>
      <c r="T327" s="142"/>
      <c r="U327" s="142"/>
      <c r="V327" s="142"/>
      <c r="W327" s="142"/>
    </row>
    <row r="328" customFormat="false" ht="12.75" hidden="false" customHeight="false" outlineLevel="0" collapsed="false">
      <c r="N328" s="326"/>
      <c r="O328" s="142"/>
      <c r="P328" s="142"/>
      <c r="Q328" s="142"/>
      <c r="R328" s="142"/>
      <c r="S328" s="142"/>
      <c r="T328" s="142"/>
      <c r="U328" s="142"/>
      <c r="V328" s="142"/>
      <c r="W328" s="142"/>
    </row>
    <row r="329" customFormat="false" ht="12.75" hidden="false" customHeight="false" outlineLevel="0" collapsed="false">
      <c r="N329" s="326"/>
      <c r="O329" s="142"/>
      <c r="P329" s="142"/>
      <c r="Q329" s="142"/>
      <c r="R329" s="142"/>
      <c r="S329" s="142"/>
      <c r="T329" s="142"/>
      <c r="U329" s="142"/>
      <c r="V329" s="142"/>
      <c r="W329" s="142"/>
    </row>
    <row r="330" customFormat="false" ht="12.75" hidden="false" customHeight="false" outlineLevel="0" collapsed="false">
      <c r="N330" s="326"/>
      <c r="O330" s="142"/>
      <c r="P330" s="142"/>
      <c r="Q330" s="142"/>
      <c r="R330" s="142"/>
      <c r="S330" s="142"/>
      <c r="T330" s="142"/>
      <c r="U330" s="142"/>
      <c r="V330" s="142"/>
      <c r="W330" s="142"/>
    </row>
    <row r="331" customFormat="false" ht="12.75" hidden="false" customHeight="false" outlineLevel="0" collapsed="false">
      <c r="N331" s="326"/>
      <c r="O331" s="142"/>
      <c r="P331" s="142"/>
      <c r="Q331" s="142"/>
      <c r="R331" s="142"/>
      <c r="S331" s="142"/>
      <c r="T331" s="142"/>
      <c r="U331" s="142"/>
      <c r="V331" s="142"/>
      <c r="W331" s="142"/>
    </row>
    <row r="334" customFormat="false" ht="12.75" hidden="false" customHeight="false" outlineLevel="0" collapsed="false">
      <c r="P334" s="217"/>
      <c r="R334" s="217"/>
      <c r="T334" s="217"/>
      <c r="V334" s="217"/>
      <c r="W334" s="142"/>
    </row>
    <row r="335" customFormat="false" ht="12.75" hidden="false" customHeight="false" outlineLevel="0" collapsed="false">
      <c r="W335" s="142"/>
    </row>
    <row r="336" customFormat="false" ht="12.75" hidden="false" customHeight="false" outlineLevel="0" collapsed="false">
      <c r="N336" s="517"/>
      <c r="W336" s="142"/>
    </row>
    <row r="339" customFormat="false" ht="12.75" hidden="false" customHeight="false" outlineLevel="0" collapsed="false">
      <c r="O339" s="423"/>
      <c r="Q339" s="423"/>
      <c r="S339" s="423"/>
      <c r="U339" s="423"/>
    </row>
    <row r="340" customFormat="false" ht="12.75" hidden="false" customHeight="false" outlineLevel="0" collapsed="false">
      <c r="O340" s="500"/>
      <c r="P340" s="501"/>
      <c r="Q340" s="501"/>
      <c r="R340" s="501"/>
      <c r="S340" s="501"/>
      <c r="T340" s="501"/>
      <c r="U340" s="501"/>
      <c r="V340" s="501"/>
      <c r="W340" s="501"/>
    </row>
    <row r="341" customFormat="false" ht="12.75" hidden="false" customHeight="false" outlineLevel="0" collapsed="false">
      <c r="N341" s="503"/>
      <c r="O341" s="424"/>
      <c r="P341" s="424"/>
      <c r="Q341" s="424"/>
      <c r="R341" s="424"/>
      <c r="S341" s="424"/>
      <c r="T341" s="424"/>
      <c r="U341" s="424"/>
      <c r="V341" s="424"/>
      <c r="W341" s="424"/>
    </row>
    <row r="342" customFormat="false" ht="12.75" hidden="false" customHeight="false" outlineLevel="0" collapsed="false">
      <c r="N342" s="326"/>
      <c r="O342" s="142"/>
      <c r="P342" s="142"/>
      <c r="Q342" s="142"/>
      <c r="R342" s="142"/>
      <c r="S342" s="142"/>
      <c r="T342" s="142"/>
      <c r="U342" s="142"/>
      <c r="V342" s="142"/>
      <c r="W342" s="142"/>
    </row>
    <row r="343" customFormat="false" ht="12.75" hidden="false" customHeight="false" outlineLevel="0" collapsed="false">
      <c r="N343" s="326"/>
      <c r="O343" s="142"/>
      <c r="P343" s="142"/>
      <c r="Q343" s="142"/>
      <c r="R343" s="142"/>
      <c r="S343" s="142"/>
      <c r="T343" s="142"/>
      <c r="U343" s="142"/>
      <c r="V343" s="142"/>
      <c r="W343" s="142"/>
    </row>
    <row r="344" customFormat="false" ht="12.75" hidden="false" customHeight="false" outlineLevel="0" collapsed="false">
      <c r="N344" s="326"/>
      <c r="O344" s="142"/>
      <c r="P344" s="142"/>
      <c r="Q344" s="142"/>
      <c r="R344" s="142"/>
      <c r="S344" s="142"/>
      <c r="T344" s="142"/>
      <c r="U344" s="142"/>
      <c r="V344" s="142"/>
      <c r="W344" s="142"/>
    </row>
    <row r="345" customFormat="false" ht="12.75" hidden="false" customHeight="false" outlineLevel="0" collapsed="false">
      <c r="N345" s="326"/>
      <c r="O345" s="142"/>
      <c r="P345" s="142"/>
      <c r="Q345" s="142"/>
      <c r="R345" s="142"/>
      <c r="S345" s="142"/>
      <c r="T345" s="142"/>
      <c r="U345" s="142"/>
      <c r="V345" s="142"/>
      <c r="W345" s="142"/>
    </row>
    <row r="346" customFormat="false" ht="12.75" hidden="false" customHeight="false" outlineLevel="0" collapsed="false">
      <c r="N346" s="326"/>
      <c r="O346" s="142"/>
      <c r="P346" s="142"/>
      <c r="Q346" s="142"/>
      <c r="R346" s="142"/>
      <c r="S346" s="142"/>
      <c r="T346" s="142"/>
      <c r="U346" s="142"/>
      <c r="V346" s="142"/>
      <c r="W346" s="142"/>
    </row>
    <row r="347" customFormat="false" ht="12.75" hidden="false" customHeight="false" outlineLevel="0" collapsed="false">
      <c r="N347" s="326"/>
      <c r="O347" s="142"/>
      <c r="P347" s="142"/>
      <c r="Q347" s="142"/>
      <c r="R347" s="142"/>
      <c r="S347" s="142"/>
      <c r="T347" s="142"/>
      <c r="U347" s="142"/>
      <c r="V347" s="142"/>
      <c r="W347" s="142"/>
    </row>
    <row r="348" customFormat="false" ht="12.75" hidden="false" customHeight="false" outlineLevel="0" collapsed="false">
      <c r="N348" s="326"/>
      <c r="O348" s="142"/>
      <c r="P348" s="142"/>
      <c r="Q348" s="142"/>
      <c r="R348" s="142"/>
      <c r="S348" s="142"/>
      <c r="T348" s="142"/>
      <c r="U348" s="142"/>
      <c r="V348" s="142"/>
      <c r="W348" s="142"/>
    </row>
    <row r="349" customFormat="false" ht="12.75" hidden="false" customHeight="false" outlineLevel="0" collapsed="false">
      <c r="N349" s="326"/>
      <c r="O349" s="142"/>
      <c r="P349" s="142"/>
      <c r="Q349" s="142"/>
      <c r="R349" s="142"/>
      <c r="S349" s="142"/>
      <c r="T349" s="142"/>
      <c r="U349" s="142"/>
      <c r="V349" s="142"/>
      <c r="W349" s="142"/>
    </row>
    <row r="350" customFormat="false" ht="12.75" hidden="false" customHeight="false" outlineLevel="0" collapsed="false">
      <c r="N350" s="326"/>
      <c r="O350" s="142"/>
      <c r="P350" s="142"/>
      <c r="Q350" s="142"/>
      <c r="R350" s="142"/>
      <c r="S350" s="142"/>
      <c r="T350" s="142"/>
      <c r="U350" s="142"/>
      <c r="V350" s="142"/>
      <c r="W350" s="142"/>
    </row>
    <row r="351" customFormat="false" ht="12.75" hidden="false" customHeight="false" outlineLevel="0" collapsed="false">
      <c r="N351" s="326"/>
      <c r="O351" s="142"/>
      <c r="P351" s="142"/>
      <c r="Q351" s="142"/>
      <c r="R351" s="142"/>
      <c r="S351" s="142"/>
      <c r="T351" s="142"/>
      <c r="U351" s="142"/>
      <c r="V351" s="142"/>
      <c r="W351" s="142"/>
    </row>
    <row r="352" customFormat="false" ht="12.75" hidden="false" customHeight="false" outlineLevel="0" collapsed="false">
      <c r="N352" s="326"/>
      <c r="O352" s="142"/>
      <c r="P352" s="142"/>
      <c r="Q352" s="142"/>
      <c r="R352" s="142"/>
      <c r="S352" s="142"/>
      <c r="T352" s="142"/>
      <c r="U352" s="142"/>
      <c r="V352" s="142"/>
      <c r="W352" s="142"/>
    </row>
    <row r="353" customFormat="false" ht="12.75" hidden="false" customHeight="false" outlineLevel="0" collapsed="false">
      <c r="N353" s="326"/>
      <c r="O353" s="142"/>
      <c r="P353" s="142"/>
      <c r="Q353" s="142"/>
      <c r="R353" s="142"/>
      <c r="S353" s="142"/>
      <c r="T353" s="142"/>
      <c r="U353" s="142"/>
      <c r="V353" s="142"/>
      <c r="W353" s="142"/>
    </row>
    <row r="354" customFormat="false" ht="12.75" hidden="false" customHeight="false" outlineLevel="0" collapsed="false">
      <c r="N354" s="326"/>
      <c r="O354" s="142"/>
      <c r="P354" s="142"/>
      <c r="Q354" s="142"/>
      <c r="R354" s="142"/>
      <c r="S354" s="142"/>
      <c r="T354" s="142"/>
      <c r="U354" s="142"/>
      <c r="V354" s="142"/>
      <c r="W354" s="142"/>
    </row>
    <row r="355" customFormat="false" ht="12.75" hidden="false" customHeight="false" outlineLevel="0" collapsed="false">
      <c r="N355" s="326"/>
      <c r="O355" s="142"/>
      <c r="P355" s="142"/>
      <c r="Q355" s="142"/>
      <c r="R355" s="142"/>
      <c r="S355" s="142"/>
      <c r="T355" s="142"/>
      <c r="U355" s="142"/>
      <c r="V355" s="142"/>
      <c r="W355" s="142"/>
    </row>
    <row r="356" customFormat="false" ht="12.75" hidden="false" customHeight="false" outlineLevel="0" collapsed="false">
      <c r="N356" s="326"/>
      <c r="O356" s="142"/>
      <c r="P356" s="142"/>
      <c r="Q356" s="142"/>
      <c r="R356" s="142"/>
      <c r="S356" s="142"/>
      <c r="T356" s="142"/>
      <c r="U356" s="142"/>
      <c r="V356" s="142"/>
      <c r="W356" s="142"/>
    </row>
    <row r="357" customFormat="false" ht="12.75" hidden="false" customHeight="false" outlineLevel="0" collapsed="false">
      <c r="N357" s="326"/>
      <c r="O357" s="142"/>
      <c r="P357" s="142"/>
      <c r="Q357" s="142"/>
      <c r="R357" s="142"/>
      <c r="S357" s="142"/>
      <c r="T357" s="142"/>
      <c r="U357" s="142"/>
      <c r="V357" s="142"/>
      <c r="W357" s="142"/>
    </row>
    <row r="358" customFormat="false" ht="12.75" hidden="false" customHeight="false" outlineLevel="0" collapsed="false">
      <c r="N358" s="326"/>
      <c r="O358" s="142"/>
      <c r="P358" s="142"/>
      <c r="Q358" s="142"/>
      <c r="R358" s="142"/>
      <c r="S358" s="142"/>
      <c r="T358" s="142"/>
      <c r="U358" s="142"/>
      <c r="V358" s="142"/>
      <c r="W358" s="142"/>
    </row>
    <row r="359" customFormat="false" ht="12.75" hidden="false" customHeight="false" outlineLevel="0" collapsed="false">
      <c r="N359" s="326"/>
      <c r="O359" s="142"/>
      <c r="P359" s="142"/>
      <c r="Q359" s="142"/>
      <c r="R359" s="142"/>
      <c r="S359" s="142"/>
      <c r="T359" s="142"/>
      <c r="U359" s="142"/>
      <c r="V359" s="142"/>
      <c r="W359" s="142"/>
    </row>
    <row r="360" customFormat="false" ht="12.75" hidden="false" customHeight="false" outlineLevel="0" collapsed="false">
      <c r="N360" s="326"/>
      <c r="O360" s="142"/>
      <c r="P360" s="142"/>
      <c r="Q360" s="142"/>
      <c r="R360" s="142"/>
      <c r="S360" s="142"/>
      <c r="T360" s="142"/>
      <c r="U360" s="142"/>
      <c r="V360" s="142"/>
      <c r="W360" s="142"/>
    </row>
    <row r="361" customFormat="false" ht="12.75" hidden="false" customHeight="false" outlineLevel="0" collapsed="false">
      <c r="N361" s="326"/>
      <c r="O361" s="142"/>
      <c r="P361" s="142"/>
      <c r="Q361" s="142"/>
      <c r="R361" s="142"/>
      <c r="S361" s="142"/>
      <c r="T361" s="142"/>
      <c r="U361" s="142"/>
      <c r="V361" s="142"/>
      <c r="W361" s="142"/>
    </row>
    <row r="362" customFormat="false" ht="12.75" hidden="false" customHeight="false" outlineLevel="0" collapsed="false">
      <c r="N362" s="326"/>
      <c r="O362" s="142"/>
      <c r="P362" s="142"/>
      <c r="Q362" s="142"/>
      <c r="R362" s="142"/>
      <c r="S362" s="142"/>
      <c r="T362" s="142"/>
      <c r="U362" s="142"/>
      <c r="V362" s="142"/>
      <c r="W362" s="142"/>
    </row>
    <row r="363" customFormat="false" ht="12.75" hidden="false" customHeight="false" outlineLevel="0" collapsed="false">
      <c r="N363" s="326"/>
      <c r="O363" s="142"/>
      <c r="P363" s="142"/>
      <c r="Q363" s="142"/>
      <c r="R363" s="142"/>
      <c r="S363" s="142"/>
      <c r="T363" s="142"/>
      <c r="U363" s="142"/>
      <c r="V363" s="142"/>
      <c r="W363" s="142"/>
    </row>
    <row r="364" customFormat="false" ht="12.75" hidden="false" customHeight="false" outlineLevel="0" collapsed="false">
      <c r="N364" s="326"/>
      <c r="O364" s="142"/>
      <c r="P364" s="142"/>
      <c r="Q364" s="142"/>
      <c r="R364" s="142"/>
      <c r="S364" s="142"/>
      <c r="T364" s="142"/>
      <c r="U364" s="142"/>
      <c r="V364" s="142"/>
      <c r="W364" s="142"/>
    </row>
    <row r="365" customFormat="false" ht="12.75" hidden="false" customHeight="false" outlineLevel="0" collapsed="false">
      <c r="N365" s="326"/>
      <c r="O365" s="142"/>
      <c r="P365" s="142"/>
      <c r="Q365" s="142"/>
      <c r="R365" s="142"/>
      <c r="S365" s="142"/>
      <c r="T365" s="142"/>
      <c r="U365" s="142"/>
      <c r="V365" s="142"/>
      <c r="W365" s="142"/>
    </row>
    <row r="366" customFormat="false" ht="12.75" hidden="false" customHeight="false" outlineLevel="0" collapsed="false">
      <c r="N366" s="326"/>
      <c r="O366" s="142"/>
      <c r="P366" s="142"/>
      <c r="Q366" s="142"/>
      <c r="R366" s="142"/>
      <c r="S366" s="142"/>
      <c r="T366" s="142"/>
      <c r="U366" s="142"/>
      <c r="V366" s="142"/>
      <c r="W366" s="142"/>
    </row>
    <row r="367" customFormat="false" ht="12.75" hidden="false" customHeight="false" outlineLevel="0" collapsed="false">
      <c r="N367" s="326"/>
      <c r="O367" s="142"/>
      <c r="P367" s="142"/>
      <c r="Q367" s="142"/>
      <c r="R367" s="142"/>
      <c r="S367" s="142"/>
      <c r="T367" s="142"/>
      <c r="U367" s="142"/>
      <c r="V367" s="142"/>
      <c r="W367" s="142"/>
    </row>
    <row r="368" customFormat="false" ht="12.75" hidden="false" customHeight="false" outlineLevel="0" collapsed="false">
      <c r="N368" s="326"/>
      <c r="O368" s="142"/>
      <c r="P368" s="142"/>
      <c r="Q368" s="142"/>
      <c r="R368" s="142"/>
      <c r="S368" s="142"/>
      <c r="T368" s="142"/>
      <c r="U368" s="142"/>
      <c r="V368" s="142"/>
      <c r="W368" s="142"/>
    </row>
    <row r="369" customFormat="false" ht="12.75" hidden="false" customHeight="false" outlineLevel="0" collapsed="false">
      <c r="N369" s="326"/>
      <c r="O369" s="142"/>
      <c r="P369" s="142"/>
      <c r="Q369" s="142"/>
      <c r="R369" s="142"/>
      <c r="S369" s="142"/>
      <c r="T369" s="142"/>
      <c r="U369" s="142"/>
      <c r="V369" s="142"/>
      <c r="W369" s="142"/>
    </row>
    <row r="370" customFormat="false" ht="12.75" hidden="false" customHeight="false" outlineLevel="0" collapsed="false">
      <c r="N370" s="326"/>
      <c r="O370" s="142"/>
      <c r="P370" s="142"/>
      <c r="Q370" s="142"/>
      <c r="R370" s="142"/>
      <c r="S370" s="142"/>
      <c r="T370" s="142"/>
      <c r="U370" s="142"/>
      <c r="V370" s="142"/>
      <c r="W370" s="142"/>
    </row>
    <row r="371" customFormat="false" ht="12.75" hidden="false" customHeight="false" outlineLevel="0" collapsed="false">
      <c r="N371" s="326"/>
      <c r="O371" s="142"/>
      <c r="P371" s="142"/>
      <c r="Q371" s="142"/>
      <c r="R371" s="142"/>
      <c r="S371" s="142"/>
      <c r="T371" s="142"/>
      <c r="U371" s="142"/>
      <c r="V371" s="142"/>
      <c r="W371" s="142"/>
    </row>
    <row r="372" customFormat="false" ht="12.75" hidden="false" customHeight="false" outlineLevel="0" collapsed="false">
      <c r="N372" s="326"/>
      <c r="O372" s="142"/>
      <c r="P372" s="142"/>
      <c r="Q372" s="142"/>
      <c r="R372" s="142"/>
      <c r="S372" s="142"/>
      <c r="T372" s="142"/>
      <c r="U372" s="142"/>
      <c r="V372" s="142"/>
      <c r="W372" s="142"/>
    </row>
    <row r="373" customFormat="false" ht="12.75" hidden="false" customHeight="false" outlineLevel="0" collapsed="false">
      <c r="N373" s="326"/>
      <c r="O373" s="142"/>
      <c r="P373" s="142"/>
      <c r="Q373" s="142"/>
      <c r="R373" s="142"/>
      <c r="S373" s="142"/>
      <c r="T373" s="142"/>
      <c r="U373" s="142"/>
      <c r="V373" s="142"/>
      <c r="W373" s="142"/>
    </row>
    <row r="376" customFormat="false" ht="12.75" hidden="false" customHeight="false" outlineLevel="0" collapsed="false">
      <c r="N376" s="499"/>
      <c r="P376" s="217"/>
      <c r="R376" s="217"/>
      <c r="T376" s="217"/>
      <c r="V376" s="217"/>
      <c r="W376" s="142"/>
    </row>
    <row r="377" customFormat="false" ht="12.75" hidden="false" customHeight="false" outlineLevel="0" collapsed="false">
      <c r="W377" s="142"/>
    </row>
    <row r="378" customFormat="false" ht="12.75" hidden="false" customHeight="false" outlineLevel="0" collapsed="false">
      <c r="N378" s="517"/>
      <c r="W378" s="301"/>
    </row>
    <row r="381" customFormat="false" ht="12.75" hidden="false" customHeight="false" outlineLevel="0" collapsed="false">
      <c r="O381" s="423"/>
      <c r="Q381" s="423"/>
      <c r="S381" s="423"/>
      <c r="U381" s="423"/>
    </row>
    <row r="382" customFormat="false" ht="12.75" hidden="false" customHeight="false" outlineLevel="0" collapsed="false">
      <c r="O382" s="500"/>
      <c r="P382" s="501"/>
      <c r="Q382" s="501"/>
      <c r="R382" s="501"/>
      <c r="S382" s="501"/>
      <c r="T382" s="501"/>
      <c r="U382" s="501"/>
      <c r="V382" s="501"/>
      <c r="W382" s="501"/>
    </row>
    <row r="383" customFormat="false" ht="12.75" hidden="false" customHeight="false" outlineLevel="0" collapsed="false">
      <c r="N383" s="503"/>
      <c r="O383" s="424"/>
      <c r="P383" s="424"/>
      <c r="Q383" s="424"/>
      <c r="R383" s="424"/>
      <c r="S383" s="424"/>
      <c r="T383" s="424"/>
      <c r="U383" s="424"/>
      <c r="V383" s="424"/>
      <c r="W383" s="424"/>
    </row>
    <row r="384" customFormat="false" ht="12.75" hidden="false" customHeight="false" outlineLevel="0" collapsed="false">
      <c r="N384" s="326"/>
      <c r="O384" s="142"/>
      <c r="P384" s="142"/>
      <c r="Q384" s="142"/>
      <c r="R384" s="142"/>
      <c r="S384" s="142"/>
      <c r="T384" s="142"/>
      <c r="U384" s="142"/>
      <c r="V384" s="142"/>
      <c r="W384" s="142"/>
    </row>
    <row r="385" customFormat="false" ht="12.75" hidden="false" customHeight="false" outlineLevel="0" collapsed="false">
      <c r="N385" s="326"/>
      <c r="O385" s="142"/>
      <c r="P385" s="142"/>
      <c r="Q385" s="142"/>
      <c r="R385" s="142"/>
      <c r="S385" s="142"/>
      <c r="T385" s="142"/>
      <c r="U385" s="142"/>
      <c r="V385" s="142"/>
      <c r="W385" s="142"/>
    </row>
    <row r="386" customFormat="false" ht="12.75" hidden="false" customHeight="false" outlineLevel="0" collapsed="false">
      <c r="N386" s="326"/>
      <c r="O386" s="142"/>
      <c r="P386" s="142"/>
      <c r="Q386" s="142"/>
      <c r="R386" s="142"/>
      <c r="S386" s="142"/>
      <c r="T386" s="142"/>
      <c r="U386" s="142"/>
      <c r="V386" s="142"/>
      <c r="W386" s="142"/>
    </row>
    <row r="387" customFormat="false" ht="12.75" hidden="false" customHeight="false" outlineLevel="0" collapsed="false">
      <c r="N387" s="326"/>
      <c r="O387" s="142"/>
      <c r="P387" s="142"/>
      <c r="Q387" s="142"/>
      <c r="R387" s="142"/>
      <c r="S387" s="142"/>
      <c r="T387" s="142"/>
      <c r="U387" s="142"/>
      <c r="V387" s="142"/>
      <c r="W387" s="142"/>
    </row>
    <row r="388" customFormat="false" ht="12.75" hidden="false" customHeight="false" outlineLevel="0" collapsed="false">
      <c r="N388" s="326"/>
      <c r="O388" s="142"/>
      <c r="P388" s="142"/>
      <c r="Q388" s="142"/>
      <c r="R388" s="142"/>
      <c r="S388" s="142"/>
      <c r="T388" s="142"/>
      <c r="U388" s="142"/>
      <c r="V388" s="142"/>
      <c r="W388" s="142"/>
    </row>
    <row r="389" customFormat="false" ht="12.75" hidden="false" customHeight="false" outlineLevel="0" collapsed="false">
      <c r="N389" s="326"/>
      <c r="O389" s="142"/>
      <c r="P389" s="142"/>
      <c r="Q389" s="142"/>
      <c r="R389" s="142"/>
      <c r="S389" s="142"/>
      <c r="T389" s="142"/>
      <c r="U389" s="142"/>
      <c r="V389" s="142"/>
      <c r="W389" s="142"/>
    </row>
    <row r="390" customFormat="false" ht="12.75" hidden="false" customHeight="false" outlineLevel="0" collapsed="false">
      <c r="N390" s="326"/>
      <c r="O390" s="142"/>
      <c r="P390" s="142"/>
      <c r="Q390" s="142"/>
      <c r="R390" s="142"/>
      <c r="S390" s="142"/>
      <c r="T390" s="142"/>
      <c r="U390" s="142"/>
      <c r="V390" s="142"/>
      <c r="W390" s="142"/>
    </row>
    <row r="391" customFormat="false" ht="12.75" hidden="false" customHeight="false" outlineLevel="0" collapsed="false">
      <c r="N391" s="326"/>
      <c r="O391" s="142"/>
      <c r="P391" s="142"/>
      <c r="Q391" s="142"/>
      <c r="R391" s="142"/>
      <c r="S391" s="142"/>
      <c r="T391" s="142"/>
      <c r="U391" s="142"/>
      <c r="V391" s="142"/>
      <c r="W391" s="142"/>
    </row>
    <row r="392" customFormat="false" ht="12.75" hidden="false" customHeight="false" outlineLevel="0" collapsed="false">
      <c r="N392" s="326"/>
      <c r="O392" s="142"/>
      <c r="P392" s="142"/>
      <c r="Q392" s="142"/>
      <c r="R392" s="142"/>
      <c r="S392" s="142"/>
      <c r="T392" s="142"/>
      <c r="U392" s="142"/>
      <c r="V392" s="142"/>
      <c r="W392" s="142"/>
    </row>
    <row r="393" customFormat="false" ht="12.75" hidden="false" customHeight="false" outlineLevel="0" collapsed="false">
      <c r="N393" s="326"/>
      <c r="O393" s="142"/>
      <c r="P393" s="142"/>
      <c r="Q393" s="142"/>
      <c r="R393" s="142"/>
      <c r="S393" s="142"/>
      <c r="T393" s="142"/>
      <c r="U393" s="142"/>
      <c r="V393" s="142"/>
      <c r="W393" s="142"/>
    </row>
    <row r="394" customFormat="false" ht="12.75" hidden="false" customHeight="false" outlineLevel="0" collapsed="false">
      <c r="N394" s="326"/>
      <c r="O394" s="142"/>
      <c r="P394" s="142"/>
      <c r="Q394" s="142"/>
      <c r="R394" s="142"/>
      <c r="S394" s="142"/>
      <c r="T394" s="142"/>
      <c r="U394" s="142"/>
      <c r="V394" s="142"/>
      <c r="W394" s="142"/>
    </row>
    <row r="395" customFormat="false" ht="12.75" hidden="false" customHeight="false" outlineLevel="0" collapsed="false">
      <c r="N395" s="326"/>
      <c r="O395" s="142"/>
      <c r="P395" s="142"/>
      <c r="Q395" s="142"/>
      <c r="R395" s="142"/>
      <c r="S395" s="142"/>
      <c r="T395" s="142"/>
      <c r="U395" s="142"/>
      <c r="V395" s="142"/>
      <c r="W395" s="142"/>
    </row>
    <row r="396" customFormat="false" ht="12.75" hidden="false" customHeight="false" outlineLevel="0" collapsed="false">
      <c r="N396" s="326"/>
      <c r="O396" s="142"/>
      <c r="P396" s="142"/>
      <c r="Q396" s="142"/>
      <c r="R396" s="142"/>
      <c r="S396" s="142"/>
      <c r="T396" s="142"/>
      <c r="U396" s="142"/>
      <c r="V396" s="142"/>
      <c r="W396" s="142"/>
    </row>
    <row r="397" customFormat="false" ht="12.75" hidden="false" customHeight="false" outlineLevel="0" collapsed="false">
      <c r="N397" s="326"/>
      <c r="O397" s="142"/>
      <c r="P397" s="142"/>
      <c r="Q397" s="142"/>
      <c r="R397" s="142"/>
      <c r="S397" s="142"/>
      <c r="T397" s="142"/>
      <c r="U397" s="142"/>
      <c r="V397" s="142"/>
      <c r="W397" s="142"/>
    </row>
    <row r="398" customFormat="false" ht="12.75" hidden="false" customHeight="false" outlineLevel="0" collapsed="false">
      <c r="N398" s="326"/>
      <c r="O398" s="142"/>
      <c r="P398" s="142"/>
      <c r="Q398" s="142"/>
      <c r="R398" s="142"/>
      <c r="S398" s="142"/>
      <c r="T398" s="142"/>
      <c r="U398" s="142"/>
      <c r="V398" s="142"/>
      <c r="W398" s="142"/>
    </row>
    <row r="399" customFormat="false" ht="12.75" hidden="false" customHeight="false" outlineLevel="0" collapsed="false">
      <c r="N399" s="326"/>
      <c r="O399" s="142"/>
      <c r="P399" s="142"/>
      <c r="Q399" s="142"/>
      <c r="R399" s="142"/>
      <c r="S399" s="142"/>
      <c r="T399" s="142"/>
      <c r="U399" s="142"/>
      <c r="V399" s="142"/>
      <c r="W399" s="142"/>
    </row>
    <row r="400" customFormat="false" ht="12.75" hidden="false" customHeight="false" outlineLevel="0" collapsed="false">
      <c r="N400" s="326"/>
      <c r="O400" s="142"/>
      <c r="P400" s="142"/>
      <c r="Q400" s="142"/>
      <c r="R400" s="142"/>
      <c r="S400" s="142"/>
      <c r="T400" s="142"/>
      <c r="U400" s="142"/>
      <c r="V400" s="142"/>
      <c r="W400" s="142"/>
    </row>
    <row r="401" customFormat="false" ht="12.75" hidden="false" customHeight="false" outlineLevel="0" collapsed="false">
      <c r="N401" s="326"/>
      <c r="O401" s="142"/>
      <c r="P401" s="142"/>
      <c r="Q401" s="142"/>
      <c r="R401" s="142"/>
      <c r="S401" s="142"/>
      <c r="T401" s="142"/>
      <c r="U401" s="142"/>
      <c r="V401" s="142"/>
      <c r="W401" s="142"/>
    </row>
    <row r="402" customFormat="false" ht="12.75" hidden="false" customHeight="false" outlineLevel="0" collapsed="false">
      <c r="N402" s="326"/>
      <c r="O402" s="142"/>
      <c r="P402" s="142"/>
      <c r="Q402" s="142"/>
      <c r="R402" s="142"/>
      <c r="S402" s="142"/>
      <c r="T402" s="142"/>
      <c r="U402" s="142"/>
      <c r="V402" s="142"/>
      <c r="W402" s="142"/>
    </row>
    <row r="403" customFormat="false" ht="12.75" hidden="false" customHeight="false" outlineLevel="0" collapsed="false">
      <c r="N403" s="326"/>
      <c r="O403" s="142"/>
      <c r="P403" s="142"/>
      <c r="Q403" s="142"/>
      <c r="R403" s="142"/>
      <c r="S403" s="142"/>
      <c r="T403" s="142"/>
      <c r="U403" s="142"/>
      <c r="V403" s="142"/>
      <c r="W403" s="142"/>
    </row>
    <row r="404" customFormat="false" ht="12.75" hidden="false" customHeight="false" outlineLevel="0" collapsed="false">
      <c r="N404" s="326"/>
      <c r="O404" s="142"/>
      <c r="P404" s="142"/>
      <c r="Q404" s="142"/>
      <c r="R404" s="142"/>
      <c r="S404" s="142"/>
      <c r="T404" s="142"/>
      <c r="U404" s="142"/>
      <c r="V404" s="142"/>
      <c r="W404" s="142"/>
    </row>
    <row r="405" customFormat="false" ht="12.75" hidden="false" customHeight="false" outlineLevel="0" collapsed="false">
      <c r="N405" s="326"/>
      <c r="O405" s="142"/>
      <c r="P405" s="142"/>
      <c r="Q405" s="142"/>
      <c r="R405" s="142"/>
      <c r="S405" s="142"/>
      <c r="T405" s="142"/>
      <c r="U405" s="142"/>
      <c r="V405" s="142"/>
      <c r="W405" s="142"/>
    </row>
    <row r="406" customFormat="false" ht="12.75" hidden="false" customHeight="false" outlineLevel="0" collapsed="false">
      <c r="N406" s="326"/>
      <c r="O406" s="142"/>
      <c r="P406" s="142"/>
      <c r="Q406" s="142"/>
      <c r="R406" s="142"/>
      <c r="S406" s="142"/>
      <c r="T406" s="142"/>
      <c r="U406" s="142"/>
      <c r="V406" s="142"/>
      <c r="W406" s="142"/>
    </row>
    <row r="407" customFormat="false" ht="12.75" hidden="false" customHeight="false" outlineLevel="0" collapsed="false">
      <c r="N407" s="326"/>
      <c r="O407" s="142"/>
      <c r="P407" s="142"/>
      <c r="Q407" s="142"/>
      <c r="R407" s="142"/>
      <c r="S407" s="142"/>
      <c r="T407" s="142"/>
      <c r="U407" s="142"/>
      <c r="V407" s="142"/>
      <c r="W407" s="142"/>
    </row>
    <row r="408" customFormat="false" ht="12.75" hidden="false" customHeight="false" outlineLevel="0" collapsed="false">
      <c r="N408" s="326"/>
      <c r="O408" s="142"/>
      <c r="P408" s="142"/>
      <c r="Q408" s="142"/>
      <c r="R408" s="142"/>
      <c r="S408" s="142"/>
      <c r="T408" s="142"/>
      <c r="U408" s="142"/>
      <c r="V408" s="142"/>
      <c r="W408" s="142"/>
    </row>
    <row r="409" customFormat="false" ht="12.75" hidden="false" customHeight="false" outlineLevel="0" collapsed="false">
      <c r="N409" s="326"/>
      <c r="O409" s="142"/>
      <c r="P409" s="142"/>
      <c r="Q409" s="142"/>
      <c r="R409" s="142"/>
      <c r="S409" s="142"/>
      <c r="T409" s="142"/>
      <c r="U409" s="142"/>
      <c r="V409" s="142"/>
      <c r="W409" s="142"/>
    </row>
    <row r="410" customFormat="false" ht="12.75" hidden="false" customHeight="false" outlineLevel="0" collapsed="false">
      <c r="N410" s="326"/>
      <c r="O410" s="142"/>
      <c r="P410" s="142"/>
      <c r="Q410" s="142"/>
      <c r="R410" s="142"/>
      <c r="S410" s="142"/>
      <c r="T410" s="142"/>
      <c r="U410" s="142"/>
      <c r="V410" s="142"/>
      <c r="W410" s="142"/>
    </row>
    <row r="411" customFormat="false" ht="12.75" hidden="false" customHeight="false" outlineLevel="0" collapsed="false">
      <c r="N411" s="326"/>
      <c r="O411" s="142"/>
      <c r="P411" s="142"/>
      <c r="Q411" s="142"/>
      <c r="R411" s="142"/>
      <c r="S411" s="142"/>
      <c r="T411" s="142"/>
      <c r="U411" s="142"/>
      <c r="V411" s="142"/>
      <c r="W411" s="142"/>
    </row>
    <row r="412" customFormat="false" ht="12.75" hidden="false" customHeight="false" outlineLevel="0" collapsed="false">
      <c r="N412" s="326"/>
      <c r="O412" s="142"/>
      <c r="P412" s="142"/>
      <c r="Q412" s="142"/>
      <c r="R412" s="142"/>
      <c r="S412" s="142"/>
      <c r="T412" s="142"/>
      <c r="U412" s="142"/>
      <c r="V412" s="142"/>
      <c r="W412" s="142"/>
    </row>
    <row r="413" customFormat="false" ht="12.75" hidden="false" customHeight="false" outlineLevel="0" collapsed="false">
      <c r="N413" s="326"/>
      <c r="O413" s="142"/>
      <c r="P413" s="142"/>
      <c r="Q413" s="142"/>
      <c r="R413" s="142"/>
      <c r="S413" s="142"/>
      <c r="T413" s="142"/>
      <c r="U413" s="142"/>
      <c r="V413" s="142"/>
      <c r="W413" s="142"/>
    </row>
    <row r="414" customFormat="false" ht="12.75" hidden="false" customHeight="false" outlineLevel="0" collapsed="false">
      <c r="N414" s="326"/>
      <c r="O414" s="142"/>
      <c r="P414" s="142"/>
      <c r="Q414" s="142"/>
      <c r="R414" s="142"/>
      <c r="S414" s="142"/>
      <c r="T414" s="142"/>
      <c r="U414" s="142"/>
      <c r="V414" s="142"/>
      <c r="W414" s="142"/>
    </row>
    <row r="415" customFormat="false" ht="12.75" hidden="false" customHeight="false" outlineLevel="0" collapsed="false">
      <c r="N415" s="326"/>
      <c r="O415" s="142"/>
      <c r="P415" s="142"/>
      <c r="Q415" s="142"/>
      <c r="R415" s="142"/>
      <c r="S415" s="142"/>
      <c r="T415" s="142"/>
      <c r="U415" s="142"/>
      <c r="V415" s="142"/>
      <c r="W415" s="142"/>
    </row>
    <row r="418" customFormat="false" ht="12.75" hidden="false" customHeight="false" outlineLevel="0" collapsed="false">
      <c r="N418" s="499"/>
      <c r="P418" s="217"/>
      <c r="R418" s="217"/>
      <c r="T418" s="217"/>
      <c r="V418" s="217"/>
      <c r="W418" s="142"/>
    </row>
    <row r="419" customFormat="false" ht="12.75" hidden="false" customHeight="false" outlineLevel="0" collapsed="false">
      <c r="W419" s="142"/>
    </row>
    <row r="420" customFormat="false" ht="12.75" hidden="false" customHeight="false" outlineLevel="0" collapsed="false">
      <c r="N420" s="517"/>
      <c r="W420" s="301"/>
    </row>
    <row r="425" customFormat="false" ht="12.75" hidden="false" customHeight="false" outlineLevel="0" collapsed="false">
      <c r="O425" s="423"/>
      <c r="Q425" s="423"/>
      <c r="S425" s="423"/>
      <c r="U425" s="423"/>
    </row>
    <row r="426" customFormat="false" ht="12.75" hidden="false" customHeight="false" outlineLevel="0" collapsed="false">
      <c r="O426" s="500"/>
      <c r="P426" s="501"/>
      <c r="Q426" s="501"/>
      <c r="R426" s="501"/>
      <c r="S426" s="501"/>
      <c r="T426" s="501"/>
      <c r="U426" s="501"/>
      <c r="V426" s="501"/>
      <c r="W426" s="501"/>
    </row>
    <row r="427" customFormat="false" ht="12.75" hidden="false" customHeight="false" outlineLevel="0" collapsed="false">
      <c r="N427" s="503"/>
      <c r="O427" s="424"/>
      <c r="P427" s="424"/>
      <c r="Q427" s="424"/>
      <c r="R427" s="424"/>
      <c r="S427" s="424"/>
      <c r="T427" s="424"/>
      <c r="U427" s="424"/>
      <c r="V427" s="424"/>
      <c r="W427" s="424"/>
    </row>
    <row r="428" customFormat="false" ht="12.75" hidden="false" customHeight="false" outlineLevel="0" collapsed="false">
      <c r="N428" s="326"/>
      <c r="O428" s="142"/>
      <c r="P428" s="142"/>
      <c r="Q428" s="142"/>
      <c r="R428" s="142"/>
      <c r="S428" s="142"/>
      <c r="T428" s="142"/>
      <c r="U428" s="142"/>
      <c r="V428" s="142"/>
      <c r="W428" s="142"/>
    </row>
    <row r="429" customFormat="false" ht="12.75" hidden="false" customHeight="false" outlineLevel="0" collapsed="false">
      <c r="N429" s="326"/>
      <c r="O429" s="142"/>
      <c r="P429" s="142"/>
      <c r="Q429" s="142"/>
      <c r="R429" s="142"/>
      <c r="S429" s="142"/>
      <c r="T429" s="142"/>
      <c r="U429" s="142"/>
      <c r="V429" s="142"/>
      <c r="W429" s="142"/>
    </row>
    <row r="430" customFormat="false" ht="12.75" hidden="false" customHeight="false" outlineLevel="0" collapsed="false">
      <c r="N430" s="326"/>
      <c r="O430" s="142"/>
      <c r="P430" s="142"/>
      <c r="Q430" s="142"/>
      <c r="R430" s="142"/>
      <c r="S430" s="142"/>
      <c r="T430" s="142"/>
      <c r="U430" s="142"/>
      <c r="V430" s="142"/>
      <c r="W430" s="142"/>
    </row>
    <row r="431" customFormat="false" ht="12.75" hidden="false" customHeight="false" outlineLevel="0" collapsed="false">
      <c r="N431" s="326"/>
      <c r="O431" s="142"/>
      <c r="P431" s="142"/>
      <c r="Q431" s="142"/>
      <c r="R431" s="142"/>
      <c r="S431" s="142"/>
      <c r="T431" s="142"/>
      <c r="U431" s="142"/>
      <c r="V431" s="142"/>
      <c r="W431" s="142"/>
    </row>
    <row r="432" customFormat="false" ht="12.75" hidden="false" customHeight="false" outlineLevel="0" collapsed="false">
      <c r="N432" s="326"/>
      <c r="O432" s="142"/>
      <c r="P432" s="142"/>
      <c r="Q432" s="142"/>
      <c r="R432" s="142"/>
      <c r="S432" s="142"/>
      <c r="T432" s="142"/>
      <c r="U432" s="142"/>
      <c r="V432" s="142"/>
      <c r="W432" s="142"/>
    </row>
    <row r="433" customFormat="false" ht="12.75" hidden="false" customHeight="false" outlineLevel="0" collapsed="false">
      <c r="N433" s="326"/>
      <c r="O433" s="142"/>
      <c r="P433" s="142"/>
      <c r="Q433" s="142"/>
      <c r="R433" s="142"/>
      <c r="S433" s="142"/>
      <c r="T433" s="142"/>
      <c r="U433" s="142"/>
      <c r="V433" s="142"/>
      <c r="W433" s="142"/>
    </row>
    <row r="434" customFormat="false" ht="12.75" hidden="false" customHeight="false" outlineLevel="0" collapsed="false">
      <c r="N434" s="326"/>
      <c r="O434" s="142"/>
      <c r="P434" s="142"/>
      <c r="Q434" s="142"/>
      <c r="R434" s="142"/>
      <c r="S434" s="142"/>
      <c r="T434" s="142"/>
      <c r="U434" s="142"/>
      <c r="V434" s="142"/>
      <c r="W434" s="142"/>
    </row>
    <row r="435" customFormat="false" ht="12.75" hidden="false" customHeight="false" outlineLevel="0" collapsed="false">
      <c r="N435" s="326"/>
      <c r="O435" s="142"/>
      <c r="P435" s="142"/>
      <c r="Q435" s="142"/>
      <c r="R435" s="142"/>
      <c r="S435" s="142"/>
      <c r="T435" s="142"/>
      <c r="U435" s="142"/>
      <c r="V435" s="142"/>
      <c r="W435" s="142"/>
    </row>
    <row r="436" customFormat="false" ht="12.75" hidden="false" customHeight="false" outlineLevel="0" collapsed="false">
      <c r="N436" s="326"/>
      <c r="O436" s="142"/>
      <c r="P436" s="142"/>
      <c r="Q436" s="142"/>
      <c r="R436" s="142"/>
      <c r="S436" s="142"/>
      <c r="T436" s="142"/>
      <c r="U436" s="142"/>
      <c r="V436" s="142"/>
      <c r="W436" s="142"/>
    </row>
    <row r="437" customFormat="false" ht="12.75" hidden="false" customHeight="false" outlineLevel="0" collapsed="false">
      <c r="N437" s="326"/>
      <c r="O437" s="142"/>
      <c r="P437" s="142"/>
      <c r="Q437" s="142"/>
      <c r="R437" s="142"/>
      <c r="S437" s="142"/>
      <c r="T437" s="142"/>
      <c r="U437" s="142"/>
      <c r="V437" s="142"/>
      <c r="W437" s="142"/>
    </row>
    <row r="438" customFormat="false" ht="12.75" hidden="false" customHeight="false" outlineLevel="0" collapsed="false">
      <c r="N438" s="326"/>
      <c r="O438" s="142"/>
      <c r="P438" s="142"/>
      <c r="Q438" s="142"/>
      <c r="R438" s="142"/>
      <c r="S438" s="142"/>
      <c r="T438" s="142"/>
      <c r="U438" s="142"/>
      <c r="V438" s="142"/>
      <c r="W438" s="142"/>
    </row>
    <row r="439" customFormat="false" ht="12.75" hidden="false" customHeight="false" outlineLevel="0" collapsed="false">
      <c r="N439" s="326"/>
      <c r="O439" s="142"/>
      <c r="P439" s="142"/>
      <c r="Q439" s="142"/>
      <c r="R439" s="142"/>
      <c r="S439" s="142"/>
      <c r="T439" s="142"/>
      <c r="U439" s="142"/>
      <c r="V439" s="142"/>
      <c r="W439" s="142"/>
    </row>
    <row r="440" customFormat="false" ht="12.75" hidden="false" customHeight="false" outlineLevel="0" collapsed="false">
      <c r="N440" s="326"/>
      <c r="O440" s="142"/>
      <c r="P440" s="142"/>
      <c r="Q440" s="142"/>
      <c r="R440" s="142"/>
      <c r="S440" s="142"/>
      <c r="T440" s="142"/>
      <c r="U440" s="142"/>
      <c r="V440" s="142"/>
      <c r="W440" s="142"/>
    </row>
    <row r="441" customFormat="false" ht="12.75" hidden="false" customHeight="false" outlineLevel="0" collapsed="false">
      <c r="N441" s="326"/>
      <c r="O441" s="142"/>
      <c r="P441" s="142"/>
      <c r="Q441" s="142"/>
      <c r="R441" s="142"/>
      <c r="S441" s="142"/>
      <c r="T441" s="142"/>
      <c r="U441" s="142"/>
      <c r="V441" s="142"/>
      <c r="W441" s="142"/>
    </row>
    <row r="442" customFormat="false" ht="12.75" hidden="false" customHeight="false" outlineLevel="0" collapsed="false">
      <c r="N442" s="326"/>
      <c r="O442" s="142"/>
      <c r="P442" s="142"/>
      <c r="Q442" s="142"/>
      <c r="R442" s="142"/>
      <c r="S442" s="142"/>
      <c r="T442" s="142"/>
      <c r="U442" s="142"/>
      <c r="V442" s="142"/>
      <c r="W442" s="142"/>
    </row>
    <row r="443" customFormat="false" ht="12.75" hidden="false" customHeight="false" outlineLevel="0" collapsed="false">
      <c r="N443" s="326"/>
      <c r="O443" s="142"/>
      <c r="P443" s="142"/>
      <c r="Q443" s="142"/>
      <c r="R443" s="142"/>
      <c r="S443" s="142"/>
      <c r="T443" s="142"/>
      <c r="U443" s="142"/>
      <c r="V443" s="142"/>
      <c r="W443" s="142"/>
    </row>
    <row r="444" customFormat="false" ht="12.75" hidden="false" customHeight="false" outlineLevel="0" collapsed="false">
      <c r="N444" s="326"/>
      <c r="O444" s="142"/>
      <c r="P444" s="142"/>
      <c r="Q444" s="142"/>
      <c r="R444" s="142"/>
      <c r="S444" s="142"/>
      <c r="T444" s="142"/>
      <c r="U444" s="142"/>
      <c r="V444" s="142"/>
      <c r="W444" s="142"/>
    </row>
    <row r="445" customFormat="false" ht="12.75" hidden="false" customHeight="false" outlineLevel="0" collapsed="false">
      <c r="N445" s="326"/>
      <c r="O445" s="142"/>
      <c r="P445" s="142"/>
      <c r="Q445" s="142"/>
      <c r="R445" s="142"/>
      <c r="S445" s="142"/>
      <c r="T445" s="142"/>
      <c r="U445" s="142"/>
      <c r="V445" s="142"/>
      <c r="W445" s="142"/>
    </row>
    <row r="446" customFormat="false" ht="12.75" hidden="false" customHeight="false" outlineLevel="0" collapsed="false">
      <c r="N446" s="326"/>
      <c r="O446" s="142"/>
      <c r="P446" s="142"/>
      <c r="Q446" s="142"/>
      <c r="R446" s="142"/>
      <c r="S446" s="142"/>
      <c r="T446" s="142"/>
      <c r="U446" s="142"/>
      <c r="V446" s="142"/>
      <c r="W446" s="142"/>
    </row>
    <row r="447" customFormat="false" ht="12.75" hidden="false" customHeight="false" outlineLevel="0" collapsed="false">
      <c r="N447" s="326"/>
      <c r="O447" s="142"/>
      <c r="P447" s="142"/>
      <c r="Q447" s="142"/>
      <c r="R447" s="142"/>
      <c r="S447" s="142"/>
      <c r="T447" s="142"/>
      <c r="U447" s="142"/>
      <c r="V447" s="142"/>
      <c r="W447" s="142"/>
    </row>
    <row r="448" customFormat="false" ht="12.75" hidden="false" customHeight="false" outlineLevel="0" collapsed="false">
      <c r="N448" s="326"/>
      <c r="O448" s="142"/>
      <c r="P448" s="142"/>
      <c r="Q448" s="142"/>
      <c r="R448" s="142"/>
      <c r="S448" s="142"/>
      <c r="T448" s="142"/>
      <c r="U448" s="142"/>
      <c r="V448" s="142"/>
      <c r="W448" s="142"/>
    </row>
    <row r="449" customFormat="false" ht="12.75" hidden="false" customHeight="false" outlineLevel="0" collapsed="false">
      <c r="N449" s="326"/>
      <c r="O449" s="142"/>
      <c r="P449" s="142"/>
      <c r="Q449" s="142"/>
      <c r="R449" s="142"/>
      <c r="S449" s="142"/>
      <c r="T449" s="142"/>
      <c r="U449" s="142"/>
      <c r="V449" s="142"/>
      <c r="W449" s="142"/>
    </row>
    <row r="450" customFormat="false" ht="12.75" hidden="false" customHeight="false" outlineLevel="0" collapsed="false">
      <c r="N450" s="326"/>
      <c r="O450" s="142"/>
      <c r="P450" s="142"/>
      <c r="Q450" s="142"/>
      <c r="R450" s="142"/>
      <c r="S450" s="142"/>
      <c r="T450" s="142"/>
      <c r="U450" s="142"/>
      <c r="V450" s="142"/>
      <c r="W450" s="142"/>
    </row>
    <row r="451" customFormat="false" ht="12.75" hidden="false" customHeight="false" outlineLevel="0" collapsed="false">
      <c r="N451" s="326"/>
      <c r="O451" s="142"/>
      <c r="P451" s="142"/>
      <c r="Q451" s="142"/>
      <c r="R451" s="142"/>
      <c r="S451" s="142"/>
      <c r="T451" s="142"/>
      <c r="U451" s="142"/>
      <c r="V451" s="142"/>
      <c r="W451" s="142"/>
    </row>
    <row r="452" customFormat="false" ht="12.75" hidden="false" customHeight="false" outlineLevel="0" collapsed="false">
      <c r="N452" s="326"/>
      <c r="O452" s="142"/>
      <c r="P452" s="142"/>
      <c r="Q452" s="142"/>
      <c r="R452" s="142"/>
      <c r="S452" s="142"/>
      <c r="T452" s="142"/>
      <c r="U452" s="142"/>
      <c r="V452" s="142"/>
      <c r="W452" s="142"/>
    </row>
    <row r="453" customFormat="false" ht="12.75" hidden="false" customHeight="false" outlineLevel="0" collapsed="false">
      <c r="N453" s="326"/>
      <c r="O453" s="142"/>
      <c r="P453" s="142"/>
      <c r="Q453" s="142"/>
      <c r="R453" s="142"/>
      <c r="S453" s="142"/>
      <c r="T453" s="142"/>
      <c r="U453" s="142"/>
      <c r="V453" s="142"/>
      <c r="W453" s="142"/>
    </row>
    <row r="454" customFormat="false" ht="12.75" hidden="false" customHeight="false" outlineLevel="0" collapsed="false">
      <c r="N454" s="326"/>
      <c r="O454" s="142"/>
      <c r="P454" s="142"/>
      <c r="Q454" s="142"/>
      <c r="R454" s="142"/>
      <c r="S454" s="142"/>
      <c r="T454" s="142"/>
      <c r="U454" s="142"/>
      <c r="V454" s="142"/>
      <c r="W454" s="142"/>
    </row>
    <row r="455" customFormat="false" ht="12.75" hidden="false" customHeight="false" outlineLevel="0" collapsed="false">
      <c r="N455" s="326"/>
      <c r="O455" s="142"/>
      <c r="P455" s="142"/>
      <c r="Q455" s="142"/>
      <c r="R455" s="142"/>
      <c r="S455" s="142"/>
      <c r="T455" s="142"/>
      <c r="U455" s="142"/>
      <c r="V455" s="142"/>
      <c r="W455" s="142"/>
    </row>
    <row r="456" customFormat="false" ht="12.75" hidden="false" customHeight="false" outlineLevel="0" collapsed="false">
      <c r="N456" s="326"/>
      <c r="O456" s="142"/>
      <c r="P456" s="142"/>
      <c r="Q456" s="142"/>
      <c r="R456" s="142"/>
      <c r="S456" s="142"/>
      <c r="T456" s="142"/>
      <c r="U456" s="142"/>
      <c r="V456" s="142"/>
      <c r="W456" s="142"/>
    </row>
    <row r="457" customFormat="false" ht="12.75" hidden="false" customHeight="false" outlineLevel="0" collapsed="false">
      <c r="N457" s="326"/>
      <c r="O457" s="142"/>
      <c r="P457" s="142"/>
      <c r="Q457" s="142"/>
      <c r="R457" s="142"/>
      <c r="S457" s="142"/>
      <c r="T457" s="142"/>
      <c r="U457" s="142"/>
      <c r="V457" s="142"/>
      <c r="W457" s="142"/>
    </row>
    <row r="458" customFormat="false" ht="12.75" hidden="false" customHeight="false" outlineLevel="0" collapsed="false">
      <c r="N458" s="326"/>
      <c r="O458" s="142"/>
      <c r="P458" s="142"/>
      <c r="Q458" s="142"/>
      <c r="R458" s="142"/>
      <c r="S458" s="142"/>
      <c r="T458" s="142"/>
      <c r="U458" s="142"/>
      <c r="V458" s="142"/>
      <c r="W458" s="142"/>
    </row>
    <row r="459" customFormat="false" ht="12.75" hidden="false" customHeight="false" outlineLevel="0" collapsed="false">
      <c r="N459" s="326"/>
      <c r="O459" s="142"/>
      <c r="P459" s="142"/>
      <c r="Q459" s="142"/>
      <c r="R459" s="142"/>
      <c r="S459" s="142"/>
      <c r="T459" s="142"/>
      <c r="U459" s="142"/>
      <c r="V459" s="142"/>
      <c r="W459" s="14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99"/>
      <c r="P462" s="217"/>
      <c r="R462" s="217"/>
      <c r="T462" s="217"/>
      <c r="V462" s="217"/>
      <c r="W462" s="142"/>
    </row>
    <row r="463" customFormat="false" ht="12.75" hidden="false" customHeight="false" outlineLevel="0" collapsed="false">
      <c r="W463" s="142"/>
    </row>
    <row r="464" customFormat="false" ht="12.75" hidden="false" customHeight="false" outlineLevel="0" collapsed="false">
      <c r="N464" s="517"/>
      <c r="W464" s="142"/>
    </row>
    <row r="467" customFormat="false" ht="12.75" hidden="false" customHeight="false" outlineLevel="0" collapsed="false">
      <c r="O467" s="423"/>
      <c r="Q467" s="423"/>
      <c r="S467" s="423"/>
      <c r="U467" s="423"/>
      <c r="Y467" s="423"/>
      <c r="AA467" s="423"/>
      <c r="AC467" s="423"/>
      <c r="AE467" s="423"/>
    </row>
    <row r="468" customFormat="false" ht="12.75" hidden="false" customHeight="false" outlineLevel="0" collapsed="false">
      <c r="O468" s="500"/>
      <c r="P468" s="501"/>
      <c r="Q468" s="501"/>
      <c r="R468" s="501"/>
      <c r="S468" s="501"/>
      <c r="T468" s="501"/>
      <c r="U468" s="501"/>
      <c r="V468" s="501"/>
      <c r="W468" s="501"/>
      <c r="Y468" s="500"/>
      <c r="Z468" s="501"/>
      <c r="AA468" s="501"/>
      <c r="AB468" s="501"/>
      <c r="AC468" s="501"/>
      <c r="AD468" s="501"/>
      <c r="AE468" s="501"/>
      <c r="AF468" s="501"/>
      <c r="AG468" s="501"/>
    </row>
    <row r="469" customFormat="false" ht="12.75" hidden="false" customHeight="false" outlineLevel="0" collapsed="false">
      <c r="N469" s="503"/>
      <c r="O469" s="424"/>
      <c r="P469" s="424"/>
      <c r="Q469" s="424"/>
      <c r="R469" s="424"/>
      <c r="S469" s="424"/>
      <c r="T469" s="424"/>
      <c r="U469" s="424"/>
      <c r="V469" s="424"/>
      <c r="W469" s="424"/>
      <c r="X469" s="503"/>
      <c r="Y469" s="424"/>
      <c r="Z469" s="424"/>
      <c r="AA469" s="424"/>
      <c r="AB469" s="424"/>
      <c r="AC469" s="424"/>
      <c r="AD469" s="424"/>
      <c r="AE469" s="424"/>
      <c r="AF469" s="424"/>
      <c r="AG469" s="424"/>
    </row>
    <row r="470" customFormat="false" ht="12.75" hidden="false" customHeight="false" outlineLevel="0" collapsed="false">
      <c r="N470" s="326"/>
      <c r="O470" s="142"/>
      <c r="P470" s="142"/>
      <c r="Q470" s="142"/>
      <c r="R470" s="142"/>
      <c r="S470" s="142"/>
      <c r="T470" s="142"/>
      <c r="U470" s="142"/>
      <c r="V470" s="142"/>
      <c r="W470" s="142"/>
      <c r="X470" s="326"/>
      <c r="Y470" s="142"/>
      <c r="Z470" s="142"/>
      <c r="AA470" s="142"/>
      <c r="AB470" s="142"/>
      <c r="AC470" s="142"/>
      <c r="AD470" s="142"/>
      <c r="AE470" s="142"/>
      <c r="AF470" s="142"/>
      <c r="AG470" s="142"/>
    </row>
    <row r="471" customFormat="false" ht="12.75" hidden="false" customHeight="false" outlineLevel="0" collapsed="false">
      <c r="N471" s="326"/>
      <c r="O471" s="142"/>
      <c r="P471" s="142"/>
      <c r="Q471" s="142"/>
      <c r="R471" s="142"/>
      <c r="S471" s="142"/>
      <c r="T471" s="142"/>
      <c r="U471" s="142"/>
      <c r="V471" s="142"/>
      <c r="W471" s="142"/>
      <c r="X471" s="326"/>
      <c r="Y471" s="142"/>
      <c r="Z471" s="142"/>
      <c r="AA471" s="142"/>
      <c r="AB471" s="142"/>
      <c r="AC471" s="142"/>
      <c r="AD471" s="142"/>
      <c r="AE471" s="142"/>
      <c r="AF471" s="142"/>
      <c r="AG471" s="142"/>
    </row>
    <row r="472" customFormat="false" ht="12.75" hidden="false" customHeight="false" outlineLevel="0" collapsed="false">
      <c r="N472" s="326"/>
      <c r="O472" s="142"/>
      <c r="P472" s="142"/>
      <c r="Q472" s="142"/>
      <c r="R472" s="142"/>
      <c r="S472" s="142"/>
      <c r="T472" s="142"/>
      <c r="U472" s="142"/>
      <c r="V472" s="142"/>
      <c r="W472" s="142"/>
      <c r="X472" s="326"/>
      <c r="Y472" s="142"/>
      <c r="Z472" s="142"/>
      <c r="AA472" s="142"/>
      <c r="AB472" s="142"/>
      <c r="AC472" s="142"/>
      <c r="AD472" s="142"/>
      <c r="AE472" s="142"/>
      <c r="AF472" s="142"/>
      <c r="AG472" s="142"/>
    </row>
    <row r="473" customFormat="false" ht="12.75" hidden="false" customHeight="false" outlineLevel="0" collapsed="false">
      <c r="N473" s="326"/>
      <c r="O473" s="142"/>
      <c r="P473" s="142"/>
      <c r="Q473" s="142"/>
      <c r="R473" s="142"/>
      <c r="S473" s="142"/>
      <c r="T473" s="142"/>
      <c r="U473" s="142"/>
      <c r="V473" s="142"/>
      <c r="W473" s="142"/>
      <c r="X473" s="326"/>
      <c r="Y473" s="142"/>
      <c r="Z473" s="142"/>
      <c r="AA473" s="142"/>
      <c r="AB473" s="142"/>
      <c r="AC473" s="142"/>
      <c r="AD473" s="142"/>
      <c r="AE473" s="142"/>
      <c r="AF473" s="142"/>
      <c r="AG473" s="142"/>
    </row>
    <row r="474" customFormat="false" ht="12.75" hidden="false" customHeight="false" outlineLevel="0" collapsed="false">
      <c r="N474" s="326"/>
      <c r="O474" s="142"/>
      <c r="P474" s="142"/>
      <c r="Q474" s="142"/>
      <c r="R474" s="142"/>
      <c r="S474" s="142"/>
      <c r="T474" s="142"/>
      <c r="U474" s="142"/>
      <c r="V474" s="142"/>
      <c r="W474" s="142"/>
      <c r="X474" s="326"/>
      <c r="Y474" s="142"/>
      <c r="Z474" s="142"/>
      <c r="AA474" s="142"/>
      <c r="AB474" s="142"/>
      <c r="AC474" s="142"/>
      <c r="AD474" s="142"/>
      <c r="AE474" s="142"/>
      <c r="AF474" s="142"/>
      <c r="AG474" s="142"/>
    </row>
    <row r="475" customFormat="false" ht="12.75" hidden="false" customHeight="false" outlineLevel="0" collapsed="false">
      <c r="N475" s="326"/>
      <c r="O475" s="142"/>
      <c r="P475" s="142"/>
      <c r="Q475" s="142"/>
      <c r="R475" s="142"/>
      <c r="S475" s="142"/>
      <c r="T475" s="142"/>
      <c r="U475" s="142"/>
      <c r="V475" s="142"/>
      <c r="W475" s="142"/>
      <c r="X475" s="326"/>
      <c r="Y475" s="142"/>
      <c r="Z475" s="142"/>
      <c r="AA475" s="142"/>
      <c r="AB475" s="142"/>
      <c r="AC475" s="142"/>
      <c r="AD475" s="142"/>
      <c r="AE475" s="142"/>
      <c r="AF475" s="142"/>
      <c r="AG475" s="142"/>
    </row>
    <row r="476" customFormat="false" ht="12.75" hidden="false" customHeight="false" outlineLevel="0" collapsed="false">
      <c r="N476" s="326"/>
      <c r="O476" s="142"/>
      <c r="P476" s="142"/>
      <c r="Q476" s="142"/>
      <c r="R476" s="142"/>
      <c r="S476" s="142"/>
      <c r="T476" s="142"/>
      <c r="U476" s="142"/>
      <c r="V476" s="142"/>
      <c r="W476" s="142"/>
      <c r="X476" s="326"/>
      <c r="Y476" s="142"/>
      <c r="Z476" s="142"/>
      <c r="AA476" s="142"/>
      <c r="AB476" s="142"/>
      <c r="AC476" s="142"/>
      <c r="AD476" s="142"/>
      <c r="AE476" s="142"/>
      <c r="AF476" s="142"/>
      <c r="AG476" s="142"/>
    </row>
    <row r="477" customFormat="false" ht="12.75" hidden="false" customHeight="false" outlineLevel="0" collapsed="false">
      <c r="N477" s="326"/>
      <c r="O477" s="142"/>
      <c r="P477" s="142"/>
      <c r="Q477" s="142"/>
      <c r="R477" s="142"/>
      <c r="S477" s="142"/>
      <c r="T477" s="142"/>
      <c r="U477" s="142"/>
      <c r="V477" s="142"/>
      <c r="W477" s="142"/>
      <c r="X477" s="326"/>
      <c r="Y477" s="142"/>
      <c r="Z477" s="142"/>
      <c r="AA477" s="142"/>
      <c r="AB477" s="142"/>
      <c r="AC477" s="142"/>
      <c r="AD477" s="142"/>
      <c r="AE477" s="142"/>
      <c r="AF477" s="142"/>
      <c r="AG477" s="142"/>
    </row>
    <row r="478" customFormat="false" ht="12.75" hidden="false" customHeight="false" outlineLevel="0" collapsed="false">
      <c r="N478" s="326"/>
      <c r="O478" s="142"/>
      <c r="P478" s="142"/>
      <c r="Q478" s="142"/>
      <c r="R478" s="142"/>
      <c r="S478" s="142"/>
      <c r="T478" s="142"/>
      <c r="U478" s="142"/>
      <c r="V478" s="142"/>
      <c r="W478" s="142"/>
      <c r="X478" s="326"/>
      <c r="Y478" s="142"/>
      <c r="Z478" s="142"/>
      <c r="AA478" s="142"/>
      <c r="AB478" s="142"/>
      <c r="AC478" s="142"/>
      <c r="AD478" s="142"/>
      <c r="AE478" s="142"/>
      <c r="AF478" s="142"/>
      <c r="AG478" s="142"/>
    </row>
    <row r="479" customFormat="false" ht="12.75" hidden="false" customHeight="false" outlineLevel="0" collapsed="false">
      <c r="N479" s="326"/>
      <c r="O479" s="142"/>
      <c r="P479" s="142"/>
      <c r="Q479" s="142"/>
      <c r="R479" s="142"/>
      <c r="S479" s="142"/>
      <c r="T479" s="142"/>
      <c r="U479" s="142"/>
      <c r="V479" s="142"/>
      <c r="W479" s="142"/>
      <c r="X479" s="326"/>
      <c r="Y479" s="142"/>
      <c r="Z479" s="142"/>
      <c r="AA479" s="142"/>
      <c r="AB479" s="142"/>
      <c r="AC479" s="142"/>
      <c r="AD479" s="142"/>
      <c r="AE479" s="142"/>
      <c r="AF479" s="142"/>
      <c r="AG479" s="142"/>
    </row>
    <row r="480" customFormat="false" ht="12.75" hidden="false" customHeight="false" outlineLevel="0" collapsed="false">
      <c r="N480" s="326"/>
      <c r="O480" s="142"/>
      <c r="P480" s="142"/>
      <c r="Q480" s="142"/>
      <c r="R480" s="142"/>
      <c r="S480" s="142"/>
      <c r="T480" s="142"/>
      <c r="U480" s="142"/>
      <c r="V480" s="142"/>
      <c r="W480" s="142"/>
      <c r="X480" s="326"/>
      <c r="Y480" s="142"/>
      <c r="Z480" s="142"/>
      <c r="AA480" s="142"/>
      <c r="AB480" s="142"/>
      <c r="AC480" s="142"/>
      <c r="AD480" s="142"/>
      <c r="AE480" s="142"/>
      <c r="AF480" s="142"/>
      <c r="AG480" s="142"/>
    </row>
    <row r="481" customFormat="false" ht="12.75" hidden="false" customHeight="false" outlineLevel="0" collapsed="false">
      <c r="N481" s="326"/>
      <c r="O481" s="142"/>
      <c r="P481" s="142"/>
      <c r="Q481" s="142"/>
      <c r="R481" s="142"/>
      <c r="S481" s="142"/>
      <c r="T481" s="142"/>
      <c r="U481" s="142"/>
      <c r="V481" s="142"/>
      <c r="W481" s="142"/>
      <c r="X481" s="326"/>
      <c r="Y481" s="142"/>
      <c r="Z481" s="142"/>
      <c r="AA481" s="142"/>
      <c r="AB481" s="142"/>
      <c r="AC481" s="142"/>
      <c r="AD481" s="142"/>
      <c r="AE481" s="142"/>
      <c r="AF481" s="142"/>
      <c r="AG481" s="142"/>
    </row>
    <row r="482" customFormat="false" ht="12.75" hidden="false" customHeight="false" outlineLevel="0" collapsed="false">
      <c r="N482" s="326"/>
      <c r="O482" s="142"/>
      <c r="P482" s="142"/>
      <c r="Q482" s="142"/>
      <c r="R482" s="142"/>
      <c r="S482" s="142"/>
      <c r="T482" s="142"/>
      <c r="U482" s="142"/>
      <c r="V482" s="142"/>
      <c r="W482" s="142"/>
      <c r="X482" s="326"/>
      <c r="Y482" s="142"/>
      <c r="Z482" s="142"/>
      <c r="AA482" s="142"/>
      <c r="AB482" s="142"/>
      <c r="AC482" s="142"/>
      <c r="AD482" s="142"/>
      <c r="AE482" s="142"/>
      <c r="AF482" s="142"/>
      <c r="AG482" s="142"/>
    </row>
    <row r="483" customFormat="false" ht="12.75" hidden="false" customHeight="false" outlineLevel="0" collapsed="false">
      <c r="N483" s="326"/>
      <c r="O483" s="142"/>
      <c r="P483" s="142"/>
      <c r="Q483" s="142"/>
      <c r="R483" s="142"/>
      <c r="S483" s="142"/>
      <c r="T483" s="142"/>
      <c r="U483" s="142"/>
      <c r="V483" s="142"/>
      <c r="W483" s="142"/>
      <c r="X483" s="326"/>
      <c r="Y483" s="142"/>
      <c r="Z483" s="142"/>
      <c r="AA483" s="142"/>
      <c r="AB483" s="142"/>
      <c r="AC483" s="142"/>
      <c r="AD483" s="142"/>
      <c r="AE483" s="142"/>
      <c r="AF483" s="142"/>
      <c r="AG483" s="142"/>
    </row>
    <row r="484" customFormat="false" ht="12.75" hidden="false" customHeight="false" outlineLevel="0" collapsed="false">
      <c r="N484" s="326"/>
      <c r="O484" s="142"/>
      <c r="P484" s="142"/>
      <c r="Q484" s="142"/>
      <c r="R484" s="142"/>
      <c r="S484" s="142"/>
      <c r="T484" s="142"/>
      <c r="U484" s="142"/>
      <c r="V484" s="142"/>
      <c r="W484" s="142"/>
      <c r="X484" s="326"/>
      <c r="Y484" s="142"/>
      <c r="Z484" s="142"/>
      <c r="AA484" s="142"/>
      <c r="AB484" s="142"/>
      <c r="AC484" s="142"/>
      <c r="AD484" s="142"/>
      <c r="AE484" s="142"/>
      <c r="AF484" s="142"/>
      <c r="AG484" s="142"/>
    </row>
    <row r="485" customFormat="false" ht="12.75" hidden="false" customHeight="false" outlineLevel="0" collapsed="false">
      <c r="N485" s="326"/>
      <c r="O485" s="142"/>
      <c r="P485" s="142"/>
      <c r="Q485" s="142"/>
      <c r="R485" s="142"/>
      <c r="S485" s="142"/>
      <c r="T485" s="142"/>
      <c r="U485" s="142"/>
      <c r="V485" s="142"/>
      <c r="W485" s="142"/>
      <c r="X485" s="326"/>
      <c r="Y485" s="142"/>
      <c r="Z485" s="142"/>
      <c r="AA485" s="142"/>
      <c r="AB485" s="142"/>
      <c r="AC485" s="142"/>
      <c r="AD485" s="142"/>
      <c r="AE485" s="142"/>
      <c r="AF485" s="142"/>
      <c r="AG485" s="142"/>
    </row>
    <row r="486" customFormat="false" ht="12.75" hidden="false" customHeight="false" outlineLevel="0" collapsed="false">
      <c r="N486" s="326"/>
      <c r="O486" s="142"/>
      <c r="P486" s="142"/>
      <c r="Q486" s="142"/>
      <c r="R486" s="142"/>
      <c r="S486" s="142"/>
      <c r="T486" s="142"/>
      <c r="U486" s="142"/>
      <c r="V486" s="142"/>
      <c r="W486" s="142"/>
      <c r="X486" s="326"/>
      <c r="Y486" s="142"/>
      <c r="Z486" s="142"/>
      <c r="AA486" s="142"/>
      <c r="AB486" s="142"/>
      <c r="AC486" s="142"/>
      <c r="AD486" s="142"/>
      <c r="AE486" s="142"/>
      <c r="AF486" s="142"/>
      <c r="AG486" s="142"/>
    </row>
    <row r="487" customFormat="false" ht="12.75" hidden="false" customHeight="false" outlineLevel="0" collapsed="false">
      <c r="N487" s="326"/>
      <c r="O487" s="142"/>
      <c r="P487" s="142"/>
      <c r="Q487" s="142"/>
      <c r="R487" s="142"/>
      <c r="S487" s="142"/>
      <c r="T487" s="142"/>
      <c r="U487" s="142"/>
      <c r="V487" s="142"/>
      <c r="W487" s="142"/>
      <c r="X487" s="326"/>
      <c r="Y487" s="142"/>
      <c r="Z487" s="142"/>
      <c r="AA487" s="142"/>
      <c r="AB487" s="142"/>
      <c r="AC487" s="142"/>
      <c r="AD487" s="142"/>
      <c r="AE487" s="142"/>
      <c r="AF487" s="142"/>
      <c r="AG487" s="142"/>
    </row>
    <row r="488" customFormat="false" ht="12.75" hidden="false" customHeight="false" outlineLevel="0" collapsed="false">
      <c r="N488" s="326"/>
      <c r="O488" s="142"/>
      <c r="P488" s="142"/>
      <c r="Q488" s="142"/>
      <c r="R488" s="142"/>
      <c r="S488" s="142"/>
      <c r="T488" s="142"/>
      <c r="U488" s="142"/>
      <c r="V488" s="142"/>
      <c r="W488" s="142"/>
      <c r="X488" s="326"/>
      <c r="Y488" s="142"/>
      <c r="Z488" s="142"/>
      <c r="AA488" s="142"/>
      <c r="AB488" s="142"/>
      <c r="AC488" s="142"/>
      <c r="AD488" s="142"/>
      <c r="AE488" s="142"/>
      <c r="AF488" s="142"/>
      <c r="AG488" s="142"/>
    </row>
    <row r="489" customFormat="false" ht="12.75" hidden="false" customHeight="false" outlineLevel="0" collapsed="false">
      <c r="N489" s="326"/>
      <c r="O489" s="142"/>
      <c r="P489" s="142"/>
      <c r="Q489" s="142"/>
      <c r="R489" s="142"/>
      <c r="S489" s="142"/>
      <c r="T489" s="142"/>
      <c r="U489" s="142"/>
      <c r="V489" s="142"/>
      <c r="W489" s="142"/>
      <c r="X489" s="326"/>
      <c r="Y489" s="142"/>
      <c r="Z489" s="142"/>
      <c r="AA489" s="142"/>
      <c r="AB489" s="142"/>
      <c r="AC489" s="142"/>
      <c r="AD489" s="142"/>
      <c r="AE489" s="142"/>
      <c r="AF489" s="142"/>
      <c r="AG489" s="142"/>
    </row>
    <row r="490" customFormat="false" ht="12.75" hidden="false" customHeight="false" outlineLevel="0" collapsed="false">
      <c r="N490" s="326"/>
      <c r="O490" s="142"/>
      <c r="P490" s="142"/>
      <c r="Q490" s="142"/>
      <c r="R490" s="142"/>
      <c r="S490" s="142"/>
      <c r="T490" s="142"/>
      <c r="U490" s="142"/>
      <c r="V490" s="142"/>
      <c r="W490" s="142"/>
      <c r="X490" s="326"/>
      <c r="Y490" s="142"/>
      <c r="Z490" s="142"/>
      <c r="AA490" s="142"/>
      <c r="AB490" s="142"/>
      <c r="AC490" s="142"/>
      <c r="AD490" s="142"/>
      <c r="AE490" s="142"/>
      <c r="AF490" s="142"/>
      <c r="AG490" s="142"/>
    </row>
    <row r="491" customFormat="false" ht="12.75" hidden="false" customHeight="false" outlineLevel="0" collapsed="false">
      <c r="N491" s="326"/>
      <c r="O491" s="142"/>
      <c r="P491" s="142"/>
      <c r="Q491" s="142"/>
      <c r="R491" s="142"/>
      <c r="S491" s="142"/>
      <c r="T491" s="142"/>
      <c r="U491" s="142"/>
      <c r="V491" s="142"/>
      <c r="W491" s="142"/>
      <c r="X491" s="326"/>
      <c r="Y491" s="142"/>
      <c r="Z491" s="142"/>
      <c r="AA491" s="142"/>
      <c r="AB491" s="142"/>
      <c r="AC491" s="142"/>
      <c r="AD491" s="142"/>
      <c r="AE491" s="142"/>
      <c r="AF491" s="142"/>
      <c r="AG491" s="142"/>
    </row>
    <row r="492" customFormat="false" ht="12.75" hidden="false" customHeight="false" outlineLevel="0" collapsed="false">
      <c r="N492" s="326"/>
      <c r="O492" s="142"/>
      <c r="P492" s="142"/>
      <c r="Q492" s="142"/>
      <c r="R492" s="142"/>
      <c r="S492" s="142"/>
      <c r="T492" s="142"/>
      <c r="U492" s="142"/>
      <c r="V492" s="142"/>
      <c r="W492" s="142"/>
      <c r="X492" s="326"/>
      <c r="Y492" s="142"/>
      <c r="Z492" s="142"/>
      <c r="AA492" s="142"/>
      <c r="AB492" s="142"/>
      <c r="AC492" s="142"/>
      <c r="AD492" s="142"/>
      <c r="AE492" s="142"/>
      <c r="AF492" s="142"/>
      <c r="AG492" s="142"/>
    </row>
    <row r="493" customFormat="false" ht="12.75" hidden="false" customHeight="false" outlineLevel="0" collapsed="false">
      <c r="N493" s="326"/>
      <c r="O493" s="142"/>
      <c r="P493" s="142"/>
      <c r="Q493" s="142"/>
      <c r="R493" s="142"/>
      <c r="S493" s="142"/>
      <c r="T493" s="142"/>
      <c r="U493" s="142"/>
      <c r="V493" s="142"/>
      <c r="W493" s="142"/>
      <c r="X493" s="326"/>
      <c r="Y493" s="142"/>
      <c r="Z493" s="142"/>
      <c r="AA493" s="142"/>
      <c r="AB493" s="142"/>
      <c r="AC493" s="142"/>
      <c r="AD493" s="142"/>
      <c r="AE493" s="142"/>
      <c r="AF493" s="142"/>
      <c r="AG493" s="142"/>
    </row>
    <row r="494" customFormat="false" ht="12.75" hidden="false" customHeight="false" outlineLevel="0" collapsed="false">
      <c r="N494" s="326"/>
      <c r="O494" s="142"/>
      <c r="P494" s="142"/>
      <c r="Q494" s="142"/>
      <c r="R494" s="142"/>
      <c r="S494" s="142"/>
      <c r="T494" s="142"/>
      <c r="U494" s="142"/>
      <c r="V494" s="142"/>
      <c r="W494" s="142"/>
      <c r="X494" s="326"/>
      <c r="Y494" s="142"/>
      <c r="Z494" s="142"/>
      <c r="AA494" s="142"/>
      <c r="AB494" s="142"/>
      <c r="AC494" s="142"/>
      <c r="AD494" s="142"/>
      <c r="AE494" s="142"/>
      <c r="AF494" s="142"/>
      <c r="AG494" s="142"/>
    </row>
    <row r="495" customFormat="false" ht="12.75" hidden="false" customHeight="false" outlineLevel="0" collapsed="false">
      <c r="N495" s="326"/>
      <c r="O495" s="142"/>
      <c r="P495" s="142"/>
      <c r="Q495" s="142"/>
      <c r="R495" s="142"/>
      <c r="S495" s="142"/>
      <c r="T495" s="142"/>
      <c r="U495" s="142"/>
      <c r="V495" s="142"/>
      <c r="W495" s="142"/>
      <c r="X495" s="326"/>
      <c r="Y495" s="142"/>
      <c r="Z495" s="142"/>
      <c r="AA495" s="142"/>
      <c r="AB495" s="142"/>
      <c r="AC495" s="142"/>
      <c r="AD495" s="142"/>
      <c r="AE495" s="142"/>
      <c r="AF495" s="142"/>
      <c r="AG495" s="142"/>
    </row>
    <row r="496" customFormat="false" ht="12.75" hidden="false" customHeight="false" outlineLevel="0" collapsed="false">
      <c r="N496" s="326"/>
      <c r="O496" s="142"/>
      <c r="P496" s="142"/>
      <c r="Q496" s="142"/>
      <c r="R496" s="142"/>
      <c r="S496" s="142"/>
      <c r="T496" s="142"/>
      <c r="U496" s="142"/>
      <c r="V496" s="142"/>
      <c r="W496" s="142"/>
      <c r="X496" s="326"/>
      <c r="Y496" s="142"/>
      <c r="Z496" s="142"/>
      <c r="AA496" s="142"/>
      <c r="AB496" s="142"/>
      <c r="AC496" s="142"/>
      <c r="AD496" s="142"/>
      <c r="AE496" s="142"/>
      <c r="AF496" s="142"/>
      <c r="AG496" s="142"/>
    </row>
    <row r="497" customFormat="false" ht="12.75" hidden="false" customHeight="false" outlineLevel="0" collapsed="false">
      <c r="N497" s="326"/>
      <c r="O497" s="142"/>
      <c r="P497" s="142"/>
      <c r="Q497" s="142"/>
      <c r="R497" s="142"/>
      <c r="S497" s="142"/>
      <c r="T497" s="142"/>
      <c r="U497" s="142"/>
      <c r="V497" s="142"/>
      <c r="W497" s="142"/>
      <c r="X497" s="326"/>
      <c r="Y497" s="142"/>
      <c r="Z497" s="142"/>
      <c r="AA497" s="142"/>
      <c r="AB497" s="142"/>
      <c r="AC497" s="142"/>
      <c r="AD497" s="142"/>
      <c r="AE497" s="142"/>
      <c r="AF497" s="142"/>
      <c r="AG497" s="142"/>
    </row>
    <row r="498" customFormat="false" ht="12.75" hidden="false" customHeight="false" outlineLevel="0" collapsed="false">
      <c r="N498" s="326"/>
      <c r="O498" s="142"/>
      <c r="P498" s="142"/>
      <c r="Q498" s="142"/>
      <c r="R498" s="142"/>
      <c r="S498" s="142"/>
      <c r="T498" s="142"/>
      <c r="U498" s="142"/>
      <c r="V498" s="142"/>
      <c r="W498" s="142"/>
      <c r="X498" s="326"/>
      <c r="Y498" s="142"/>
      <c r="Z498" s="142"/>
      <c r="AA498" s="142"/>
      <c r="AB498" s="142"/>
      <c r="AC498" s="142"/>
      <c r="AD498" s="142"/>
      <c r="AE498" s="142"/>
      <c r="AF498" s="142"/>
      <c r="AG498" s="142"/>
    </row>
    <row r="499" customFormat="false" ht="12.75" hidden="false" customHeight="false" outlineLevel="0" collapsed="false">
      <c r="N499" s="326"/>
      <c r="O499" s="142"/>
      <c r="P499" s="142"/>
      <c r="Q499" s="142"/>
      <c r="R499" s="142"/>
      <c r="S499" s="142"/>
      <c r="T499" s="142"/>
      <c r="U499" s="142"/>
      <c r="V499" s="142"/>
      <c r="W499" s="142"/>
      <c r="X499" s="326"/>
      <c r="Y499" s="142"/>
      <c r="Z499" s="142"/>
      <c r="AA499" s="142"/>
      <c r="AB499" s="142"/>
      <c r="AC499" s="142"/>
      <c r="AD499" s="142"/>
      <c r="AE499" s="142"/>
      <c r="AF499" s="142"/>
      <c r="AG499" s="142"/>
    </row>
    <row r="500" customFormat="false" ht="12.75" hidden="false" customHeight="false" outlineLevel="0" collapsed="false">
      <c r="N500" s="326"/>
      <c r="O500" s="142"/>
      <c r="P500" s="142"/>
      <c r="Q500" s="142"/>
      <c r="R500" s="142"/>
      <c r="S500" s="142"/>
      <c r="T500" s="142"/>
      <c r="U500" s="142"/>
      <c r="V500" s="142"/>
      <c r="W500" s="142"/>
      <c r="X500" s="326"/>
      <c r="Y500" s="142"/>
      <c r="Z500" s="142"/>
      <c r="AA500" s="142"/>
      <c r="AB500" s="142"/>
      <c r="AC500" s="142"/>
      <c r="AD500" s="142"/>
      <c r="AE500" s="142"/>
      <c r="AF500" s="142"/>
      <c r="AG500" s="142"/>
    </row>
    <row r="501" customFormat="false" ht="12.75" hidden="false" customHeight="false" outlineLevel="0" collapsed="false">
      <c r="N501" s="326"/>
      <c r="O501" s="142"/>
      <c r="P501" s="142"/>
      <c r="Q501" s="142"/>
      <c r="R501" s="142"/>
      <c r="S501" s="142"/>
      <c r="T501" s="142"/>
      <c r="U501" s="142"/>
      <c r="V501" s="142"/>
      <c r="W501" s="142"/>
      <c r="X501" s="326"/>
      <c r="Y501" s="142"/>
      <c r="Z501" s="142"/>
      <c r="AA501" s="142"/>
      <c r="AB501" s="142"/>
      <c r="AC501" s="142"/>
      <c r="AD501" s="142"/>
      <c r="AE501" s="142"/>
      <c r="AF501" s="142"/>
      <c r="AG501" s="142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99"/>
      <c r="P504" s="217"/>
      <c r="R504" s="217"/>
      <c r="T504" s="217"/>
      <c r="V504" s="217"/>
      <c r="W504" s="142"/>
      <c r="X504" s="499"/>
      <c r="Z504" s="217"/>
      <c r="AB504" s="217"/>
      <c r="AD504" s="217"/>
      <c r="AF504" s="217"/>
      <c r="AG504" s="142"/>
    </row>
    <row r="505" customFormat="false" ht="12.75" hidden="false" customHeight="false" outlineLevel="0" collapsed="false">
      <c r="W505" s="142"/>
      <c r="AG505" s="142"/>
    </row>
    <row r="506" customFormat="false" ht="12.75" hidden="false" customHeight="false" outlineLevel="0" collapsed="false">
      <c r="N506" s="517"/>
      <c r="W506" s="142"/>
      <c r="X506" s="517"/>
      <c r="AG506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3" t="n">
        <v>56423</v>
      </c>
      <c r="B4" s="204"/>
    </row>
    <row r="6" customFormat="false" ht="12.75" hidden="false" customHeight="false" outlineLevel="0" collapsed="false">
      <c r="A6" s="94" t="s">
        <v>157</v>
      </c>
      <c r="B6" s="135" t="s">
        <v>158</v>
      </c>
      <c r="C6" s="135" t="s">
        <v>159</v>
      </c>
      <c r="D6" s="135" t="s">
        <v>182</v>
      </c>
    </row>
    <row r="7" customFormat="false" ht="12.75" hidden="false" customHeight="false" outlineLevel="0" collapsed="false">
      <c r="A7" s="141" t="n">
        <v>1</v>
      </c>
      <c r="B7" s="142" t="n">
        <v>128480</v>
      </c>
      <c r="C7" s="142" t="n">
        <v>128394</v>
      </c>
      <c r="D7" s="157" t="n">
        <f aca="false">+C7-B7</f>
        <v>-86</v>
      </c>
    </row>
    <row r="8" customFormat="false" ht="12.75" hidden="false" customHeight="false" outlineLevel="0" collapsed="false">
      <c r="A8" s="141" t="n">
        <v>2</v>
      </c>
      <c r="B8" s="142" t="n">
        <v>149328</v>
      </c>
      <c r="C8" s="142" t="n">
        <v>149088</v>
      </c>
      <c r="D8" s="157" t="n">
        <f aca="false">+C8-B8</f>
        <v>-240</v>
      </c>
    </row>
    <row r="9" customFormat="false" ht="12.75" hidden="false" customHeight="false" outlineLevel="0" collapsed="false">
      <c r="A9" s="141" t="n">
        <v>3</v>
      </c>
      <c r="B9" s="142" t="n">
        <v>142966</v>
      </c>
      <c r="C9" s="142" t="n">
        <v>142375</v>
      </c>
      <c r="D9" s="157" t="n">
        <f aca="false">+C9-B9</f>
        <v>-591</v>
      </c>
    </row>
    <row r="10" customFormat="false" ht="12.75" hidden="false" customHeight="false" outlineLevel="0" collapsed="false">
      <c r="A10" s="141" t="n">
        <v>4</v>
      </c>
      <c r="B10" s="142" t="n">
        <v>136982</v>
      </c>
      <c r="C10" s="142" t="n">
        <v>136328</v>
      </c>
      <c r="D10" s="157" t="n">
        <f aca="false">+C10-B10</f>
        <v>-654</v>
      </c>
    </row>
    <row r="11" customFormat="false" ht="12.75" hidden="false" customHeight="false" outlineLevel="0" collapsed="false">
      <c r="A11" s="141" t="n">
        <v>5</v>
      </c>
      <c r="B11" s="142" t="n">
        <v>129996</v>
      </c>
      <c r="C11" s="142" t="n">
        <v>129960</v>
      </c>
      <c r="D11" s="157" t="n">
        <f aca="false">+C11-B11</f>
        <v>-36</v>
      </c>
    </row>
    <row r="12" customFormat="false" ht="12.75" hidden="false" customHeight="false" outlineLevel="0" collapsed="false">
      <c r="A12" s="141" t="n">
        <v>6</v>
      </c>
      <c r="B12" s="142" t="n">
        <v>145458</v>
      </c>
      <c r="C12" s="142" t="n">
        <v>145113</v>
      </c>
      <c r="D12" s="157" t="n">
        <f aca="false">+C12-B12</f>
        <v>-345</v>
      </c>
    </row>
    <row r="13" customFormat="false" ht="12.75" hidden="false" customHeight="false" outlineLevel="0" collapsed="false">
      <c r="A13" s="141" t="n">
        <v>7</v>
      </c>
      <c r="B13" s="142" t="n">
        <v>140099</v>
      </c>
      <c r="C13" s="142" t="n">
        <v>139463</v>
      </c>
      <c r="D13" s="157" t="n">
        <f aca="false">+C13-B13</f>
        <v>-636</v>
      </c>
    </row>
    <row r="14" customFormat="false" ht="12.75" hidden="false" customHeight="false" outlineLevel="0" collapsed="false">
      <c r="A14" s="141" t="n">
        <v>8</v>
      </c>
      <c r="B14" s="142" t="n">
        <v>162210</v>
      </c>
      <c r="C14" s="142" t="n">
        <v>160263</v>
      </c>
      <c r="D14" s="157" t="n">
        <f aca="false">+C14-B14</f>
        <v>-1947</v>
      </c>
    </row>
    <row r="15" customFormat="false" ht="12.75" hidden="false" customHeight="false" outlineLevel="0" collapsed="false">
      <c r="A15" s="141" t="n">
        <v>9</v>
      </c>
      <c r="B15" s="142" t="n">
        <v>148158</v>
      </c>
      <c r="C15" s="142" t="n">
        <v>147714</v>
      </c>
      <c r="D15" s="157" t="n">
        <f aca="false">+C15-B15</f>
        <v>-444</v>
      </c>
    </row>
    <row r="16" customFormat="false" ht="12.75" hidden="false" customHeight="false" outlineLevel="0" collapsed="false">
      <c r="A16" s="141" t="n">
        <v>10</v>
      </c>
      <c r="B16" s="142" t="n">
        <v>147931</v>
      </c>
      <c r="C16" s="142" t="n">
        <v>147714</v>
      </c>
      <c r="D16" s="157" t="n">
        <f aca="false">+C16-B16</f>
        <v>-217</v>
      </c>
    </row>
    <row r="17" customFormat="false" ht="12.75" hidden="false" customHeight="false" outlineLevel="0" collapsed="false">
      <c r="A17" s="141" t="n">
        <v>11</v>
      </c>
      <c r="B17" s="142" t="n">
        <v>133006</v>
      </c>
      <c r="C17" s="142" t="n">
        <v>132704</v>
      </c>
      <c r="D17" s="157" t="n">
        <f aca="false">+C17-B17</f>
        <v>-302</v>
      </c>
    </row>
    <row r="18" customFormat="false" ht="12.75" hidden="false" customHeight="false" outlineLevel="0" collapsed="false">
      <c r="A18" s="141" t="n">
        <v>12</v>
      </c>
      <c r="B18" s="142" t="n">
        <v>154943</v>
      </c>
      <c r="C18" s="142" t="n">
        <v>155214</v>
      </c>
      <c r="D18" s="157" t="n">
        <f aca="false">+C18-B18</f>
        <v>271</v>
      </c>
    </row>
    <row r="19" customFormat="false" ht="12.75" hidden="false" customHeight="false" outlineLevel="0" collapsed="false">
      <c r="A19" s="141" t="n">
        <v>13</v>
      </c>
      <c r="B19" s="142" t="n">
        <v>112317</v>
      </c>
      <c r="C19" s="142" t="n">
        <v>111466</v>
      </c>
      <c r="D19" s="157" t="n">
        <f aca="false">+C19-B19</f>
        <v>-851</v>
      </c>
    </row>
    <row r="20" customFormat="false" ht="12.75" hidden="false" customHeight="false" outlineLevel="0" collapsed="false">
      <c r="A20" s="141" t="n">
        <v>14</v>
      </c>
      <c r="B20" s="142" t="n">
        <v>150744</v>
      </c>
      <c r="C20" s="142" t="n">
        <v>150756</v>
      </c>
      <c r="D20" s="157" t="n">
        <f aca="false">+C20-B20</f>
        <v>12</v>
      </c>
    </row>
    <row r="21" customFormat="false" ht="12.75" hidden="false" customHeight="false" outlineLevel="0" collapsed="false">
      <c r="A21" s="141" t="n">
        <v>15</v>
      </c>
      <c r="B21" s="142" t="n">
        <v>155104</v>
      </c>
      <c r="C21" s="142" t="n">
        <v>155263</v>
      </c>
      <c r="D21" s="157" t="n">
        <f aca="false">+C21-B21</f>
        <v>159</v>
      </c>
    </row>
    <row r="22" customFormat="false" ht="12.75" hidden="false" customHeight="false" outlineLevel="0" collapsed="false">
      <c r="A22" s="141" t="n">
        <v>16</v>
      </c>
      <c r="B22" s="142" t="n">
        <v>155250</v>
      </c>
      <c r="C22" s="142" t="n">
        <v>155262</v>
      </c>
      <c r="D22" s="157" t="n">
        <f aca="false">+C22-B22</f>
        <v>12</v>
      </c>
    </row>
    <row r="23" customFormat="false" ht="12.75" hidden="false" customHeight="false" outlineLevel="0" collapsed="false">
      <c r="A23" s="141" t="n">
        <v>17</v>
      </c>
      <c r="B23" s="142" t="n">
        <v>169771</v>
      </c>
      <c r="C23" s="142" t="n">
        <v>171441</v>
      </c>
      <c r="D23" s="157" t="n">
        <f aca="false">+C23-B23</f>
        <v>1670</v>
      </c>
    </row>
    <row r="24" customFormat="false" ht="12.75" hidden="false" customHeight="false" outlineLevel="0" collapsed="false">
      <c r="A24" s="141" t="n">
        <v>18</v>
      </c>
      <c r="B24" s="142" t="n">
        <v>165548</v>
      </c>
      <c r="C24" s="142" t="n">
        <v>172019</v>
      </c>
      <c r="D24" s="157" t="n">
        <f aca="false">+C24-B24</f>
        <v>6471</v>
      </c>
    </row>
    <row r="25" customFormat="false" ht="12.75" hidden="false" customHeight="false" outlineLevel="0" collapsed="false">
      <c r="A25" s="141" t="n">
        <v>19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20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21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22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23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24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25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26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27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28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 t="n">
        <v>29</v>
      </c>
      <c r="B35" s="142"/>
      <c r="C35" s="142"/>
      <c r="D35" s="157" t="n">
        <f aca="false">+C35-B35</f>
        <v>0</v>
      </c>
    </row>
    <row r="36" customFormat="false" ht="12.75" hidden="false" customHeight="false" outlineLevel="0" collapsed="false">
      <c r="A36" s="141" t="n">
        <v>30</v>
      </c>
      <c r="B36" s="142"/>
      <c r="C36" s="142"/>
      <c r="D36" s="157" t="n">
        <f aca="false">+C36-B36</f>
        <v>0</v>
      </c>
    </row>
    <row r="37" customFormat="false" ht="12.75" hidden="false" customHeight="false" outlineLevel="0" collapsed="false">
      <c r="A37" s="141" t="n">
        <v>31</v>
      </c>
      <c r="B37" s="142"/>
      <c r="C37" s="142"/>
      <c r="D37" s="157" t="n">
        <f aca="false">+C37-B37</f>
        <v>0</v>
      </c>
    </row>
    <row r="38" customFormat="false" ht="12.75" hidden="false" customHeight="false" outlineLevel="0" collapsed="false">
      <c r="A38" s="141"/>
      <c r="B38" s="142" t="n">
        <f aca="false">SUM(B7:B37)</f>
        <v>2628291</v>
      </c>
      <c r="C38" s="142" t="n">
        <f aca="false">SUM(C7:C37)</f>
        <v>2630537</v>
      </c>
      <c r="D38" s="142" t="n">
        <f aca="false">SUM(D7:D37)</f>
        <v>2246</v>
      </c>
    </row>
    <row r="39" customFormat="false" ht="12.75" hidden="false" customHeight="false" outlineLevel="0" collapsed="false">
      <c r="A39" s="171"/>
      <c r="C39" s="32"/>
      <c r="D39" s="197" t="n">
        <f aca="false">+summary!G3</f>
        <v>2.09</v>
      </c>
    </row>
    <row r="40" customFormat="false" ht="12.75" hidden="false" customHeight="false" outlineLevel="0" collapsed="false">
      <c r="D40" s="169" t="n">
        <f aca="false">+D39*D38</f>
        <v>4694.14</v>
      </c>
      <c r="H40" s="0" t="n">
        <v>20</v>
      </c>
    </row>
    <row r="41" customFormat="false" ht="12.75" hidden="false" customHeight="false" outlineLevel="0" collapsed="false">
      <c r="A41" s="195" t="n">
        <v>37287</v>
      </c>
      <c r="C41" s="97"/>
      <c r="D41" s="518" t="n">
        <v>-61603.36</v>
      </c>
      <c r="H41" s="0" t="n">
        <v>530</v>
      </c>
    </row>
    <row r="42" customFormat="false" ht="12.75" hidden="false" customHeight="false" outlineLevel="0" collapsed="false">
      <c r="A42" s="195" t="n">
        <v>37305</v>
      </c>
      <c r="D42" s="153" t="n">
        <f aca="false">+D41+D40</f>
        <v>-56909.22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174</v>
      </c>
      <c r="B46" s="9"/>
      <c r="C46" s="9"/>
      <c r="D46" s="9"/>
    </row>
    <row r="47" customFormat="false" ht="12.75" hidden="false" customHeight="false" outlineLevel="0" collapsed="false">
      <c r="A47" s="161" t="n">
        <f aca="false">+A41</f>
        <v>37287</v>
      </c>
      <c r="B47" s="9"/>
      <c r="C47" s="9"/>
      <c r="D47" s="358" t="n">
        <v>-29617</v>
      </c>
    </row>
    <row r="48" customFormat="false" ht="12.75" hidden="false" customHeight="false" outlineLevel="0" collapsed="false">
      <c r="A48" s="161" t="n">
        <f aca="false">+A42</f>
        <v>37305</v>
      </c>
      <c r="B48" s="9"/>
      <c r="C48" s="9"/>
      <c r="D48" s="42" t="n">
        <f aca="false">+D38</f>
        <v>2246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-27371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3" t="n">
        <v>56698</v>
      </c>
      <c r="B1" s="204"/>
    </row>
    <row r="3" customFormat="false" ht="12.75" hidden="false" customHeight="false" outlineLevel="0" collapsed="false">
      <c r="A3" s="94" t="s">
        <v>157</v>
      </c>
      <c r="B3" s="135" t="s">
        <v>158</v>
      </c>
      <c r="C3" s="135" t="s">
        <v>159</v>
      </c>
    </row>
    <row r="4" customFormat="false" ht="12.75" hidden="false" customHeight="false" outlineLevel="0" collapsed="false">
      <c r="A4" s="141" t="n">
        <v>1</v>
      </c>
      <c r="B4" s="142" t="n">
        <v>-246404</v>
      </c>
      <c r="C4" s="142" t="n">
        <v>-244010</v>
      </c>
      <c r="D4" s="157" t="n">
        <f aca="false">+C4-B4</f>
        <v>2394</v>
      </c>
    </row>
    <row r="5" customFormat="false" ht="12.75" hidden="false" customHeight="false" outlineLevel="0" collapsed="false">
      <c r="A5" s="141" t="n">
        <v>2</v>
      </c>
      <c r="B5" s="142" t="n">
        <v>-244917</v>
      </c>
      <c r="C5" s="142" t="n">
        <v>-244299</v>
      </c>
      <c r="D5" s="157" t="n">
        <f aca="false">+C5-B5</f>
        <v>618</v>
      </c>
    </row>
    <row r="6" customFormat="false" ht="12.75" hidden="false" customHeight="false" outlineLevel="0" collapsed="false">
      <c r="A6" s="141" t="n">
        <v>3</v>
      </c>
      <c r="B6" s="142" t="n">
        <v>-242647</v>
      </c>
      <c r="C6" s="142" t="n">
        <v>-242291</v>
      </c>
      <c r="D6" s="157" t="n">
        <f aca="false">+C6-B6</f>
        <v>356</v>
      </c>
    </row>
    <row r="7" customFormat="false" ht="12.75" hidden="false" customHeight="false" outlineLevel="0" collapsed="false">
      <c r="A7" s="141" t="n">
        <v>4</v>
      </c>
      <c r="B7" s="142" t="n">
        <v>-244008</v>
      </c>
      <c r="C7" s="142" t="n">
        <v>-243254</v>
      </c>
      <c r="D7" s="157" t="n">
        <f aca="false">+C7-B7</f>
        <v>754</v>
      </c>
    </row>
    <row r="8" customFormat="false" ht="12.75" hidden="false" customHeight="false" outlineLevel="0" collapsed="false">
      <c r="A8" s="141" t="n">
        <v>5</v>
      </c>
      <c r="B8" s="142" t="n">
        <v>-246342</v>
      </c>
      <c r="C8" s="142" t="n">
        <v>-243974</v>
      </c>
      <c r="D8" s="157" t="n">
        <f aca="false">+C8-B8</f>
        <v>2368</v>
      </c>
    </row>
    <row r="9" customFormat="false" ht="12.75" hidden="false" customHeight="false" outlineLevel="0" collapsed="false">
      <c r="A9" s="141" t="n">
        <v>6</v>
      </c>
      <c r="B9" s="142" t="n">
        <v>-251402</v>
      </c>
      <c r="C9" s="142" t="n">
        <v>-250987</v>
      </c>
      <c r="D9" s="157" t="n">
        <f aca="false">+C9-B9</f>
        <v>415</v>
      </c>
    </row>
    <row r="10" customFormat="false" ht="12.75" hidden="false" customHeight="false" outlineLevel="0" collapsed="false">
      <c r="A10" s="141" t="n">
        <v>7</v>
      </c>
      <c r="B10" s="142" t="n">
        <v>-248856</v>
      </c>
      <c r="C10" s="142" t="n">
        <v>-248311</v>
      </c>
      <c r="D10" s="157" t="n">
        <f aca="false">+C10-B10</f>
        <v>545</v>
      </c>
    </row>
    <row r="11" customFormat="false" ht="12.75" hidden="false" customHeight="false" outlineLevel="0" collapsed="false">
      <c r="A11" s="141" t="n">
        <v>8</v>
      </c>
      <c r="B11" s="142" t="n">
        <v>-264991</v>
      </c>
      <c r="C11" s="142" t="n">
        <v>-264300</v>
      </c>
      <c r="D11" s="157" t="n">
        <f aca="false">+C11-B11</f>
        <v>691</v>
      </c>
    </row>
    <row r="12" customFormat="false" ht="12.75" hidden="false" customHeight="false" outlineLevel="0" collapsed="false">
      <c r="A12" s="141" t="n">
        <v>9</v>
      </c>
      <c r="B12" s="142" t="n">
        <v>-253917</v>
      </c>
      <c r="C12" s="142" t="n">
        <v>-251967</v>
      </c>
      <c r="D12" s="157" t="n">
        <f aca="false">+C12-B12</f>
        <v>1950</v>
      </c>
    </row>
    <row r="13" customFormat="false" ht="12.75" hidden="false" customHeight="false" outlineLevel="0" collapsed="false">
      <c r="A13" s="141" t="n">
        <v>10</v>
      </c>
      <c r="B13" s="142" t="n">
        <v>-244921</v>
      </c>
      <c r="C13" s="142" t="n">
        <v>-244417</v>
      </c>
      <c r="D13" s="157" t="n">
        <f aca="false">+C13-B13</f>
        <v>504</v>
      </c>
    </row>
    <row r="14" customFormat="false" ht="12.75" hidden="false" customHeight="false" outlineLevel="0" collapsed="false">
      <c r="A14" s="141" t="n">
        <v>11</v>
      </c>
      <c r="B14" s="142" t="n">
        <v>-228979</v>
      </c>
      <c r="C14" s="142" t="n">
        <v>-229000</v>
      </c>
      <c r="D14" s="157" t="n">
        <f aca="false">+C14-B14</f>
        <v>-21</v>
      </c>
    </row>
    <row r="15" customFormat="false" ht="12.75" hidden="false" customHeight="false" outlineLevel="0" collapsed="false">
      <c r="A15" s="141" t="n">
        <v>12</v>
      </c>
      <c r="B15" s="142" t="n">
        <v>-229532</v>
      </c>
      <c r="C15" s="142" t="n">
        <v>-228999</v>
      </c>
      <c r="D15" s="157" t="n">
        <f aca="false">+C15-B15</f>
        <v>533</v>
      </c>
    </row>
    <row r="16" customFormat="false" ht="12.75" hidden="false" customHeight="false" outlineLevel="0" collapsed="false">
      <c r="A16" s="141" t="n">
        <v>13</v>
      </c>
      <c r="B16" s="142" t="n">
        <v>-227809</v>
      </c>
      <c r="C16" s="142" t="n">
        <v>-226276</v>
      </c>
      <c r="D16" s="157" t="n">
        <f aca="false">+C16-B16</f>
        <v>1533</v>
      </c>
    </row>
    <row r="17" customFormat="false" ht="12.75" hidden="false" customHeight="false" outlineLevel="0" collapsed="false">
      <c r="A17" s="141" t="n">
        <v>14</v>
      </c>
      <c r="B17" s="142" t="n">
        <v>-224634</v>
      </c>
      <c r="C17" s="142" t="n">
        <v>-224000</v>
      </c>
      <c r="D17" s="157" t="n">
        <f aca="false">+C17-B17</f>
        <v>634</v>
      </c>
    </row>
    <row r="18" customFormat="false" ht="12.75" hidden="false" customHeight="false" outlineLevel="0" collapsed="false">
      <c r="A18" s="141" t="n">
        <v>15</v>
      </c>
      <c r="B18" s="142" t="n">
        <v>-229328</v>
      </c>
      <c r="C18" s="142" t="n">
        <v>-229000</v>
      </c>
      <c r="D18" s="157" t="n">
        <f aca="false">+C18-B18</f>
        <v>328</v>
      </c>
    </row>
    <row r="19" customFormat="false" ht="12.75" hidden="false" customHeight="false" outlineLevel="0" collapsed="false">
      <c r="A19" s="141" t="n">
        <v>16</v>
      </c>
      <c r="B19" s="142" t="n">
        <v>-254408</v>
      </c>
      <c r="C19" s="142" t="n">
        <v>-254408</v>
      </c>
      <c r="D19" s="157" t="n">
        <f aca="false">+C19-B19</f>
        <v>0</v>
      </c>
    </row>
    <row r="20" customFormat="false" ht="12.75" hidden="false" customHeight="false" outlineLevel="0" collapsed="false">
      <c r="A20" s="141" t="n">
        <v>17</v>
      </c>
      <c r="B20" s="142" t="n">
        <v>-254405</v>
      </c>
      <c r="C20" s="142" t="n">
        <v>-254408</v>
      </c>
      <c r="D20" s="157" t="n">
        <f aca="false">+C20-B20</f>
        <v>-3</v>
      </c>
    </row>
    <row r="21" customFormat="false" ht="12.75" hidden="false" customHeight="false" outlineLevel="0" collapsed="false">
      <c r="A21" s="141" t="n">
        <v>18</v>
      </c>
      <c r="B21" s="142" t="n">
        <v>-254411</v>
      </c>
      <c r="C21" s="142" t="n">
        <v>-254408</v>
      </c>
      <c r="D21" s="157" t="n">
        <f aca="false">+C21-B21</f>
        <v>3</v>
      </c>
    </row>
    <row r="22" customFormat="false" ht="12.75" hidden="false" customHeight="false" outlineLevel="0" collapsed="false">
      <c r="A22" s="141" t="n">
        <v>19</v>
      </c>
      <c r="B22" s="142" t="n">
        <v>-254111</v>
      </c>
      <c r="C22" s="142" t="n">
        <v>-254408</v>
      </c>
      <c r="D22" s="157" t="n">
        <f aca="false">+C22-B22</f>
        <v>-297</v>
      </c>
    </row>
    <row r="23" customFormat="false" ht="12.75" hidden="false" customHeight="false" outlineLevel="0" collapsed="false">
      <c r="A23" s="141" t="n">
        <v>20</v>
      </c>
      <c r="B23" s="142"/>
      <c r="C23" s="142"/>
      <c r="D23" s="157" t="n">
        <f aca="false">+C23-B23</f>
        <v>0</v>
      </c>
    </row>
    <row r="24" customFormat="false" ht="12.75" hidden="false" customHeight="false" outlineLevel="0" collapsed="false">
      <c r="A24" s="141" t="n">
        <v>21</v>
      </c>
      <c r="B24" s="142"/>
      <c r="C24" s="142"/>
      <c r="D24" s="157" t="n">
        <f aca="false">+C24-B24</f>
        <v>0</v>
      </c>
    </row>
    <row r="25" customFormat="false" ht="12.75" hidden="false" customHeight="false" outlineLevel="0" collapsed="false">
      <c r="A25" s="141" t="n">
        <v>22</v>
      </c>
      <c r="B25" s="142"/>
      <c r="C25" s="142"/>
      <c r="D25" s="157" t="n">
        <f aca="false">+C25-B25</f>
        <v>0</v>
      </c>
    </row>
    <row r="26" customFormat="false" ht="12.75" hidden="false" customHeight="false" outlineLevel="0" collapsed="false">
      <c r="A26" s="141" t="n">
        <v>23</v>
      </c>
      <c r="B26" s="142"/>
      <c r="C26" s="142"/>
      <c r="D26" s="157" t="n">
        <f aca="false">+C26-B26</f>
        <v>0</v>
      </c>
    </row>
    <row r="27" customFormat="false" ht="12.75" hidden="false" customHeight="false" outlineLevel="0" collapsed="false">
      <c r="A27" s="141" t="n">
        <v>24</v>
      </c>
      <c r="B27" s="142"/>
      <c r="C27" s="142"/>
      <c r="D27" s="157" t="n">
        <f aca="false">+C27-B27</f>
        <v>0</v>
      </c>
    </row>
    <row r="28" customFormat="false" ht="12.75" hidden="false" customHeight="false" outlineLevel="0" collapsed="false">
      <c r="A28" s="141" t="n">
        <v>25</v>
      </c>
      <c r="B28" s="142"/>
      <c r="C28" s="142"/>
      <c r="D28" s="157" t="n">
        <f aca="false">+C28-B28</f>
        <v>0</v>
      </c>
    </row>
    <row r="29" customFormat="false" ht="12.75" hidden="false" customHeight="false" outlineLevel="0" collapsed="false">
      <c r="A29" s="141" t="n">
        <v>26</v>
      </c>
      <c r="B29" s="142"/>
      <c r="C29" s="142"/>
      <c r="D29" s="157" t="n">
        <f aca="false">+C29-B29</f>
        <v>0</v>
      </c>
    </row>
    <row r="30" customFormat="false" ht="12.75" hidden="false" customHeight="false" outlineLevel="0" collapsed="false">
      <c r="A30" s="141" t="n">
        <v>27</v>
      </c>
      <c r="B30" s="142"/>
      <c r="C30" s="142"/>
      <c r="D30" s="157" t="n">
        <f aca="false">+C30-B30</f>
        <v>0</v>
      </c>
    </row>
    <row r="31" customFormat="false" ht="12.75" hidden="false" customHeight="false" outlineLevel="0" collapsed="false">
      <c r="A31" s="141" t="n">
        <v>28</v>
      </c>
      <c r="B31" s="142"/>
      <c r="C31" s="142"/>
      <c r="D31" s="157" t="n">
        <f aca="false">+C31-B31</f>
        <v>0</v>
      </c>
    </row>
    <row r="32" customFormat="false" ht="12.75" hidden="false" customHeight="false" outlineLevel="0" collapsed="false">
      <c r="A32" s="141" t="n">
        <v>29</v>
      </c>
      <c r="B32" s="142"/>
      <c r="C32" s="142"/>
      <c r="D32" s="157" t="n">
        <f aca="false">+C32-B32</f>
        <v>0</v>
      </c>
    </row>
    <row r="33" customFormat="false" ht="12.75" hidden="false" customHeight="false" outlineLevel="0" collapsed="false">
      <c r="A33" s="141" t="n">
        <v>30</v>
      </c>
      <c r="B33" s="142"/>
      <c r="C33" s="142"/>
      <c r="D33" s="157" t="n">
        <f aca="false">+C33-B33</f>
        <v>0</v>
      </c>
    </row>
    <row r="34" customFormat="false" ht="12.75" hidden="false" customHeight="false" outlineLevel="0" collapsed="false">
      <c r="A34" s="141" t="n">
        <v>31</v>
      </c>
      <c r="B34" s="142"/>
      <c r="C34" s="142"/>
      <c r="D34" s="157" t="n">
        <f aca="false">+C34-B34</f>
        <v>0</v>
      </c>
    </row>
    <row r="35" customFormat="false" ht="12.75" hidden="false" customHeight="false" outlineLevel="0" collapsed="false">
      <c r="A35" s="141"/>
      <c r="B35" s="142" t="n">
        <f aca="false">SUM(B4:B34)</f>
        <v>-4646022</v>
      </c>
      <c r="C35" s="142" t="n">
        <f aca="false">SUM(C4:C34)</f>
        <v>-4632717</v>
      </c>
      <c r="D35" s="142" t="n">
        <f aca="false">SUM(D4:D34)</f>
        <v>13305</v>
      </c>
    </row>
    <row r="36" customFormat="false" ht="12.75" hidden="false" customHeight="false" outlineLevel="0" collapsed="false">
      <c r="A36" s="171"/>
      <c r="C36" s="157"/>
      <c r="D36" s="19"/>
    </row>
    <row r="37" customFormat="false" ht="12.75" hidden="false" customHeight="false" outlineLevel="0" collapsed="false">
      <c r="A37" s="18"/>
      <c r="D37" s="142"/>
    </row>
    <row r="38" customFormat="false" ht="12.75" hidden="false" customHeight="false" outlineLevel="0" collapsed="false">
      <c r="A38" s="205" t="n">
        <v>37287</v>
      </c>
      <c r="D38" s="206" t="n">
        <v>28722</v>
      </c>
    </row>
    <row r="39" customFormat="false" ht="12.75" hidden="false" customHeight="false" outlineLevel="0" collapsed="false">
      <c r="A39" s="18"/>
      <c r="D39" s="142"/>
    </row>
    <row r="40" customFormat="false" ht="12.75" hidden="false" customHeight="false" outlineLevel="0" collapsed="false">
      <c r="A40" s="205" t="n">
        <v>37306</v>
      </c>
      <c r="D40" s="142" t="n">
        <f aca="false">+D38+D35</f>
        <v>42027</v>
      </c>
    </row>
    <row r="41" customFormat="false" ht="12.75" hidden="false" customHeight="false" outlineLevel="0" collapsed="false">
      <c r="D41" s="207"/>
    </row>
    <row r="42" customFormat="false" ht="12.75" hidden="false" customHeight="false" outlineLevel="0" collapsed="false">
      <c r="D42" s="207"/>
    </row>
    <row r="43" customFormat="false" ht="15.75" hidden="false" customHeight="false" outlineLevel="0" collapsed="false">
      <c r="B43" s="203"/>
      <c r="C43" s="204"/>
      <c r="D43" s="207"/>
      <c r="K43" s="203"/>
      <c r="L43" s="204"/>
      <c r="O43" s="203"/>
      <c r="P43" s="204"/>
      <c r="S43" s="203"/>
      <c r="T43" s="204"/>
      <c r="W43" s="203"/>
      <c r="X43" s="204"/>
      <c r="AA43" s="203"/>
      <c r="AB43" s="204"/>
    </row>
    <row r="44" customFormat="false" ht="12.75" hidden="false" customHeight="false" outlineLevel="0" collapsed="false">
      <c r="A44" s="9" t="s">
        <v>165</v>
      </c>
      <c r="B44" s="9"/>
      <c r="C44" s="9"/>
      <c r="D44" s="208"/>
      <c r="K44" s="0"/>
    </row>
    <row r="45" customFormat="false" ht="12.75" hidden="false" customHeight="false" outlineLevel="0" collapsed="false">
      <c r="A45" s="161" t="n">
        <f aca="false">+A38</f>
        <v>37287</v>
      </c>
      <c r="B45" s="9"/>
      <c r="C45" s="9"/>
      <c r="D45" s="162" t="n">
        <v>-143669</v>
      </c>
      <c r="K45" s="94"/>
      <c r="L45" s="135"/>
      <c r="M45" s="135"/>
      <c r="O45" s="94"/>
      <c r="P45" s="135"/>
      <c r="Q45" s="135"/>
      <c r="S45" s="94"/>
      <c r="T45" s="135"/>
      <c r="U45" s="135"/>
      <c r="W45" s="94"/>
      <c r="X45" s="135"/>
      <c r="Y45" s="135"/>
      <c r="AA45" s="94"/>
      <c r="AB45" s="135"/>
      <c r="AC45" s="135"/>
    </row>
    <row r="46" customFormat="false" ht="12.75" hidden="false" customHeight="false" outlineLevel="0" collapsed="false">
      <c r="A46" s="161" t="n">
        <f aca="false">+A40</f>
        <v>37306</v>
      </c>
      <c r="B46" s="9"/>
      <c r="C46" s="9"/>
      <c r="D46" s="163" t="n">
        <f aca="false">+D35*'by type_area'!G4</f>
        <v>27674.4</v>
      </c>
      <c r="I46" s="157"/>
      <c r="K46" s="141"/>
      <c r="L46" s="142"/>
      <c r="M46" s="142"/>
      <c r="N46" s="157"/>
      <c r="O46" s="141"/>
      <c r="P46" s="142"/>
      <c r="Q46" s="142"/>
      <c r="R46" s="157"/>
      <c r="S46" s="141"/>
      <c r="T46" s="142"/>
      <c r="U46" s="142"/>
      <c r="V46" s="157"/>
      <c r="W46" s="141"/>
      <c r="X46" s="142"/>
      <c r="Y46" s="142"/>
      <c r="Z46" s="157"/>
      <c r="AA46" s="141"/>
      <c r="AB46" s="142"/>
      <c r="AC46" s="142"/>
      <c r="AD46" s="157"/>
    </row>
    <row r="47" customFormat="false" ht="12.75" hidden="false" customHeight="false" outlineLevel="0" collapsed="false">
      <c r="A47" s="9"/>
      <c r="B47" s="9"/>
      <c r="C47" s="9"/>
      <c r="D47" s="68" t="n">
        <f aca="false">+D46+D45</f>
        <v>-115994.6</v>
      </c>
      <c r="I47" s="157"/>
      <c r="K47" s="141"/>
      <c r="L47" s="142"/>
      <c r="M47" s="142"/>
      <c r="N47" s="157"/>
      <c r="O47" s="141"/>
      <c r="P47" s="142"/>
      <c r="Q47" s="142"/>
      <c r="R47" s="157"/>
      <c r="S47" s="141"/>
      <c r="T47" s="142"/>
      <c r="U47" s="142"/>
      <c r="V47" s="157"/>
      <c r="W47" s="141"/>
      <c r="X47" s="142"/>
      <c r="Y47" s="142"/>
      <c r="Z47" s="157"/>
      <c r="AA47" s="141"/>
      <c r="AB47" s="142"/>
      <c r="AC47" s="142"/>
      <c r="AD47" s="157"/>
    </row>
    <row r="48" customFormat="false" ht="12.75" hidden="false" customHeight="false" outlineLevel="0" collapsed="false">
      <c r="I48" s="157"/>
      <c r="K48" s="141"/>
      <c r="L48" s="142"/>
      <c r="M48" s="142"/>
      <c r="N48" s="157"/>
      <c r="O48" s="141"/>
      <c r="P48" s="142"/>
      <c r="Q48" s="142"/>
      <c r="R48" s="157"/>
      <c r="S48" s="141"/>
      <c r="T48" s="142"/>
      <c r="U48" s="142"/>
      <c r="V48" s="157"/>
      <c r="W48" s="141"/>
      <c r="X48" s="142"/>
      <c r="Y48" s="142"/>
      <c r="Z48" s="157"/>
      <c r="AA48" s="141"/>
      <c r="AB48" s="142"/>
      <c r="AC48" s="142"/>
      <c r="AD48" s="157"/>
    </row>
    <row r="49" customFormat="false" ht="12.75" hidden="false" customHeight="false" outlineLevel="0" collapsed="false">
      <c r="B49" s="141"/>
      <c r="C49" s="142"/>
      <c r="D49" s="142"/>
      <c r="I49" s="157"/>
      <c r="K49" s="141"/>
      <c r="L49" s="142"/>
      <c r="M49" s="142"/>
      <c r="N49" s="157"/>
      <c r="O49" s="141"/>
      <c r="P49" s="142"/>
      <c r="Q49" s="142"/>
      <c r="R49" s="157"/>
      <c r="S49" s="141"/>
      <c r="T49" s="142"/>
      <c r="U49" s="142"/>
      <c r="V49" s="157"/>
      <c r="W49" s="141"/>
      <c r="X49" s="142"/>
      <c r="Y49" s="142"/>
      <c r="Z49" s="157"/>
      <c r="AA49" s="141"/>
      <c r="AB49" s="142"/>
      <c r="AC49" s="142"/>
      <c r="AD49" s="157"/>
    </row>
    <row r="50" customFormat="false" ht="12.75" hidden="false" customHeight="false" outlineLevel="0" collapsed="false">
      <c r="B50" s="141"/>
      <c r="C50" s="209"/>
      <c r="D50" s="142"/>
      <c r="I50" s="157"/>
      <c r="K50" s="141"/>
      <c r="L50" s="142"/>
      <c r="M50" s="142"/>
      <c r="N50" s="157"/>
      <c r="O50" s="141"/>
      <c r="P50" s="142"/>
      <c r="Q50" s="142"/>
      <c r="R50" s="157"/>
      <c r="S50" s="141"/>
      <c r="T50" s="142"/>
      <c r="U50" s="142"/>
      <c r="V50" s="157"/>
      <c r="W50" s="141"/>
      <c r="X50" s="142"/>
      <c r="Y50" s="142"/>
      <c r="Z50" s="157"/>
      <c r="AA50" s="141"/>
      <c r="AB50" s="142"/>
      <c r="AC50" s="142"/>
      <c r="AD50" s="157"/>
    </row>
    <row r="51" customFormat="false" ht="12.75" hidden="false" customHeight="false" outlineLevel="0" collapsed="false">
      <c r="B51" s="141"/>
      <c r="C51" s="142"/>
      <c r="D51" s="142"/>
      <c r="I51" s="157"/>
      <c r="K51" s="141"/>
      <c r="L51" s="142"/>
      <c r="M51" s="142"/>
      <c r="N51" s="157"/>
      <c r="O51" s="141"/>
      <c r="P51" s="142"/>
      <c r="Q51" s="142"/>
      <c r="R51" s="157"/>
      <c r="S51" s="141"/>
      <c r="T51" s="142"/>
      <c r="U51" s="142"/>
      <c r="V51" s="157"/>
      <c r="W51" s="141"/>
      <c r="X51" s="142"/>
      <c r="Y51" s="142"/>
      <c r="Z51" s="157"/>
      <c r="AA51" s="141"/>
      <c r="AB51" s="142"/>
      <c r="AC51" s="142"/>
      <c r="AD51" s="157"/>
    </row>
    <row r="52" customFormat="false" ht="12.75" hidden="false" customHeight="false" outlineLevel="0" collapsed="false">
      <c r="B52" s="141"/>
      <c r="C52" s="142"/>
      <c r="D52" s="142"/>
      <c r="I52" s="157"/>
      <c r="K52" s="141"/>
      <c r="L52" s="142"/>
      <c r="M52" s="142"/>
      <c r="N52" s="157"/>
      <c r="O52" s="141"/>
      <c r="P52" s="142"/>
      <c r="Q52" s="142"/>
      <c r="R52" s="157"/>
      <c r="S52" s="141"/>
      <c r="T52" s="142"/>
      <c r="U52" s="142"/>
      <c r="V52" s="157"/>
      <c r="W52" s="141"/>
      <c r="X52" s="142"/>
      <c r="Y52" s="142"/>
      <c r="Z52" s="157"/>
      <c r="AA52" s="141"/>
      <c r="AB52" s="142"/>
      <c r="AC52" s="142"/>
      <c r="AD52" s="157"/>
    </row>
    <row r="53" customFormat="false" ht="12.75" hidden="false" customHeight="false" outlineLevel="0" collapsed="false">
      <c r="B53" s="141"/>
      <c r="C53" s="142"/>
      <c r="D53" s="142"/>
      <c r="I53" s="157"/>
      <c r="K53" s="141"/>
      <c r="L53" s="142"/>
      <c r="M53" s="142"/>
      <c r="N53" s="157"/>
      <c r="O53" s="141"/>
      <c r="P53" s="142"/>
      <c r="Q53" s="142"/>
      <c r="R53" s="157"/>
      <c r="S53" s="141"/>
      <c r="T53" s="142"/>
      <c r="U53" s="142"/>
      <c r="V53" s="157"/>
      <c r="W53" s="141"/>
      <c r="X53" s="142"/>
      <c r="Y53" s="142"/>
      <c r="Z53" s="157"/>
      <c r="AA53" s="141"/>
      <c r="AB53" s="142"/>
      <c r="AC53" s="142"/>
      <c r="AD53" s="157"/>
    </row>
    <row r="54" customFormat="false" ht="12.75" hidden="false" customHeight="false" outlineLevel="0" collapsed="false">
      <c r="A54" s="141"/>
      <c r="B54" s="142"/>
      <c r="C54" s="142"/>
      <c r="D54" s="157"/>
      <c r="F54" s="141"/>
      <c r="G54" s="142"/>
      <c r="H54" s="142"/>
      <c r="I54" s="157"/>
      <c r="K54" s="141"/>
      <c r="L54" s="142"/>
      <c r="M54" s="142"/>
      <c r="N54" s="157"/>
      <c r="O54" s="141"/>
      <c r="P54" s="142"/>
      <c r="Q54" s="142"/>
      <c r="R54" s="157"/>
      <c r="S54" s="141"/>
      <c r="T54" s="142"/>
      <c r="U54" s="142"/>
      <c r="V54" s="157"/>
      <c r="W54" s="141"/>
      <c r="X54" s="142"/>
      <c r="Y54" s="142"/>
      <c r="Z54" s="157"/>
      <c r="AA54" s="141"/>
      <c r="AB54" s="142"/>
      <c r="AC54" s="142"/>
      <c r="AD54" s="157"/>
    </row>
    <row r="55" customFormat="false" ht="12.75" hidden="false" customHeight="false" outlineLevel="0" collapsed="false">
      <c r="A55" s="141"/>
      <c r="B55" s="142"/>
      <c r="C55" s="142"/>
      <c r="D55" s="157"/>
      <c r="F55" s="141"/>
      <c r="G55" s="142"/>
      <c r="H55" s="142"/>
      <c r="I55" s="157"/>
      <c r="K55" s="141"/>
      <c r="L55" s="142"/>
      <c r="M55" s="142"/>
      <c r="N55" s="157"/>
      <c r="O55" s="141"/>
      <c r="P55" s="142"/>
      <c r="Q55" s="142"/>
      <c r="R55" s="157"/>
      <c r="S55" s="141"/>
      <c r="T55" s="142"/>
      <c r="U55" s="142"/>
      <c r="V55" s="157"/>
      <c r="W55" s="141"/>
      <c r="X55" s="142"/>
      <c r="Y55" s="142"/>
      <c r="Z55" s="157"/>
      <c r="AA55" s="141"/>
      <c r="AB55" s="142"/>
      <c r="AC55" s="142"/>
      <c r="AD55" s="157"/>
    </row>
    <row r="56" customFormat="false" ht="12.75" hidden="false" customHeight="false" outlineLevel="0" collapsed="false">
      <c r="A56" s="141"/>
      <c r="B56" s="142"/>
      <c r="C56" s="142"/>
      <c r="D56" s="157"/>
      <c r="F56" s="141"/>
      <c r="G56" s="142"/>
      <c r="H56" s="142"/>
      <c r="I56" s="157"/>
      <c r="K56" s="141"/>
      <c r="L56" s="142"/>
      <c r="M56" s="142"/>
      <c r="N56" s="157"/>
      <c r="O56" s="141"/>
      <c r="P56" s="142"/>
      <c r="Q56" s="142"/>
      <c r="R56" s="157"/>
      <c r="S56" s="141"/>
      <c r="T56" s="142"/>
      <c r="U56" s="142"/>
      <c r="V56" s="157"/>
      <c r="W56" s="141"/>
      <c r="X56" s="142"/>
      <c r="Y56" s="142"/>
      <c r="Z56" s="157"/>
      <c r="AA56" s="141"/>
      <c r="AB56" s="142"/>
      <c r="AC56" s="142"/>
      <c r="AD56" s="157"/>
    </row>
    <row r="57" customFormat="false" ht="12.75" hidden="false" customHeight="false" outlineLevel="0" collapsed="false">
      <c r="A57" s="141"/>
      <c r="B57" s="142"/>
      <c r="C57" s="142"/>
      <c r="D57" s="157"/>
      <c r="F57" s="141"/>
      <c r="G57" s="142"/>
      <c r="H57" s="142"/>
      <c r="I57" s="157"/>
      <c r="K57" s="141"/>
      <c r="L57" s="142"/>
      <c r="M57" s="142"/>
      <c r="N57" s="157"/>
      <c r="O57" s="141"/>
      <c r="P57" s="142"/>
      <c r="Q57" s="142"/>
      <c r="R57" s="157"/>
      <c r="S57" s="141"/>
      <c r="T57" s="142"/>
      <c r="U57" s="142"/>
      <c r="V57" s="157"/>
      <c r="W57" s="141"/>
      <c r="X57" s="142"/>
      <c r="Y57" s="142"/>
      <c r="Z57" s="157"/>
      <c r="AA57" s="141"/>
      <c r="AB57" s="142"/>
      <c r="AC57" s="142"/>
      <c r="AD57" s="157"/>
    </row>
    <row r="58" customFormat="false" ht="12.75" hidden="false" customHeight="false" outlineLevel="0" collapsed="false">
      <c r="A58" s="141"/>
      <c r="B58" s="142"/>
      <c r="C58" s="142"/>
      <c r="D58" s="157"/>
      <c r="F58" s="141"/>
      <c r="G58" s="142"/>
      <c r="H58" s="142"/>
      <c r="I58" s="157"/>
      <c r="K58" s="141"/>
      <c r="L58" s="142"/>
      <c r="M58" s="142"/>
      <c r="N58" s="157"/>
      <c r="O58" s="141"/>
      <c r="P58" s="142"/>
      <c r="Q58" s="142"/>
      <c r="R58" s="157"/>
      <c r="S58" s="141"/>
      <c r="T58" s="142"/>
      <c r="U58" s="142"/>
      <c r="V58" s="157"/>
      <c r="W58" s="141"/>
      <c r="X58" s="142"/>
      <c r="Y58" s="142"/>
      <c r="Z58" s="157"/>
      <c r="AA58" s="141"/>
      <c r="AB58" s="142"/>
      <c r="AC58" s="142"/>
      <c r="AD58" s="157"/>
    </row>
    <row r="59" customFormat="false" ht="12.75" hidden="false" customHeight="false" outlineLevel="0" collapsed="false">
      <c r="A59" s="141"/>
      <c r="B59" s="142"/>
      <c r="C59" s="142"/>
      <c r="D59" s="157"/>
      <c r="F59" s="141"/>
      <c r="G59" s="142"/>
      <c r="H59" s="142"/>
      <c r="I59" s="157"/>
      <c r="K59" s="141"/>
      <c r="L59" s="142"/>
      <c r="M59" s="142"/>
      <c r="N59" s="157"/>
      <c r="O59" s="141"/>
      <c r="P59" s="142"/>
      <c r="Q59" s="142"/>
      <c r="R59" s="157"/>
      <c r="S59" s="141"/>
      <c r="T59" s="142"/>
      <c r="U59" s="142"/>
      <c r="V59" s="157"/>
      <c r="W59" s="141"/>
      <c r="X59" s="142"/>
      <c r="Y59" s="142"/>
      <c r="Z59" s="157"/>
      <c r="AA59" s="141"/>
      <c r="AB59" s="142"/>
      <c r="AC59" s="142"/>
      <c r="AD59" s="157"/>
    </row>
    <row r="60" customFormat="false" ht="12.75" hidden="false" customHeight="false" outlineLevel="0" collapsed="false">
      <c r="A60" s="141"/>
      <c r="B60" s="142"/>
      <c r="C60" s="142"/>
      <c r="D60" s="157"/>
      <c r="F60" s="141"/>
      <c r="G60" s="142"/>
      <c r="H60" s="142"/>
      <c r="I60" s="157"/>
      <c r="K60" s="141"/>
      <c r="L60" s="142"/>
      <c r="M60" s="142"/>
      <c r="N60" s="157"/>
      <c r="O60" s="141"/>
      <c r="P60" s="142"/>
      <c r="Q60" s="142"/>
      <c r="R60" s="157"/>
      <c r="S60" s="141"/>
      <c r="T60" s="142"/>
      <c r="U60" s="142"/>
      <c r="V60" s="157"/>
      <c r="W60" s="141"/>
      <c r="X60" s="142"/>
      <c r="Y60" s="142"/>
      <c r="Z60" s="157"/>
      <c r="AA60" s="141"/>
      <c r="AB60" s="142"/>
      <c r="AC60" s="142"/>
      <c r="AD60" s="157"/>
    </row>
    <row r="61" customFormat="false" ht="12.75" hidden="false" customHeight="false" outlineLevel="0" collapsed="false">
      <c r="A61" s="141"/>
      <c r="B61" s="142"/>
      <c r="C61" s="142"/>
      <c r="D61" s="157"/>
      <c r="F61" s="141"/>
      <c r="G61" s="142"/>
      <c r="H61" s="142"/>
      <c r="I61" s="157"/>
      <c r="K61" s="141"/>
      <c r="L61" s="142"/>
      <c r="M61" s="142"/>
      <c r="N61" s="157"/>
      <c r="O61" s="141"/>
      <c r="P61" s="142"/>
      <c r="Q61" s="142"/>
      <c r="R61" s="157"/>
      <c r="S61" s="141"/>
      <c r="T61" s="142"/>
      <c r="U61" s="142"/>
      <c r="V61" s="157"/>
      <c r="W61" s="141"/>
      <c r="X61" s="142"/>
      <c r="Y61" s="142"/>
      <c r="Z61" s="157"/>
      <c r="AA61" s="141"/>
      <c r="AB61" s="142"/>
      <c r="AC61" s="142"/>
      <c r="AD61" s="157"/>
    </row>
    <row r="62" customFormat="false" ht="12.75" hidden="false" customHeight="false" outlineLevel="0" collapsed="false">
      <c r="A62" s="141"/>
      <c r="B62" s="142"/>
      <c r="C62" s="142"/>
      <c r="D62" s="157"/>
      <c r="F62" s="141"/>
      <c r="G62" s="142"/>
      <c r="H62" s="142"/>
      <c r="I62" s="157"/>
      <c r="K62" s="141"/>
      <c r="L62" s="142"/>
      <c r="M62" s="142"/>
      <c r="N62" s="157"/>
      <c r="O62" s="141"/>
      <c r="P62" s="142"/>
      <c r="Q62" s="142"/>
      <c r="R62" s="157"/>
      <c r="S62" s="141"/>
      <c r="T62" s="142"/>
      <c r="U62" s="142"/>
      <c r="V62" s="157"/>
      <c r="W62" s="141"/>
      <c r="X62" s="142"/>
      <c r="Y62" s="142"/>
      <c r="Z62" s="157"/>
      <c r="AA62" s="141"/>
      <c r="AB62" s="142"/>
      <c r="AC62" s="142"/>
      <c r="AD62" s="157"/>
    </row>
    <row r="63" customFormat="false" ht="12.75" hidden="false" customHeight="false" outlineLevel="0" collapsed="false">
      <c r="A63" s="141"/>
      <c r="B63" s="142"/>
      <c r="C63" s="142"/>
      <c r="D63" s="157"/>
      <c r="F63" s="141"/>
      <c r="G63" s="142"/>
      <c r="H63" s="142"/>
      <c r="I63" s="157"/>
      <c r="K63" s="141"/>
      <c r="L63" s="142"/>
      <c r="M63" s="142"/>
      <c r="N63" s="157"/>
      <c r="O63" s="141"/>
      <c r="P63" s="142"/>
      <c r="Q63" s="142"/>
      <c r="R63" s="157"/>
      <c r="S63" s="141"/>
      <c r="T63" s="142"/>
      <c r="U63" s="142"/>
      <c r="V63" s="157"/>
      <c r="W63" s="141"/>
      <c r="X63" s="142"/>
      <c r="Y63" s="142"/>
      <c r="Z63" s="157"/>
      <c r="AA63" s="141"/>
      <c r="AB63" s="142"/>
      <c r="AC63" s="142"/>
      <c r="AD63" s="157"/>
    </row>
    <row r="64" customFormat="false" ht="12.75" hidden="false" customHeight="false" outlineLevel="0" collapsed="false">
      <c r="A64" s="141"/>
      <c r="B64" s="142"/>
      <c r="C64" s="142"/>
      <c r="D64" s="157"/>
      <c r="F64" s="141"/>
      <c r="G64" s="142"/>
      <c r="H64" s="142"/>
      <c r="I64" s="157"/>
      <c r="K64" s="141"/>
      <c r="L64" s="142"/>
      <c r="M64" s="142"/>
      <c r="N64" s="157"/>
      <c r="O64" s="141"/>
      <c r="P64" s="142"/>
      <c r="Q64" s="142"/>
      <c r="R64" s="157"/>
      <c r="S64" s="141"/>
      <c r="T64" s="142"/>
      <c r="U64" s="142"/>
      <c r="V64" s="157"/>
      <c r="W64" s="141"/>
      <c r="X64" s="142"/>
      <c r="Y64" s="142"/>
      <c r="Z64" s="157"/>
      <c r="AA64" s="141"/>
      <c r="AB64" s="142"/>
      <c r="AC64" s="142"/>
      <c r="AD64" s="157"/>
    </row>
    <row r="65" customFormat="false" ht="12.75" hidden="false" customHeight="false" outlineLevel="0" collapsed="false">
      <c r="A65" s="141"/>
      <c r="B65" s="142"/>
      <c r="C65" s="142"/>
      <c r="D65" s="157"/>
      <c r="F65" s="141"/>
      <c r="G65" s="142"/>
      <c r="H65" s="142"/>
      <c r="I65" s="157"/>
      <c r="K65" s="141"/>
      <c r="L65" s="142"/>
      <c r="M65" s="142"/>
      <c r="N65" s="157"/>
      <c r="O65" s="141"/>
      <c r="P65" s="142"/>
      <c r="Q65" s="142"/>
      <c r="R65" s="157"/>
      <c r="S65" s="141"/>
      <c r="T65" s="142"/>
      <c r="U65" s="142"/>
      <c r="V65" s="157"/>
      <c r="W65" s="141"/>
      <c r="X65" s="142"/>
      <c r="Y65" s="142"/>
      <c r="Z65" s="157"/>
      <c r="AA65" s="141"/>
      <c r="AB65" s="142"/>
      <c r="AC65" s="142"/>
      <c r="AD65" s="157"/>
    </row>
    <row r="66" customFormat="false" ht="12.75" hidden="false" customHeight="false" outlineLevel="0" collapsed="false">
      <c r="A66" s="141"/>
      <c r="B66" s="142"/>
      <c r="C66" s="142"/>
      <c r="D66" s="157"/>
      <c r="F66" s="141"/>
      <c r="G66" s="142"/>
      <c r="H66" s="142"/>
      <c r="I66" s="157"/>
      <c r="K66" s="141"/>
      <c r="L66" s="142"/>
      <c r="M66" s="142"/>
      <c r="N66" s="157"/>
      <c r="O66" s="141"/>
      <c r="P66" s="142"/>
      <c r="Q66" s="142"/>
      <c r="R66" s="157"/>
      <c r="S66" s="141"/>
      <c r="T66" s="142"/>
      <c r="U66" s="142"/>
      <c r="V66" s="157"/>
      <c r="W66" s="141"/>
      <c r="X66" s="142"/>
      <c r="Y66" s="142"/>
      <c r="Z66" s="157"/>
      <c r="AA66" s="141"/>
      <c r="AB66" s="142"/>
      <c r="AC66" s="142"/>
      <c r="AD66" s="157"/>
    </row>
    <row r="67" customFormat="false" ht="12.75" hidden="false" customHeight="false" outlineLevel="0" collapsed="false">
      <c r="A67" s="141"/>
      <c r="B67" s="142"/>
      <c r="C67" s="142"/>
      <c r="D67" s="157"/>
      <c r="F67" s="141"/>
      <c r="G67" s="142"/>
      <c r="H67" s="142"/>
      <c r="I67" s="157"/>
      <c r="K67" s="141"/>
      <c r="L67" s="142"/>
      <c r="M67" s="142"/>
      <c r="N67" s="157"/>
      <c r="O67" s="141"/>
      <c r="P67" s="142"/>
      <c r="Q67" s="142"/>
      <c r="R67" s="157"/>
      <c r="S67" s="141"/>
      <c r="T67" s="142"/>
      <c r="U67" s="142"/>
      <c r="V67" s="157"/>
      <c r="W67" s="141"/>
      <c r="X67" s="142"/>
      <c r="Y67" s="142"/>
      <c r="Z67" s="157"/>
      <c r="AA67" s="141"/>
      <c r="AB67" s="142"/>
      <c r="AC67" s="142"/>
      <c r="AD67" s="157"/>
    </row>
    <row r="68" customFormat="false" ht="12.75" hidden="false" customHeight="false" outlineLevel="0" collapsed="false">
      <c r="A68" s="141"/>
      <c r="B68" s="142"/>
      <c r="C68" s="142"/>
      <c r="D68" s="157"/>
      <c r="F68" s="141"/>
      <c r="G68" s="142"/>
      <c r="H68" s="142"/>
      <c r="I68" s="157"/>
      <c r="K68" s="141"/>
      <c r="L68" s="142"/>
      <c r="M68" s="142"/>
      <c r="N68" s="157"/>
      <c r="O68" s="141"/>
      <c r="P68" s="142"/>
      <c r="Q68" s="142"/>
      <c r="R68" s="157"/>
      <c r="S68" s="141"/>
      <c r="T68" s="142"/>
      <c r="U68" s="142"/>
      <c r="V68" s="157"/>
      <c r="W68" s="141"/>
      <c r="X68" s="142"/>
      <c r="Y68" s="142"/>
      <c r="Z68" s="157"/>
      <c r="AA68" s="141"/>
      <c r="AB68" s="142"/>
      <c r="AC68" s="142"/>
      <c r="AD68" s="157"/>
    </row>
    <row r="69" customFormat="false" ht="12.75" hidden="false" customHeight="false" outlineLevel="0" collapsed="false">
      <c r="A69" s="141"/>
      <c r="B69" s="142"/>
      <c r="C69" s="142"/>
      <c r="D69" s="157"/>
      <c r="F69" s="141"/>
      <c r="G69" s="142"/>
      <c r="H69" s="142"/>
      <c r="I69" s="157"/>
      <c r="K69" s="141"/>
      <c r="L69" s="142"/>
      <c r="M69" s="142"/>
      <c r="N69" s="157"/>
      <c r="O69" s="141"/>
      <c r="P69" s="142"/>
      <c r="Q69" s="142"/>
      <c r="R69" s="157"/>
      <c r="S69" s="141"/>
      <c r="T69" s="142"/>
      <c r="U69" s="142"/>
      <c r="V69" s="157"/>
      <c r="W69" s="141"/>
      <c r="X69" s="142"/>
      <c r="Y69" s="142"/>
      <c r="Z69" s="157"/>
      <c r="AA69" s="141"/>
      <c r="AB69" s="142"/>
      <c r="AC69" s="142"/>
      <c r="AD69" s="157"/>
    </row>
    <row r="70" customFormat="false" ht="12.75" hidden="false" customHeight="false" outlineLevel="0" collapsed="false">
      <c r="A70" s="141"/>
      <c r="B70" s="142"/>
      <c r="C70" s="142"/>
      <c r="D70" s="157"/>
      <c r="F70" s="141"/>
      <c r="G70" s="142"/>
      <c r="H70" s="142"/>
      <c r="I70" s="157"/>
      <c r="K70" s="141"/>
      <c r="L70" s="142"/>
      <c r="M70" s="142"/>
      <c r="N70" s="157"/>
      <c r="O70" s="141"/>
      <c r="P70" s="142"/>
      <c r="Q70" s="142"/>
      <c r="R70" s="157"/>
      <c r="S70" s="141"/>
      <c r="T70" s="142"/>
      <c r="U70" s="142"/>
      <c r="V70" s="157"/>
      <c r="W70" s="141"/>
      <c r="X70" s="142"/>
      <c r="Y70" s="142"/>
      <c r="Z70" s="157"/>
      <c r="AA70" s="141"/>
      <c r="AB70" s="142"/>
      <c r="AC70" s="142"/>
      <c r="AD70" s="157"/>
    </row>
    <row r="71" customFormat="false" ht="12.75" hidden="false" customHeight="false" outlineLevel="0" collapsed="false">
      <c r="A71" s="141"/>
      <c r="B71" s="142"/>
      <c r="C71" s="142"/>
      <c r="D71" s="157"/>
      <c r="F71" s="141"/>
      <c r="G71" s="142"/>
      <c r="H71" s="142"/>
      <c r="I71" s="157"/>
      <c r="K71" s="141"/>
      <c r="L71" s="142"/>
      <c r="M71" s="142"/>
      <c r="N71" s="157"/>
      <c r="O71" s="141"/>
      <c r="P71" s="142"/>
      <c r="Q71" s="142"/>
      <c r="R71" s="157"/>
      <c r="S71" s="141"/>
      <c r="T71" s="142"/>
      <c r="U71" s="142"/>
      <c r="V71" s="157"/>
      <c r="W71" s="141"/>
      <c r="X71" s="142"/>
      <c r="Y71" s="142"/>
      <c r="Z71" s="157"/>
      <c r="AA71" s="141"/>
      <c r="AB71" s="142"/>
      <c r="AC71" s="142"/>
      <c r="AD71" s="157"/>
    </row>
    <row r="72" customFormat="false" ht="12.75" hidden="false" customHeight="false" outlineLevel="0" collapsed="false">
      <c r="A72" s="141"/>
      <c r="B72" s="142"/>
      <c r="C72" s="142"/>
      <c r="D72" s="157"/>
      <c r="F72" s="141"/>
      <c r="G72" s="142"/>
      <c r="H72" s="142"/>
      <c r="I72" s="157"/>
      <c r="K72" s="141"/>
      <c r="L72" s="142"/>
      <c r="M72" s="142"/>
      <c r="N72" s="157"/>
      <c r="O72" s="141"/>
      <c r="P72" s="142"/>
      <c r="Q72" s="142"/>
      <c r="R72" s="157"/>
      <c r="S72" s="141"/>
      <c r="T72" s="142"/>
      <c r="U72" s="142"/>
      <c r="V72" s="157"/>
      <c r="W72" s="141"/>
      <c r="X72" s="142"/>
      <c r="Y72" s="142"/>
      <c r="Z72" s="157"/>
      <c r="AA72" s="141"/>
      <c r="AB72" s="142"/>
      <c r="AC72" s="142"/>
      <c r="AD72" s="157"/>
    </row>
    <row r="73" customFormat="false" ht="12.75" hidden="false" customHeight="false" outlineLevel="0" collapsed="false">
      <c r="A73" s="141"/>
      <c r="B73" s="142"/>
      <c r="C73" s="142"/>
      <c r="D73" s="157"/>
      <c r="F73" s="141"/>
      <c r="G73" s="142"/>
      <c r="H73" s="142"/>
      <c r="I73" s="157"/>
      <c r="K73" s="141"/>
      <c r="L73" s="142"/>
      <c r="M73" s="142"/>
      <c r="N73" s="157"/>
      <c r="O73" s="141"/>
      <c r="P73" s="142"/>
      <c r="Q73" s="142"/>
      <c r="R73" s="157"/>
      <c r="S73" s="141"/>
      <c r="T73" s="142"/>
      <c r="U73" s="142"/>
      <c r="V73" s="157"/>
      <c r="W73" s="141"/>
      <c r="X73" s="142"/>
      <c r="Y73" s="142"/>
      <c r="Z73" s="157"/>
      <c r="AA73" s="141"/>
      <c r="AB73" s="142"/>
      <c r="AC73" s="142"/>
      <c r="AD73" s="157"/>
    </row>
    <row r="74" customFormat="false" ht="12.75" hidden="false" customHeight="false" outlineLevel="0" collapsed="false">
      <c r="A74" s="141"/>
      <c r="B74" s="142"/>
      <c r="C74" s="142"/>
      <c r="D74" s="157"/>
      <c r="F74" s="141"/>
      <c r="G74" s="142"/>
      <c r="H74" s="142"/>
      <c r="I74" s="157"/>
      <c r="K74" s="141"/>
      <c r="L74" s="142"/>
      <c r="M74" s="142"/>
      <c r="N74" s="157"/>
      <c r="O74" s="141"/>
      <c r="P74" s="142"/>
      <c r="Q74" s="142"/>
      <c r="R74" s="157"/>
      <c r="S74" s="141"/>
      <c r="T74" s="142"/>
      <c r="U74" s="142"/>
      <c r="V74" s="157"/>
      <c r="W74" s="141"/>
      <c r="X74" s="142"/>
      <c r="Y74" s="142"/>
      <c r="Z74" s="157"/>
      <c r="AA74" s="141"/>
      <c r="AB74" s="142"/>
      <c r="AC74" s="142"/>
      <c r="AD74" s="157"/>
    </row>
    <row r="75" customFormat="false" ht="12.75" hidden="false" customHeight="false" outlineLevel="0" collapsed="false">
      <c r="A75" s="141"/>
      <c r="B75" s="142"/>
      <c r="C75" s="142"/>
      <c r="D75" s="157"/>
      <c r="F75" s="141"/>
      <c r="G75" s="142"/>
      <c r="H75" s="142"/>
      <c r="I75" s="157"/>
      <c r="K75" s="141"/>
      <c r="L75" s="142"/>
      <c r="M75" s="142"/>
      <c r="N75" s="157"/>
      <c r="O75" s="141"/>
      <c r="P75" s="142"/>
      <c r="Q75" s="142"/>
      <c r="R75" s="157"/>
      <c r="S75" s="141"/>
      <c r="T75" s="142"/>
      <c r="U75" s="142"/>
      <c r="V75" s="157"/>
      <c r="W75" s="141"/>
      <c r="X75" s="142"/>
      <c r="Y75" s="142"/>
      <c r="Z75" s="157"/>
      <c r="AA75" s="141"/>
      <c r="AB75" s="142"/>
      <c r="AC75" s="142"/>
      <c r="AD75" s="157"/>
    </row>
    <row r="76" customFormat="false" ht="12.75" hidden="false" customHeight="false" outlineLevel="0" collapsed="false">
      <c r="A76" s="141"/>
      <c r="B76" s="142"/>
      <c r="C76" s="142"/>
      <c r="D76" s="157"/>
      <c r="F76" s="141"/>
      <c r="G76" s="142"/>
      <c r="H76" s="142"/>
      <c r="I76" s="157"/>
      <c r="K76" s="141"/>
      <c r="L76" s="142"/>
      <c r="M76" s="142"/>
      <c r="N76" s="157"/>
      <c r="O76" s="141"/>
      <c r="P76" s="142"/>
      <c r="Q76" s="142"/>
      <c r="R76" s="157"/>
      <c r="S76" s="141"/>
      <c r="T76" s="142"/>
      <c r="U76" s="142"/>
      <c r="V76" s="157"/>
      <c r="W76" s="141"/>
      <c r="X76" s="142"/>
      <c r="Y76" s="142"/>
      <c r="Z76" s="157"/>
      <c r="AA76" s="141"/>
      <c r="AB76" s="142"/>
      <c r="AC76" s="142"/>
      <c r="AD76" s="157"/>
    </row>
    <row r="77" customFormat="false" ht="12.75" hidden="false" customHeight="false" outlineLevel="0" collapsed="false">
      <c r="A77" s="141"/>
      <c r="B77" s="142"/>
      <c r="C77" s="142"/>
      <c r="D77" s="142"/>
      <c r="F77" s="141"/>
      <c r="G77" s="142"/>
      <c r="H77" s="142"/>
      <c r="I77" s="142"/>
      <c r="K77" s="141"/>
      <c r="L77" s="142"/>
      <c r="M77" s="142"/>
      <c r="N77" s="142"/>
      <c r="O77" s="141"/>
      <c r="P77" s="142"/>
      <c r="Q77" s="142"/>
      <c r="R77" s="142"/>
      <c r="S77" s="141"/>
      <c r="T77" s="142"/>
      <c r="U77" s="142"/>
      <c r="V77" s="142"/>
      <c r="W77" s="141"/>
      <c r="X77" s="142"/>
      <c r="Y77" s="142"/>
      <c r="Z77" s="142"/>
      <c r="AA77" s="141"/>
      <c r="AB77" s="142"/>
      <c r="AC77" s="142"/>
      <c r="AD77" s="142"/>
    </row>
    <row r="78" customFormat="false" ht="12.75" hidden="false" customHeight="false" outlineLevel="0" collapsed="false">
      <c r="A78" s="171"/>
      <c r="C78" s="157"/>
      <c r="D78" s="19"/>
      <c r="F78" s="171"/>
      <c r="H78" s="157"/>
      <c r="I78" s="19"/>
      <c r="K78" s="171"/>
      <c r="M78" s="157"/>
      <c r="N78" s="19"/>
      <c r="O78" s="171"/>
      <c r="Q78" s="157"/>
      <c r="R78" s="19"/>
      <c r="S78" s="171"/>
      <c r="U78" s="157"/>
      <c r="V78" s="19"/>
      <c r="W78" s="171"/>
      <c r="Y78" s="157"/>
      <c r="Z78" s="19"/>
      <c r="AA78" s="171"/>
      <c r="AC78" s="157"/>
      <c r="AD78" s="19"/>
    </row>
    <row r="79" customFormat="false" ht="12.75" hidden="false" customHeight="false" outlineLevel="0" collapsed="false">
      <c r="D79" s="142"/>
      <c r="I79" s="142"/>
      <c r="K79" s="0"/>
      <c r="N79" s="142"/>
      <c r="R79" s="142"/>
      <c r="V79" s="142"/>
      <c r="Z79" s="142"/>
      <c r="AD79" s="142"/>
    </row>
    <row r="80" customFormat="false" ht="12.75" hidden="false" customHeight="false" outlineLevel="0" collapsed="false">
      <c r="D80" s="142"/>
      <c r="I80" s="142"/>
      <c r="K80" s="0"/>
      <c r="N80" s="142"/>
      <c r="R80" s="142"/>
      <c r="V80" s="142"/>
      <c r="Z80" s="142"/>
      <c r="AA80" s="156"/>
      <c r="AD80" s="142"/>
    </row>
    <row r="81" customFormat="false" ht="12.75" hidden="false" customHeight="false" outlineLevel="0" collapsed="false">
      <c r="D81" s="142"/>
      <c r="I81" s="142"/>
      <c r="K81" s="0"/>
      <c r="N81" s="142"/>
      <c r="R81" s="142"/>
      <c r="V81" s="142"/>
      <c r="Z81" s="142"/>
      <c r="AA81" s="5"/>
      <c r="AD81" s="142"/>
    </row>
    <row r="82" customFormat="false" ht="12.75" hidden="false" customHeight="false" outlineLevel="0" collapsed="false">
      <c r="D82" s="142"/>
      <c r="I82" s="142"/>
      <c r="K82" s="0"/>
      <c r="N82" s="142"/>
      <c r="R82" s="142"/>
      <c r="V82" s="142"/>
      <c r="Z82" s="178"/>
      <c r="AA82" s="156"/>
      <c r="AD82" s="1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3"/>
      <c r="B1" s="204"/>
      <c r="F1" s="21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94" t="s">
        <v>157</v>
      </c>
      <c r="B3" s="135" t="s">
        <v>158</v>
      </c>
      <c r="C3" s="135" t="s">
        <v>159</v>
      </c>
      <c r="D3" s="135" t="s">
        <v>158</v>
      </c>
      <c r="E3" s="135" t="s">
        <v>159</v>
      </c>
      <c r="H3" s="94"/>
      <c r="I3" s="135"/>
    </row>
    <row r="4" customFormat="false" ht="12.75" hidden="false" customHeight="false" outlineLevel="0" collapsed="false">
      <c r="A4" s="141" t="n">
        <v>1</v>
      </c>
      <c r="B4" s="142" t="n">
        <v>-612464</v>
      </c>
      <c r="C4" s="142" t="n">
        <v>-611587</v>
      </c>
      <c r="D4" s="142"/>
      <c r="E4" s="142"/>
      <c r="F4" s="157" t="n">
        <f aca="false">+E4+C4-D4-B4</f>
        <v>877</v>
      </c>
      <c r="H4" s="141"/>
      <c r="I4" s="142"/>
    </row>
    <row r="5" customFormat="false" ht="12.75" hidden="false" customHeight="false" outlineLevel="0" collapsed="false">
      <c r="A5" s="141" t="n">
        <v>2</v>
      </c>
      <c r="B5" s="142" t="n">
        <v>-602028</v>
      </c>
      <c r="C5" s="142" t="n">
        <v>-603119</v>
      </c>
      <c r="D5" s="142"/>
      <c r="E5" s="142"/>
      <c r="F5" s="157" t="n">
        <f aca="false">+C5-B5+E5-D5</f>
        <v>-1091</v>
      </c>
      <c r="H5" s="141"/>
      <c r="I5" s="142"/>
    </row>
    <row r="6" customFormat="false" ht="12.75" hidden="false" customHeight="false" outlineLevel="0" collapsed="false">
      <c r="A6" s="141" t="n">
        <v>3</v>
      </c>
      <c r="B6" s="142" t="n">
        <v>-605205</v>
      </c>
      <c r="C6" s="142" t="n">
        <v>-615801</v>
      </c>
      <c r="D6" s="142"/>
      <c r="E6" s="142"/>
      <c r="F6" s="157" t="n">
        <f aca="false">+C6-B6+E6-D6</f>
        <v>-10596</v>
      </c>
      <c r="H6" s="141"/>
      <c r="I6" s="142"/>
    </row>
    <row r="7" customFormat="false" ht="12.75" hidden="false" customHeight="false" outlineLevel="0" collapsed="false">
      <c r="A7" s="141" t="n">
        <v>4</v>
      </c>
      <c r="B7" s="142" t="n">
        <v>-600868</v>
      </c>
      <c r="C7" s="142" t="n">
        <v>-601843</v>
      </c>
      <c r="D7" s="142"/>
      <c r="E7" s="142"/>
      <c r="F7" s="157" t="n">
        <f aca="false">+C7-B7+E7-D7</f>
        <v>-975</v>
      </c>
      <c r="H7" s="141"/>
      <c r="I7" s="142"/>
      <c r="K7" s="157"/>
    </row>
    <row r="8" customFormat="false" ht="12.75" hidden="false" customHeight="false" outlineLevel="0" collapsed="false">
      <c r="A8" s="141" t="n">
        <v>5</v>
      </c>
      <c r="B8" s="142" t="n">
        <v>-593916</v>
      </c>
      <c r="C8" s="142" t="n">
        <v>-602338</v>
      </c>
      <c r="D8" s="142"/>
      <c r="E8" s="142"/>
      <c r="F8" s="157" t="n">
        <f aca="false">+C8-B8+E8-D8</f>
        <v>-8422</v>
      </c>
      <c r="H8" s="141"/>
      <c r="I8" s="142"/>
    </row>
    <row r="9" customFormat="false" ht="12.75" hidden="false" customHeight="false" outlineLevel="0" collapsed="false">
      <c r="A9" s="141" t="n">
        <v>6</v>
      </c>
      <c r="B9" s="142" t="n">
        <v>-575011</v>
      </c>
      <c r="C9" s="142" t="n">
        <v>-571740</v>
      </c>
      <c r="D9" s="142"/>
      <c r="E9" s="142"/>
      <c r="F9" s="157" t="n">
        <f aca="false">+C9-B9+E9-D9</f>
        <v>3271</v>
      </c>
      <c r="H9" s="141"/>
      <c r="I9" s="142"/>
    </row>
    <row r="10" customFormat="false" ht="12.75" hidden="false" customHeight="false" outlineLevel="0" collapsed="false">
      <c r="A10" s="141" t="n">
        <v>7</v>
      </c>
      <c r="B10" s="142" t="n">
        <v>-669282</v>
      </c>
      <c r="C10" s="142" t="n">
        <v>-667521</v>
      </c>
      <c r="D10" s="142"/>
      <c r="E10" s="142"/>
      <c r="F10" s="157" t="n">
        <f aca="false">+C10-B10+E10-D10</f>
        <v>1761</v>
      </c>
      <c r="H10" s="141"/>
      <c r="I10" s="142"/>
    </row>
    <row r="11" customFormat="false" ht="12.75" hidden="false" customHeight="false" outlineLevel="0" collapsed="false">
      <c r="A11" s="141" t="n">
        <v>8</v>
      </c>
      <c r="B11" s="142" t="n">
        <v>-671065</v>
      </c>
      <c r="C11" s="142" t="n">
        <v>-664800</v>
      </c>
      <c r="D11" s="142"/>
      <c r="E11" s="142"/>
      <c r="F11" s="157" t="n">
        <f aca="false">+C11-B11+E11-D11</f>
        <v>6265</v>
      </c>
      <c r="H11" s="141"/>
      <c r="I11" s="142"/>
    </row>
    <row r="12" customFormat="false" ht="12.75" hidden="false" customHeight="false" outlineLevel="0" collapsed="false">
      <c r="A12" s="141" t="n">
        <v>9</v>
      </c>
      <c r="B12" s="142" t="n">
        <v>-571431</v>
      </c>
      <c r="C12" s="142" t="n">
        <v>-572711</v>
      </c>
      <c r="D12" s="142"/>
      <c r="E12" s="142"/>
      <c r="F12" s="157" t="n">
        <f aca="false">+C12-B12+E12-D12</f>
        <v>-1280</v>
      </c>
      <c r="H12" s="141"/>
      <c r="I12" s="142"/>
    </row>
    <row r="13" customFormat="false" ht="12.75" hidden="false" customHeight="false" outlineLevel="0" collapsed="false">
      <c r="A13" s="141" t="n">
        <v>10</v>
      </c>
      <c r="B13" s="142" t="n">
        <v>-571738</v>
      </c>
      <c r="C13" s="142" t="n">
        <v>-572576</v>
      </c>
      <c r="D13" s="142"/>
      <c r="E13" s="142"/>
      <c r="F13" s="157" t="n">
        <f aca="false">+C13-B13+E13-D13</f>
        <v>-838</v>
      </c>
      <c r="H13" s="141"/>
      <c r="I13" s="142"/>
    </row>
    <row r="14" customFormat="false" ht="12.75" hidden="false" customHeight="false" outlineLevel="0" collapsed="false">
      <c r="A14" s="141" t="n">
        <v>11</v>
      </c>
      <c r="B14" s="142" t="n">
        <v>-563485</v>
      </c>
      <c r="C14" s="142" t="n">
        <v>-560934</v>
      </c>
      <c r="D14" s="142"/>
      <c r="E14" s="142"/>
      <c r="F14" s="157" t="n">
        <f aca="false">+C14-B14+E14-D14</f>
        <v>2551</v>
      </c>
      <c r="H14" s="141"/>
      <c r="I14" s="142"/>
    </row>
    <row r="15" customFormat="false" ht="12.75" hidden="false" customHeight="false" outlineLevel="0" collapsed="false">
      <c r="A15" s="141" t="n">
        <v>12</v>
      </c>
      <c r="B15" s="142" t="n">
        <v>-581906</v>
      </c>
      <c r="C15" s="142" t="n">
        <v>-589362</v>
      </c>
      <c r="D15" s="142"/>
      <c r="E15" s="142"/>
      <c r="F15" s="157" t="n">
        <f aca="false">+C15-B15+E15-D15</f>
        <v>-7456</v>
      </c>
      <c r="H15" s="141"/>
      <c r="I15" s="142"/>
    </row>
    <row r="16" customFormat="false" ht="12.75" hidden="false" customHeight="false" outlineLevel="0" collapsed="false">
      <c r="A16" s="141" t="n">
        <v>13</v>
      </c>
      <c r="B16" s="142" t="n">
        <v>-571728</v>
      </c>
      <c r="C16" s="142" t="n">
        <v>-541916</v>
      </c>
      <c r="D16" s="142"/>
      <c r="E16" s="142"/>
      <c r="F16" s="157" t="n">
        <f aca="false">+C16-B16+E16-D16</f>
        <v>29812</v>
      </c>
      <c r="H16" s="141"/>
      <c r="I16" s="142"/>
      <c r="K16" s="157"/>
    </row>
    <row r="17" customFormat="false" ht="12.75" hidden="false" customHeight="false" outlineLevel="0" collapsed="false">
      <c r="A17" s="141" t="n">
        <v>14</v>
      </c>
      <c r="B17" s="142" t="n">
        <v>-592118</v>
      </c>
      <c r="C17" s="142" t="n">
        <v>-607600</v>
      </c>
      <c r="D17" s="142"/>
      <c r="E17" s="142"/>
      <c r="F17" s="157" t="n">
        <f aca="false">+C17-B17+E17-D17</f>
        <v>-15482</v>
      </c>
      <c r="H17" s="141"/>
      <c r="I17" s="142"/>
    </row>
    <row r="18" customFormat="false" ht="12.75" hidden="false" customHeight="false" outlineLevel="0" collapsed="false">
      <c r="A18" s="141" t="n">
        <v>15</v>
      </c>
      <c r="B18" s="142" t="n">
        <v>-631385</v>
      </c>
      <c r="C18" s="142" t="n">
        <v>-629596</v>
      </c>
      <c r="D18" s="142"/>
      <c r="E18" s="142"/>
      <c r="F18" s="157" t="n">
        <f aca="false">+C18-B18+E18-D18</f>
        <v>1789</v>
      </c>
      <c r="H18" s="141"/>
      <c r="I18" s="142"/>
    </row>
    <row r="19" customFormat="false" ht="12.75" hidden="false" customHeight="false" outlineLevel="0" collapsed="false">
      <c r="A19" s="141" t="n">
        <v>16</v>
      </c>
      <c r="B19" s="142" t="n">
        <v>-650691</v>
      </c>
      <c r="C19" s="142" t="n">
        <v>-642137</v>
      </c>
      <c r="D19" s="142"/>
      <c r="E19" s="142"/>
      <c r="F19" s="157" t="n">
        <f aca="false">+C19-B19+E19-D19</f>
        <v>8554</v>
      </c>
      <c r="H19" s="141"/>
      <c r="I19" s="142"/>
    </row>
    <row r="20" customFormat="false" ht="12.75" hidden="false" customHeight="false" outlineLevel="0" collapsed="false">
      <c r="A20" s="141" t="n">
        <v>17</v>
      </c>
      <c r="B20" s="142" t="n">
        <v>-643787</v>
      </c>
      <c r="C20" s="142" t="n">
        <v>-645105</v>
      </c>
      <c r="D20" s="142"/>
      <c r="E20" s="142"/>
      <c r="F20" s="157" t="n">
        <f aca="false">+C20-B20+E20-D20</f>
        <v>-1318</v>
      </c>
      <c r="H20" s="141"/>
      <c r="I20" s="142"/>
    </row>
    <row r="21" customFormat="false" ht="12.75" hidden="false" customHeight="false" outlineLevel="0" collapsed="false">
      <c r="A21" s="141" t="n">
        <v>18</v>
      </c>
      <c r="B21" s="142" t="n">
        <v>-627703</v>
      </c>
      <c r="C21" s="142" t="n">
        <v>-630123</v>
      </c>
      <c r="D21" s="142"/>
      <c r="E21" s="142"/>
      <c r="F21" s="157" t="n">
        <f aca="false">+C21-B21+E21-D21</f>
        <v>-2420</v>
      </c>
      <c r="H21" s="141"/>
      <c r="I21" s="142"/>
    </row>
    <row r="22" customFormat="false" ht="12.75" hidden="false" customHeight="false" outlineLevel="0" collapsed="false">
      <c r="A22" s="141" t="n">
        <v>19</v>
      </c>
      <c r="B22" s="142" t="n">
        <v>-614723</v>
      </c>
      <c r="C22" s="142" t="n">
        <v>-633922</v>
      </c>
      <c r="D22" s="142"/>
      <c r="E22" s="142"/>
      <c r="F22" s="157" t="n">
        <f aca="false">+C22-B22+E22-D22</f>
        <v>-19199</v>
      </c>
      <c r="H22" s="141"/>
      <c r="I22" s="142"/>
    </row>
    <row r="23" customFormat="false" ht="12.75" hidden="false" customHeight="false" outlineLevel="0" collapsed="false">
      <c r="A23" s="141" t="n">
        <v>20</v>
      </c>
      <c r="B23" s="142"/>
      <c r="C23" s="142"/>
      <c r="D23" s="142"/>
      <c r="E23" s="142"/>
      <c r="F23" s="157" t="n">
        <f aca="false">+C23-B23+E23-D23</f>
        <v>0</v>
      </c>
      <c r="H23" s="141"/>
      <c r="I23" s="142"/>
    </row>
    <row r="24" customFormat="false" ht="12.75" hidden="false" customHeight="false" outlineLevel="0" collapsed="false">
      <c r="A24" s="141" t="n">
        <v>21</v>
      </c>
      <c r="B24" s="142"/>
      <c r="C24" s="142"/>
      <c r="D24" s="142"/>
      <c r="E24" s="142"/>
      <c r="F24" s="157" t="n">
        <f aca="false">+C24-B24+E24-D24</f>
        <v>0</v>
      </c>
      <c r="H24" s="141"/>
      <c r="I24" s="142"/>
      <c r="K24" s="157"/>
    </row>
    <row r="25" customFormat="false" ht="12.75" hidden="false" customHeight="false" outlineLevel="0" collapsed="false">
      <c r="A25" s="141" t="n">
        <v>22</v>
      </c>
      <c r="B25" s="142"/>
      <c r="C25" s="142"/>
      <c r="D25" s="142"/>
      <c r="E25" s="142"/>
      <c r="F25" s="157" t="n">
        <f aca="false">+C25-B25+E25-D25</f>
        <v>0</v>
      </c>
      <c r="H25" s="141"/>
      <c r="I25" s="142"/>
    </row>
    <row r="26" customFormat="false" ht="12.75" hidden="false" customHeight="false" outlineLevel="0" collapsed="false">
      <c r="A26" s="141" t="n">
        <v>23</v>
      </c>
      <c r="B26" s="142"/>
      <c r="C26" s="142"/>
      <c r="D26" s="142"/>
      <c r="E26" s="142"/>
      <c r="F26" s="157" t="n">
        <f aca="false">+C26-B26+E26-D26</f>
        <v>0</v>
      </c>
      <c r="H26" s="141"/>
      <c r="I26" s="142"/>
    </row>
    <row r="27" customFormat="false" ht="12.75" hidden="false" customHeight="false" outlineLevel="0" collapsed="false">
      <c r="A27" s="141" t="n">
        <v>24</v>
      </c>
      <c r="B27" s="142"/>
      <c r="C27" s="142"/>
      <c r="D27" s="142"/>
      <c r="E27" s="142"/>
      <c r="F27" s="157" t="n">
        <f aca="false">+C27-B27+E27-D27</f>
        <v>0</v>
      </c>
      <c r="H27" s="141"/>
      <c r="I27" s="142"/>
      <c r="K27" s="157"/>
    </row>
    <row r="28" customFormat="false" ht="12.75" hidden="false" customHeight="false" outlineLevel="0" collapsed="false">
      <c r="A28" s="141" t="n">
        <v>25</v>
      </c>
      <c r="B28" s="142"/>
      <c r="C28" s="142"/>
      <c r="D28" s="142"/>
      <c r="E28" s="142"/>
      <c r="F28" s="157" t="n">
        <f aca="false">+C28-B28+E28-D28</f>
        <v>0</v>
      </c>
      <c r="H28" s="141"/>
      <c r="I28" s="142"/>
      <c r="K28" s="157"/>
    </row>
    <row r="29" customFormat="false" ht="12.75" hidden="false" customHeight="false" outlineLevel="0" collapsed="false">
      <c r="A29" s="141" t="n">
        <v>26</v>
      </c>
      <c r="B29" s="142"/>
      <c r="C29" s="142"/>
      <c r="D29" s="142"/>
      <c r="E29" s="142"/>
      <c r="F29" s="157" t="n">
        <f aca="false">+C29-B29+E29-D29</f>
        <v>0</v>
      </c>
      <c r="H29" s="141"/>
      <c r="I29" s="142"/>
      <c r="K29" s="157"/>
    </row>
    <row r="30" customFormat="false" ht="12.75" hidden="false" customHeight="false" outlineLevel="0" collapsed="false">
      <c r="A30" s="141" t="n">
        <v>27</v>
      </c>
      <c r="B30" s="142"/>
      <c r="C30" s="142"/>
      <c r="D30" s="142"/>
      <c r="E30" s="142"/>
      <c r="F30" s="157" t="n">
        <f aca="false">+C30-B30+E30-D30</f>
        <v>0</v>
      </c>
      <c r="H30" s="141"/>
      <c r="I30" s="142"/>
      <c r="K30" s="157"/>
    </row>
    <row r="31" customFormat="false" ht="12.75" hidden="false" customHeight="false" outlineLevel="0" collapsed="false">
      <c r="A31" s="141" t="n">
        <v>28</v>
      </c>
      <c r="B31" s="142"/>
      <c r="C31" s="142"/>
      <c r="D31" s="142"/>
      <c r="E31" s="142"/>
      <c r="F31" s="157" t="n">
        <f aca="false">+C31-B31+E31-D31</f>
        <v>0</v>
      </c>
      <c r="H31" s="141"/>
      <c r="I31" s="142"/>
    </row>
    <row r="32" customFormat="false" ht="12.75" hidden="false" customHeight="false" outlineLevel="0" collapsed="false">
      <c r="A32" s="141" t="n">
        <v>29</v>
      </c>
      <c r="B32" s="142"/>
      <c r="C32" s="142"/>
      <c r="D32" s="142"/>
      <c r="E32" s="142"/>
      <c r="F32" s="157" t="n">
        <f aca="false">+C32-B32+E32-D32</f>
        <v>0</v>
      </c>
      <c r="H32" s="141"/>
      <c r="I32" s="142"/>
    </row>
    <row r="33" customFormat="false" ht="12.75" hidden="false" customHeight="false" outlineLevel="0" collapsed="false">
      <c r="A33" s="141" t="n">
        <v>30</v>
      </c>
      <c r="B33" s="142"/>
      <c r="C33" s="142"/>
      <c r="D33" s="142"/>
      <c r="E33" s="142"/>
      <c r="F33" s="157" t="n">
        <f aca="false">+C33-B33+E33-D33</f>
        <v>0</v>
      </c>
      <c r="H33" s="141"/>
      <c r="I33" s="142"/>
    </row>
    <row r="34" customFormat="false" ht="12.75" hidden="false" customHeight="false" outlineLevel="0" collapsed="false">
      <c r="A34" s="141" t="n">
        <v>31</v>
      </c>
      <c r="B34" s="142"/>
      <c r="C34" s="142"/>
      <c r="D34" s="142"/>
      <c r="E34" s="142"/>
      <c r="F34" s="157" t="n">
        <f aca="false">+C34-B34+E34-D34</f>
        <v>0</v>
      </c>
      <c r="H34" s="141"/>
      <c r="I34" s="142"/>
    </row>
    <row r="35" customFormat="false" ht="12.75" hidden="false" customHeight="false" outlineLevel="0" collapsed="false">
      <c r="A35" s="141"/>
      <c r="B35" s="142" t="n">
        <f aca="false">SUM(B4:B34)</f>
        <v>-11550534</v>
      </c>
      <c r="C35" s="142" t="n">
        <f aca="false">SUM(C4:C34)</f>
        <v>-11564731</v>
      </c>
      <c r="D35" s="142" t="n">
        <f aca="false">SUM(D4:D34)</f>
        <v>0</v>
      </c>
      <c r="E35" s="142" t="n">
        <f aca="false">SUM(E4:E34)</f>
        <v>0</v>
      </c>
      <c r="F35" s="142" t="n">
        <f aca="false">SUM(F4:F34)</f>
        <v>-14197</v>
      </c>
      <c r="H35" s="141"/>
      <c r="I35" s="142"/>
      <c r="K35" s="142"/>
    </row>
    <row r="36" customFormat="false" ht="12.75" hidden="false" customHeight="false" outlineLevel="0" collapsed="false">
      <c r="A36" s="171"/>
      <c r="B36" s="142"/>
      <c r="C36" s="157"/>
      <c r="F36" s="19"/>
      <c r="H36" s="171"/>
    </row>
    <row r="37" customFormat="false" ht="12.75" hidden="false" customHeight="false" outlineLevel="0" collapsed="false">
      <c r="F37" s="142"/>
    </row>
    <row r="38" customFormat="false" ht="12.75" hidden="false" customHeight="false" outlineLevel="0" collapsed="false">
      <c r="A38" s="195" t="n">
        <v>37287</v>
      </c>
      <c r="D38" s="207"/>
      <c r="E38" s="207"/>
      <c r="F38" s="198" t="n">
        <v>94012</v>
      </c>
      <c r="G38" s="207"/>
    </row>
    <row r="39" customFormat="false" ht="12.75" hidden="false" customHeight="false" outlineLevel="0" collapsed="false">
      <c r="A39" s="19"/>
      <c r="D39" s="207"/>
      <c r="E39" s="207"/>
      <c r="F39" s="142"/>
      <c r="G39" s="207"/>
    </row>
    <row r="40" customFormat="false" ht="12.75" hidden="false" customHeight="false" outlineLevel="0" collapsed="false">
      <c r="A40" s="195" t="n">
        <v>37306</v>
      </c>
      <c r="D40" s="207"/>
      <c r="E40" s="207"/>
      <c r="F40" s="142" t="n">
        <f aca="false">+F38+F35</f>
        <v>79815</v>
      </c>
      <c r="G40" s="207"/>
    </row>
    <row r="41" customFormat="false" ht="12.75" hidden="false" customHeight="false" outlineLevel="0" collapsed="false">
      <c r="D41" s="207"/>
      <c r="E41" s="207"/>
      <c r="F41" s="207"/>
      <c r="G41" s="207"/>
    </row>
    <row r="42" customFormat="false" ht="12.75" hidden="false" customHeight="false" outlineLevel="0" collapsed="false">
      <c r="D42" s="207"/>
      <c r="E42" s="207"/>
      <c r="F42" s="207"/>
      <c r="G42" s="207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</row>
    <row r="43" customFormat="false" ht="15.75" hidden="false" customHeight="false" outlineLevel="0" collapsed="false">
      <c r="A43" s="203"/>
      <c r="B43" s="142"/>
      <c r="C43" s="142"/>
      <c r="D43" s="207"/>
      <c r="E43" s="207"/>
      <c r="F43" s="212"/>
      <c r="G43" s="207"/>
      <c r="H43" s="203"/>
      <c r="I43" s="204"/>
      <c r="K43" s="203"/>
      <c r="L43" s="204"/>
      <c r="O43" s="203"/>
      <c r="P43" s="204"/>
      <c r="S43" s="203"/>
      <c r="T43" s="204"/>
      <c r="W43" s="203"/>
      <c r="X43" s="204"/>
      <c r="AA43" s="203"/>
      <c r="AB43" s="204"/>
      <c r="AE43" s="203"/>
      <c r="AF43" s="213"/>
      <c r="AG43" s="211"/>
      <c r="AH43" s="211"/>
      <c r="AI43" s="214"/>
      <c r="AJ43" s="213"/>
      <c r="AK43" s="211"/>
      <c r="AL43" s="211"/>
      <c r="AM43" s="214"/>
      <c r="AN43" s="213"/>
      <c r="AO43" s="211"/>
      <c r="AP43" s="211"/>
      <c r="AQ43" s="211"/>
      <c r="AR43" s="211"/>
      <c r="AS43" s="211"/>
    </row>
    <row r="44" customFormat="false" ht="12.75" hidden="false" customHeight="false" outlineLevel="0" collapsed="false">
      <c r="A44" s="9" t="s">
        <v>165</v>
      </c>
      <c r="B44" s="9"/>
      <c r="C44" s="9"/>
      <c r="D44" s="208"/>
      <c r="E44" s="207"/>
      <c r="F44" s="207"/>
      <c r="G44" s="207"/>
      <c r="K44" s="0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</row>
    <row r="45" customFormat="false" ht="12.75" hidden="false" customHeight="false" outlineLevel="0" collapsed="false">
      <c r="A45" s="161" t="n">
        <f aca="false">+A38</f>
        <v>37287</v>
      </c>
      <c r="B45" s="9"/>
      <c r="C45" s="9"/>
      <c r="D45" s="162" t="n">
        <v>310268</v>
      </c>
      <c r="E45" s="207"/>
      <c r="F45" s="207"/>
      <c r="G45" s="207"/>
      <c r="H45" s="94"/>
      <c r="I45" s="135"/>
      <c r="K45" s="94"/>
      <c r="L45" s="135"/>
      <c r="M45" s="135"/>
      <c r="O45" s="94"/>
      <c r="P45" s="135"/>
      <c r="Q45" s="135"/>
      <c r="S45" s="94"/>
      <c r="T45" s="135"/>
      <c r="U45" s="135"/>
      <c r="W45" s="94"/>
      <c r="X45" s="135"/>
      <c r="Y45" s="135"/>
      <c r="AA45" s="94"/>
      <c r="AB45" s="135"/>
      <c r="AC45" s="135"/>
      <c r="AE45" s="94"/>
      <c r="AF45" s="215"/>
      <c r="AG45" s="215"/>
      <c r="AH45" s="211"/>
      <c r="AI45" s="216"/>
      <c r="AJ45" s="215"/>
      <c r="AK45" s="215"/>
      <c r="AL45" s="211"/>
      <c r="AM45" s="216"/>
      <c r="AN45" s="215"/>
      <c r="AO45" s="215"/>
      <c r="AP45" s="211"/>
      <c r="AQ45" s="211"/>
      <c r="AR45" s="211"/>
      <c r="AS45" s="211"/>
    </row>
    <row r="46" customFormat="false" ht="12.75" hidden="false" customHeight="false" outlineLevel="0" collapsed="false">
      <c r="A46" s="161" t="n">
        <f aca="false">+A40</f>
        <v>37306</v>
      </c>
      <c r="B46" s="9"/>
      <c r="C46" s="9"/>
      <c r="D46" s="163" t="n">
        <f aca="false">+F35*'by type_area'!G4</f>
        <v>-29529.76</v>
      </c>
      <c r="E46" s="207"/>
      <c r="F46" s="217"/>
      <c r="G46" s="207"/>
      <c r="H46" s="141"/>
      <c r="I46" s="142"/>
      <c r="K46" s="141"/>
      <c r="L46" s="142"/>
      <c r="M46" s="142"/>
      <c r="N46" s="157"/>
      <c r="O46" s="141"/>
      <c r="P46" s="142"/>
      <c r="Q46" s="142"/>
      <c r="R46" s="157"/>
      <c r="S46" s="141"/>
      <c r="T46" s="142"/>
      <c r="U46" s="142"/>
      <c r="V46" s="157"/>
      <c r="W46" s="141"/>
      <c r="X46" s="142"/>
      <c r="Y46" s="142"/>
      <c r="Z46" s="157"/>
      <c r="AA46" s="141"/>
      <c r="AB46" s="142"/>
      <c r="AC46" s="142"/>
      <c r="AD46" s="157"/>
      <c r="AE46" s="141"/>
      <c r="AF46" s="142"/>
      <c r="AG46" s="142"/>
      <c r="AH46" s="218"/>
      <c r="AI46" s="219"/>
      <c r="AJ46" s="142"/>
      <c r="AK46" s="142"/>
      <c r="AL46" s="218"/>
      <c r="AM46" s="219"/>
      <c r="AN46" s="142"/>
      <c r="AO46" s="142"/>
      <c r="AP46" s="218"/>
      <c r="AQ46" s="211"/>
      <c r="AR46" s="211"/>
      <c r="AS46" s="211"/>
    </row>
    <row r="47" customFormat="false" ht="12.75" hidden="false" customHeight="false" outlineLevel="0" collapsed="false">
      <c r="A47" s="9"/>
      <c r="B47" s="9"/>
      <c r="C47" s="9"/>
      <c r="D47" s="68" t="n">
        <f aca="false">+D46+D45</f>
        <v>280738.24</v>
      </c>
      <c r="E47" s="207"/>
      <c r="F47" s="220"/>
      <c r="G47" s="207"/>
      <c r="H47" s="141"/>
      <c r="I47" s="142"/>
      <c r="K47" s="141"/>
      <c r="L47" s="142"/>
      <c r="M47" s="142"/>
      <c r="N47" s="157"/>
      <c r="O47" s="141"/>
      <c r="P47" s="142"/>
      <c r="Q47" s="142"/>
      <c r="R47" s="157"/>
      <c r="S47" s="141"/>
      <c r="T47" s="142"/>
      <c r="U47" s="142"/>
      <c r="V47" s="157"/>
      <c r="W47" s="141"/>
      <c r="X47" s="142"/>
      <c r="Y47" s="142"/>
      <c r="Z47" s="157"/>
      <c r="AA47" s="141"/>
      <c r="AB47" s="142"/>
      <c r="AC47" s="142"/>
      <c r="AD47" s="157"/>
      <c r="AE47" s="141"/>
      <c r="AF47" s="142"/>
      <c r="AG47" s="142"/>
      <c r="AH47" s="218"/>
      <c r="AI47" s="219"/>
      <c r="AJ47" s="142"/>
      <c r="AK47" s="142"/>
      <c r="AL47" s="218"/>
      <c r="AM47" s="219"/>
      <c r="AN47" s="142"/>
      <c r="AO47" s="142"/>
      <c r="AP47" s="218"/>
      <c r="AQ47" s="211"/>
      <c r="AR47" s="211"/>
      <c r="AS47" s="211"/>
    </row>
    <row r="48" customFormat="false" ht="12.75" hidden="false" customHeight="false" outlineLevel="0" collapsed="false">
      <c r="F48" s="157"/>
      <c r="H48" s="141"/>
      <c r="I48" s="142"/>
      <c r="K48" s="141"/>
      <c r="L48" s="142"/>
      <c r="M48" s="142"/>
      <c r="N48" s="157"/>
      <c r="O48" s="141"/>
      <c r="P48" s="142"/>
      <c r="Q48" s="142"/>
      <c r="R48" s="157"/>
      <c r="S48" s="141"/>
      <c r="T48" s="142"/>
      <c r="U48" s="142"/>
      <c r="V48" s="157"/>
      <c r="W48" s="141"/>
      <c r="X48" s="142"/>
      <c r="Y48" s="142"/>
      <c r="Z48" s="157"/>
      <c r="AA48" s="141"/>
      <c r="AB48" s="142"/>
      <c r="AC48" s="142"/>
      <c r="AD48" s="157"/>
      <c r="AE48" s="141"/>
      <c r="AF48" s="142"/>
      <c r="AG48" s="142"/>
      <c r="AH48" s="218"/>
      <c r="AI48" s="219"/>
      <c r="AJ48" s="142"/>
      <c r="AK48" s="142"/>
      <c r="AL48" s="218"/>
      <c r="AM48" s="219"/>
      <c r="AN48" s="142"/>
      <c r="AO48" s="142"/>
      <c r="AP48" s="218"/>
      <c r="AQ48" s="211"/>
      <c r="AR48" s="211"/>
      <c r="AS48" s="211"/>
    </row>
    <row r="49" customFormat="false" ht="12.75" hidden="false" customHeight="false" outlineLevel="0" collapsed="false">
      <c r="A49" s="141"/>
      <c r="B49" s="142"/>
      <c r="C49" s="142"/>
      <c r="F49" s="157"/>
      <c r="H49" s="141"/>
      <c r="I49" s="142"/>
      <c r="K49" s="141"/>
      <c r="L49" s="142"/>
      <c r="M49" s="142"/>
      <c r="N49" s="157"/>
      <c r="O49" s="141"/>
      <c r="P49" s="142"/>
      <c r="Q49" s="142"/>
      <c r="R49" s="157"/>
      <c r="S49" s="141"/>
      <c r="T49" s="142"/>
      <c r="U49" s="142"/>
      <c r="V49" s="157"/>
      <c r="W49" s="141"/>
      <c r="X49" s="142"/>
      <c r="Y49" s="142"/>
      <c r="Z49" s="157"/>
      <c r="AA49" s="141"/>
      <c r="AB49" s="142"/>
      <c r="AC49" s="142"/>
      <c r="AD49" s="157"/>
      <c r="AE49" s="141"/>
      <c r="AF49" s="142"/>
      <c r="AG49" s="142"/>
      <c r="AH49" s="218"/>
      <c r="AI49" s="219"/>
      <c r="AJ49" s="142"/>
      <c r="AK49" s="142"/>
      <c r="AL49" s="218"/>
      <c r="AM49" s="219"/>
      <c r="AN49" s="142"/>
      <c r="AO49" s="142"/>
      <c r="AP49" s="218"/>
      <c r="AQ49" s="211"/>
      <c r="AR49" s="211"/>
      <c r="AS49" s="211"/>
    </row>
    <row r="50" customFormat="false" ht="12.75" hidden="false" customHeight="false" outlineLevel="0" collapsed="false">
      <c r="A50" s="141"/>
      <c r="B50" s="142"/>
      <c r="C50" s="142"/>
      <c r="F50" s="157"/>
      <c r="H50" s="141"/>
      <c r="I50" s="142"/>
      <c r="K50" s="141"/>
      <c r="L50" s="142"/>
      <c r="M50" s="142"/>
      <c r="N50" s="157"/>
      <c r="O50" s="141"/>
      <c r="P50" s="142"/>
      <c r="Q50" s="142"/>
      <c r="R50" s="157"/>
      <c r="S50" s="141"/>
      <c r="T50" s="142"/>
      <c r="U50" s="142"/>
      <c r="V50" s="157"/>
      <c r="W50" s="141"/>
      <c r="X50" s="142"/>
      <c r="Y50" s="142"/>
      <c r="Z50" s="157"/>
      <c r="AA50" s="141"/>
      <c r="AB50" s="142"/>
      <c r="AC50" s="142"/>
      <c r="AD50" s="157"/>
      <c r="AE50" s="141"/>
      <c r="AF50" s="142"/>
      <c r="AG50" s="142"/>
      <c r="AH50" s="218"/>
      <c r="AI50" s="219"/>
      <c r="AJ50" s="142"/>
      <c r="AK50" s="142"/>
      <c r="AL50" s="218"/>
      <c r="AM50" s="219"/>
      <c r="AN50" s="142"/>
      <c r="AO50" s="142"/>
      <c r="AP50" s="218"/>
      <c r="AQ50" s="211"/>
      <c r="AR50" s="211"/>
      <c r="AS50" s="211"/>
    </row>
    <row r="51" customFormat="false" ht="12.75" hidden="false" customHeight="false" outlineLevel="0" collapsed="false">
      <c r="A51" s="141"/>
      <c r="B51" s="142"/>
      <c r="C51" s="142"/>
      <c r="F51" s="157"/>
      <c r="H51" s="141"/>
      <c r="I51" s="142"/>
      <c r="K51" s="141"/>
      <c r="L51" s="142"/>
      <c r="M51" s="142"/>
      <c r="N51" s="157"/>
      <c r="O51" s="141"/>
      <c r="P51" s="142"/>
      <c r="Q51" s="142"/>
      <c r="R51" s="157"/>
      <c r="S51" s="141"/>
      <c r="T51" s="142"/>
      <c r="U51" s="142"/>
      <c r="V51" s="157"/>
      <c r="W51" s="141"/>
      <c r="X51" s="142"/>
      <c r="Y51" s="142"/>
      <c r="Z51" s="157"/>
      <c r="AA51" s="141"/>
      <c r="AB51" s="142"/>
      <c r="AC51" s="142"/>
      <c r="AD51" s="157"/>
      <c r="AE51" s="141"/>
      <c r="AF51" s="142"/>
      <c r="AG51" s="142"/>
      <c r="AH51" s="218"/>
      <c r="AI51" s="219"/>
      <c r="AJ51" s="142"/>
      <c r="AK51" s="142"/>
      <c r="AL51" s="218"/>
      <c r="AM51" s="219"/>
      <c r="AN51" s="142"/>
      <c r="AO51" s="142"/>
      <c r="AP51" s="218"/>
      <c r="AQ51" s="211"/>
      <c r="AR51" s="211"/>
      <c r="AS51" s="211"/>
    </row>
    <row r="52" customFormat="false" ht="12.75" hidden="false" customHeight="false" outlineLevel="0" collapsed="false">
      <c r="A52" s="141"/>
      <c r="B52" s="142"/>
      <c r="C52" s="142"/>
      <c r="F52" s="157"/>
      <c r="H52" s="141"/>
      <c r="I52" s="142"/>
      <c r="K52" s="141"/>
      <c r="L52" s="142"/>
      <c r="M52" s="142"/>
      <c r="N52" s="157"/>
      <c r="O52" s="141"/>
      <c r="P52" s="142"/>
      <c r="Q52" s="142"/>
      <c r="R52" s="157"/>
      <c r="S52" s="141"/>
      <c r="T52" s="142"/>
      <c r="U52" s="142"/>
      <c r="V52" s="157"/>
      <c r="W52" s="141"/>
      <c r="X52" s="142"/>
      <c r="Y52" s="142"/>
      <c r="Z52" s="157"/>
      <c r="AA52" s="141"/>
      <c r="AB52" s="142"/>
      <c r="AC52" s="142"/>
      <c r="AD52" s="157"/>
      <c r="AE52" s="141"/>
      <c r="AF52" s="142"/>
      <c r="AG52" s="142"/>
      <c r="AH52" s="218"/>
      <c r="AI52" s="219"/>
      <c r="AJ52" s="142"/>
      <c r="AK52" s="142"/>
      <c r="AL52" s="218"/>
      <c r="AM52" s="219"/>
      <c r="AN52" s="142"/>
      <c r="AO52" s="142"/>
      <c r="AP52" s="218"/>
      <c r="AQ52" s="211"/>
      <c r="AR52" s="211"/>
      <c r="AS52" s="211"/>
    </row>
    <row r="53" customFormat="false" ht="12.75" hidden="false" customHeight="false" outlineLevel="0" collapsed="false">
      <c r="A53" s="141"/>
      <c r="B53" s="142"/>
      <c r="C53" s="142"/>
      <c r="D53" s="157"/>
      <c r="F53" s="141"/>
      <c r="G53" s="142"/>
      <c r="H53" s="142"/>
      <c r="I53" s="157"/>
      <c r="K53" s="141"/>
      <c r="L53" s="142"/>
      <c r="M53" s="142"/>
      <c r="N53" s="157"/>
      <c r="O53" s="141"/>
      <c r="P53" s="142"/>
      <c r="Q53" s="142"/>
      <c r="R53" s="157"/>
      <c r="S53" s="141"/>
      <c r="T53" s="142"/>
      <c r="U53" s="142"/>
      <c r="V53" s="157"/>
      <c r="W53" s="141"/>
      <c r="X53" s="142"/>
      <c r="Y53" s="142"/>
      <c r="Z53" s="157"/>
      <c r="AA53" s="141"/>
      <c r="AB53" s="142"/>
      <c r="AC53" s="142"/>
      <c r="AD53" s="157"/>
      <c r="AE53" s="141"/>
      <c r="AF53" s="142"/>
      <c r="AG53" s="142"/>
      <c r="AH53" s="218"/>
      <c r="AI53" s="219"/>
      <c r="AJ53" s="142"/>
      <c r="AK53" s="142"/>
      <c r="AL53" s="218"/>
      <c r="AM53" s="219"/>
      <c r="AN53" s="142"/>
      <c r="AO53" s="142"/>
      <c r="AP53" s="218"/>
      <c r="AQ53" s="211"/>
      <c r="AR53" s="211"/>
      <c r="AS53" s="211"/>
    </row>
    <row r="54" customFormat="false" ht="12.75" hidden="false" customHeight="false" outlineLevel="0" collapsed="false">
      <c r="A54" s="141"/>
      <c r="B54" s="142"/>
      <c r="C54" s="142"/>
      <c r="D54" s="157"/>
      <c r="F54" s="141"/>
      <c r="G54" s="142"/>
      <c r="H54" s="142"/>
      <c r="I54" s="157"/>
      <c r="K54" s="141"/>
      <c r="L54" s="142"/>
      <c r="M54" s="142"/>
      <c r="N54" s="157"/>
      <c r="O54" s="141"/>
      <c r="P54" s="142"/>
      <c r="Q54" s="142"/>
      <c r="R54" s="157"/>
      <c r="S54" s="141"/>
      <c r="T54" s="142"/>
      <c r="U54" s="142"/>
      <c r="V54" s="157"/>
      <c r="W54" s="141"/>
      <c r="X54" s="142"/>
      <c r="Y54" s="142"/>
      <c r="Z54" s="157"/>
      <c r="AA54" s="141"/>
      <c r="AB54" s="142"/>
      <c r="AC54" s="142"/>
      <c r="AD54" s="157"/>
      <c r="AE54" s="141"/>
      <c r="AF54" s="142"/>
      <c r="AG54" s="142"/>
      <c r="AH54" s="218"/>
      <c r="AI54" s="219"/>
      <c r="AJ54" s="142"/>
      <c r="AK54" s="142"/>
      <c r="AL54" s="218"/>
      <c r="AM54" s="219"/>
      <c r="AN54" s="142"/>
      <c r="AO54" s="142"/>
      <c r="AP54" s="218"/>
      <c r="AQ54" s="211"/>
      <c r="AR54" s="211"/>
      <c r="AS54" s="211"/>
    </row>
    <row r="55" customFormat="false" ht="12.75" hidden="false" customHeight="false" outlineLevel="0" collapsed="false">
      <c r="A55" s="141"/>
      <c r="B55" s="142"/>
      <c r="C55" s="142"/>
      <c r="D55" s="157"/>
      <c r="F55" s="141"/>
      <c r="G55" s="142"/>
      <c r="H55" s="142"/>
      <c r="I55" s="157"/>
      <c r="K55" s="141"/>
      <c r="L55" s="142"/>
      <c r="M55" s="142"/>
      <c r="N55" s="157"/>
      <c r="O55" s="141"/>
      <c r="P55" s="142"/>
      <c r="Q55" s="142"/>
      <c r="R55" s="157"/>
      <c r="S55" s="141"/>
      <c r="T55" s="142"/>
      <c r="U55" s="142"/>
      <c r="V55" s="157"/>
      <c r="W55" s="141"/>
      <c r="X55" s="142"/>
      <c r="Y55" s="142"/>
      <c r="Z55" s="157"/>
      <c r="AA55" s="141"/>
      <c r="AB55" s="142"/>
      <c r="AC55" s="142"/>
      <c r="AD55" s="157"/>
      <c r="AE55" s="141"/>
      <c r="AF55" s="142"/>
      <c r="AG55" s="142"/>
      <c r="AH55" s="218"/>
      <c r="AI55" s="219"/>
      <c r="AJ55" s="142"/>
      <c r="AK55" s="142"/>
      <c r="AL55" s="218"/>
      <c r="AM55" s="219"/>
      <c r="AN55" s="142"/>
      <c r="AO55" s="142"/>
      <c r="AP55" s="218"/>
      <c r="AQ55" s="211"/>
      <c r="AR55" s="211"/>
      <c r="AS55" s="211"/>
    </row>
    <row r="56" customFormat="false" ht="12.75" hidden="false" customHeight="false" outlineLevel="0" collapsed="false">
      <c r="A56" s="141"/>
      <c r="B56" s="142"/>
      <c r="C56" s="142"/>
      <c r="D56" s="157"/>
      <c r="F56" s="141"/>
      <c r="G56" s="142"/>
      <c r="H56" s="142"/>
      <c r="I56" s="157"/>
      <c r="K56" s="141"/>
      <c r="L56" s="142"/>
      <c r="M56" s="142"/>
      <c r="N56" s="157"/>
      <c r="O56" s="141"/>
      <c r="P56" s="142"/>
      <c r="Q56" s="142"/>
      <c r="R56" s="157"/>
      <c r="S56" s="141"/>
      <c r="T56" s="142"/>
      <c r="U56" s="142"/>
      <c r="V56" s="157"/>
      <c r="W56" s="141"/>
      <c r="X56" s="142"/>
      <c r="Y56" s="142"/>
      <c r="Z56" s="157"/>
      <c r="AA56" s="141"/>
      <c r="AB56" s="142"/>
      <c r="AC56" s="142"/>
      <c r="AD56" s="157"/>
      <c r="AE56" s="141"/>
      <c r="AF56" s="142"/>
      <c r="AG56" s="142"/>
      <c r="AH56" s="218"/>
      <c r="AI56" s="219"/>
      <c r="AJ56" s="142"/>
      <c r="AK56" s="142"/>
      <c r="AL56" s="218"/>
      <c r="AM56" s="219"/>
      <c r="AN56" s="142"/>
      <c r="AO56" s="142"/>
      <c r="AP56" s="218"/>
      <c r="AQ56" s="211"/>
      <c r="AR56" s="211"/>
      <c r="AS56" s="211"/>
    </row>
    <row r="57" customFormat="false" ht="12.75" hidden="false" customHeight="false" outlineLevel="0" collapsed="false">
      <c r="A57" s="141"/>
      <c r="B57" s="142"/>
      <c r="C57" s="142"/>
      <c r="D57" s="157"/>
      <c r="F57" s="141"/>
      <c r="G57" s="142"/>
      <c r="H57" s="142"/>
      <c r="I57" s="157"/>
      <c r="K57" s="141"/>
      <c r="L57" s="142"/>
      <c r="M57" s="142"/>
      <c r="N57" s="157"/>
      <c r="O57" s="141"/>
      <c r="P57" s="142"/>
      <c r="Q57" s="142"/>
      <c r="R57" s="157"/>
      <c r="S57" s="141"/>
      <c r="T57" s="142"/>
      <c r="U57" s="142"/>
      <c r="V57" s="157"/>
      <c r="W57" s="141"/>
      <c r="X57" s="142"/>
      <c r="Y57" s="142"/>
      <c r="Z57" s="157"/>
      <c r="AA57" s="141"/>
      <c r="AB57" s="142"/>
      <c r="AC57" s="142"/>
      <c r="AD57" s="157"/>
      <c r="AE57" s="141"/>
      <c r="AF57" s="142"/>
      <c r="AG57" s="142"/>
      <c r="AH57" s="218"/>
      <c r="AI57" s="219"/>
      <c r="AJ57" s="142"/>
      <c r="AK57" s="142"/>
      <c r="AL57" s="218"/>
      <c r="AM57" s="219"/>
      <c r="AN57" s="142"/>
      <c r="AO57" s="142"/>
      <c r="AP57" s="218"/>
      <c r="AQ57" s="211"/>
      <c r="AR57" s="211"/>
      <c r="AS57" s="211"/>
    </row>
    <row r="58" customFormat="false" ht="12.75" hidden="false" customHeight="false" outlineLevel="0" collapsed="false">
      <c r="A58" s="141"/>
      <c r="B58" s="142"/>
      <c r="C58" s="142"/>
      <c r="D58" s="157"/>
      <c r="F58" s="141"/>
      <c r="G58" s="142"/>
      <c r="H58" s="142"/>
      <c r="I58" s="157"/>
      <c r="K58" s="141"/>
      <c r="L58" s="142"/>
      <c r="M58" s="142"/>
      <c r="N58" s="157"/>
      <c r="O58" s="141"/>
      <c r="P58" s="142"/>
      <c r="Q58" s="142"/>
      <c r="R58" s="157"/>
      <c r="S58" s="141"/>
      <c r="T58" s="142"/>
      <c r="U58" s="142"/>
      <c r="V58" s="157"/>
      <c r="W58" s="141"/>
      <c r="X58" s="142"/>
      <c r="Y58" s="142"/>
      <c r="Z58" s="157"/>
      <c r="AA58" s="141"/>
      <c r="AB58" s="142"/>
      <c r="AC58" s="142"/>
      <c r="AD58" s="157"/>
      <c r="AE58" s="141"/>
      <c r="AF58" s="142"/>
      <c r="AG58" s="142"/>
      <c r="AH58" s="218"/>
      <c r="AI58" s="219"/>
      <c r="AJ58" s="142"/>
      <c r="AK58" s="142"/>
      <c r="AL58" s="218"/>
      <c r="AM58" s="219"/>
      <c r="AN58" s="142"/>
      <c r="AO58" s="142"/>
      <c r="AP58" s="218"/>
      <c r="AQ58" s="211"/>
      <c r="AR58" s="211"/>
      <c r="AS58" s="211"/>
    </row>
    <row r="59" customFormat="false" ht="12.75" hidden="false" customHeight="false" outlineLevel="0" collapsed="false">
      <c r="A59" s="141"/>
      <c r="B59" s="142"/>
      <c r="C59" s="142"/>
      <c r="D59" s="157"/>
      <c r="F59" s="141"/>
      <c r="G59" s="142"/>
      <c r="H59" s="142"/>
      <c r="I59" s="157"/>
      <c r="K59" s="141"/>
      <c r="L59" s="142"/>
      <c r="M59" s="142"/>
      <c r="N59" s="157"/>
      <c r="O59" s="141"/>
      <c r="P59" s="142"/>
      <c r="Q59" s="142"/>
      <c r="R59" s="157"/>
      <c r="S59" s="141"/>
      <c r="T59" s="142"/>
      <c r="U59" s="142"/>
      <c r="V59" s="157"/>
      <c r="W59" s="141"/>
      <c r="X59" s="142"/>
      <c r="Y59" s="142"/>
      <c r="Z59" s="157"/>
      <c r="AA59" s="141"/>
      <c r="AB59" s="142"/>
      <c r="AC59" s="142"/>
      <c r="AD59" s="157"/>
      <c r="AE59" s="141"/>
      <c r="AF59" s="142"/>
      <c r="AG59" s="142"/>
      <c r="AH59" s="218"/>
      <c r="AI59" s="219"/>
      <c r="AJ59" s="142"/>
      <c r="AK59" s="142"/>
      <c r="AL59" s="218"/>
      <c r="AM59" s="219"/>
      <c r="AN59" s="142"/>
      <c r="AO59" s="142"/>
      <c r="AP59" s="218"/>
      <c r="AQ59" s="211"/>
      <c r="AR59" s="211"/>
      <c r="AS59" s="211"/>
    </row>
    <row r="60" customFormat="false" ht="12.75" hidden="false" customHeight="false" outlineLevel="0" collapsed="false">
      <c r="A60" s="141"/>
      <c r="B60" s="142"/>
      <c r="C60" s="142"/>
      <c r="D60" s="157"/>
      <c r="F60" s="141"/>
      <c r="G60" s="142"/>
      <c r="H60" s="142"/>
      <c r="I60" s="157"/>
      <c r="K60" s="141"/>
      <c r="L60" s="142"/>
      <c r="M60" s="142"/>
      <c r="N60" s="157"/>
      <c r="O60" s="141"/>
      <c r="P60" s="142"/>
      <c r="Q60" s="142"/>
      <c r="R60" s="157"/>
      <c r="S60" s="141"/>
      <c r="T60" s="142"/>
      <c r="U60" s="142"/>
      <c r="V60" s="157"/>
      <c r="W60" s="141"/>
      <c r="X60" s="142"/>
      <c r="Y60" s="142"/>
      <c r="Z60" s="157"/>
      <c r="AA60" s="141"/>
      <c r="AB60" s="142"/>
      <c r="AC60" s="142"/>
      <c r="AD60" s="157"/>
      <c r="AE60" s="141"/>
      <c r="AF60" s="142"/>
      <c r="AG60" s="142"/>
      <c r="AH60" s="218"/>
      <c r="AI60" s="219"/>
      <c r="AJ60" s="142"/>
      <c r="AK60" s="142"/>
      <c r="AL60" s="218"/>
      <c r="AM60" s="219"/>
      <c r="AN60" s="142"/>
      <c r="AO60" s="142"/>
      <c r="AP60" s="218"/>
      <c r="AQ60" s="211"/>
      <c r="AR60" s="211"/>
      <c r="AS60" s="211"/>
    </row>
    <row r="61" customFormat="false" ht="12.75" hidden="false" customHeight="false" outlineLevel="0" collapsed="false">
      <c r="A61" s="141"/>
      <c r="B61" s="142"/>
      <c r="C61" s="142"/>
      <c r="D61" s="157"/>
      <c r="F61" s="141"/>
      <c r="G61" s="142"/>
      <c r="H61" s="142"/>
      <c r="I61" s="157"/>
      <c r="K61" s="141"/>
      <c r="L61" s="142"/>
      <c r="M61" s="142"/>
      <c r="N61" s="157"/>
      <c r="O61" s="141"/>
      <c r="P61" s="142"/>
      <c r="Q61" s="142"/>
      <c r="R61" s="157"/>
      <c r="S61" s="141"/>
      <c r="T61" s="142"/>
      <c r="U61" s="142"/>
      <c r="V61" s="157"/>
      <c r="W61" s="141"/>
      <c r="X61" s="142"/>
      <c r="Y61" s="142"/>
      <c r="Z61" s="157"/>
      <c r="AA61" s="141"/>
      <c r="AB61" s="142"/>
      <c r="AC61" s="142"/>
      <c r="AD61" s="157"/>
      <c r="AE61" s="141"/>
      <c r="AF61" s="142"/>
      <c r="AG61" s="142"/>
      <c r="AH61" s="218"/>
      <c r="AI61" s="219"/>
      <c r="AJ61" s="142"/>
      <c r="AK61" s="142"/>
      <c r="AL61" s="218"/>
      <c r="AM61" s="219"/>
      <c r="AN61" s="142"/>
      <c r="AO61" s="142"/>
      <c r="AP61" s="218"/>
      <c r="AQ61" s="211"/>
      <c r="AR61" s="211"/>
      <c r="AS61" s="211"/>
    </row>
    <row r="62" customFormat="false" ht="12.75" hidden="false" customHeight="false" outlineLevel="0" collapsed="false">
      <c r="A62" s="141"/>
      <c r="B62" s="142"/>
      <c r="C62" s="142"/>
      <c r="D62" s="157"/>
      <c r="F62" s="141"/>
      <c r="G62" s="142"/>
      <c r="H62" s="142"/>
      <c r="I62" s="157"/>
      <c r="K62" s="141"/>
      <c r="L62" s="142"/>
      <c r="M62" s="142"/>
      <c r="N62" s="157"/>
      <c r="O62" s="141"/>
      <c r="P62" s="142"/>
      <c r="Q62" s="142"/>
      <c r="R62" s="157"/>
      <c r="S62" s="141"/>
      <c r="T62" s="142"/>
      <c r="U62" s="142"/>
      <c r="V62" s="157"/>
      <c r="W62" s="141"/>
      <c r="X62" s="142"/>
      <c r="Y62" s="142"/>
      <c r="Z62" s="157"/>
      <c r="AA62" s="141"/>
      <c r="AB62" s="142"/>
      <c r="AC62" s="142"/>
      <c r="AD62" s="157"/>
      <c r="AE62" s="141"/>
      <c r="AF62" s="142"/>
      <c r="AG62" s="142"/>
      <c r="AH62" s="218"/>
      <c r="AI62" s="219"/>
      <c r="AJ62" s="142"/>
      <c r="AK62" s="142"/>
      <c r="AL62" s="218"/>
      <c r="AM62" s="219"/>
      <c r="AN62" s="142"/>
      <c r="AO62" s="142"/>
      <c r="AP62" s="218"/>
      <c r="AQ62" s="211"/>
      <c r="AR62" s="211"/>
      <c r="AS62" s="211"/>
    </row>
    <row r="63" customFormat="false" ht="12.75" hidden="false" customHeight="false" outlineLevel="0" collapsed="false">
      <c r="A63" s="141"/>
      <c r="B63" s="142"/>
      <c r="C63" s="142"/>
      <c r="D63" s="157"/>
      <c r="F63" s="141"/>
      <c r="G63" s="142"/>
      <c r="H63" s="142"/>
      <c r="I63" s="157"/>
      <c r="K63" s="141"/>
      <c r="L63" s="142"/>
      <c r="M63" s="142"/>
      <c r="N63" s="157"/>
      <c r="O63" s="141"/>
      <c r="P63" s="142"/>
      <c r="Q63" s="142"/>
      <c r="R63" s="157"/>
      <c r="S63" s="141"/>
      <c r="T63" s="142"/>
      <c r="U63" s="142"/>
      <c r="V63" s="157"/>
      <c r="W63" s="141"/>
      <c r="X63" s="142"/>
      <c r="Y63" s="142"/>
      <c r="Z63" s="157"/>
      <c r="AA63" s="141"/>
      <c r="AB63" s="142"/>
      <c r="AC63" s="142"/>
      <c r="AD63" s="157"/>
      <c r="AE63" s="141"/>
      <c r="AF63" s="142"/>
      <c r="AG63" s="142"/>
      <c r="AH63" s="218"/>
      <c r="AI63" s="219"/>
      <c r="AJ63" s="142"/>
      <c r="AK63" s="142"/>
      <c r="AL63" s="218"/>
      <c r="AM63" s="219"/>
      <c r="AN63" s="142"/>
      <c r="AO63" s="142"/>
      <c r="AP63" s="218"/>
      <c r="AQ63" s="211"/>
      <c r="AR63" s="211"/>
      <c r="AS63" s="211"/>
    </row>
    <row r="64" customFormat="false" ht="12.75" hidden="false" customHeight="false" outlineLevel="0" collapsed="false">
      <c r="A64" s="141"/>
      <c r="B64" s="142"/>
      <c r="C64" s="142"/>
      <c r="D64" s="157"/>
      <c r="F64" s="141"/>
      <c r="G64" s="142"/>
      <c r="H64" s="142"/>
      <c r="I64" s="157"/>
      <c r="K64" s="141"/>
      <c r="L64" s="142"/>
      <c r="M64" s="142"/>
      <c r="N64" s="157"/>
      <c r="O64" s="141"/>
      <c r="P64" s="142"/>
      <c r="Q64" s="142"/>
      <c r="R64" s="157"/>
      <c r="S64" s="141"/>
      <c r="T64" s="142"/>
      <c r="U64" s="142"/>
      <c r="V64" s="157"/>
      <c r="W64" s="141"/>
      <c r="X64" s="142"/>
      <c r="Y64" s="142"/>
      <c r="Z64" s="157"/>
      <c r="AA64" s="141"/>
      <c r="AB64" s="142"/>
      <c r="AC64" s="142"/>
      <c r="AD64" s="157"/>
      <c r="AE64" s="141"/>
      <c r="AF64" s="142"/>
      <c r="AG64" s="142"/>
      <c r="AH64" s="218"/>
      <c r="AI64" s="219"/>
      <c r="AJ64" s="142"/>
      <c r="AK64" s="142"/>
      <c r="AL64" s="218"/>
      <c r="AM64" s="219"/>
      <c r="AN64" s="142"/>
      <c r="AO64" s="142"/>
      <c r="AP64" s="218"/>
      <c r="AQ64" s="211"/>
      <c r="AR64" s="211"/>
      <c r="AS64" s="211"/>
    </row>
    <row r="65" customFormat="false" ht="12.75" hidden="false" customHeight="false" outlineLevel="0" collapsed="false">
      <c r="A65" s="141"/>
      <c r="B65" s="142"/>
      <c r="C65" s="142"/>
      <c r="D65" s="157"/>
      <c r="F65" s="141"/>
      <c r="G65" s="142"/>
      <c r="H65" s="142"/>
      <c r="I65" s="157"/>
      <c r="K65" s="141"/>
      <c r="L65" s="142"/>
      <c r="M65" s="142"/>
      <c r="N65" s="157"/>
      <c r="O65" s="141"/>
      <c r="P65" s="142"/>
      <c r="Q65" s="142"/>
      <c r="R65" s="157"/>
      <c r="S65" s="141"/>
      <c r="T65" s="142"/>
      <c r="U65" s="142"/>
      <c r="V65" s="157"/>
      <c r="W65" s="141"/>
      <c r="X65" s="142"/>
      <c r="Y65" s="142"/>
      <c r="Z65" s="157"/>
      <c r="AA65" s="141"/>
      <c r="AB65" s="142"/>
      <c r="AC65" s="142"/>
      <c r="AD65" s="157"/>
      <c r="AE65" s="141"/>
      <c r="AF65" s="142"/>
      <c r="AG65" s="142"/>
      <c r="AH65" s="218"/>
      <c r="AI65" s="219"/>
      <c r="AJ65" s="142"/>
      <c r="AK65" s="142"/>
      <c r="AL65" s="218"/>
      <c r="AM65" s="219"/>
      <c r="AN65" s="142"/>
      <c r="AO65" s="142"/>
      <c r="AP65" s="218"/>
      <c r="AQ65" s="211"/>
      <c r="AR65" s="211"/>
      <c r="AS65" s="211"/>
    </row>
    <row r="66" customFormat="false" ht="12.75" hidden="false" customHeight="false" outlineLevel="0" collapsed="false">
      <c r="A66" s="141"/>
      <c r="B66" s="142"/>
      <c r="C66" s="142"/>
      <c r="D66" s="157"/>
      <c r="F66" s="141"/>
      <c r="G66" s="142"/>
      <c r="H66" s="142"/>
      <c r="I66" s="157"/>
      <c r="K66" s="141"/>
      <c r="L66" s="142"/>
      <c r="M66" s="142"/>
      <c r="N66" s="157"/>
      <c r="O66" s="141"/>
      <c r="P66" s="142"/>
      <c r="Q66" s="142"/>
      <c r="R66" s="157"/>
      <c r="S66" s="141"/>
      <c r="T66" s="142"/>
      <c r="U66" s="142"/>
      <c r="V66" s="157"/>
      <c r="W66" s="141"/>
      <c r="X66" s="142"/>
      <c r="Y66" s="142"/>
      <c r="Z66" s="157"/>
      <c r="AA66" s="141"/>
      <c r="AB66" s="142"/>
      <c r="AC66" s="142"/>
      <c r="AD66" s="157"/>
      <c r="AE66" s="141"/>
      <c r="AF66" s="142"/>
      <c r="AG66" s="142"/>
      <c r="AH66" s="218"/>
      <c r="AI66" s="219"/>
      <c r="AJ66" s="142"/>
      <c r="AK66" s="142"/>
      <c r="AL66" s="218"/>
      <c r="AM66" s="219"/>
      <c r="AN66" s="142"/>
      <c r="AO66" s="142"/>
      <c r="AP66" s="218"/>
      <c r="AQ66" s="211"/>
      <c r="AR66" s="211"/>
      <c r="AS66" s="211"/>
    </row>
    <row r="67" customFormat="false" ht="12.75" hidden="false" customHeight="false" outlineLevel="0" collapsed="false">
      <c r="A67" s="141"/>
      <c r="B67" s="142"/>
      <c r="C67" s="142"/>
      <c r="D67" s="157"/>
      <c r="F67" s="141"/>
      <c r="G67" s="142"/>
      <c r="H67" s="142"/>
      <c r="I67" s="157"/>
      <c r="K67" s="141"/>
      <c r="L67" s="142"/>
      <c r="M67" s="142"/>
      <c r="N67" s="157"/>
      <c r="O67" s="141"/>
      <c r="P67" s="142"/>
      <c r="Q67" s="142"/>
      <c r="R67" s="157"/>
      <c r="S67" s="141"/>
      <c r="T67" s="142"/>
      <c r="U67" s="142"/>
      <c r="V67" s="157"/>
      <c r="W67" s="141"/>
      <c r="X67" s="142"/>
      <c r="Y67" s="142"/>
      <c r="Z67" s="157"/>
      <c r="AA67" s="141"/>
      <c r="AB67" s="142"/>
      <c r="AC67" s="142"/>
      <c r="AD67" s="157"/>
      <c r="AE67" s="141"/>
      <c r="AF67" s="142"/>
      <c r="AG67" s="142"/>
      <c r="AH67" s="218"/>
      <c r="AI67" s="219"/>
      <c r="AJ67" s="142"/>
      <c r="AK67" s="142"/>
      <c r="AL67" s="218"/>
      <c r="AM67" s="219"/>
      <c r="AN67" s="142"/>
      <c r="AO67" s="142"/>
      <c r="AP67" s="218"/>
      <c r="AQ67" s="211"/>
      <c r="AR67" s="211"/>
      <c r="AS67" s="211"/>
    </row>
    <row r="68" customFormat="false" ht="12.75" hidden="false" customHeight="false" outlineLevel="0" collapsed="false">
      <c r="A68" s="141"/>
      <c r="B68" s="142"/>
      <c r="C68" s="142"/>
      <c r="D68" s="157"/>
      <c r="F68" s="141"/>
      <c r="G68" s="142"/>
      <c r="H68" s="142"/>
      <c r="I68" s="157"/>
      <c r="K68" s="141"/>
      <c r="L68" s="142"/>
      <c r="M68" s="142"/>
      <c r="N68" s="157"/>
      <c r="O68" s="141"/>
      <c r="P68" s="142"/>
      <c r="Q68" s="142"/>
      <c r="R68" s="157"/>
      <c r="S68" s="141"/>
      <c r="T68" s="142"/>
      <c r="U68" s="142"/>
      <c r="V68" s="157"/>
      <c r="W68" s="141"/>
      <c r="X68" s="142"/>
      <c r="Y68" s="142"/>
      <c r="Z68" s="157"/>
      <c r="AA68" s="141"/>
      <c r="AB68" s="142"/>
      <c r="AC68" s="142"/>
      <c r="AD68" s="157"/>
      <c r="AE68" s="141"/>
      <c r="AF68" s="142"/>
      <c r="AG68" s="142"/>
      <c r="AH68" s="218"/>
      <c r="AI68" s="219"/>
      <c r="AJ68" s="142"/>
      <c r="AK68" s="142"/>
      <c r="AL68" s="218"/>
      <c r="AM68" s="219"/>
      <c r="AN68" s="142"/>
      <c r="AO68" s="142"/>
      <c r="AP68" s="218"/>
      <c r="AQ68" s="211"/>
      <c r="AR68" s="211"/>
      <c r="AS68" s="211"/>
    </row>
    <row r="69" customFormat="false" ht="12.75" hidden="false" customHeight="false" outlineLevel="0" collapsed="false">
      <c r="A69" s="141"/>
      <c r="B69" s="142"/>
      <c r="C69" s="142"/>
      <c r="D69" s="157"/>
      <c r="F69" s="141"/>
      <c r="G69" s="142"/>
      <c r="H69" s="142"/>
      <c r="I69" s="157"/>
      <c r="K69" s="141"/>
      <c r="L69" s="142"/>
      <c r="M69" s="142"/>
      <c r="N69" s="157"/>
      <c r="O69" s="141"/>
      <c r="P69" s="142"/>
      <c r="Q69" s="142"/>
      <c r="R69" s="157"/>
      <c r="S69" s="141"/>
      <c r="T69" s="142"/>
      <c r="U69" s="142"/>
      <c r="V69" s="157"/>
      <c r="W69" s="141"/>
      <c r="X69" s="142"/>
      <c r="Y69" s="142"/>
      <c r="Z69" s="157"/>
      <c r="AA69" s="141"/>
      <c r="AB69" s="142"/>
      <c r="AC69" s="142"/>
      <c r="AD69" s="157"/>
      <c r="AE69" s="141"/>
      <c r="AF69" s="142"/>
      <c r="AG69" s="142"/>
      <c r="AH69" s="218"/>
      <c r="AI69" s="219"/>
      <c r="AJ69" s="142"/>
      <c r="AK69" s="142"/>
      <c r="AL69" s="218"/>
      <c r="AM69" s="219"/>
      <c r="AN69" s="142"/>
      <c r="AO69" s="142"/>
      <c r="AP69" s="218"/>
      <c r="AQ69" s="211"/>
      <c r="AR69" s="211"/>
      <c r="AS69" s="211"/>
    </row>
    <row r="70" customFormat="false" ht="12.75" hidden="false" customHeight="false" outlineLevel="0" collapsed="false">
      <c r="A70" s="141"/>
      <c r="B70" s="142"/>
      <c r="C70" s="142"/>
      <c r="D70" s="157"/>
      <c r="F70" s="141"/>
      <c r="G70" s="142"/>
      <c r="H70" s="142"/>
      <c r="I70" s="157"/>
      <c r="K70" s="141"/>
      <c r="L70" s="142"/>
      <c r="M70" s="142"/>
      <c r="N70" s="157"/>
      <c r="O70" s="141"/>
      <c r="P70" s="142"/>
      <c r="Q70" s="142"/>
      <c r="R70" s="157"/>
      <c r="S70" s="141"/>
      <c r="T70" s="142"/>
      <c r="U70" s="142"/>
      <c r="V70" s="157"/>
      <c r="W70" s="141"/>
      <c r="X70" s="142"/>
      <c r="Y70" s="142"/>
      <c r="Z70" s="157"/>
      <c r="AA70" s="141"/>
      <c r="AB70" s="142"/>
      <c r="AC70" s="142"/>
      <c r="AD70" s="157"/>
      <c r="AE70" s="141"/>
      <c r="AF70" s="142"/>
      <c r="AG70" s="142"/>
      <c r="AH70" s="218"/>
      <c r="AI70" s="219"/>
      <c r="AJ70" s="142"/>
      <c r="AK70" s="142"/>
      <c r="AL70" s="218"/>
      <c r="AM70" s="219"/>
      <c r="AN70" s="142"/>
      <c r="AO70" s="142"/>
      <c r="AP70" s="218"/>
      <c r="AQ70" s="211"/>
      <c r="AR70" s="211"/>
      <c r="AS70" s="211"/>
    </row>
    <row r="71" customFormat="false" ht="12.75" hidden="false" customHeight="false" outlineLevel="0" collapsed="false">
      <c r="A71" s="141"/>
      <c r="B71" s="142"/>
      <c r="C71" s="142"/>
      <c r="D71" s="157"/>
      <c r="F71" s="141"/>
      <c r="G71" s="142"/>
      <c r="H71" s="142"/>
      <c r="I71" s="157"/>
      <c r="K71" s="141"/>
      <c r="L71" s="142"/>
      <c r="M71" s="142"/>
      <c r="N71" s="157"/>
      <c r="O71" s="141"/>
      <c r="P71" s="142"/>
      <c r="Q71" s="142"/>
      <c r="R71" s="157"/>
      <c r="S71" s="141"/>
      <c r="T71" s="142"/>
      <c r="U71" s="142"/>
      <c r="V71" s="157"/>
      <c r="W71" s="141"/>
      <c r="X71" s="142"/>
      <c r="Y71" s="142"/>
      <c r="Z71" s="157"/>
      <c r="AA71" s="141"/>
      <c r="AB71" s="142"/>
      <c r="AC71" s="142"/>
      <c r="AD71" s="157"/>
      <c r="AE71" s="141"/>
      <c r="AF71" s="142"/>
      <c r="AG71" s="142"/>
      <c r="AH71" s="218"/>
      <c r="AI71" s="219"/>
      <c r="AJ71" s="142"/>
      <c r="AK71" s="142"/>
      <c r="AL71" s="218"/>
      <c r="AM71" s="219"/>
      <c r="AN71" s="142"/>
      <c r="AO71" s="142"/>
      <c r="AP71" s="218"/>
      <c r="AQ71" s="211"/>
      <c r="AR71" s="211"/>
      <c r="AS71" s="211"/>
    </row>
    <row r="72" customFormat="false" ht="12.75" hidden="false" customHeight="false" outlineLevel="0" collapsed="false">
      <c r="A72" s="141"/>
      <c r="B72" s="142"/>
      <c r="C72" s="142"/>
      <c r="D72" s="157"/>
      <c r="F72" s="141"/>
      <c r="G72" s="142"/>
      <c r="H72" s="142"/>
      <c r="I72" s="157"/>
      <c r="K72" s="141"/>
      <c r="L72" s="142"/>
      <c r="M72" s="142"/>
      <c r="N72" s="157"/>
      <c r="O72" s="141"/>
      <c r="P72" s="142"/>
      <c r="Q72" s="142"/>
      <c r="R72" s="157"/>
      <c r="S72" s="141"/>
      <c r="T72" s="142"/>
      <c r="U72" s="142"/>
      <c r="V72" s="157"/>
      <c r="W72" s="141"/>
      <c r="X72" s="142"/>
      <c r="Y72" s="142"/>
      <c r="Z72" s="157"/>
      <c r="AA72" s="141"/>
      <c r="AB72" s="142"/>
      <c r="AC72" s="142"/>
      <c r="AD72" s="157"/>
      <c r="AE72" s="141"/>
      <c r="AF72" s="142"/>
      <c r="AG72" s="142"/>
      <c r="AH72" s="218"/>
      <c r="AI72" s="219"/>
      <c r="AJ72" s="142"/>
      <c r="AK72" s="142"/>
      <c r="AL72" s="218"/>
      <c r="AM72" s="219"/>
      <c r="AN72" s="142"/>
      <c r="AO72" s="142"/>
      <c r="AP72" s="218"/>
      <c r="AQ72" s="211"/>
      <c r="AR72" s="211"/>
      <c r="AS72" s="211"/>
    </row>
    <row r="73" customFormat="false" ht="12.75" hidden="false" customHeight="false" outlineLevel="0" collapsed="false">
      <c r="A73" s="141"/>
      <c r="B73" s="142"/>
      <c r="C73" s="142"/>
      <c r="D73" s="157"/>
      <c r="F73" s="141"/>
      <c r="G73" s="142"/>
      <c r="H73" s="142"/>
      <c r="I73" s="157"/>
      <c r="K73" s="141"/>
      <c r="L73" s="142"/>
      <c r="M73" s="142"/>
      <c r="N73" s="157"/>
      <c r="O73" s="141"/>
      <c r="P73" s="142"/>
      <c r="Q73" s="142"/>
      <c r="R73" s="157"/>
      <c r="S73" s="141"/>
      <c r="T73" s="142"/>
      <c r="U73" s="142"/>
      <c r="V73" s="157"/>
      <c r="W73" s="141"/>
      <c r="X73" s="142"/>
      <c r="Y73" s="142"/>
      <c r="Z73" s="157"/>
      <c r="AA73" s="141"/>
      <c r="AB73" s="142"/>
      <c r="AC73" s="142"/>
      <c r="AD73" s="157"/>
      <c r="AE73" s="141"/>
      <c r="AF73" s="142"/>
      <c r="AG73" s="142"/>
      <c r="AH73" s="218"/>
      <c r="AI73" s="219"/>
      <c r="AJ73" s="142"/>
      <c r="AK73" s="142"/>
      <c r="AL73" s="218"/>
      <c r="AM73" s="219"/>
      <c r="AN73" s="142"/>
      <c r="AO73" s="142"/>
      <c r="AP73" s="218"/>
      <c r="AQ73" s="211"/>
      <c r="AR73" s="211"/>
      <c r="AS73" s="211"/>
    </row>
    <row r="74" customFormat="false" ht="12.75" hidden="false" customHeight="false" outlineLevel="0" collapsed="false">
      <c r="A74" s="141"/>
      <c r="B74" s="142"/>
      <c r="C74" s="142"/>
      <c r="D74" s="157"/>
      <c r="F74" s="141"/>
      <c r="G74" s="142"/>
      <c r="H74" s="142"/>
      <c r="I74" s="157"/>
      <c r="K74" s="141"/>
      <c r="L74" s="142"/>
      <c r="M74" s="142"/>
      <c r="N74" s="157"/>
      <c r="O74" s="141"/>
      <c r="P74" s="142"/>
      <c r="Q74" s="142"/>
      <c r="R74" s="157"/>
      <c r="S74" s="141"/>
      <c r="T74" s="142"/>
      <c r="U74" s="142"/>
      <c r="V74" s="157"/>
      <c r="W74" s="141"/>
      <c r="X74" s="142"/>
      <c r="Y74" s="142"/>
      <c r="Z74" s="157"/>
      <c r="AA74" s="141"/>
      <c r="AB74" s="142"/>
      <c r="AC74" s="142"/>
      <c r="AD74" s="157"/>
      <c r="AE74" s="141"/>
      <c r="AF74" s="142"/>
      <c r="AG74" s="142"/>
      <c r="AH74" s="218"/>
      <c r="AI74" s="219"/>
      <c r="AJ74" s="142"/>
      <c r="AK74" s="142"/>
      <c r="AL74" s="218"/>
      <c r="AM74" s="219"/>
      <c r="AN74" s="142"/>
      <c r="AO74" s="142"/>
      <c r="AP74" s="218"/>
      <c r="AQ74" s="211"/>
      <c r="AR74" s="211"/>
      <c r="AS74" s="211"/>
    </row>
    <row r="75" customFormat="false" ht="12.75" hidden="false" customHeight="false" outlineLevel="0" collapsed="false">
      <c r="A75" s="141"/>
      <c r="B75" s="142"/>
      <c r="C75" s="142"/>
      <c r="D75" s="157"/>
      <c r="F75" s="141"/>
      <c r="G75" s="142"/>
      <c r="H75" s="142"/>
      <c r="I75" s="157"/>
      <c r="K75" s="141"/>
      <c r="L75" s="142"/>
      <c r="M75" s="142"/>
      <c r="N75" s="157"/>
      <c r="O75" s="141"/>
      <c r="P75" s="142"/>
      <c r="Q75" s="142"/>
      <c r="R75" s="157"/>
      <c r="S75" s="141"/>
      <c r="T75" s="142"/>
      <c r="U75" s="142"/>
      <c r="V75" s="157"/>
      <c r="W75" s="141"/>
      <c r="X75" s="142"/>
      <c r="Y75" s="142"/>
      <c r="Z75" s="157"/>
      <c r="AA75" s="141"/>
      <c r="AB75" s="142"/>
      <c r="AC75" s="142"/>
      <c r="AD75" s="157"/>
      <c r="AE75" s="141"/>
      <c r="AF75" s="142"/>
      <c r="AG75" s="142"/>
      <c r="AH75" s="218"/>
      <c r="AI75" s="219"/>
      <c r="AJ75" s="142"/>
      <c r="AK75" s="142"/>
      <c r="AL75" s="218"/>
      <c r="AM75" s="219"/>
      <c r="AN75" s="142"/>
      <c r="AO75" s="142"/>
      <c r="AP75" s="218"/>
      <c r="AQ75" s="211"/>
      <c r="AR75" s="211"/>
      <c r="AS75" s="211"/>
    </row>
    <row r="76" customFormat="false" ht="12.75" hidden="false" customHeight="false" outlineLevel="0" collapsed="false">
      <c r="A76" s="141"/>
      <c r="B76" s="142"/>
      <c r="C76" s="142"/>
      <c r="D76" s="157"/>
      <c r="F76" s="141"/>
      <c r="G76" s="142"/>
      <c r="H76" s="142"/>
      <c r="I76" s="157"/>
      <c r="K76" s="141"/>
      <c r="L76" s="142"/>
      <c r="M76" s="142"/>
      <c r="N76" s="157"/>
      <c r="O76" s="141"/>
      <c r="P76" s="142"/>
      <c r="Q76" s="142"/>
      <c r="R76" s="157"/>
      <c r="S76" s="141"/>
      <c r="T76" s="142"/>
      <c r="U76" s="142"/>
      <c r="V76" s="157"/>
      <c r="W76" s="141"/>
      <c r="X76" s="142"/>
      <c r="Y76" s="142"/>
      <c r="Z76" s="157"/>
      <c r="AA76" s="141"/>
      <c r="AB76" s="142"/>
      <c r="AC76" s="142"/>
      <c r="AD76" s="157"/>
      <c r="AE76" s="141"/>
      <c r="AF76" s="142"/>
      <c r="AG76" s="142"/>
      <c r="AH76" s="218"/>
      <c r="AI76" s="219"/>
      <c r="AJ76" s="142"/>
      <c r="AK76" s="142"/>
      <c r="AL76" s="218"/>
      <c r="AM76" s="219"/>
      <c r="AN76" s="142"/>
      <c r="AO76" s="142"/>
      <c r="AP76" s="218"/>
      <c r="AQ76" s="211"/>
      <c r="AR76" s="211"/>
      <c r="AS76" s="211"/>
    </row>
    <row r="77" customFormat="false" ht="12.75" hidden="false" customHeight="false" outlineLevel="0" collapsed="false">
      <c r="A77" s="141"/>
      <c r="B77" s="142"/>
      <c r="C77" s="142"/>
      <c r="D77" s="142"/>
      <c r="F77" s="141"/>
      <c r="G77" s="142"/>
      <c r="H77" s="142"/>
      <c r="I77" s="142"/>
      <c r="K77" s="141"/>
      <c r="L77" s="142"/>
      <c r="M77" s="142"/>
      <c r="N77" s="142"/>
      <c r="O77" s="141"/>
      <c r="P77" s="142"/>
      <c r="Q77" s="142"/>
      <c r="R77" s="142"/>
      <c r="S77" s="141"/>
      <c r="T77" s="142"/>
      <c r="U77" s="142"/>
      <c r="V77" s="142"/>
      <c r="W77" s="141"/>
      <c r="X77" s="142"/>
      <c r="Y77" s="142"/>
      <c r="Z77" s="142"/>
      <c r="AA77" s="141"/>
      <c r="AB77" s="142"/>
      <c r="AC77" s="142"/>
      <c r="AD77" s="142"/>
      <c r="AE77" s="141"/>
      <c r="AF77" s="142"/>
      <c r="AG77" s="142"/>
      <c r="AH77" s="142"/>
      <c r="AI77" s="219"/>
      <c r="AJ77" s="142"/>
      <c r="AK77" s="142"/>
      <c r="AL77" s="142"/>
      <c r="AM77" s="219"/>
      <c r="AN77" s="142"/>
      <c r="AO77" s="142"/>
      <c r="AP77" s="142"/>
      <c r="AQ77" s="211"/>
      <c r="AR77" s="211"/>
      <c r="AS77" s="211"/>
    </row>
    <row r="78" customFormat="false" ht="12.75" hidden="false" customHeight="false" outlineLevel="0" collapsed="false">
      <c r="A78" s="171"/>
      <c r="C78" s="157"/>
      <c r="D78" s="19"/>
      <c r="F78" s="171"/>
      <c r="H78" s="157"/>
      <c r="I78" s="19"/>
      <c r="K78" s="171"/>
      <c r="M78" s="157"/>
      <c r="N78" s="19"/>
      <c r="O78" s="171"/>
      <c r="Q78" s="157"/>
      <c r="R78" s="19"/>
      <c r="S78" s="171"/>
      <c r="U78" s="157"/>
      <c r="V78" s="19"/>
      <c r="W78" s="171"/>
      <c r="Y78" s="157"/>
      <c r="Z78" s="19"/>
      <c r="AA78" s="171"/>
      <c r="AC78" s="157"/>
      <c r="AD78" s="19"/>
      <c r="AE78" s="171"/>
      <c r="AF78" s="211"/>
      <c r="AG78" s="218"/>
      <c r="AH78" s="221"/>
      <c r="AI78" s="222"/>
      <c r="AJ78" s="211"/>
      <c r="AK78" s="218"/>
      <c r="AL78" s="221"/>
      <c r="AM78" s="222"/>
      <c r="AN78" s="211"/>
      <c r="AO78" s="218"/>
      <c r="AP78" s="221"/>
      <c r="AQ78" s="211"/>
      <c r="AR78" s="211"/>
      <c r="AS78" s="211"/>
    </row>
    <row r="79" customFormat="false" ht="12.75" hidden="false" customHeight="false" outlineLevel="0" collapsed="false">
      <c r="D79" s="142"/>
      <c r="I79" s="142"/>
      <c r="K79" s="0"/>
      <c r="N79" s="142"/>
      <c r="R79" s="142"/>
      <c r="V79" s="142"/>
      <c r="Z79" s="142"/>
      <c r="AD79" s="142"/>
      <c r="AF79" s="211"/>
      <c r="AG79" s="211"/>
      <c r="AH79" s="142"/>
      <c r="AI79" s="211"/>
      <c r="AJ79" s="211"/>
      <c r="AK79" s="211"/>
      <c r="AL79" s="142"/>
      <c r="AM79" s="211"/>
      <c r="AN79" s="211"/>
      <c r="AO79" s="211"/>
      <c r="AP79" s="142"/>
      <c r="AQ79" s="211"/>
      <c r="AR79" s="211"/>
      <c r="AS79" s="211"/>
    </row>
    <row r="80" customFormat="false" ht="12.75" hidden="false" customHeight="false" outlineLevel="0" collapsed="false">
      <c r="D80" s="142"/>
      <c r="I80" s="142"/>
      <c r="K80" s="0"/>
      <c r="N80" s="142"/>
      <c r="R80" s="142"/>
      <c r="V80" s="142"/>
      <c r="Z80" s="142"/>
      <c r="AA80" s="156"/>
      <c r="AD80" s="142"/>
      <c r="AE80" s="195"/>
      <c r="AF80" s="211"/>
      <c r="AG80" s="211"/>
      <c r="AH80" s="142"/>
      <c r="AI80" s="223"/>
      <c r="AJ80" s="211"/>
      <c r="AK80" s="211"/>
      <c r="AL80" s="142"/>
      <c r="AM80" s="223"/>
      <c r="AN80" s="211"/>
      <c r="AO80" s="211"/>
      <c r="AP80" s="142"/>
      <c r="AQ80" s="211"/>
      <c r="AR80" s="211"/>
      <c r="AS80" s="211"/>
    </row>
    <row r="81" customFormat="false" ht="12.75" hidden="false" customHeight="false" outlineLevel="0" collapsed="false">
      <c r="D81" s="142"/>
      <c r="I81" s="142"/>
      <c r="K81" s="0"/>
      <c r="N81" s="142"/>
      <c r="R81" s="142"/>
      <c r="V81" s="142"/>
      <c r="Z81" s="142"/>
      <c r="AA81" s="5"/>
      <c r="AD81" s="142"/>
      <c r="AE81" s="19"/>
      <c r="AF81" s="211"/>
      <c r="AG81" s="211"/>
      <c r="AH81" s="142"/>
      <c r="AI81" s="221"/>
      <c r="AJ81" s="211"/>
      <c r="AK81" s="211"/>
      <c r="AL81" s="142"/>
      <c r="AM81" s="221"/>
      <c r="AN81" s="211"/>
      <c r="AO81" s="211"/>
      <c r="AP81" s="142"/>
      <c r="AQ81" s="211"/>
      <c r="AR81" s="211"/>
      <c r="AS81" s="211"/>
    </row>
    <row r="82" customFormat="false" ht="12.75" hidden="false" customHeight="false" outlineLevel="0" collapsed="false">
      <c r="D82" s="142"/>
      <c r="I82" s="142"/>
      <c r="K82" s="0"/>
      <c r="N82" s="142"/>
      <c r="R82" s="142"/>
      <c r="V82" s="142"/>
      <c r="Z82" s="178"/>
      <c r="AA82" s="156"/>
      <c r="AD82" s="178"/>
      <c r="AE82" s="195"/>
      <c r="AF82" s="211"/>
      <c r="AG82" s="211"/>
      <c r="AH82" s="142"/>
      <c r="AI82" s="223"/>
      <c r="AJ82" s="211"/>
      <c r="AK82" s="211"/>
      <c r="AL82" s="142"/>
      <c r="AM82" s="223"/>
      <c r="AN82" s="211"/>
      <c r="AO82" s="211"/>
      <c r="AP82" s="142"/>
      <c r="AQ82" s="211"/>
      <c r="AR82" s="211"/>
      <c r="AS82" s="211"/>
    </row>
    <row r="83" customFormat="false" ht="12.75" hidden="false" customHeight="false" outlineLevel="0" collapsed="false">
      <c r="AE83" s="9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</row>
    <row r="84" customFormat="false" ht="12.75" hidden="false" customHeight="false" outlineLevel="0" collapsed="false">
      <c r="AE84" s="9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</row>
    <row r="85" customFormat="false" ht="12.75" hidden="false" customHeight="false" outlineLevel="0" collapsed="false"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</row>
    <row r="86" customFormat="false" ht="12.75" hidden="false" customHeight="false" outlineLevel="0" collapsed="false"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</row>
    <row r="87" customFormat="false" ht="12.75" hidden="false" customHeight="false" outlineLevel="0" collapsed="false"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</row>
    <row r="88" customFormat="false" ht="12.75" hidden="false" customHeight="false" outlineLevel="0" collapsed="false"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</row>
    <row r="89" customFormat="false" ht="12.75" hidden="false" customHeight="false" outlineLevel="0" collapsed="false"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</row>
    <row r="90" customFormat="false" ht="12.75" hidden="false" customHeight="false" outlineLevel="0" collapsed="false"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</row>
    <row r="91" customFormat="false" ht="12.75" hidden="false" customHeight="false" outlineLevel="0" collapsed="false"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</row>
    <row r="92" customFormat="false" ht="12.75" hidden="false" customHeight="false" outlineLevel="0" collapsed="false"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</row>
    <row r="93" customFormat="false" ht="12.75" hidden="false" customHeight="false" outlineLevel="0" collapsed="false"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</row>
    <row r="94" customFormat="false" ht="12.75" hidden="false" customHeight="false" outlineLevel="0" collapsed="false"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</row>
    <row r="95" customFormat="false" ht="12.75" hidden="false" customHeight="false" outlineLevel="0" collapsed="false"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</row>
    <row r="96" customFormat="false" ht="12.75" hidden="false" customHeight="false" outlineLevel="0" collapsed="false"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</row>
    <row r="97" customFormat="false" ht="12.75" hidden="false" customHeight="false" outlineLevel="0" collapsed="false"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</row>
    <row r="98" customFormat="false" ht="12.75" hidden="false" customHeight="false" outlineLevel="0" collapsed="false"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</row>
    <row r="99" customFormat="false" ht="12.75" hidden="false" customHeight="false" outlineLevel="0" collapsed="false"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</row>
    <row r="100" customFormat="false" ht="12.75" hidden="false" customHeight="false" outlineLevel="0" collapsed="false"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</row>
    <row r="101" customFormat="false" ht="12.75" hidden="false" customHeight="false" outlineLevel="0" collapsed="false"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</row>
    <row r="102" customFormat="false" ht="12.75" hidden="false" customHeight="false" outlineLevel="0" collapsed="false"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</row>
    <row r="103" customFormat="false" ht="12.75" hidden="false" customHeight="false" outlineLevel="0" collapsed="false"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</row>
    <row r="104" customFormat="false" ht="12.75" hidden="false" customHeight="false" outlineLevel="0" collapsed="false"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</row>
    <row r="105" customFormat="false" ht="12.75" hidden="false" customHeight="false" outlineLevel="0" collapsed="false"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81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7" width="5.41"/>
    <col collapsed="false" customWidth="true" hidden="false" outlineLevel="0" max="18" min="18" style="97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79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166</v>
      </c>
      <c r="C2" s="32"/>
      <c r="D2" s="180" t="s">
        <v>167</v>
      </c>
      <c r="E2" s="133"/>
      <c r="F2" s="180" t="s">
        <v>173</v>
      </c>
      <c r="G2" s="133"/>
      <c r="J2" s="133"/>
      <c r="K2" s="179"/>
      <c r="L2" s="19" t="s">
        <v>166</v>
      </c>
      <c r="M2" s="32"/>
      <c r="N2" s="180" t="s">
        <v>167</v>
      </c>
      <c r="O2" s="133"/>
      <c r="R2" s="224" t="s">
        <v>161</v>
      </c>
    </row>
    <row r="3" customFormat="false" ht="13.5" hidden="false" customHeight="false" outlineLevel="0" collapsed="false">
      <c r="A3" s="24" t="s">
        <v>157</v>
      </c>
      <c r="B3" s="135" t="s">
        <v>158</v>
      </c>
      <c r="C3" s="182" t="s">
        <v>159</v>
      </c>
      <c r="D3" s="135" t="s">
        <v>158</v>
      </c>
      <c r="E3" s="135" t="s">
        <v>159</v>
      </c>
      <c r="F3" s="135" t="s">
        <v>158</v>
      </c>
      <c r="G3" s="135" t="s">
        <v>159</v>
      </c>
      <c r="I3" s="225"/>
      <c r="J3" s="24"/>
      <c r="K3" s="184" t="s">
        <v>160</v>
      </c>
      <c r="L3" s="135" t="s">
        <v>158</v>
      </c>
      <c r="M3" s="182" t="s">
        <v>159</v>
      </c>
      <c r="N3" s="135" t="s">
        <v>158</v>
      </c>
      <c r="O3" s="135" t="s">
        <v>159</v>
      </c>
      <c r="P3" s="226" t="s">
        <v>161</v>
      </c>
      <c r="Q3" s="227" t="s">
        <v>162</v>
      </c>
      <c r="R3" s="228" t="s">
        <v>163</v>
      </c>
    </row>
    <row r="4" customFormat="false" ht="18" hidden="false" customHeight="true" outlineLevel="0" collapsed="false">
      <c r="A4" s="183" t="n">
        <v>1</v>
      </c>
      <c r="B4" s="142" t="n">
        <v>-39508</v>
      </c>
      <c r="C4" s="142" t="n">
        <v>217</v>
      </c>
      <c r="D4" s="142"/>
      <c r="E4" s="142" t="n">
        <v>-39867</v>
      </c>
      <c r="F4" s="142"/>
      <c r="G4" s="142"/>
      <c r="H4" s="142" t="n">
        <f aca="false">+G4+E4+C4-F4-D4-B4</f>
        <v>-142</v>
      </c>
      <c r="I4" s="142"/>
      <c r="J4" s="154"/>
      <c r="K4" s="160" t="n">
        <v>36892</v>
      </c>
      <c r="L4" s="142" t="n">
        <v>-715680</v>
      </c>
      <c r="M4" s="142" t="n">
        <v>-355592</v>
      </c>
      <c r="N4" s="142" t="n">
        <v>0</v>
      </c>
      <c r="O4" s="142" t="n">
        <v>-350072</v>
      </c>
      <c r="P4" s="142" t="n">
        <f aca="false">+O4+M4-N4-L4</f>
        <v>10016</v>
      </c>
      <c r="Q4" s="97" t="n">
        <v>8.26</v>
      </c>
      <c r="R4" s="97" t="n">
        <f aca="false">+Q4*P4</f>
        <v>82732.16</v>
      </c>
    </row>
    <row r="5" customFormat="false" ht="18" hidden="false" customHeight="true" outlineLevel="0" collapsed="false">
      <c r="A5" s="183" t="n">
        <v>2</v>
      </c>
      <c r="B5" s="142" t="n">
        <v>-28824</v>
      </c>
      <c r="C5" s="142" t="n">
        <v>217</v>
      </c>
      <c r="D5" s="142"/>
      <c r="E5" s="142" t="n">
        <v>-29867</v>
      </c>
      <c r="F5" s="142"/>
      <c r="G5" s="142"/>
      <c r="H5" s="142" t="n">
        <f aca="false">+G5+E5+C5-F5-D5-B5</f>
        <v>-826</v>
      </c>
      <c r="I5" s="142"/>
      <c r="J5" s="154"/>
      <c r="K5" s="160" t="n">
        <v>36923</v>
      </c>
      <c r="L5" s="142" t="n">
        <v>-609189</v>
      </c>
      <c r="M5" s="142" t="n">
        <v>-341536</v>
      </c>
      <c r="N5" s="142" t="n">
        <v>-52379</v>
      </c>
      <c r="O5" s="142" t="n">
        <v>-306771</v>
      </c>
      <c r="P5" s="142" t="n">
        <f aca="false">+O5+M5-N5-L5</f>
        <v>13261</v>
      </c>
      <c r="Q5" s="97" t="n">
        <v>5.62</v>
      </c>
      <c r="R5" s="97" t="n">
        <f aca="false">+Q5*P5</f>
        <v>74526.82</v>
      </c>
    </row>
    <row r="6" customFormat="false" ht="18" hidden="false" customHeight="true" outlineLevel="0" collapsed="false">
      <c r="A6" s="183" t="n">
        <v>3</v>
      </c>
      <c r="B6" s="142" t="n">
        <v>-29526</v>
      </c>
      <c r="C6" s="142" t="n">
        <v>217</v>
      </c>
      <c r="D6" s="142"/>
      <c r="E6" s="142" t="n">
        <v>-29867</v>
      </c>
      <c r="F6" s="142"/>
      <c r="G6" s="142"/>
      <c r="H6" s="142" t="n">
        <f aca="false">+G6+E6+C6-F6-D6-B6</f>
        <v>-124</v>
      </c>
      <c r="I6" s="142"/>
      <c r="J6" s="154"/>
      <c r="K6" s="160" t="n">
        <v>36951</v>
      </c>
      <c r="L6" s="142" t="n">
        <v>-1830618</v>
      </c>
      <c r="M6" s="142" t="n">
        <v>-794902</v>
      </c>
      <c r="N6" s="142" t="n">
        <v>-918</v>
      </c>
      <c r="O6" s="142" t="n">
        <v>-1033307</v>
      </c>
      <c r="P6" s="142" t="n">
        <f aca="false">+O6+M6-N6-L6</f>
        <v>3327</v>
      </c>
      <c r="Q6" s="97" t="n">
        <v>5.03</v>
      </c>
      <c r="R6" s="97" t="n">
        <f aca="false">+Q6*P6</f>
        <v>16734.81</v>
      </c>
    </row>
    <row r="7" customFormat="false" ht="18" hidden="false" customHeight="true" outlineLevel="0" collapsed="false">
      <c r="A7" s="183" t="n">
        <v>4</v>
      </c>
      <c r="B7" s="142" t="n">
        <v>-30161</v>
      </c>
      <c r="C7" s="142" t="n">
        <v>217</v>
      </c>
      <c r="D7" s="142"/>
      <c r="E7" s="142" t="n">
        <v>-15867</v>
      </c>
      <c r="F7" s="142"/>
      <c r="G7" s="142"/>
      <c r="H7" s="142" t="n">
        <f aca="false">+G7+E7+C7-F7-D7-B7</f>
        <v>14511</v>
      </c>
      <c r="I7" s="142"/>
      <c r="J7" s="154"/>
      <c r="K7" s="160" t="n">
        <v>36982</v>
      </c>
      <c r="L7" s="142" t="n">
        <v>-3230259</v>
      </c>
      <c r="M7" s="142" t="n">
        <v>-1322613</v>
      </c>
      <c r="N7" s="142" t="n">
        <f aca="false">-283308+283308-283488</f>
        <v>-283488</v>
      </c>
      <c r="O7" s="142" t="n">
        <v>-2164184</v>
      </c>
      <c r="P7" s="142" t="n">
        <f aca="false">+O7+M7-N7-L7</f>
        <v>26950</v>
      </c>
      <c r="Q7" s="97" t="n">
        <v>4.99</v>
      </c>
      <c r="R7" s="97" t="n">
        <f aca="false">+Q7*P7</f>
        <v>134480.5</v>
      </c>
    </row>
    <row r="8" customFormat="false" ht="18" hidden="false" customHeight="true" outlineLevel="0" collapsed="false">
      <c r="A8" s="183" t="n">
        <v>5</v>
      </c>
      <c r="B8" s="142" t="n">
        <v>-37240</v>
      </c>
      <c r="C8" s="142" t="n">
        <v>217</v>
      </c>
      <c r="D8" s="142"/>
      <c r="E8" s="142" t="n">
        <v>-50976</v>
      </c>
      <c r="F8" s="142"/>
      <c r="G8" s="142"/>
      <c r="H8" s="142" t="n">
        <f aca="false">+G8+E8+C8-F8-D8-B8</f>
        <v>-13519</v>
      </c>
      <c r="I8" s="142"/>
      <c r="J8" s="154"/>
      <c r="K8" s="160" t="n">
        <v>37012</v>
      </c>
      <c r="L8" s="142" t="n">
        <v>-3482702</v>
      </c>
      <c r="M8" s="142" t="n">
        <v>-2020658</v>
      </c>
      <c r="N8" s="142" t="n">
        <v>-252797</v>
      </c>
      <c r="O8" s="142" t="n">
        <v>-1732396</v>
      </c>
      <c r="P8" s="142" t="n">
        <f aca="false">+O8+M8-N8-L8</f>
        <v>-17555</v>
      </c>
      <c r="Q8" s="97" t="n">
        <v>4.01</v>
      </c>
      <c r="R8" s="97" t="n">
        <f aca="false">+Q8*P8</f>
        <v>-70395.55</v>
      </c>
    </row>
    <row r="9" customFormat="false" ht="18" hidden="false" customHeight="true" outlineLevel="0" collapsed="false">
      <c r="A9" s="183" t="n">
        <v>6</v>
      </c>
      <c r="B9" s="142" t="n">
        <v>-28035</v>
      </c>
      <c r="C9" s="142" t="n">
        <v>-1757</v>
      </c>
      <c r="D9" s="142"/>
      <c r="E9" s="142" t="n">
        <v>-26019</v>
      </c>
      <c r="F9" s="142"/>
      <c r="G9" s="142"/>
      <c r="H9" s="142" t="n">
        <f aca="false">+G9+E9+C9-F9-D9-B9</f>
        <v>259</v>
      </c>
      <c r="I9" s="142"/>
      <c r="J9" s="154"/>
      <c r="K9" s="160" t="n">
        <v>37043</v>
      </c>
      <c r="L9" s="142" t="n">
        <v>-3938526</v>
      </c>
      <c r="M9" s="142" t="n">
        <v>-3382042</v>
      </c>
      <c r="N9" s="142" t="n">
        <f aca="false">-1041253-80784</f>
        <v>-1122037</v>
      </c>
      <c r="O9" s="142" t="n">
        <v>-1643833</v>
      </c>
      <c r="P9" s="142" t="n">
        <f aca="false">+O9+M9-N9-L9</f>
        <v>34688</v>
      </c>
      <c r="Q9" s="97" t="n">
        <v>3.51</v>
      </c>
      <c r="R9" s="97" t="n">
        <f aca="false">+Q9*P9</f>
        <v>121754.88</v>
      </c>
    </row>
    <row r="10" customFormat="false" ht="18" hidden="false" customHeight="true" outlineLevel="0" collapsed="false">
      <c r="A10" s="183" t="n">
        <v>7</v>
      </c>
      <c r="B10" s="142" t="n">
        <v>-41922</v>
      </c>
      <c r="C10" s="142" t="n">
        <v>-5885</v>
      </c>
      <c r="D10" s="142"/>
      <c r="E10" s="142" t="n">
        <v>-34934</v>
      </c>
      <c r="F10" s="142"/>
      <c r="G10" s="142"/>
      <c r="H10" s="142" t="n">
        <f aca="false">+G10+E10+C10-F10-D10-B10</f>
        <v>1103</v>
      </c>
      <c r="I10" s="142"/>
      <c r="J10" s="154"/>
      <c r="K10" s="160" t="n">
        <v>37073</v>
      </c>
      <c r="L10" s="142" t="n">
        <v>-3894744</v>
      </c>
      <c r="M10" s="142" t="n">
        <v>-2543771</v>
      </c>
      <c r="N10" s="142" t="n">
        <v>-671221</v>
      </c>
      <c r="O10" s="142" t="n">
        <v>-1981645</v>
      </c>
      <c r="P10" s="142" t="n">
        <f aca="false">+O10+M10-N10-L10</f>
        <v>40549</v>
      </c>
      <c r="Q10" s="97" t="n">
        <v>2.94</v>
      </c>
      <c r="R10" s="97" t="n">
        <f aca="false">+Q10*P10</f>
        <v>119214.06</v>
      </c>
    </row>
    <row r="11" customFormat="false" ht="18" hidden="false" customHeight="true" outlineLevel="0" collapsed="false">
      <c r="A11" s="183" t="n">
        <v>8</v>
      </c>
      <c r="B11" s="142" t="n">
        <v>-54425</v>
      </c>
      <c r="C11" s="142" t="n">
        <v>217</v>
      </c>
      <c r="D11" s="142"/>
      <c r="E11" s="142" t="n">
        <v>-54667</v>
      </c>
      <c r="F11" s="142"/>
      <c r="G11" s="142"/>
      <c r="H11" s="142" t="n">
        <f aca="false">+G11+E11+C11-F11-D11-B11</f>
        <v>-25</v>
      </c>
      <c r="I11" s="142"/>
      <c r="J11" s="154"/>
      <c r="K11" s="160" t="n">
        <v>37104</v>
      </c>
      <c r="L11" s="142" t="n">
        <v>-4170940</v>
      </c>
      <c r="M11" s="142" t="n">
        <v>-3265860</v>
      </c>
      <c r="N11" s="142" t="n">
        <v>-1648101</v>
      </c>
      <c r="O11" s="142" t="n">
        <v>-2554228</v>
      </c>
      <c r="P11" s="142" t="n">
        <f aca="false">+O11+M11-N11-L11</f>
        <v>-1047</v>
      </c>
      <c r="Q11" s="97" t="n">
        <v>2.85</v>
      </c>
      <c r="R11" s="97" t="n">
        <f aca="false">+Q11*P11</f>
        <v>-2983.95</v>
      </c>
    </row>
    <row r="12" customFormat="false" ht="18" hidden="false" customHeight="true" outlineLevel="0" collapsed="false">
      <c r="A12" s="183" t="n">
        <v>9</v>
      </c>
      <c r="B12" s="142" t="n">
        <v>-59844</v>
      </c>
      <c r="C12" s="142" t="n">
        <v>-9648</v>
      </c>
      <c r="D12" s="142"/>
      <c r="E12" s="142" t="n">
        <v>-49867</v>
      </c>
      <c r="F12" s="142"/>
      <c r="G12" s="142"/>
      <c r="H12" s="142" t="n">
        <f aca="false">+G12+E12+C12-F12-D12-B12</f>
        <v>329</v>
      </c>
      <c r="I12" s="142"/>
      <c r="J12" s="154"/>
      <c r="K12" s="160" t="n">
        <v>37135</v>
      </c>
      <c r="L12" s="142" t="n">
        <v>-3023464</v>
      </c>
      <c r="M12" s="142" t="n">
        <v>-2576525</v>
      </c>
      <c r="N12" s="142" t="n">
        <v>-92729</v>
      </c>
      <c r="O12" s="142" t="n">
        <v>-544473</v>
      </c>
      <c r="P12" s="142" t="n">
        <f aca="false">+O12+M12-N12-L12</f>
        <v>-4805</v>
      </c>
      <c r="Q12" s="97" t="n">
        <v>1.96</v>
      </c>
      <c r="R12" s="97" t="n">
        <f aca="false">+Q12*P12</f>
        <v>-9417.8</v>
      </c>
    </row>
    <row r="13" customFormat="false" ht="18" hidden="false" customHeight="true" outlineLevel="0" collapsed="false">
      <c r="A13" s="183" t="n">
        <v>10</v>
      </c>
      <c r="B13" s="142" t="n">
        <v>-59937</v>
      </c>
      <c r="C13" s="142" t="n">
        <v>-9648</v>
      </c>
      <c r="D13" s="142"/>
      <c r="E13" s="142" t="n">
        <v>-49867</v>
      </c>
      <c r="F13" s="142"/>
      <c r="G13" s="142"/>
      <c r="H13" s="142" t="n">
        <f aca="false">+G13+E13+C13-F13-D13-B13</f>
        <v>422</v>
      </c>
      <c r="I13" s="142"/>
      <c r="J13" s="154"/>
      <c r="K13" s="160" t="n">
        <v>37165</v>
      </c>
      <c r="L13" s="142" t="n">
        <v>-2576641</v>
      </c>
      <c r="M13" s="142" t="n">
        <v>-1740603</v>
      </c>
      <c r="N13" s="142" t="n">
        <v>-37750</v>
      </c>
      <c r="O13" s="142" t="n">
        <v>-877765</v>
      </c>
      <c r="P13" s="142" t="n">
        <f aca="false">+O13+M13-N13-L13</f>
        <v>-3977</v>
      </c>
      <c r="Q13" s="97" t="n">
        <v>2.15</v>
      </c>
      <c r="R13" s="97" t="n">
        <f aca="false">+Q13*P13</f>
        <v>-8550.55</v>
      </c>
    </row>
    <row r="14" customFormat="false" ht="18" hidden="false" customHeight="true" outlineLevel="0" collapsed="false">
      <c r="A14" s="183" t="n">
        <v>11</v>
      </c>
      <c r="B14" s="142" t="n">
        <v>-60137</v>
      </c>
      <c r="C14" s="142" t="n">
        <v>-9648</v>
      </c>
      <c r="D14" s="142"/>
      <c r="E14" s="142" t="n">
        <v>-49867</v>
      </c>
      <c r="F14" s="142"/>
      <c r="G14" s="142"/>
      <c r="H14" s="142" t="n">
        <f aca="false">+G14+E14+C14-F14-D14-B14</f>
        <v>622</v>
      </c>
      <c r="I14" s="142"/>
      <c r="J14" s="154"/>
      <c r="K14" s="160" t="n">
        <v>37196</v>
      </c>
      <c r="L14" s="142" t="n">
        <v>-2598109</v>
      </c>
      <c r="M14" s="142" t="n">
        <v>-1780898</v>
      </c>
      <c r="N14" s="142" t="n">
        <v>-233298</v>
      </c>
      <c r="O14" s="142" t="n">
        <v>-1038459</v>
      </c>
      <c r="P14" s="142" t="n">
        <f aca="false">+O14+M14-N14-L14</f>
        <v>12050</v>
      </c>
      <c r="Q14" s="97" t="n">
        <v>2.07</v>
      </c>
      <c r="R14" s="97" t="n">
        <f aca="false">+Q14*P14</f>
        <v>24943.5</v>
      </c>
    </row>
    <row r="15" customFormat="false" ht="18" hidden="false" customHeight="true" outlineLevel="0" collapsed="false">
      <c r="A15" s="183" t="n">
        <v>12</v>
      </c>
      <c r="B15" s="142" t="n">
        <v>-64767</v>
      </c>
      <c r="C15" s="142" t="n">
        <v>-33560</v>
      </c>
      <c r="D15" s="142"/>
      <c r="E15" s="142" t="n">
        <v>-29867</v>
      </c>
      <c r="F15" s="142"/>
      <c r="G15" s="142"/>
      <c r="H15" s="142" t="n">
        <f aca="false">+G15+E15+C15-F15-D15-B15</f>
        <v>1340</v>
      </c>
      <c r="I15" s="142"/>
      <c r="J15" s="154"/>
      <c r="K15" s="160" t="n">
        <v>37226</v>
      </c>
      <c r="L15" s="142" t="n">
        <v>-1166081</v>
      </c>
      <c r="M15" s="142" t="n">
        <v>-133483</v>
      </c>
      <c r="N15" s="142"/>
      <c r="O15" s="142" t="n">
        <v>-1006789</v>
      </c>
      <c r="P15" s="142" t="n">
        <f aca="false">+O15+M15-N15-L15</f>
        <v>25809</v>
      </c>
      <c r="Q15" s="97" t="n">
        <v>2.26</v>
      </c>
      <c r="R15" s="97" t="n">
        <f aca="false">+Q15*P15</f>
        <v>58328.34</v>
      </c>
      <c r="S15" s="97"/>
    </row>
    <row r="16" customFormat="false" ht="20.1" hidden="false" customHeight="true" outlineLevel="0" collapsed="false">
      <c r="A16" s="183" t="n">
        <v>13</v>
      </c>
      <c r="B16" s="142" t="n">
        <v>-84784</v>
      </c>
      <c r="C16" s="142" t="n">
        <v>-54883</v>
      </c>
      <c r="D16" s="142"/>
      <c r="E16" s="142" t="n">
        <v>-29867</v>
      </c>
      <c r="F16" s="142"/>
      <c r="G16" s="142"/>
      <c r="H16" s="142" t="n">
        <f aca="false">+G16+E16+C16-F16-D16-B16</f>
        <v>34</v>
      </c>
      <c r="I16" s="142"/>
      <c r="J16" s="154"/>
      <c r="K16" s="160" t="n">
        <v>37257</v>
      </c>
      <c r="L16" s="142"/>
      <c r="M16" s="142"/>
      <c r="N16" s="142"/>
      <c r="O16" s="142"/>
      <c r="P16" s="142" t="n">
        <f aca="false">+O16+M16-N16-L16</f>
        <v>0</v>
      </c>
      <c r="R16" s="97" t="n">
        <f aca="false">+Q16*P16</f>
        <v>0</v>
      </c>
    </row>
    <row r="17" customFormat="false" ht="20.1" hidden="false" customHeight="true" outlineLevel="0" collapsed="false">
      <c r="A17" s="183" t="n">
        <v>14</v>
      </c>
      <c r="B17" s="142" t="n">
        <v>-66968</v>
      </c>
      <c r="C17" s="142" t="n">
        <v>-37416</v>
      </c>
      <c r="D17" s="142"/>
      <c r="E17" s="142" t="n">
        <v>-29867</v>
      </c>
      <c r="F17" s="142"/>
      <c r="G17" s="142"/>
      <c r="H17" s="142" t="n">
        <f aca="false">+G17+E17+C17-F17-D17-B17</f>
        <v>-315</v>
      </c>
      <c r="I17" s="142"/>
      <c r="J17" s="154"/>
      <c r="K17" s="160"/>
      <c r="L17" s="142"/>
      <c r="M17" s="142"/>
      <c r="N17" s="142"/>
      <c r="O17" s="142"/>
      <c r="P17" s="142"/>
    </row>
    <row r="18" customFormat="false" ht="20.1" hidden="false" customHeight="true" outlineLevel="0" collapsed="false">
      <c r="A18" s="183" t="n">
        <v>15</v>
      </c>
      <c r="B18" s="142" t="n">
        <v>-34062</v>
      </c>
      <c r="C18" s="142" t="n">
        <v>-4718</v>
      </c>
      <c r="D18" s="142"/>
      <c r="E18" s="142" t="n">
        <v>-29867</v>
      </c>
      <c r="F18" s="142"/>
      <c r="G18" s="142"/>
      <c r="H18" s="142" t="n">
        <f aca="false">+G18+E18+C18-F18-D18-B18</f>
        <v>-523</v>
      </c>
      <c r="I18" s="142"/>
      <c r="J18" s="154"/>
      <c r="K18" s="160"/>
      <c r="L18" s="142"/>
      <c r="M18" s="142"/>
      <c r="N18" s="142"/>
      <c r="O18" s="142"/>
      <c r="P18" s="142"/>
    </row>
    <row r="19" customFormat="false" ht="12" hidden="false" customHeight="false" outlineLevel="0" collapsed="false">
      <c r="A19" s="183" t="n">
        <v>16</v>
      </c>
      <c r="B19" s="142" t="n">
        <v>-44107</v>
      </c>
      <c r="C19" s="142" t="n">
        <v>-6327</v>
      </c>
      <c r="D19" s="142"/>
      <c r="E19" s="142" t="n">
        <v>-37867</v>
      </c>
      <c r="F19" s="142"/>
      <c r="G19" s="142"/>
      <c r="H19" s="142" t="n">
        <f aca="false">+G19+E19+C19-F19-D19-B19</f>
        <v>-87</v>
      </c>
      <c r="I19" s="142"/>
      <c r="J19" s="154"/>
      <c r="K19" s="146"/>
      <c r="L19" s="142"/>
      <c r="M19" s="142"/>
      <c r="N19" s="142"/>
      <c r="O19" s="142"/>
      <c r="P19" s="32" t="n">
        <f aca="false">SUM(P4:P16)</f>
        <v>139266</v>
      </c>
      <c r="R19" s="97" t="n">
        <f aca="false">SUM(R4:R16)</f>
        <v>541367.22</v>
      </c>
    </row>
    <row r="20" customFormat="false" ht="12.75" hidden="false" customHeight="false" outlineLevel="0" collapsed="false">
      <c r="A20" s="183" t="n">
        <v>17</v>
      </c>
      <c r="B20" s="142" t="n">
        <v>-44107</v>
      </c>
      <c r="C20" s="142" t="n">
        <v>-6327</v>
      </c>
      <c r="D20" s="142"/>
      <c r="E20" s="142" t="n">
        <v>-37867</v>
      </c>
      <c r="F20" s="142"/>
      <c r="G20" s="142"/>
      <c r="H20" s="142" t="n">
        <f aca="false">+G20+E20+C20-F20-D20-B20</f>
        <v>-87</v>
      </c>
      <c r="I20" s="142"/>
      <c r="J20" s="154"/>
      <c r="K20" s="204"/>
      <c r="L20" s="5"/>
      <c r="M20" s="5"/>
      <c r="N20" s="5"/>
      <c r="O20" s="5"/>
    </row>
    <row r="21" customFormat="false" ht="11.25" hidden="false" customHeight="false" outlineLevel="0" collapsed="false">
      <c r="A21" s="183" t="n">
        <v>18</v>
      </c>
      <c r="B21" s="142" t="n">
        <v>-44293</v>
      </c>
      <c r="C21" s="142" t="n">
        <v>-6327</v>
      </c>
      <c r="D21" s="142"/>
      <c r="E21" s="142" t="n">
        <v>-37867</v>
      </c>
      <c r="F21" s="142"/>
      <c r="G21" s="142"/>
      <c r="H21" s="142" t="n">
        <f aca="false">+G21+E21+C21-F21-D21-B21</f>
        <v>99</v>
      </c>
      <c r="I21" s="142"/>
      <c r="J21" s="154"/>
      <c r="K21" s="229"/>
      <c r="L21" s="142"/>
      <c r="M21" s="142"/>
      <c r="N21" s="142"/>
      <c r="O21" s="19"/>
      <c r="R21" s="97" t="n">
        <v>-591014.35</v>
      </c>
    </row>
    <row r="22" customFormat="false" ht="11.25" hidden="false" customHeight="false" outlineLevel="0" collapsed="false">
      <c r="A22" s="183" t="n">
        <v>19</v>
      </c>
      <c r="B22" s="142"/>
      <c r="C22" s="142"/>
      <c r="D22" s="142"/>
      <c r="E22" s="142"/>
      <c r="F22" s="142"/>
      <c r="G22" s="142"/>
      <c r="H22" s="142" t="n">
        <f aca="false">+G22+E22+C22-F22-D22-B22</f>
        <v>0</v>
      </c>
      <c r="I22" s="142"/>
      <c r="J22" s="154"/>
      <c r="K22" s="229"/>
      <c r="L22" s="142"/>
      <c r="M22" s="142"/>
      <c r="N22" s="142"/>
      <c r="O22" s="19"/>
      <c r="R22" s="97" t="n">
        <f aca="false">+R21+R19</f>
        <v>-49647.13</v>
      </c>
    </row>
    <row r="23" customFormat="false" ht="11.25" hidden="false" customHeight="false" outlineLevel="0" collapsed="false">
      <c r="A23" s="183" t="n">
        <v>20</v>
      </c>
      <c r="B23" s="142"/>
      <c r="C23" s="142"/>
      <c r="D23" s="142"/>
      <c r="E23" s="142"/>
      <c r="F23" s="142"/>
      <c r="G23" s="142"/>
      <c r="H23" s="142" t="n">
        <f aca="false">+G23+E23+C23-F23-D23-B23</f>
        <v>0</v>
      </c>
      <c r="I23" s="142"/>
      <c r="J23" s="154"/>
      <c r="K23" s="229"/>
      <c r="L23" s="142"/>
      <c r="M23" s="142"/>
      <c r="N23" s="142"/>
      <c r="O23" s="19"/>
    </row>
    <row r="24" customFormat="false" ht="11.25" hidden="false" customHeight="false" outlineLevel="0" collapsed="false">
      <c r="A24" s="183" t="n">
        <v>21</v>
      </c>
      <c r="B24" s="142"/>
      <c r="C24" s="142"/>
      <c r="D24" s="142"/>
      <c r="E24" s="142"/>
      <c r="F24" s="142"/>
      <c r="G24" s="142"/>
      <c r="H24" s="142" t="n">
        <f aca="false">+G24+E24+C24-F24-D24-B24</f>
        <v>0</v>
      </c>
      <c r="I24" s="142"/>
      <c r="J24" s="154"/>
      <c r="K24" s="229"/>
      <c r="L24" s="142"/>
      <c r="M24" s="142"/>
      <c r="N24" s="142"/>
      <c r="O24" s="19"/>
    </row>
    <row r="25" customFormat="false" ht="11.25" hidden="false" customHeight="false" outlineLevel="0" collapsed="false">
      <c r="A25" s="183" t="n">
        <v>22</v>
      </c>
      <c r="B25" s="142"/>
      <c r="C25" s="142"/>
      <c r="D25" s="142"/>
      <c r="E25" s="142"/>
      <c r="F25" s="142"/>
      <c r="G25" s="142"/>
      <c r="H25" s="142" t="n">
        <f aca="false">+G25+E25+C25-F25-D25-B25</f>
        <v>0</v>
      </c>
      <c r="I25" s="142"/>
      <c r="J25" s="154"/>
      <c r="K25" s="229"/>
      <c r="L25" s="142"/>
      <c r="M25" s="142"/>
      <c r="N25" s="142"/>
      <c r="O25" s="19"/>
    </row>
    <row r="26" customFormat="false" ht="11.25" hidden="false" customHeight="false" outlineLevel="0" collapsed="false">
      <c r="A26" s="183" t="n">
        <v>23</v>
      </c>
      <c r="B26" s="142"/>
      <c r="C26" s="142"/>
      <c r="D26" s="142"/>
      <c r="E26" s="142"/>
      <c r="F26" s="142"/>
      <c r="G26" s="142"/>
      <c r="H26" s="142" t="n">
        <f aca="false">+G26+E26+C26-F26-D26-B26</f>
        <v>0</v>
      </c>
      <c r="I26" s="142"/>
      <c r="J26" s="154"/>
      <c r="K26" s="229"/>
      <c r="L26" s="142"/>
      <c r="M26" s="142"/>
      <c r="N26" s="142"/>
      <c r="O26" s="19"/>
    </row>
    <row r="27" customFormat="false" ht="11.25" hidden="false" customHeight="false" outlineLevel="0" collapsed="false">
      <c r="A27" s="183" t="n">
        <v>24</v>
      </c>
      <c r="B27" s="142"/>
      <c r="C27" s="142"/>
      <c r="D27" s="142"/>
      <c r="E27" s="142"/>
      <c r="F27" s="142"/>
      <c r="G27" s="142"/>
      <c r="H27" s="142" t="n">
        <f aca="false">+G27+E27+C27-F27-D27-B27</f>
        <v>0</v>
      </c>
      <c r="I27" s="142"/>
      <c r="J27" s="154"/>
      <c r="K27" s="229"/>
      <c r="L27" s="142"/>
      <c r="M27" s="142"/>
      <c r="N27" s="142"/>
      <c r="O27" s="19"/>
    </row>
    <row r="28" customFormat="false" ht="11.25" hidden="false" customHeight="false" outlineLevel="0" collapsed="false">
      <c r="A28" s="183" t="n">
        <v>25</v>
      </c>
      <c r="B28" s="142"/>
      <c r="C28" s="142"/>
      <c r="D28" s="142"/>
      <c r="E28" s="142"/>
      <c r="F28" s="142"/>
      <c r="G28" s="142"/>
      <c r="H28" s="142" t="n">
        <f aca="false">+G28+E28+C28-F28-D28-B28</f>
        <v>0</v>
      </c>
      <c r="I28" s="142"/>
      <c r="J28" s="154"/>
      <c r="K28" s="229"/>
      <c r="L28" s="142"/>
      <c r="M28" s="142"/>
      <c r="N28" s="142"/>
    </row>
    <row r="29" customFormat="false" ht="11.25" hidden="false" customHeight="false" outlineLevel="0" collapsed="false">
      <c r="A29" s="183" t="n">
        <v>26</v>
      </c>
      <c r="B29" s="142"/>
      <c r="C29" s="142"/>
      <c r="D29" s="142"/>
      <c r="E29" s="142"/>
      <c r="F29" s="142"/>
      <c r="G29" s="142"/>
      <c r="H29" s="142" t="n">
        <f aca="false">+G29+E29+C29-F29-D29-B29</f>
        <v>0</v>
      </c>
      <c r="I29" s="142"/>
      <c r="J29" s="154"/>
      <c r="K29" s="229"/>
      <c r="L29" s="142"/>
      <c r="M29" s="142"/>
      <c r="N29" s="142"/>
    </row>
    <row r="30" customFormat="false" ht="11.25" hidden="false" customHeight="false" outlineLevel="0" collapsed="false">
      <c r="A30" s="183" t="n">
        <v>27</v>
      </c>
      <c r="B30" s="142"/>
      <c r="C30" s="142"/>
      <c r="D30" s="142"/>
      <c r="E30" s="142"/>
      <c r="F30" s="142"/>
      <c r="G30" s="142"/>
      <c r="H30" s="142" t="n">
        <f aca="false">+G30+E30+C30-F30-D30-B30</f>
        <v>0</v>
      </c>
      <c r="I30" s="142"/>
      <c r="J30" s="154"/>
      <c r="K30" s="229"/>
      <c r="L30" s="142"/>
      <c r="M30" s="142"/>
      <c r="N30" s="142"/>
    </row>
    <row r="31" customFormat="false" ht="11.25" hidden="false" customHeight="false" outlineLevel="0" collapsed="false">
      <c r="A31" s="183" t="n">
        <v>28</v>
      </c>
      <c r="B31" s="142"/>
      <c r="C31" s="142"/>
      <c r="D31" s="142"/>
      <c r="E31" s="142"/>
      <c r="F31" s="142"/>
      <c r="G31" s="142"/>
      <c r="H31" s="142" t="n">
        <f aca="false">+G31+E31+C31-F31-D31-B31</f>
        <v>0</v>
      </c>
      <c r="I31" s="142"/>
      <c r="J31" s="154"/>
      <c r="K31" s="229"/>
      <c r="L31" s="142"/>
      <c r="M31" s="142"/>
      <c r="N31" s="142"/>
    </row>
    <row r="32" customFormat="false" ht="11.25" hidden="false" customHeight="false" outlineLevel="0" collapsed="false">
      <c r="A32" s="183" t="n">
        <v>29</v>
      </c>
      <c r="B32" s="142"/>
      <c r="C32" s="142"/>
      <c r="D32" s="142"/>
      <c r="E32" s="142"/>
      <c r="F32" s="142"/>
      <c r="G32" s="142"/>
      <c r="H32" s="142" t="n">
        <f aca="false">+G32+E32+C32-F32-D32-B32</f>
        <v>0</v>
      </c>
      <c r="I32" s="142"/>
      <c r="J32" s="154"/>
      <c r="K32" s="229"/>
      <c r="L32" s="142"/>
      <c r="M32" s="142"/>
      <c r="N32" s="142"/>
    </row>
    <row r="33" customFormat="false" ht="11.25" hidden="false" customHeight="false" outlineLevel="0" collapsed="false">
      <c r="A33" s="183" t="n">
        <v>30</v>
      </c>
      <c r="B33" s="142"/>
      <c r="C33" s="142"/>
      <c r="D33" s="142"/>
      <c r="E33" s="142"/>
      <c r="F33" s="142"/>
      <c r="G33" s="142"/>
      <c r="H33" s="142" t="n">
        <f aca="false">+G33+E33+C33-F33-D33-B33</f>
        <v>0</v>
      </c>
      <c r="J33" s="137"/>
      <c r="K33" s="179"/>
    </row>
    <row r="34" customFormat="false" ht="11.25" hidden="false" customHeight="false" outlineLevel="0" collapsed="false">
      <c r="A34" s="183" t="n">
        <v>31</v>
      </c>
      <c r="B34" s="186"/>
      <c r="C34" s="186"/>
      <c r="D34" s="186"/>
      <c r="E34" s="186"/>
      <c r="F34" s="186"/>
      <c r="G34" s="186"/>
      <c r="H34" s="186" t="n">
        <f aca="false">+G34+E34+C34-F34-D34-B34</f>
        <v>0</v>
      </c>
      <c r="I34" s="142"/>
      <c r="J34" s="154"/>
      <c r="K34" s="229"/>
      <c r="L34" s="142"/>
      <c r="M34" s="142"/>
      <c r="N34" s="142"/>
    </row>
    <row r="35" customFormat="false" ht="11.25" hidden="false" customHeight="false" outlineLevel="0" collapsed="false">
      <c r="A35" s="183"/>
      <c r="B35" s="142" t="n">
        <f aca="false">SUM(B4:B34)</f>
        <v>-852647</v>
      </c>
      <c r="C35" s="187" t="n">
        <f aca="false">SUM(C4:C34)</f>
        <v>-184842</v>
      </c>
      <c r="D35" s="142" t="n">
        <f aca="false">SUM(D4:D34)</f>
        <v>0</v>
      </c>
      <c r="E35" s="187" t="n">
        <f aca="false">SUM(E4:E34)</f>
        <v>-664734</v>
      </c>
      <c r="F35" s="142" t="n">
        <f aca="false">SUM(F4:F34)</f>
        <v>0</v>
      </c>
      <c r="G35" s="142" t="n">
        <f aca="false">SUM(G4:G34)</f>
        <v>0</v>
      </c>
      <c r="H35" s="142" t="n">
        <f aca="false">SUM(H4:H34)</f>
        <v>3071</v>
      </c>
      <c r="I35" s="142"/>
      <c r="J35" s="154"/>
      <c r="K35" s="229"/>
      <c r="L35" s="142"/>
      <c r="M35" s="142"/>
      <c r="N35" s="142"/>
    </row>
    <row r="36" customFormat="false" ht="11.25" hidden="false" customHeight="false" outlineLevel="0" collapsed="false">
      <c r="A36" s="188"/>
      <c r="B36" s="73"/>
      <c r="C36" s="142"/>
      <c r="D36" s="142"/>
      <c r="E36" s="142"/>
      <c r="F36" s="142"/>
      <c r="G36" s="142"/>
      <c r="H36" s="164" t="n">
        <f aca="false">+summary!G4</f>
        <v>2.08</v>
      </c>
      <c r="I36" s="142"/>
      <c r="J36" s="154"/>
      <c r="K36" s="229"/>
      <c r="L36" s="142"/>
      <c r="M36" s="142"/>
      <c r="N36" s="142"/>
    </row>
    <row r="37" customFormat="false" ht="11.25" hidden="false" customHeight="false" outlineLevel="0" collapsed="false">
      <c r="B37" s="73"/>
      <c r="C37" s="32"/>
      <c r="D37" s="97"/>
      <c r="E37" s="97"/>
      <c r="F37" s="97"/>
      <c r="G37" s="97"/>
      <c r="H37" s="153" t="n">
        <f aca="false">+H36*H35</f>
        <v>6387.68</v>
      </c>
      <c r="I37" s="142"/>
      <c r="J37" s="154"/>
      <c r="K37" s="229"/>
      <c r="L37" s="142"/>
      <c r="M37" s="142"/>
      <c r="N37" s="142"/>
    </row>
    <row r="38" customFormat="false" ht="11.25" hidden="false" customHeight="false" outlineLevel="0" collapsed="false">
      <c r="C38" s="142"/>
      <c r="D38" s="27"/>
      <c r="E38" s="230" t="n">
        <v>37287</v>
      </c>
      <c r="F38" s="208"/>
      <c r="G38" s="192"/>
      <c r="H38" s="231" t="n">
        <v>9867</v>
      </c>
      <c r="J38" s="154"/>
      <c r="K38" s="232"/>
      <c r="L38" s="32"/>
      <c r="M38" s="32"/>
      <c r="N38" s="73"/>
    </row>
    <row r="39" customFormat="false" ht="11.25" hidden="false" customHeight="false" outlineLevel="0" collapsed="false">
      <c r="C39" s="32"/>
      <c r="D39" s="27"/>
      <c r="E39" s="233" t="n">
        <v>37305</v>
      </c>
      <c r="F39" s="208"/>
      <c r="G39" s="208"/>
      <c r="H39" s="153" t="n">
        <f aca="false">+H38+H37</f>
        <v>16254.68</v>
      </c>
      <c r="J39" s="154"/>
      <c r="L39" s="97"/>
      <c r="M39" s="97"/>
      <c r="N39" s="164"/>
    </row>
    <row r="40" customFormat="false" ht="11.25" hidden="false" customHeight="false" outlineLevel="0" collapsed="false">
      <c r="C40" s="32"/>
      <c r="D40" s="194"/>
      <c r="E40" s="194"/>
      <c r="F40" s="233"/>
      <c r="G40" s="194"/>
      <c r="H40" s="197"/>
      <c r="I40" s="142"/>
      <c r="J40" s="154"/>
      <c r="K40" s="234"/>
      <c r="L40" s="27"/>
      <c r="M40" s="192"/>
      <c r="N40" s="164"/>
    </row>
    <row r="41" customFormat="false" ht="11.25" hidden="false" customHeight="false" outlineLevel="0" collapsed="false">
      <c r="C41" s="32"/>
      <c r="D41" s="194"/>
      <c r="E41" s="194"/>
      <c r="F41" s="233"/>
      <c r="G41" s="194"/>
      <c r="H41" s="197"/>
      <c r="I41" s="142"/>
      <c r="J41" s="154"/>
      <c r="L41" s="27"/>
      <c r="M41" s="27"/>
      <c r="N41" s="142"/>
    </row>
    <row r="42" customFormat="false" ht="11.25" hidden="false" customHeight="false" outlineLevel="0" collapsed="false">
      <c r="A42" s="160"/>
      <c r="B42" s="142"/>
      <c r="C42" s="142"/>
      <c r="D42" s="142"/>
      <c r="E42" s="142"/>
      <c r="F42" s="142"/>
      <c r="G42" s="142"/>
      <c r="H42" s="142"/>
      <c r="J42" s="154"/>
      <c r="K42" s="235"/>
      <c r="L42" s="194"/>
      <c r="M42" s="194"/>
      <c r="N42" s="197"/>
    </row>
    <row r="43" customFormat="false" ht="11.25" hidden="false" customHeight="false" outlineLevel="0" collapsed="false">
      <c r="A43" s="160"/>
      <c r="B43" s="142"/>
      <c r="C43" s="142"/>
      <c r="D43" s="142"/>
      <c r="E43" s="142"/>
      <c r="F43" s="142"/>
      <c r="G43" s="142"/>
      <c r="H43" s="142"/>
      <c r="J43" s="154"/>
      <c r="K43" s="235"/>
      <c r="L43" s="194"/>
      <c r="M43" s="194"/>
      <c r="N43" s="197"/>
    </row>
    <row r="44" customFormat="false" ht="11.25" hidden="false" customHeight="false" outlineLevel="0" collapsed="false">
      <c r="A44" s="160"/>
      <c r="B44" s="142"/>
      <c r="C44" s="142"/>
      <c r="D44" s="142"/>
      <c r="E44" s="142"/>
      <c r="F44" s="142"/>
      <c r="G44" s="142"/>
      <c r="H44" s="142"/>
      <c r="J44" s="154"/>
    </row>
    <row r="45" customFormat="false" ht="11.25" hidden="false" customHeight="false" outlineLevel="0" collapsed="false">
      <c r="A45" s="160"/>
      <c r="B45" s="9" t="s">
        <v>174</v>
      </c>
      <c r="E45" s="109"/>
      <c r="F45" s="142"/>
      <c r="G45" s="142"/>
      <c r="H45" s="142"/>
      <c r="J45" s="154"/>
    </row>
    <row r="46" customFormat="false" ht="11.25" hidden="false" customHeight="false" outlineLevel="0" collapsed="false">
      <c r="A46" s="160"/>
      <c r="B46" s="161" t="n">
        <f aca="false">+E38</f>
        <v>37287</v>
      </c>
      <c r="E46" s="236" t="n">
        <v>32476</v>
      </c>
      <c r="F46" s="142"/>
      <c r="G46" s="142"/>
      <c r="H46" s="142" t="n">
        <f aca="false">27452*2.81</f>
        <v>77140.12</v>
      </c>
      <c r="J46" s="154"/>
      <c r="L46" s="19"/>
    </row>
    <row r="47" customFormat="false" ht="11.25" hidden="false" customHeight="false" outlineLevel="0" collapsed="false">
      <c r="A47" s="160"/>
      <c r="B47" s="161" t="n">
        <f aca="false">+E39</f>
        <v>37305</v>
      </c>
      <c r="E47" s="42" t="n">
        <f aca="false">+H35</f>
        <v>3071</v>
      </c>
      <c r="F47" s="142"/>
      <c r="G47" s="142"/>
      <c r="H47" s="142"/>
      <c r="J47" s="154"/>
      <c r="L47" s="19"/>
    </row>
    <row r="48" customFormat="false" ht="11.25" hidden="false" customHeight="false" outlineLevel="0" collapsed="false">
      <c r="A48" s="160"/>
      <c r="E48" s="32" t="n">
        <f aca="false">+E47+E46</f>
        <v>35547</v>
      </c>
      <c r="F48" s="142"/>
      <c r="G48" s="142"/>
      <c r="H48" s="142"/>
      <c r="J48" s="154"/>
      <c r="K48" s="237"/>
      <c r="L48" s="180"/>
      <c r="M48" s="133"/>
    </row>
    <row r="49" customFormat="false" ht="12.75" hidden="false" customHeight="false" outlineLevel="0" collapsed="false">
      <c r="A49" s="160"/>
      <c r="B49" s="165"/>
      <c r="C49" s="166"/>
      <c r="D49" s="167"/>
      <c r="E49" s="167"/>
      <c r="F49" s="142"/>
      <c r="G49" s="142"/>
      <c r="H49" s="142"/>
      <c r="I49" s="182"/>
      <c r="J49" s="154"/>
      <c r="K49" s="238"/>
      <c r="L49" s="135"/>
      <c r="M49" s="135"/>
    </row>
    <row r="50" customFormat="false" ht="11.25" hidden="false" customHeight="false" outlineLevel="0" collapsed="false">
      <c r="A50" s="160"/>
      <c r="B50" s="142"/>
      <c r="C50" s="142"/>
      <c r="D50" s="142"/>
      <c r="E50" s="142"/>
      <c r="F50" s="142"/>
      <c r="G50" s="142"/>
      <c r="H50" s="142"/>
      <c r="I50" s="142"/>
      <c r="J50" s="154"/>
      <c r="K50" s="229"/>
      <c r="L50" s="142"/>
      <c r="M50" s="142"/>
      <c r="N50" s="142"/>
      <c r="O50" s="73"/>
    </row>
    <row r="51" customFormat="false" ht="11.25" hidden="false" customHeight="false" outlineLevel="0" collapsed="false">
      <c r="A51" s="160"/>
      <c r="B51" s="142"/>
      <c r="C51" s="142"/>
      <c r="D51" s="142"/>
      <c r="E51" s="142"/>
      <c r="F51" s="142"/>
      <c r="G51" s="142"/>
      <c r="H51" s="142" t="n">
        <v>179468</v>
      </c>
      <c r="I51" s="142"/>
      <c r="J51" s="154"/>
      <c r="K51" s="229"/>
      <c r="L51" s="142"/>
      <c r="M51" s="142"/>
      <c r="N51" s="142"/>
    </row>
    <row r="52" customFormat="false" ht="11.25" hidden="false" customHeight="false" outlineLevel="0" collapsed="false">
      <c r="A52" s="160"/>
      <c r="B52" s="142"/>
      <c r="C52" s="142"/>
      <c r="D52" s="142"/>
      <c r="E52" s="142"/>
      <c r="F52" s="142"/>
      <c r="G52" s="142"/>
      <c r="H52" s="142" t="n">
        <v>82546</v>
      </c>
      <c r="I52" s="142"/>
      <c r="J52" s="154"/>
      <c r="K52" s="229"/>
      <c r="L52" s="142"/>
      <c r="M52" s="142"/>
      <c r="N52" s="142"/>
    </row>
    <row r="53" customFormat="false" ht="11.25" hidden="false" customHeight="false" outlineLevel="0" collapsed="false">
      <c r="A53" s="160"/>
      <c r="B53" s="142"/>
      <c r="C53" s="142"/>
      <c r="D53" s="142"/>
      <c r="E53" s="164"/>
      <c r="F53" s="142"/>
      <c r="G53" s="142"/>
      <c r="H53" s="142" t="n">
        <f aca="false">+H52+H51</f>
        <v>262014</v>
      </c>
      <c r="I53" s="142"/>
      <c r="J53" s="154"/>
      <c r="K53" s="229"/>
      <c r="L53" s="142"/>
      <c r="M53" s="142"/>
      <c r="N53" s="142"/>
    </row>
    <row r="54" customFormat="false" ht="11.25" hidden="false" customHeight="false" outlineLevel="0" collapsed="false">
      <c r="A54" s="160"/>
      <c r="B54" s="142"/>
      <c r="C54" s="142"/>
      <c r="D54" s="142"/>
      <c r="E54" s="164"/>
      <c r="F54" s="142"/>
      <c r="G54" s="142"/>
      <c r="H54" s="142"/>
      <c r="I54" s="142"/>
      <c r="J54" s="154"/>
      <c r="K54" s="229"/>
      <c r="L54" s="142"/>
      <c r="M54" s="142"/>
      <c r="N54" s="142"/>
    </row>
    <row r="55" customFormat="false" ht="11.25" hidden="false" customHeight="false" outlineLevel="0" collapsed="false">
      <c r="A55" s="160"/>
      <c r="B55" s="142"/>
      <c r="C55" s="142"/>
      <c r="D55" s="142"/>
      <c r="E55" s="142"/>
      <c r="F55" s="142"/>
      <c r="G55" s="142"/>
      <c r="H55" s="142"/>
      <c r="I55" s="142"/>
      <c r="J55" s="154"/>
      <c r="K55" s="229"/>
      <c r="L55" s="142"/>
      <c r="M55" s="142"/>
      <c r="N55" s="142"/>
    </row>
    <row r="56" customFormat="false" ht="11.25" hidden="false" customHeight="false" outlineLevel="0" collapsed="false">
      <c r="A56" s="160"/>
      <c r="B56" s="142"/>
      <c r="C56" s="142"/>
      <c r="D56" s="142"/>
      <c r="E56" s="142"/>
      <c r="F56" s="142"/>
      <c r="G56" s="142"/>
      <c r="H56" s="142"/>
      <c r="I56" s="142"/>
      <c r="J56" s="154"/>
      <c r="K56" s="229"/>
      <c r="L56" s="142"/>
      <c r="M56" s="142"/>
      <c r="N56" s="142"/>
    </row>
    <row r="57" customFormat="false" ht="11.25" hidden="false" customHeight="false" outlineLevel="0" collapsed="false">
      <c r="A57" s="160"/>
      <c r="B57" s="142"/>
      <c r="C57" s="142"/>
      <c r="D57" s="142"/>
      <c r="E57" s="142"/>
      <c r="F57" s="142"/>
      <c r="G57" s="142"/>
      <c r="H57" s="142"/>
      <c r="I57" s="142"/>
      <c r="J57" s="154"/>
      <c r="K57" s="229"/>
      <c r="L57" s="142"/>
      <c r="M57" s="142"/>
      <c r="N57" s="142"/>
    </row>
    <row r="58" customFormat="false" ht="11.25" hidden="false" customHeight="false" outlineLevel="0" collapsed="false">
      <c r="A58" s="160"/>
      <c r="B58" s="142"/>
      <c r="C58" s="142"/>
      <c r="D58" s="142"/>
      <c r="E58" s="142"/>
      <c r="F58" s="142"/>
      <c r="G58" s="142"/>
      <c r="H58" s="142"/>
      <c r="I58" s="142"/>
      <c r="J58" s="154"/>
      <c r="K58" s="229"/>
      <c r="L58" s="142"/>
      <c r="M58" s="142"/>
      <c r="N58" s="142"/>
    </row>
    <row r="59" customFormat="false" ht="11.25" hidden="false" customHeight="false" outlineLevel="0" collapsed="false">
      <c r="A59" s="239"/>
      <c r="B59" s="142"/>
      <c r="C59" s="142"/>
      <c r="D59" s="142"/>
      <c r="E59" s="142"/>
      <c r="F59" s="142"/>
      <c r="G59" s="142"/>
      <c r="H59" s="142"/>
      <c r="I59" s="142"/>
      <c r="J59" s="154"/>
      <c r="K59" s="229"/>
      <c r="L59" s="142"/>
      <c r="M59" s="142"/>
      <c r="N59" s="142"/>
    </row>
    <row r="60" customFormat="false" ht="11.25" hidden="false" customHeight="false" outlineLevel="0" collapsed="false">
      <c r="A60" s="239"/>
      <c r="B60" s="142"/>
      <c r="C60" s="142"/>
      <c r="D60" s="142"/>
      <c r="E60" s="142"/>
      <c r="F60" s="142"/>
      <c r="G60" s="142"/>
      <c r="H60" s="142"/>
      <c r="I60" s="142"/>
      <c r="J60" s="154"/>
      <c r="K60" s="229"/>
      <c r="L60" s="142"/>
      <c r="M60" s="142"/>
      <c r="N60" s="142"/>
    </row>
    <row r="61" customFormat="false" ht="11.25" hidden="false" customHeight="false" outlineLevel="0" collapsed="false">
      <c r="A61" s="239"/>
      <c r="B61" s="142"/>
      <c r="C61" s="142"/>
      <c r="D61" s="142"/>
      <c r="E61" s="142"/>
      <c r="F61" s="142"/>
      <c r="G61" s="142"/>
      <c r="H61" s="142"/>
      <c r="I61" s="142"/>
      <c r="J61" s="154"/>
      <c r="K61" s="229"/>
      <c r="L61" s="142"/>
      <c r="M61" s="142"/>
      <c r="N61" s="142"/>
    </row>
    <row r="62" customFormat="false" ht="11.25" hidden="false" customHeight="false" outlineLevel="0" collapsed="false">
      <c r="A62" s="239"/>
      <c r="B62" s="142"/>
      <c r="C62" s="142"/>
      <c r="D62" s="142"/>
      <c r="E62" s="142"/>
      <c r="F62" s="142"/>
      <c r="G62" s="142"/>
      <c r="H62" s="142"/>
      <c r="I62" s="142"/>
      <c r="J62" s="154"/>
      <c r="K62" s="229"/>
      <c r="L62" s="142"/>
      <c r="M62" s="142"/>
      <c r="N62" s="142"/>
    </row>
    <row r="63" customFormat="false" ht="11.25" hidden="false" customHeight="false" outlineLevel="0" collapsed="false">
      <c r="A63" s="239"/>
      <c r="B63" s="142"/>
      <c r="C63" s="142"/>
      <c r="D63" s="142"/>
      <c r="E63" s="142"/>
      <c r="F63" s="142"/>
      <c r="G63" s="142"/>
      <c r="H63" s="142"/>
      <c r="I63" s="142"/>
      <c r="J63" s="154"/>
      <c r="K63" s="229"/>
      <c r="L63" s="142"/>
      <c r="M63" s="142"/>
      <c r="N63" s="142"/>
    </row>
    <row r="64" customFormat="false" ht="11.25" hidden="false" customHeight="false" outlineLevel="0" collapsed="false">
      <c r="A64" s="239"/>
      <c r="B64" s="142"/>
      <c r="C64" s="142"/>
      <c r="D64" s="240"/>
      <c r="E64" s="142"/>
      <c r="F64" s="142"/>
      <c r="G64" s="142"/>
      <c r="H64" s="142"/>
      <c r="I64" s="142"/>
      <c r="J64" s="154"/>
      <c r="K64" s="229"/>
      <c r="L64" s="142"/>
      <c r="M64" s="142"/>
      <c r="N64" s="142"/>
      <c r="O64" s="73"/>
    </row>
    <row r="65" customFormat="false" ht="11.25" hidden="false" customHeight="false" outlineLevel="0" collapsed="false">
      <c r="A65" s="160"/>
      <c r="B65" s="142"/>
      <c r="C65" s="142"/>
      <c r="D65" s="240"/>
      <c r="E65" s="142"/>
      <c r="F65" s="142"/>
      <c r="G65" s="142"/>
      <c r="H65" s="142"/>
      <c r="I65" s="142"/>
      <c r="J65" s="154"/>
      <c r="K65" s="229"/>
      <c r="L65" s="142"/>
      <c r="M65" s="142"/>
      <c r="N65" s="142"/>
    </row>
    <row r="66" customFormat="false" ht="11.25" hidden="false" customHeight="false" outlineLevel="0" collapsed="false">
      <c r="A66" s="160"/>
      <c r="B66" s="142"/>
      <c r="C66" s="142"/>
      <c r="D66" s="142"/>
      <c r="E66" s="142"/>
      <c r="F66" s="142"/>
      <c r="G66" s="142"/>
      <c r="H66" s="142"/>
      <c r="I66" s="142"/>
      <c r="J66" s="154"/>
      <c r="K66" s="229"/>
      <c r="L66" s="142"/>
      <c r="M66" s="142"/>
      <c r="N66" s="142"/>
    </row>
    <row r="67" customFormat="false" ht="11.25" hidden="false" customHeight="false" outlineLevel="0" collapsed="false">
      <c r="A67" s="160"/>
      <c r="B67" s="142"/>
      <c r="C67" s="142"/>
      <c r="D67" s="142"/>
      <c r="E67" s="142"/>
      <c r="F67" s="142"/>
      <c r="G67" s="142"/>
      <c r="H67" s="142"/>
      <c r="I67" s="142"/>
      <c r="J67" s="154"/>
      <c r="K67" s="229"/>
      <c r="L67" s="142"/>
      <c r="M67" s="142"/>
      <c r="N67" s="142"/>
    </row>
    <row r="68" customFormat="false" ht="11.25" hidden="false" customHeight="false" outlineLevel="0" collapsed="false">
      <c r="A68" s="160"/>
      <c r="B68" s="142"/>
      <c r="C68" s="142"/>
      <c r="D68" s="142"/>
      <c r="E68" s="142"/>
      <c r="F68" s="142"/>
      <c r="G68" s="142"/>
      <c r="H68" s="142"/>
      <c r="I68" s="142"/>
      <c r="J68" s="154"/>
      <c r="K68" s="229"/>
      <c r="L68" s="142"/>
      <c r="M68" s="142"/>
      <c r="N68" s="142"/>
    </row>
    <row r="69" customFormat="false" ht="11.25" hidden="false" customHeight="false" outlineLevel="0" collapsed="false">
      <c r="A69" s="160"/>
      <c r="B69" s="142"/>
      <c r="C69" s="142"/>
      <c r="D69" s="142"/>
      <c r="E69" s="142"/>
      <c r="F69" s="142"/>
      <c r="G69" s="142"/>
      <c r="H69" s="142"/>
      <c r="I69" s="142"/>
      <c r="J69" s="154"/>
      <c r="K69" s="229"/>
      <c r="L69" s="142"/>
      <c r="M69" s="142"/>
      <c r="N69" s="142"/>
    </row>
    <row r="70" customFormat="false" ht="11.25" hidden="false" customHeight="false" outlineLevel="0" collapsed="false">
      <c r="A70" s="160"/>
      <c r="B70" s="142"/>
      <c r="C70" s="142"/>
      <c r="D70" s="142"/>
      <c r="E70" s="142"/>
      <c r="F70" s="142"/>
      <c r="G70" s="142"/>
      <c r="H70" s="142"/>
      <c r="J70" s="154"/>
      <c r="K70" s="229"/>
      <c r="L70" s="142"/>
      <c r="M70" s="142"/>
      <c r="N70" s="142"/>
    </row>
    <row r="71" customFormat="false" ht="11.25" hidden="false" customHeight="false" outlineLevel="0" collapsed="false">
      <c r="A71" s="160"/>
      <c r="B71" s="142"/>
      <c r="C71" s="142"/>
      <c r="D71" s="142"/>
      <c r="E71" s="142"/>
      <c r="F71" s="142"/>
      <c r="G71" s="142"/>
      <c r="H71" s="142"/>
      <c r="J71" s="154"/>
      <c r="K71" s="229"/>
      <c r="L71" s="142"/>
      <c r="M71" s="142"/>
      <c r="N71" s="142"/>
    </row>
    <row r="72" customFormat="false" ht="11.25" hidden="false" customHeight="false" outlineLevel="0" collapsed="false">
      <c r="A72" s="160"/>
      <c r="B72" s="142"/>
      <c r="C72" s="142"/>
      <c r="D72" s="142"/>
      <c r="E72" s="142"/>
      <c r="F72" s="142"/>
      <c r="G72" s="142"/>
      <c r="H72" s="142"/>
      <c r="J72" s="154"/>
      <c r="K72" s="229"/>
      <c r="L72" s="142"/>
      <c r="M72" s="142"/>
      <c r="N72" s="142"/>
    </row>
    <row r="73" customFormat="false" ht="11.25" hidden="false" customHeight="false" outlineLevel="0" collapsed="false">
      <c r="A73" s="160"/>
      <c r="B73" s="142"/>
      <c r="C73" s="142"/>
      <c r="D73" s="142"/>
      <c r="E73" s="142"/>
      <c r="F73" s="142"/>
      <c r="G73" s="142"/>
      <c r="H73" s="142"/>
      <c r="J73" s="154"/>
      <c r="K73" s="229"/>
      <c r="L73" s="142"/>
      <c r="M73" s="142"/>
      <c r="N73" s="142"/>
    </row>
    <row r="74" customFormat="false" ht="11.25" hidden="false" customHeight="false" outlineLevel="0" collapsed="false">
      <c r="A74" s="160"/>
      <c r="B74" s="142"/>
      <c r="C74" s="142"/>
      <c r="D74" s="142"/>
      <c r="E74" s="142"/>
      <c r="F74" s="142"/>
      <c r="G74" s="142"/>
      <c r="H74" s="142"/>
      <c r="J74" s="154"/>
      <c r="K74" s="229"/>
      <c r="L74" s="142"/>
      <c r="M74" s="142"/>
      <c r="N74" s="142"/>
    </row>
    <row r="75" customFormat="false" ht="11.25" hidden="false" customHeight="false" outlineLevel="0" collapsed="false">
      <c r="A75" s="160"/>
      <c r="B75" s="142"/>
      <c r="C75" s="142"/>
      <c r="D75" s="142"/>
      <c r="E75" s="142"/>
      <c r="F75" s="142"/>
      <c r="G75" s="142"/>
      <c r="H75" s="142"/>
      <c r="J75" s="154"/>
      <c r="K75" s="229"/>
      <c r="L75" s="142"/>
      <c r="M75" s="142"/>
      <c r="N75" s="142"/>
    </row>
    <row r="76" customFormat="false" ht="11.25" hidden="false" customHeight="false" outlineLevel="0" collapsed="false">
      <c r="A76" s="160"/>
      <c r="B76" s="142"/>
      <c r="C76" s="142"/>
      <c r="D76" s="142"/>
      <c r="E76" s="142"/>
      <c r="F76" s="142"/>
      <c r="G76" s="142"/>
      <c r="H76" s="142"/>
      <c r="I76" s="142"/>
      <c r="J76" s="154"/>
      <c r="K76" s="229"/>
      <c r="L76" s="142"/>
      <c r="M76" s="142"/>
      <c r="N76" s="142"/>
    </row>
    <row r="77" customFormat="false" ht="11.25" hidden="false" customHeight="false" outlineLevel="0" collapsed="false">
      <c r="A77" s="160"/>
      <c r="B77" s="142"/>
      <c r="C77" s="142"/>
      <c r="D77" s="142"/>
      <c r="E77" s="142"/>
      <c r="F77" s="142"/>
      <c r="G77" s="142"/>
      <c r="H77" s="142"/>
      <c r="I77" s="142"/>
      <c r="J77" s="154"/>
      <c r="K77" s="229"/>
      <c r="L77" s="142"/>
      <c r="M77" s="142"/>
      <c r="N77" s="142"/>
    </row>
    <row r="78" customFormat="false" ht="11.25" hidden="false" customHeight="false" outlineLevel="0" collapsed="false">
      <c r="A78" s="160"/>
      <c r="B78" s="142"/>
      <c r="C78" s="142"/>
      <c r="D78" s="142"/>
      <c r="E78" s="142"/>
      <c r="F78" s="142"/>
      <c r="G78" s="142"/>
      <c r="H78" s="142"/>
      <c r="I78" s="142"/>
      <c r="J78" s="154"/>
      <c r="K78" s="229"/>
      <c r="L78" s="142"/>
      <c r="M78" s="142"/>
      <c r="N78" s="142"/>
    </row>
    <row r="79" customFormat="false" ht="11.25" hidden="false" customHeight="false" outlineLevel="0" collapsed="false">
      <c r="A79" s="160"/>
      <c r="B79" s="142"/>
      <c r="C79" s="142"/>
      <c r="D79" s="142"/>
      <c r="E79" s="142"/>
      <c r="F79" s="142"/>
      <c r="G79" s="142"/>
      <c r="H79" s="142"/>
      <c r="I79" s="142"/>
      <c r="J79" s="154"/>
      <c r="K79" s="229"/>
      <c r="L79" s="142"/>
      <c r="M79" s="142"/>
      <c r="N79" s="142"/>
    </row>
    <row r="80" customFormat="false" ht="11.25" hidden="false" customHeight="false" outlineLevel="0" collapsed="false">
      <c r="A80" s="160"/>
      <c r="B80" s="142"/>
      <c r="C80" s="142"/>
      <c r="D80" s="142"/>
      <c r="E80" s="142"/>
      <c r="F80" s="142"/>
      <c r="G80" s="142"/>
      <c r="H80" s="142"/>
      <c r="I80" s="142"/>
      <c r="J80" s="154"/>
      <c r="K80" s="229"/>
      <c r="L80" s="142"/>
      <c r="M80" s="142"/>
      <c r="N80" s="142"/>
    </row>
    <row r="81" customFormat="false" ht="11.25" hidden="false" customHeight="false" outlineLevel="0" collapsed="false">
      <c r="A81" s="160"/>
      <c r="B81" s="142"/>
      <c r="C81" s="142"/>
      <c r="D81" s="142"/>
      <c r="E81" s="142"/>
      <c r="F81" s="142"/>
      <c r="G81" s="142"/>
      <c r="H81" s="142"/>
      <c r="I81" s="142"/>
      <c r="J81" s="154"/>
      <c r="K81" s="229"/>
      <c r="L81" s="142"/>
      <c r="M81" s="142"/>
      <c r="N81" s="142"/>
    </row>
    <row r="82" customFormat="false" ht="11.25" hidden="false" customHeight="false" outlineLevel="0" collapsed="false">
      <c r="A82" s="160"/>
      <c r="B82" s="142"/>
      <c r="C82" s="142"/>
      <c r="D82" s="142"/>
      <c r="E82" s="142"/>
      <c r="F82" s="142"/>
      <c r="G82" s="142"/>
      <c r="H82" s="142"/>
      <c r="I82" s="142"/>
      <c r="J82" s="154"/>
      <c r="K82" s="229"/>
      <c r="L82" s="142"/>
      <c r="M82" s="142"/>
      <c r="N82" s="157"/>
    </row>
    <row r="83" customFormat="false" ht="11.25" hidden="false" customHeight="false" outlineLevel="0" collapsed="false">
      <c r="A83" s="160"/>
      <c r="B83" s="142"/>
      <c r="C83" s="142"/>
      <c r="D83" s="142"/>
      <c r="E83" s="142"/>
      <c r="F83" s="142"/>
      <c r="G83" s="142"/>
      <c r="H83" s="142"/>
      <c r="I83" s="142"/>
      <c r="J83" s="154"/>
      <c r="L83" s="97"/>
      <c r="M83" s="97"/>
      <c r="N83" s="164"/>
    </row>
    <row r="84" customFormat="false" ht="11.25" hidden="false" customHeight="false" outlineLevel="0" collapsed="false">
      <c r="A84" s="160"/>
      <c r="B84" s="142"/>
      <c r="C84" s="142"/>
      <c r="D84" s="142"/>
      <c r="E84" s="142"/>
      <c r="F84" s="142"/>
      <c r="G84" s="142"/>
      <c r="H84" s="142"/>
      <c r="I84" s="142"/>
      <c r="J84" s="154"/>
      <c r="K84" s="234"/>
      <c r="L84" s="27"/>
      <c r="M84" s="192"/>
      <c r="N84" s="164"/>
    </row>
    <row r="85" customFormat="false" ht="11.25" hidden="false" customHeight="false" outlineLevel="0" collapsed="false">
      <c r="A85" s="160"/>
      <c r="B85" s="142"/>
      <c r="C85" s="142"/>
      <c r="D85" s="142"/>
      <c r="E85" s="142"/>
      <c r="F85" s="142"/>
      <c r="G85" s="142"/>
      <c r="H85" s="142"/>
      <c r="I85" s="142"/>
      <c r="J85" s="154"/>
      <c r="L85" s="27"/>
      <c r="M85" s="27"/>
      <c r="N85" s="142"/>
    </row>
    <row r="86" customFormat="false" ht="11.25" hidden="false" customHeight="false" outlineLevel="0" collapsed="false">
      <c r="A86" s="160"/>
      <c r="B86" s="142"/>
      <c r="C86" s="142"/>
      <c r="D86" s="142"/>
      <c r="E86" s="142"/>
      <c r="F86" s="142"/>
      <c r="G86" s="142"/>
      <c r="H86" s="142"/>
      <c r="I86" s="142"/>
      <c r="J86" s="154"/>
      <c r="K86" s="235"/>
      <c r="L86" s="194"/>
      <c r="M86" s="194"/>
      <c r="N86" s="197"/>
    </row>
    <row r="87" customFormat="false" ht="11.25" hidden="false" customHeight="false" outlineLevel="0" collapsed="false">
      <c r="A87" s="160"/>
      <c r="B87" s="142"/>
      <c r="C87" s="142"/>
      <c r="D87" s="142"/>
      <c r="E87" s="142"/>
      <c r="F87" s="142"/>
      <c r="G87" s="142"/>
      <c r="H87" s="142"/>
      <c r="I87" s="142"/>
      <c r="J87" s="154"/>
      <c r="K87" s="235"/>
      <c r="L87" s="194"/>
      <c r="M87" s="194"/>
      <c r="N87" s="197"/>
    </row>
    <row r="88" customFormat="false" ht="11.25" hidden="false" customHeight="false" outlineLevel="0" collapsed="false">
      <c r="A88" s="160"/>
      <c r="B88" s="142"/>
      <c r="C88" s="142"/>
      <c r="D88" s="142"/>
      <c r="E88" s="142"/>
      <c r="F88" s="142"/>
      <c r="G88" s="142"/>
      <c r="H88" s="142"/>
      <c r="J88" s="154"/>
    </row>
    <row r="89" customFormat="false" ht="11.25" hidden="false" customHeight="false" outlineLevel="0" collapsed="false">
      <c r="A89" s="183"/>
      <c r="B89" s="142"/>
      <c r="C89" s="142"/>
      <c r="D89" s="142"/>
      <c r="E89" s="142"/>
      <c r="F89" s="142"/>
      <c r="G89" s="142"/>
      <c r="H89" s="142"/>
      <c r="J89" s="137"/>
      <c r="L89" s="19"/>
    </row>
    <row r="90" customFormat="false" ht="11.25" hidden="false" customHeight="false" outlineLevel="0" collapsed="false">
      <c r="A90" s="188"/>
      <c r="C90" s="32"/>
      <c r="D90" s="32"/>
      <c r="E90" s="32"/>
      <c r="F90" s="32"/>
      <c r="G90" s="32"/>
      <c r="H90" s="73"/>
      <c r="J90" s="180"/>
      <c r="K90" s="237"/>
      <c r="L90" s="180"/>
      <c r="M90" s="133"/>
    </row>
    <row r="91" customFormat="false" ht="11.25" hidden="false" customHeight="false" outlineLevel="0" collapsed="false">
      <c r="C91" s="97"/>
      <c r="D91" s="97"/>
      <c r="E91" s="97"/>
      <c r="F91" s="97"/>
      <c r="G91" s="97"/>
      <c r="H91" s="164"/>
      <c r="I91" s="182"/>
      <c r="J91" s="135"/>
      <c r="K91" s="238"/>
      <c r="L91" s="135"/>
      <c r="M91" s="135"/>
    </row>
    <row r="92" customFormat="false" ht="11.25" hidden="false" customHeight="false" outlineLevel="0" collapsed="false">
      <c r="I92" s="142"/>
      <c r="J92" s="142"/>
      <c r="K92" s="229"/>
      <c r="L92" s="142"/>
      <c r="M92" s="142"/>
      <c r="N92" s="142"/>
    </row>
    <row r="93" customFormat="false" ht="11.25" hidden="false" customHeight="false" outlineLevel="0" collapsed="false">
      <c r="G93" s="183"/>
      <c r="H93" s="142"/>
      <c r="I93" s="142"/>
      <c r="J93" s="142"/>
      <c r="K93" s="229"/>
      <c r="L93" s="142"/>
      <c r="M93" s="142"/>
      <c r="N93" s="142"/>
    </row>
    <row r="94" customFormat="false" ht="11.25" hidden="false" customHeight="false" outlineLevel="0" collapsed="false">
      <c r="G94" s="183"/>
      <c r="H94" s="142"/>
      <c r="I94" s="142"/>
      <c r="J94" s="142"/>
      <c r="K94" s="229"/>
      <c r="L94" s="142"/>
      <c r="M94" s="142"/>
      <c r="N94" s="142"/>
    </row>
    <row r="95" customFormat="false" ht="11.25" hidden="false" customHeight="false" outlineLevel="0" collapsed="false">
      <c r="G95" s="183"/>
      <c r="H95" s="142"/>
      <c r="I95" s="142"/>
      <c r="J95" s="142"/>
      <c r="K95" s="229"/>
      <c r="L95" s="142"/>
      <c r="M95" s="142"/>
      <c r="N95" s="142"/>
    </row>
    <row r="96" customFormat="false" ht="11.25" hidden="false" customHeight="false" outlineLevel="0" collapsed="false">
      <c r="G96" s="183"/>
      <c r="H96" s="142"/>
      <c r="I96" s="142"/>
      <c r="J96" s="142"/>
      <c r="K96" s="229"/>
      <c r="L96" s="142"/>
      <c r="M96" s="142"/>
      <c r="N96" s="142"/>
    </row>
    <row r="97" customFormat="false" ht="11.25" hidden="false" customHeight="false" outlineLevel="0" collapsed="false">
      <c r="G97" s="183"/>
      <c r="H97" s="142"/>
      <c r="I97" s="142"/>
      <c r="J97" s="142"/>
      <c r="K97" s="229"/>
      <c r="L97" s="142"/>
      <c r="M97" s="142"/>
      <c r="N97" s="142"/>
    </row>
    <row r="98" customFormat="false" ht="11.25" hidden="false" customHeight="false" outlineLevel="0" collapsed="false">
      <c r="G98" s="183"/>
      <c r="H98" s="142"/>
      <c r="I98" s="142"/>
      <c r="J98" s="142"/>
      <c r="K98" s="229"/>
      <c r="L98" s="142"/>
      <c r="M98" s="142"/>
      <c r="N98" s="142"/>
    </row>
    <row r="99" customFormat="false" ht="11.25" hidden="false" customHeight="false" outlineLevel="0" collapsed="false">
      <c r="G99" s="183"/>
      <c r="H99" s="142"/>
      <c r="I99" s="142"/>
      <c r="J99" s="142"/>
      <c r="K99" s="229"/>
      <c r="L99" s="142"/>
      <c r="M99" s="142"/>
      <c r="N99" s="142"/>
    </row>
    <row r="100" customFormat="false" ht="11.25" hidden="false" customHeight="false" outlineLevel="0" collapsed="false">
      <c r="G100" s="183"/>
      <c r="H100" s="142"/>
      <c r="I100" s="142"/>
      <c r="J100" s="142"/>
      <c r="K100" s="229"/>
      <c r="L100" s="142"/>
      <c r="M100" s="142"/>
      <c r="N100" s="142"/>
    </row>
    <row r="101" customFormat="false" ht="11.25" hidden="false" customHeight="false" outlineLevel="0" collapsed="false">
      <c r="G101" s="183"/>
      <c r="H101" s="142"/>
      <c r="I101" s="142"/>
      <c r="J101" s="142"/>
      <c r="K101" s="229"/>
      <c r="L101" s="142"/>
      <c r="M101" s="142"/>
      <c r="N101" s="142"/>
    </row>
    <row r="102" customFormat="false" ht="11.25" hidden="false" customHeight="false" outlineLevel="0" collapsed="false">
      <c r="G102" s="183"/>
      <c r="H102" s="142"/>
      <c r="I102" s="142"/>
      <c r="J102" s="142"/>
      <c r="K102" s="229"/>
      <c r="L102" s="142"/>
      <c r="M102" s="142"/>
      <c r="N102" s="142"/>
    </row>
    <row r="103" customFormat="false" ht="11.25" hidden="false" customHeight="false" outlineLevel="0" collapsed="false">
      <c r="G103" s="183"/>
      <c r="H103" s="142"/>
      <c r="I103" s="142"/>
      <c r="J103" s="142"/>
      <c r="K103" s="229"/>
      <c r="L103" s="142"/>
      <c r="M103" s="142"/>
      <c r="N103" s="142"/>
    </row>
    <row r="104" customFormat="false" ht="11.25" hidden="false" customHeight="false" outlineLevel="0" collapsed="false">
      <c r="G104" s="183"/>
      <c r="H104" s="142"/>
      <c r="I104" s="142"/>
      <c r="J104" s="142"/>
      <c r="K104" s="229"/>
      <c r="L104" s="142"/>
      <c r="M104" s="142"/>
      <c r="N104" s="142"/>
    </row>
    <row r="105" customFormat="false" ht="11.25" hidden="false" customHeight="false" outlineLevel="0" collapsed="false">
      <c r="G105" s="183"/>
      <c r="H105" s="142"/>
      <c r="I105" s="142"/>
      <c r="J105" s="142"/>
      <c r="K105" s="229"/>
      <c r="L105" s="142"/>
      <c r="M105" s="142"/>
      <c r="N105" s="142"/>
    </row>
    <row r="106" customFormat="false" ht="11.25" hidden="false" customHeight="false" outlineLevel="0" collapsed="false">
      <c r="G106" s="183"/>
      <c r="H106" s="142"/>
      <c r="I106" s="142"/>
      <c r="J106" s="142"/>
      <c r="K106" s="229"/>
      <c r="L106" s="142"/>
      <c r="M106" s="142"/>
      <c r="N106" s="142"/>
    </row>
    <row r="107" customFormat="false" ht="11.25" hidden="false" customHeight="false" outlineLevel="0" collapsed="false">
      <c r="G107" s="183"/>
      <c r="H107" s="142"/>
      <c r="I107" s="142"/>
      <c r="J107" s="142"/>
      <c r="K107" s="229"/>
      <c r="L107" s="142"/>
      <c r="M107" s="142"/>
      <c r="N107" s="142"/>
    </row>
    <row r="108" customFormat="false" ht="11.25" hidden="false" customHeight="false" outlineLevel="0" collapsed="false">
      <c r="G108" s="183"/>
      <c r="H108" s="142"/>
      <c r="I108" s="142"/>
      <c r="J108" s="142"/>
      <c r="K108" s="229"/>
      <c r="L108" s="142"/>
      <c r="M108" s="142"/>
      <c r="N108" s="142"/>
    </row>
    <row r="109" customFormat="false" ht="11.25" hidden="false" customHeight="false" outlineLevel="0" collapsed="false">
      <c r="G109" s="183"/>
      <c r="H109" s="142"/>
      <c r="I109" s="142"/>
      <c r="J109" s="142"/>
      <c r="K109" s="229"/>
      <c r="L109" s="142"/>
      <c r="M109" s="142"/>
      <c r="N109" s="142"/>
    </row>
    <row r="110" customFormat="false" ht="11.25" hidden="false" customHeight="false" outlineLevel="0" collapsed="false">
      <c r="G110" s="183"/>
      <c r="H110" s="142"/>
      <c r="I110" s="142"/>
      <c r="J110" s="142"/>
      <c r="K110" s="229"/>
      <c r="L110" s="142"/>
      <c r="M110" s="142"/>
      <c r="N110" s="142"/>
    </row>
    <row r="111" customFormat="false" ht="11.25" hidden="false" customHeight="false" outlineLevel="0" collapsed="false">
      <c r="G111" s="183"/>
      <c r="H111" s="142"/>
      <c r="I111" s="142"/>
      <c r="J111" s="142"/>
      <c r="K111" s="229"/>
      <c r="L111" s="142"/>
      <c r="M111" s="142"/>
      <c r="N111" s="142"/>
    </row>
    <row r="112" customFormat="false" ht="11.25" hidden="false" customHeight="false" outlineLevel="0" collapsed="false">
      <c r="G112" s="183"/>
      <c r="H112" s="142"/>
      <c r="I112" s="142"/>
      <c r="J112" s="142"/>
      <c r="K112" s="229"/>
      <c r="L112" s="142"/>
      <c r="M112" s="142"/>
      <c r="N112" s="142"/>
    </row>
    <row r="113" customFormat="false" ht="11.25" hidden="false" customHeight="false" outlineLevel="0" collapsed="false">
      <c r="G113" s="183"/>
      <c r="H113" s="142"/>
      <c r="I113" s="142"/>
      <c r="J113" s="142"/>
      <c r="K113" s="229"/>
      <c r="L113" s="142"/>
      <c r="M113" s="142"/>
      <c r="N113" s="142"/>
    </row>
    <row r="114" customFormat="false" ht="11.25" hidden="false" customHeight="false" outlineLevel="0" collapsed="false">
      <c r="G114" s="183"/>
      <c r="H114" s="142"/>
      <c r="I114" s="142"/>
      <c r="J114" s="142"/>
      <c r="K114" s="229"/>
      <c r="L114" s="142"/>
      <c r="M114" s="142"/>
      <c r="N114" s="142"/>
    </row>
    <row r="115" customFormat="false" ht="11.25" hidden="false" customHeight="false" outlineLevel="0" collapsed="false">
      <c r="G115" s="183"/>
      <c r="H115" s="142"/>
      <c r="I115" s="142"/>
      <c r="J115" s="142"/>
      <c r="K115" s="229"/>
      <c r="L115" s="142"/>
      <c r="M115" s="142"/>
      <c r="N115" s="142"/>
    </row>
    <row r="116" customFormat="false" ht="11.25" hidden="false" customHeight="false" outlineLevel="0" collapsed="false">
      <c r="G116" s="183"/>
      <c r="H116" s="142"/>
      <c r="I116" s="142"/>
      <c r="J116" s="142"/>
      <c r="K116" s="229"/>
      <c r="L116" s="142"/>
      <c r="M116" s="142"/>
      <c r="N116" s="142"/>
    </row>
    <row r="117" customFormat="false" ht="11.25" hidden="false" customHeight="false" outlineLevel="0" collapsed="false">
      <c r="G117" s="183"/>
      <c r="H117" s="142"/>
      <c r="I117" s="142"/>
      <c r="J117" s="142"/>
      <c r="K117" s="229"/>
      <c r="L117" s="142"/>
      <c r="M117" s="142"/>
      <c r="N117" s="142"/>
    </row>
    <row r="118" customFormat="false" ht="11.25" hidden="false" customHeight="false" outlineLevel="0" collapsed="false">
      <c r="G118" s="183"/>
      <c r="H118" s="142"/>
      <c r="I118" s="142"/>
      <c r="J118" s="142"/>
      <c r="K118" s="229"/>
      <c r="L118" s="142"/>
      <c r="M118" s="142"/>
      <c r="N118" s="142"/>
    </row>
    <row r="119" customFormat="false" ht="11.25" hidden="false" customHeight="false" outlineLevel="0" collapsed="false">
      <c r="G119" s="183"/>
      <c r="H119" s="142"/>
      <c r="I119" s="142"/>
      <c r="J119" s="142"/>
      <c r="K119" s="229"/>
      <c r="L119" s="142"/>
      <c r="M119" s="142"/>
      <c r="N119" s="142"/>
    </row>
    <row r="120" customFormat="false" ht="11.25" hidden="false" customHeight="false" outlineLevel="0" collapsed="false">
      <c r="G120" s="183"/>
      <c r="H120" s="142"/>
      <c r="I120" s="142"/>
      <c r="J120" s="142"/>
      <c r="K120" s="229"/>
      <c r="L120" s="142"/>
      <c r="M120" s="142"/>
      <c r="N120" s="142"/>
    </row>
    <row r="121" customFormat="false" ht="11.25" hidden="false" customHeight="false" outlineLevel="0" collapsed="false">
      <c r="G121" s="183"/>
      <c r="H121" s="142"/>
      <c r="I121" s="142"/>
      <c r="J121" s="142"/>
      <c r="K121" s="229"/>
      <c r="L121" s="142"/>
      <c r="M121" s="142"/>
      <c r="N121" s="142"/>
    </row>
    <row r="122" customFormat="false" ht="11.25" hidden="false" customHeight="false" outlineLevel="0" collapsed="false">
      <c r="G122" s="183"/>
      <c r="H122" s="142"/>
      <c r="I122" s="142"/>
      <c r="J122" s="142"/>
      <c r="K122" s="229"/>
      <c r="L122" s="142"/>
      <c r="M122" s="142"/>
      <c r="N122" s="142"/>
    </row>
    <row r="123" customFormat="false" ht="11.25" hidden="false" customHeight="false" outlineLevel="0" collapsed="false">
      <c r="G123" s="188"/>
      <c r="I123" s="142"/>
      <c r="J123" s="142"/>
      <c r="K123" s="229"/>
      <c r="L123" s="142"/>
      <c r="M123" s="142"/>
      <c r="N123" s="157"/>
    </row>
    <row r="124" customFormat="false" ht="11.25" hidden="false" customHeight="false" outlineLevel="0" collapsed="false">
      <c r="J124" s="97"/>
      <c r="L124" s="97"/>
      <c r="M124" s="97"/>
      <c r="N124" s="164"/>
    </row>
    <row r="125" customFormat="false" ht="11.25" hidden="false" customHeight="false" outlineLevel="0" collapsed="false">
      <c r="I125" s="142"/>
      <c r="J125" s="27"/>
      <c r="K125" s="234"/>
      <c r="L125" s="27"/>
      <c r="M125" s="192"/>
      <c r="N125" s="164"/>
    </row>
    <row r="126" customFormat="false" ht="11.25" hidden="false" customHeight="false" outlineLevel="0" collapsed="false">
      <c r="J126" s="27"/>
      <c r="L126" s="27"/>
      <c r="M126" s="27"/>
      <c r="N126" s="142"/>
    </row>
    <row r="127" customFormat="false" ht="11.25" hidden="false" customHeight="false" outlineLevel="0" collapsed="false">
      <c r="G127" s="195"/>
      <c r="J127" s="194"/>
      <c r="K127" s="235"/>
      <c r="L127" s="194"/>
      <c r="M127" s="194"/>
      <c r="N127" s="197"/>
    </row>
    <row r="128" customFormat="false" ht="11.25" hidden="false" customHeight="false" outlineLevel="0" collapsed="false">
      <c r="G128" s="195"/>
      <c r="J128" s="194"/>
      <c r="K128" s="235"/>
      <c r="L128" s="194"/>
      <c r="M128" s="194"/>
      <c r="N128" s="241"/>
    </row>
    <row r="132" customFormat="false" ht="11.25" hidden="false" customHeight="false" outlineLevel="0" collapsed="false">
      <c r="G132" s="179"/>
      <c r="L132" s="19"/>
    </row>
    <row r="133" customFormat="false" ht="11.25" hidden="false" customHeight="false" outlineLevel="0" collapsed="false">
      <c r="G133" s="19"/>
      <c r="H133" s="19"/>
      <c r="J133" s="180"/>
      <c r="K133" s="237"/>
      <c r="L133" s="180"/>
      <c r="M133" s="133"/>
    </row>
    <row r="134" customFormat="false" ht="11.25" hidden="false" customHeight="false" outlineLevel="0" collapsed="false">
      <c r="G134" s="24"/>
      <c r="H134" s="135"/>
      <c r="I134" s="182"/>
      <c r="J134" s="135"/>
      <c r="K134" s="238"/>
      <c r="L134" s="135"/>
      <c r="M134" s="135"/>
    </row>
    <row r="135" customFormat="false" ht="11.25" hidden="false" customHeight="false" outlineLevel="0" collapsed="false">
      <c r="G135" s="183"/>
      <c r="H135" s="142"/>
      <c r="I135" s="142"/>
      <c r="J135" s="142"/>
      <c r="K135" s="229"/>
      <c r="L135" s="142"/>
      <c r="M135" s="142"/>
      <c r="N135" s="142"/>
    </row>
    <row r="136" customFormat="false" ht="11.25" hidden="false" customHeight="false" outlineLevel="0" collapsed="false">
      <c r="G136" s="183"/>
      <c r="H136" s="142"/>
      <c r="I136" s="142"/>
      <c r="J136" s="142"/>
      <c r="K136" s="229"/>
      <c r="L136" s="142"/>
      <c r="M136" s="142"/>
      <c r="N136" s="142"/>
    </row>
    <row r="137" customFormat="false" ht="11.25" hidden="false" customHeight="false" outlineLevel="0" collapsed="false">
      <c r="G137" s="183"/>
      <c r="H137" s="142"/>
      <c r="I137" s="142"/>
      <c r="J137" s="142"/>
      <c r="K137" s="229"/>
      <c r="L137" s="142"/>
      <c r="M137" s="142"/>
      <c r="N137" s="142"/>
    </row>
    <row r="138" customFormat="false" ht="11.25" hidden="false" customHeight="false" outlineLevel="0" collapsed="false">
      <c r="G138" s="183"/>
      <c r="H138" s="142"/>
      <c r="I138" s="142"/>
      <c r="J138" s="142"/>
      <c r="K138" s="229"/>
      <c r="L138" s="142"/>
      <c r="M138" s="142"/>
      <c r="N138" s="142"/>
    </row>
    <row r="139" customFormat="false" ht="11.25" hidden="false" customHeight="false" outlineLevel="0" collapsed="false">
      <c r="G139" s="183"/>
      <c r="H139" s="142"/>
      <c r="I139" s="142"/>
      <c r="J139" s="142"/>
      <c r="K139" s="229"/>
      <c r="L139" s="142"/>
      <c r="M139" s="142"/>
      <c r="N139" s="142"/>
    </row>
    <row r="140" customFormat="false" ht="11.25" hidden="false" customHeight="false" outlineLevel="0" collapsed="false">
      <c r="G140" s="183"/>
      <c r="H140" s="142"/>
      <c r="I140" s="142"/>
      <c r="J140" s="142"/>
      <c r="K140" s="229"/>
      <c r="L140" s="142"/>
      <c r="M140" s="142"/>
      <c r="N140" s="142"/>
    </row>
    <row r="141" customFormat="false" ht="11.25" hidden="false" customHeight="false" outlineLevel="0" collapsed="false">
      <c r="G141" s="183"/>
      <c r="H141" s="142"/>
      <c r="I141" s="142"/>
      <c r="J141" s="142"/>
      <c r="K141" s="229"/>
      <c r="L141" s="142"/>
      <c r="M141" s="142"/>
      <c r="N141" s="142"/>
    </row>
    <row r="142" customFormat="false" ht="11.25" hidden="false" customHeight="false" outlineLevel="0" collapsed="false">
      <c r="G142" s="183"/>
      <c r="H142" s="142"/>
      <c r="I142" s="142"/>
      <c r="J142" s="142"/>
      <c r="K142" s="229"/>
      <c r="L142" s="142"/>
      <c r="M142" s="142"/>
      <c r="N142" s="142"/>
    </row>
    <row r="143" customFormat="false" ht="11.25" hidden="false" customHeight="false" outlineLevel="0" collapsed="false">
      <c r="G143" s="183"/>
      <c r="H143" s="142"/>
      <c r="I143" s="142"/>
      <c r="J143" s="142"/>
      <c r="K143" s="229"/>
      <c r="L143" s="142"/>
      <c r="M143" s="142"/>
      <c r="N143" s="142"/>
    </row>
    <row r="144" customFormat="false" ht="11.25" hidden="false" customHeight="false" outlineLevel="0" collapsed="false">
      <c r="G144" s="183"/>
      <c r="H144" s="142"/>
      <c r="I144" s="142"/>
      <c r="J144" s="142"/>
      <c r="K144" s="229"/>
      <c r="L144" s="142"/>
      <c r="M144" s="142"/>
      <c r="N144" s="142"/>
    </row>
    <row r="145" customFormat="false" ht="11.25" hidden="false" customHeight="false" outlineLevel="0" collapsed="false">
      <c r="G145" s="183"/>
      <c r="H145" s="142"/>
      <c r="I145" s="142"/>
      <c r="J145" s="142"/>
      <c r="K145" s="229"/>
      <c r="L145" s="142"/>
      <c r="M145" s="142"/>
      <c r="N145" s="142"/>
    </row>
    <row r="146" customFormat="false" ht="11.25" hidden="false" customHeight="false" outlineLevel="0" collapsed="false">
      <c r="G146" s="183"/>
      <c r="H146" s="142"/>
      <c r="I146" s="142"/>
      <c r="J146" s="142"/>
      <c r="K146" s="229"/>
      <c r="L146" s="142"/>
      <c r="M146" s="142"/>
      <c r="N146" s="142"/>
    </row>
    <row r="147" customFormat="false" ht="11.25" hidden="false" customHeight="false" outlineLevel="0" collapsed="false">
      <c r="G147" s="183"/>
      <c r="H147" s="142"/>
      <c r="I147" s="142"/>
      <c r="J147" s="142"/>
      <c r="K147" s="229"/>
      <c r="L147" s="142"/>
      <c r="M147" s="142"/>
      <c r="N147" s="142"/>
    </row>
    <row r="148" customFormat="false" ht="11.25" hidden="false" customHeight="false" outlineLevel="0" collapsed="false">
      <c r="G148" s="183"/>
      <c r="H148" s="142"/>
      <c r="I148" s="142"/>
      <c r="J148" s="142"/>
      <c r="K148" s="229"/>
      <c r="L148" s="142"/>
      <c r="M148" s="142"/>
      <c r="N148" s="142"/>
    </row>
    <row r="149" customFormat="false" ht="11.25" hidden="false" customHeight="false" outlineLevel="0" collapsed="false">
      <c r="G149" s="183"/>
      <c r="H149" s="142"/>
      <c r="I149" s="142"/>
      <c r="J149" s="142"/>
      <c r="K149" s="229"/>
      <c r="L149" s="142"/>
      <c r="M149" s="142"/>
      <c r="N149" s="142"/>
    </row>
    <row r="150" customFormat="false" ht="11.25" hidden="false" customHeight="false" outlineLevel="0" collapsed="false">
      <c r="G150" s="183"/>
      <c r="H150" s="142"/>
      <c r="I150" s="142"/>
      <c r="J150" s="142"/>
      <c r="K150" s="229"/>
      <c r="L150" s="142"/>
      <c r="M150" s="142"/>
      <c r="N150" s="142"/>
    </row>
    <row r="151" customFormat="false" ht="11.25" hidden="false" customHeight="false" outlineLevel="0" collapsed="false">
      <c r="G151" s="183"/>
      <c r="H151" s="142"/>
      <c r="I151" s="142"/>
      <c r="J151" s="142"/>
      <c r="K151" s="229"/>
      <c r="L151" s="142"/>
      <c r="M151" s="142"/>
      <c r="N151" s="142"/>
    </row>
    <row r="152" customFormat="false" ht="11.25" hidden="false" customHeight="false" outlineLevel="0" collapsed="false">
      <c r="G152" s="183"/>
      <c r="H152" s="142"/>
      <c r="I152" s="142"/>
      <c r="J152" s="142"/>
      <c r="K152" s="229"/>
      <c r="L152" s="142"/>
      <c r="M152" s="142"/>
      <c r="N152" s="142"/>
    </row>
    <row r="153" customFormat="false" ht="11.25" hidden="false" customHeight="false" outlineLevel="0" collapsed="false">
      <c r="G153" s="183"/>
      <c r="H153" s="142"/>
      <c r="I153" s="142"/>
      <c r="J153" s="142"/>
      <c r="K153" s="229"/>
      <c r="L153" s="142"/>
      <c r="M153" s="142"/>
      <c r="N153" s="142"/>
    </row>
    <row r="154" customFormat="false" ht="11.25" hidden="false" customHeight="false" outlineLevel="0" collapsed="false">
      <c r="G154" s="183"/>
      <c r="H154" s="142"/>
      <c r="I154" s="142"/>
      <c r="J154" s="142"/>
      <c r="K154" s="229"/>
      <c r="L154" s="142"/>
      <c r="M154" s="142"/>
      <c r="N154" s="142"/>
    </row>
    <row r="155" customFormat="false" ht="11.25" hidden="false" customHeight="false" outlineLevel="0" collapsed="false">
      <c r="G155" s="183"/>
      <c r="H155" s="142"/>
      <c r="I155" s="142"/>
      <c r="J155" s="142"/>
      <c r="K155" s="229"/>
      <c r="L155" s="142"/>
      <c r="M155" s="142"/>
      <c r="N155" s="142"/>
    </row>
    <row r="156" customFormat="false" ht="11.25" hidden="false" customHeight="false" outlineLevel="0" collapsed="false">
      <c r="G156" s="183"/>
      <c r="H156" s="142"/>
      <c r="I156" s="142"/>
      <c r="J156" s="142"/>
      <c r="K156" s="229"/>
      <c r="L156" s="142"/>
      <c r="M156" s="142"/>
      <c r="N156" s="142"/>
    </row>
    <row r="157" customFormat="false" ht="11.25" hidden="false" customHeight="false" outlineLevel="0" collapsed="false">
      <c r="G157" s="183"/>
      <c r="H157" s="142"/>
      <c r="I157" s="142"/>
      <c r="J157" s="142"/>
      <c r="K157" s="229"/>
      <c r="L157" s="142"/>
      <c r="M157" s="142"/>
      <c r="N157" s="142"/>
    </row>
    <row r="158" customFormat="false" ht="11.25" hidden="false" customHeight="false" outlineLevel="0" collapsed="false">
      <c r="G158" s="183"/>
      <c r="H158" s="142"/>
      <c r="I158" s="142"/>
      <c r="J158" s="142"/>
      <c r="K158" s="229"/>
      <c r="L158" s="142"/>
      <c r="M158" s="142"/>
      <c r="N158" s="142"/>
    </row>
    <row r="159" customFormat="false" ht="11.25" hidden="false" customHeight="false" outlineLevel="0" collapsed="false">
      <c r="G159" s="183"/>
      <c r="H159" s="142"/>
      <c r="I159" s="142"/>
      <c r="J159" s="142"/>
      <c r="K159" s="229"/>
      <c r="L159" s="142"/>
      <c r="M159" s="142"/>
      <c r="N159" s="142"/>
    </row>
    <row r="160" customFormat="false" ht="11.25" hidden="false" customHeight="false" outlineLevel="0" collapsed="false">
      <c r="G160" s="183"/>
      <c r="H160" s="142"/>
      <c r="I160" s="142"/>
      <c r="J160" s="142"/>
      <c r="K160" s="229"/>
      <c r="L160" s="142"/>
      <c r="M160" s="142"/>
      <c r="N160" s="142"/>
    </row>
    <row r="161" customFormat="false" ht="11.25" hidden="false" customHeight="false" outlineLevel="0" collapsed="false">
      <c r="G161" s="183"/>
      <c r="H161" s="142"/>
      <c r="I161" s="142"/>
      <c r="J161" s="142"/>
      <c r="K161" s="229"/>
      <c r="L161" s="142"/>
      <c r="M161" s="142"/>
      <c r="N161" s="142"/>
    </row>
    <row r="162" customFormat="false" ht="11.25" hidden="false" customHeight="false" outlineLevel="0" collapsed="false">
      <c r="G162" s="183"/>
      <c r="H162" s="142"/>
      <c r="I162" s="142"/>
      <c r="J162" s="142"/>
      <c r="K162" s="229"/>
      <c r="L162" s="142"/>
      <c r="M162" s="142"/>
      <c r="N162" s="142"/>
    </row>
    <row r="163" customFormat="false" ht="11.25" hidden="false" customHeight="false" outlineLevel="0" collapsed="false">
      <c r="G163" s="183"/>
      <c r="H163" s="142"/>
      <c r="I163" s="142"/>
      <c r="J163" s="142"/>
      <c r="K163" s="229"/>
      <c r="L163" s="142"/>
      <c r="M163" s="142"/>
      <c r="N163" s="142"/>
    </row>
    <row r="164" customFormat="false" ht="11.25" hidden="false" customHeight="false" outlineLevel="0" collapsed="false">
      <c r="G164" s="183"/>
      <c r="H164" s="142"/>
      <c r="I164" s="142"/>
      <c r="J164" s="142"/>
      <c r="K164" s="229"/>
      <c r="L164" s="142"/>
      <c r="M164" s="142"/>
      <c r="N164" s="142"/>
    </row>
    <row r="165" customFormat="false" ht="11.25" hidden="false" customHeight="false" outlineLevel="0" collapsed="false">
      <c r="G165" s="183"/>
      <c r="H165" s="186"/>
      <c r="I165" s="186"/>
      <c r="J165" s="186"/>
      <c r="K165" s="242"/>
      <c r="L165" s="186"/>
      <c r="M165" s="186"/>
      <c r="N165" s="186"/>
    </row>
    <row r="166" customFormat="false" ht="11.25" hidden="false" customHeight="false" outlineLevel="0" collapsed="false">
      <c r="G166" s="183"/>
      <c r="H166" s="142"/>
      <c r="I166" s="187"/>
      <c r="J166" s="142"/>
      <c r="K166" s="243"/>
      <c r="L166" s="142"/>
      <c r="M166" s="142"/>
      <c r="N166" s="142"/>
    </row>
    <row r="167" customFormat="false" ht="11.25" hidden="false" customHeight="false" outlineLevel="0" collapsed="false">
      <c r="G167" s="188"/>
      <c r="I167" s="142"/>
      <c r="J167" s="142"/>
      <c r="K167" s="229"/>
      <c r="L167" s="142"/>
      <c r="M167" s="142"/>
      <c r="N167" s="157"/>
    </row>
    <row r="168" customFormat="false" ht="11.25" hidden="false" customHeight="false" outlineLevel="0" collapsed="false">
      <c r="J168" s="97"/>
      <c r="L168" s="97"/>
      <c r="M168" s="97"/>
      <c r="N168" s="164"/>
    </row>
    <row r="169" customFormat="false" ht="11.25" hidden="false" customHeight="false" outlineLevel="0" collapsed="false">
      <c r="I169" s="142"/>
      <c r="J169" s="27"/>
      <c r="K169" s="234"/>
      <c r="L169" s="27"/>
      <c r="M169" s="192"/>
      <c r="N169" s="154"/>
    </row>
    <row r="170" customFormat="false" ht="11.25" hidden="false" customHeight="false" outlineLevel="0" collapsed="false">
      <c r="J170" s="27"/>
      <c r="L170" s="27"/>
      <c r="M170" s="27"/>
      <c r="N170" s="142"/>
    </row>
    <row r="171" customFormat="false" ht="11.25" hidden="false" customHeight="false" outlineLevel="0" collapsed="false">
      <c r="J171" s="194"/>
      <c r="K171" s="235"/>
      <c r="L171" s="195"/>
      <c r="M171" s="194"/>
      <c r="N171" s="197"/>
    </row>
    <row r="172" customFormat="false" ht="11.25" hidden="false" customHeight="false" outlineLevel="0" collapsed="false">
      <c r="J172" s="194"/>
      <c r="K172" s="235"/>
      <c r="L172" s="195"/>
      <c r="M172" s="194"/>
      <c r="N172" s="241"/>
    </row>
    <row r="176" customFormat="false" ht="11.25" hidden="false" customHeight="false" outlineLevel="0" collapsed="false">
      <c r="G176" s="179"/>
      <c r="L176" s="19"/>
    </row>
    <row r="177" customFormat="false" ht="11.25" hidden="false" customHeight="false" outlineLevel="0" collapsed="false">
      <c r="G177" s="19"/>
      <c r="H177" s="19"/>
      <c r="J177" s="180"/>
      <c r="K177" s="237"/>
      <c r="L177" s="180"/>
      <c r="M177" s="133"/>
    </row>
    <row r="178" customFormat="false" ht="11.25" hidden="false" customHeight="false" outlineLevel="0" collapsed="false">
      <c r="G178" s="24"/>
      <c r="H178" s="135"/>
      <c r="I178" s="182"/>
      <c r="J178" s="135"/>
      <c r="K178" s="238"/>
      <c r="L178" s="135"/>
      <c r="M178" s="135"/>
    </row>
    <row r="179" customFormat="false" ht="11.25" hidden="false" customHeight="false" outlineLevel="0" collapsed="false">
      <c r="G179" s="183"/>
      <c r="H179" s="142"/>
      <c r="I179" s="142"/>
      <c r="J179" s="142"/>
      <c r="K179" s="229"/>
      <c r="L179" s="142"/>
      <c r="M179" s="142"/>
      <c r="N179" s="142"/>
    </row>
    <row r="180" customFormat="false" ht="11.25" hidden="false" customHeight="false" outlineLevel="0" collapsed="false">
      <c r="G180" s="183"/>
      <c r="H180" s="142"/>
      <c r="I180" s="142"/>
      <c r="J180" s="142"/>
      <c r="K180" s="229"/>
      <c r="L180" s="142"/>
      <c r="M180" s="142"/>
      <c r="N180" s="142"/>
    </row>
    <row r="181" customFormat="false" ht="11.25" hidden="false" customHeight="false" outlineLevel="0" collapsed="false">
      <c r="G181" s="183"/>
      <c r="H181" s="142"/>
      <c r="I181" s="142"/>
      <c r="J181" s="142"/>
      <c r="K181" s="229"/>
      <c r="L181" s="142"/>
      <c r="M181" s="142"/>
      <c r="N181" s="142"/>
    </row>
    <row r="182" customFormat="false" ht="11.25" hidden="false" customHeight="false" outlineLevel="0" collapsed="false">
      <c r="G182" s="183"/>
      <c r="H182" s="142"/>
      <c r="I182" s="142"/>
      <c r="J182" s="142"/>
      <c r="K182" s="229"/>
      <c r="L182" s="142"/>
      <c r="M182" s="142"/>
      <c r="N182" s="142"/>
    </row>
    <row r="183" customFormat="false" ht="11.25" hidden="false" customHeight="false" outlineLevel="0" collapsed="false">
      <c r="G183" s="183"/>
      <c r="H183" s="142"/>
      <c r="I183" s="142"/>
      <c r="J183" s="142"/>
      <c r="K183" s="229"/>
      <c r="L183" s="142"/>
      <c r="M183" s="142"/>
      <c r="N183" s="142"/>
    </row>
    <row r="184" customFormat="false" ht="11.25" hidden="false" customHeight="false" outlineLevel="0" collapsed="false">
      <c r="G184" s="183"/>
      <c r="H184" s="142"/>
      <c r="I184" s="142"/>
      <c r="J184" s="142"/>
      <c r="K184" s="229"/>
      <c r="L184" s="142"/>
      <c r="M184" s="142"/>
      <c r="N184" s="142"/>
    </row>
    <row r="185" customFormat="false" ht="11.25" hidden="false" customHeight="false" outlineLevel="0" collapsed="false">
      <c r="G185" s="183"/>
      <c r="H185" s="142"/>
      <c r="I185" s="142"/>
      <c r="J185" s="142"/>
      <c r="K185" s="229"/>
      <c r="L185" s="142"/>
      <c r="M185" s="142"/>
      <c r="N185" s="142"/>
    </row>
    <row r="186" customFormat="false" ht="11.25" hidden="false" customHeight="false" outlineLevel="0" collapsed="false">
      <c r="G186" s="183"/>
      <c r="H186" s="142"/>
      <c r="I186" s="142"/>
      <c r="J186" s="142"/>
      <c r="K186" s="229"/>
      <c r="L186" s="142"/>
      <c r="M186" s="142"/>
      <c r="N186" s="142"/>
    </row>
    <row r="187" customFormat="false" ht="11.25" hidden="false" customHeight="false" outlineLevel="0" collapsed="false">
      <c r="G187" s="183"/>
      <c r="H187" s="142"/>
      <c r="I187" s="142"/>
      <c r="J187" s="142"/>
      <c r="K187" s="229"/>
      <c r="L187" s="142"/>
      <c r="M187" s="142"/>
      <c r="N187" s="142"/>
    </row>
    <row r="188" customFormat="false" ht="11.25" hidden="false" customHeight="false" outlineLevel="0" collapsed="false">
      <c r="G188" s="183"/>
      <c r="H188" s="142"/>
      <c r="I188" s="142"/>
      <c r="J188" s="142"/>
      <c r="K188" s="229"/>
      <c r="L188" s="142"/>
      <c r="M188" s="142"/>
      <c r="N188" s="142"/>
    </row>
    <row r="189" customFormat="false" ht="11.25" hidden="false" customHeight="false" outlineLevel="0" collapsed="false">
      <c r="G189" s="183"/>
      <c r="H189" s="142"/>
      <c r="I189" s="142"/>
      <c r="J189" s="142"/>
      <c r="K189" s="229"/>
      <c r="L189" s="142"/>
      <c r="M189" s="142"/>
      <c r="N189" s="142"/>
    </row>
    <row r="190" customFormat="false" ht="11.25" hidden="false" customHeight="false" outlineLevel="0" collapsed="false">
      <c r="G190" s="183"/>
      <c r="H190" s="142"/>
      <c r="I190" s="142"/>
      <c r="J190" s="142"/>
      <c r="K190" s="229"/>
      <c r="L190" s="142"/>
      <c r="M190" s="142"/>
      <c r="N190" s="142"/>
    </row>
    <row r="191" customFormat="false" ht="11.25" hidden="false" customHeight="false" outlineLevel="0" collapsed="false">
      <c r="G191" s="183"/>
      <c r="H191" s="142"/>
      <c r="I191" s="142"/>
      <c r="J191" s="142"/>
      <c r="K191" s="229"/>
      <c r="L191" s="142"/>
      <c r="M191" s="142"/>
      <c r="N191" s="142"/>
    </row>
    <row r="192" customFormat="false" ht="11.25" hidden="false" customHeight="false" outlineLevel="0" collapsed="false">
      <c r="G192" s="183"/>
      <c r="H192" s="142"/>
      <c r="I192" s="142"/>
      <c r="J192" s="142"/>
      <c r="K192" s="229"/>
      <c r="L192" s="142"/>
      <c r="M192" s="142"/>
      <c r="N192" s="142"/>
    </row>
    <row r="193" customFormat="false" ht="11.25" hidden="false" customHeight="false" outlineLevel="0" collapsed="false">
      <c r="G193" s="183"/>
      <c r="H193" s="142"/>
      <c r="I193" s="142"/>
      <c r="J193" s="142"/>
      <c r="K193" s="229"/>
      <c r="L193" s="142"/>
      <c r="M193" s="142"/>
      <c r="N193" s="142"/>
    </row>
    <row r="194" customFormat="false" ht="11.25" hidden="false" customHeight="false" outlineLevel="0" collapsed="false">
      <c r="G194" s="183"/>
      <c r="H194" s="142"/>
      <c r="I194" s="142"/>
      <c r="J194" s="142"/>
      <c r="K194" s="229"/>
      <c r="L194" s="142"/>
      <c r="M194" s="142"/>
      <c r="N194" s="142"/>
    </row>
    <row r="195" customFormat="false" ht="11.25" hidden="false" customHeight="false" outlineLevel="0" collapsed="false">
      <c r="G195" s="183"/>
      <c r="H195" s="142"/>
      <c r="I195" s="142"/>
      <c r="J195" s="142"/>
      <c r="K195" s="229"/>
      <c r="L195" s="142"/>
      <c r="M195" s="142"/>
      <c r="N195" s="142"/>
    </row>
    <row r="196" customFormat="false" ht="11.25" hidden="false" customHeight="false" outlineLevel="0" collapsed="false">
      <c r="G196" s="183"/>
      <c r="H196" s="142"/>
      <c r="I196" s="142"/>
      <c r="J196" s="142"/>
      <c r="K196" s="229"/>
      <c r="L196" s="142"/>
      <c r="M196" s="142"/>
      <c r="N196" s="142"/>
    </row>
    <row r="197" customFormat="false" ht="11.25" hidden="false" customHeight="false" outlineLevel="0" collapsed="false">
      <c r="G197" s="183"/>
      <c r="H197" s="142"/>
      <c r="I197" s="142"/>
      <c r="J197" s="142"/>
      <c r="K197" s="229"/>
      <c r="L197" s="142"/>
      <c r="M197" s="142"/>
      <c r="N197" s="142"/>
    </row>
    <row r="198" customFormat="false" ht="11.25" hidden="false" customHeight="false" outlineLevel="0" collapsed="false">
      <c r="G198" s="183"/>
      <c r="H198" s="142"/>
      <c r="I198" s="142"/>
      <c r="J198" s="142"/>
      <c r="K198" s="229"/>
      <c r="L198" s="142"/>
      <c r="M198" s="142"/>
      <c r="N198" s="142"/>
    </row>
    <row r="199" customFormat="false" ht="11.25" hidden="false" customHeight="false" outlineLevel="0" collapsed="false">
      <c r="G199" s="183"/>
      <c r="H199" s="142"/>
      <c r="I199" s="142"/>
      <c r="J199" s="142"/>
      <c r="K199" s="229"/>
      <c r="L199" s="142"/>
      <c r="M199" s="142"/>
      <c r="N199" s="142"/>
    </row>
    <row r="200" customFormat="false" ht="11.25" hidden="false" customHeight="false" outlineLevel="0" collapsed="false">
      <c r="G200" s="183"/>
      <c r="H200" s="142"/>
      <c r="I200" s="142"/>
      <c r="J200" s="142"/>
      <c r="K200" s="229"/>
      <c r="L200" s="142"/>
      <c r="M200" s="142"/>
      <c r="N200" s="142"/>
    </row>
    <row r="201" customFormat="false" ht="11.25" hidden="false" customHeight="false" outlineLevel="0" collapsed="false">
      <c r="G201" s="183"/>
      <c r="H201" s="142"/>
      <c r="I201" s="142"/>
      <c r="J201" s="142"/>
      <c r="K201" s="229"/>
      <c r="L201" s="142"/>
      <c r="M201" s="142"/>
      <c r="N201" s="142"/>
    </row>
    <row r="202" customFormat="false" ht="11.25" hidden="false" customHeight="false" outlineLevel="0" collapsed="false">
      <c r="G202" s="183"/>
      <c r="H202" s="142"/>
      <c r="I202" s="142"/>
      <c r="J202" s="142"/>
      <c r="K202" s="229"/>
      <c r="L202" s="142"/>
      <c r="M202" s="142"/>
      <c r="N202" s="142"/>
    </row>
    <row r="203" customFormat="false" ht="11.25" hidden="false" customHeight="false" outlineLevel="0" collapsed="false">
      <c r="G203" s="183"/>
      <c r="H203" s="142"/>
      <c r="I203" s="142"/>
      <c r="J203" s="142"/>
      <c r="K203" s="229"/>
      <c r="L203" s="142"/>
      <c r="M203" s="142"/>
      <c r="N203" s="142"/>
    </row>
    <row r="204" customFormat="false" ht="11.25" hidden="false" customHeight="false" outlineLevel="0" collapsed="false">
      <c r="G204" s="183"/>
      <c r="H204" s="142"/>
      <c r="I204" s="142"/>
      <c r="J204" s="142"/>
      <c r="K204" s="229"/>
      <c r="L204" s="142"/>
      <c r="M204" s="142"/>
      <c r="N204" s="142"/>
    </row>
    <row r="205" customFormat="false" ht="11.25" hidden="false" customHeight="false" outlineLevel="0" collapsed="false">
      <c r="G205" s="183"/>
      <c r="H205" s="142"/>
      <c r="I205" s="142"/>
      <c r="J205" s="142"/>
      <c r="K205" s="229"/>
      <c r="L205" s="142"/>
      <c r="M205" s="142"/>
      <c r="N205" s="142"/>
    </row>
    <row r="206" customFormat="false" ht="11.25" hidden="false" customHeight="false" outlineLevel="0" collapsed="false">
      <c r="G206" s="183"/>
      <c r="H206" s="142"/>
      <c r="I206" s="142"/>
      <c r="J206" s="142"/>
      <c r="K206" s="229"/>
      <c r="L206" s="142"/>
      <c r="M206" s="142"/>
      <c r="N206" s="142"/>
    </row>
    <row r="207" customFormat="false" ht="11.25" hidden="false" customHeight="false" outlineLevel="0" collapsed="false">
      <c r="G207" s="183"/>
      <c r="H207" s="142"/>
      <c r="I207" s="142"/>
      <c r="J207" s="142"/>
      <c r="K207" s="229"/>
      <c r="L207" s="142"/>
      <c r="M207" s="142"/>
      <c r="N207" s="142"/>
    </row>
    <row r="208" customFormat="false" ht="11.25" hidden="false" customHeight="false" outlineLevel="0" collapsed="false">
      <c r="G208" s="183"/>
      <c r="H208" s="142"/>
      <c r="I208" s="142"/>
      <c r="J208" s="142"/>
      <c r="K208" s="229"/>
      <c r="L208" s="142"/>
      <c r="M208" s="142"/>
      <c r="N208" s="142"/>
    </row>
    <row r="209" customFormat="false" ht="11.25" hidden="false" customHeight="false" outlineLevel="0" collapsed="false">
      <c r="G209" s="183"/>
      <c r="H209" s="186"/>
      <c r="I209" s="186"/>
      <c r="J209" s="186"/>
      <c r="K209" s="242"/>
      <c r="L209" s="186"/>
      <c r="M209" s="186"/>
      <c r="N209" s="186"/>
    </row>
    <row r="210" customFormat="false" ht="11.25" hidden="false" customHeight="false" outlineLevel="0" collapsed="false">
      <c r="G210" s="183"/>
      <c r="H210" s="142"/>
      <c r="I210" s="187"/>
      <c r="J210" s="142"/>
      <c r="K210" s="243"/>
      <c r="L210" s="142"/>
      <c r="M210" s="142"/>
      <c r="N210" s="142"/>
    </row>
    <row r="211" customFormat="false" ht="11.25" hidden="false" customHeight="false" outlineLevel="0" collapsed="false">
      <c r="G211" s="188"/>
      <c r="I211" s="142"/>
      <c r="J211" s="142"/>
      <c r="K211" s="229"/>
      <c r="L211" s="142"/>
      <c r="M211" s="142"/>
      <c r="N211" s="157"/>
    </row>
    <row r="212" customFormat="false" ht="11.25" hidden="false" customHeight="false" outlineLevel="0" collapsed="false">
      <c r="J212" s="97"/>
      <c r="L212" s="97"/>
      <c r="M212" s="97"/>
      <c r="N212" s="164"/>
    </row>
    <row r="213" customFormat="false" ht="11.25" hidden="false" customHeight="false" outlineLevel="0" collapsed="false">
      <c r="I213" s="142"/>
      <c r="J213" s="27"/>
      <c r="K213" s="234"/>
      <c r="L213" s="27"/>
      <c r="M213" s="192"/>
      <c r="N213" s="154"/>
    </row>
    <row r="214" customFormat="false" ht="11.25" hidden="false" customHeight="false" outlineLevel="0" collapsed="false">
      <c r="J214" s="27"/>
      <c r="L214" s="27"/>
      <c r="M214" s="27"/>
      <c r="N214" s="142"/>
    </row>
    <row r="215" customFormat="false" ht="11.25" hidden="false" customHeight="false" outlineLevel="0" collapsed="false">
      <c r="J215" s="194"/>
      <c r="K215" s="235"/>
      <c r="L215" s="195"/>
      <c r="M215" s="194"/>
      <c r="N215" s="197"/>
    </row>
    <row r="216" customFormat="false" ht="11.25" hidden="false" customHeight="false" outlineLevel="0" collapsed="false">
      <c r="J216" s="194"/>
      <c r="K216" s="235"/>
      <c r="L216" s="195"/>
      <c r="M216" s="194"/>
      <c r="N216" s="197"/>
    </row>
    <row r="219" customFormat="false" ht="11.25" hidden="false" customHeight="false" outlineLevel="0" collapsed="false">
      <c r="G219" s="179"/>
      <c r="L219" s="19"/>
    </row>
    <row r="220" customFormat="false" ht="11.25" hidden="false" customHeight="false" outlineLevel="0" collapsed="false">
      <c r="G220" s="19"/>
      <c r="H220" s="19"/>
      <c r="J220" s="180"/>
      <c r="K220" s="237"/>
      <c r="L220" s="180"/>
      <c r="M220" s="133"/>
    </row>
    <row r="221" customFormat="false" ht="11.25" hidden="false" customHeight="false" outlineLevel="0" collapsed="false">
      <c r="G221" s="24"/>
      <c r="H221" s="135"/>
      <c r="I221" s="182"/>
      <c r="J221" s="135"/>
      <c r="K221" s="238"/>
      <c r="L221" s="135"/>
      <c r="M221" s="135"/>
    </row>
    <row r="222" customFormat="false" ht="11.25" hidden="false" customHeight="false" outlineLevel="0" collapsed="false">
      <c r="G222" s="183"/>
      <c r="H222" s="142"/>
      <c r="I222" s="142"/>
      <c r="J222" s="142"/>
      <c r="K222" s="229"/>
      <c r="L222" s="142"/>
      <c r="M222" s="142"/>
      <c r="N222" s="142"/>
    </row>
    <row r="223" customFormat="false" ht="11.25" hidden="false" customHeight="false" outlineLevel="0" collapsed="false">
      <c r="G223" s="183"/>
      <c r="H223" s="142"/>
      <c r="I223" s="142"/>
      <c r="J223" s="142"/>
      <c r="K223" s="229"/>
      <c r="L223" s="142"/>
      <c r="M223" s="142"/>
      <c r="N223" s="142"/>
    </row>
    <row r="224" customFormat="false" ht="11.25" hidden="false" customHeight="false" outlineLevel="0" collapsed="false">
      <c r="G224" s="183"/>
      <c r="H224" s="142"/>
      <c r="I224" s="142"/>
      <c r="J224" s="142"/>
      <c r="K224" s="229"/>
      <c r="L224" s="142"/>
      <c r="M224" s="142"/>
      <c r="N224" s="142"/>
    </row>
    <row r="225" customFormat="false" ht="11.25" hidden="false" customHeight="false" outlineLevel="0" collapsed="false">
      <c r="G225" s="183"/>
      <c r="H225" s="142"/>
      <c r="I225" s="142"/>
      <c r="J225" s="142"/>
      <c r="K225" s="229"/>
      <c r="L225" s="142"/>
      <c r="M225" s="142"/>
      <c r="N225" s="142"/>
    </row>
    <row r="226" customFormat="false" ht="11.25" hidden="false" customHeight="false" outlineLevel="0" collapsed="false">
      <c r="G226" s="183"/>
      <c r="H226" s="142"/>
      <c r="I226" s="142"/>
      <c r="J226" s="142"/>
      <c r="K226" s="229"/>
      <c r="L226" s="142"/>
      <c r="M226" s="142"/>
      <c r="N226" s="142"/>
    </row>
    <row r="227" customFormat="false" ht="11.25" hidden="false" customHeight="false" outlineLevel="0" collapsed="false">
      <c r="G227" s="183"/>
      <c r="H227" s="142"/>
      <c r="I227" s="142"/>
      <c r="J227" s="142"/>
      <c r="K227" s="229"/>
      <c r="L227" s="142"/>
      <c r="M227" s="142"/>
      <c r="N227" s="142"/>
    </row>
    <row r="228" customFormat="false" ht="11.25" hidden="false" customHeight="false" outlineLevel="0" collapsed="false">
      <c r="G228" s="183"/>
      <c r="H228" s="142"/>
      <c r="I228" s="142"/>
      <c r="J228" s="142"/>
      <c r="K228" s="229"/>
      <c r="L228" s="142"/>
      <c r="M228" s="142"/>
      <c r="N228" s="142"/>
    </row>
    <row r="229" customFormat="false" ht="11.25" hidden="false" customHeight="false" outlineLevel="0" collapsed="false">
      <c r="G229" s="183"/>
      <c r="H229" s="142"/>
      <c r="I229" s="142"/>
      <c r="J229" s="142"/>
      <c r="K229" s="229"/>
      <c r="L229" s="142"/>
      <c r="M229" s="142"/>
      <c r="N229" s="142"/>
    </row>
    <row r="230" customFormat="false" ht="11.25" hidden="false" customHeight="false" outlineLevel="0" collapsed="false">
      <c r="G230" s="183"/>
      <c r="H230" s="142"/>
      <c r="I230" s="142"/>
      <c r="J230" s="142"/>
      <c r="K230" s="229"/>
      <c r="L230" s="142"/>
      <c r="M230" s="142"/>
      <c r="N230" s="142"/>
    </row>
    <row r="231" customFormat="false" ht="11.25" hidden="false" customHeight="false" outlineLevel="0" collapsed="false">
      <c r="G231" s="183"/>
      <c r="H231" s="142"/>
      <c r="I231" s="142"/>
      <c r="J231" s="142"/>
      <c r="K231" s="229"/>
      <c r="L231" s="142"/>
      <c r="M231" s="142"/>
      <c r="N231" s="142"/>
    </row>
    <row r="232" customFormat="false" ht="11.25" hidden="false" customHeight="false" outlineLevel="0" collapsed="false">
      <c r="G232" s="183"/>
      <c r="H232" s="142"/>
      <c r="I232" s="142"/>
      <c r="J232" s="142"/>
      <c r="K232" s="229"/>
      <c r="L232" s="142"/>
      <c r="M232" s="142"/>
      <c r="N232" s="142"/>
    </row>
    <row r="233" customFormat="false" ht="11.25" hidden="false" customHeight="false" outlineLevel="0" collapsed="false">
      <c r="G233" s="183"/>
      <c r="H233" s="142"/>
      <c r="I233" s="142"/>
      <c r="J233" s="142"/>
      <c r="K233" s="229"/>
      <c r="L233" s="142"/>
      <c r="M233" s="142"/>
      <c r="N233" s="142"/>
    </row>
    <row r="234" customFormat="false" ht="11.25" hidden="false" customHeight="false" outlineLevel="0" collapsed="false">
      <c r="G234" s="183"/>
      <c r="H234" s="142"/>
      <c r="I234" s="142"/>
      <c r="J234" s="142"/>
      <c r="K234" s="229"/>
      <c r="L234" s="142"/>
      <c r="M234" s="142"/>
      <c r="N234" s="142"/>
    </row>
    <row r="235" customFormat="false" ht="11.25" hidden="false" customHeight="false" outlineLevel="0" collapsed="false">
      <c r="G235" s="183"/>
      <c r="H235" s="142"/>
      <c r="I235" s="142"/>
      <c r="J235" s="142"/>
      <c r="K235" s="229"/>
      <c r="L235" s="142"/>
      <c r="M235" s="142"/>
      <c r="N235" s="142"/>
    </row>
    <row r="236" customFormat="false" ht="11.25" hidden="false" customHeight="false" outlineLevel="0" collapsed="false">
      <c r="G236" s="183"/>
      <c r="H236" s="142"/>
      <c r="I236" s="142"/>
      <c r="J236" s="142"/>
      <c r="K236" s="229"/>
      <c r="L236" s="142"/>
      <c r="M236" s="142"/>
      <c r="N236" s="142"/>
    </row>
    <row r="237" customFormat="false" ht="11.25" hidden="false" customHeight="false" outlineLevel="0" collapsed="false">
      <c r="G237" s="183"/>
      <c r="H237" s="142"/>
      <c r="I237" s="142"/>
      <c r="J237" s="142"/>
      <c r="K237" s="229"/>
      <c r="L237" s="142"/>
      <c r="M237" s="142"/>
      <c r="N237" s="142"/>
    </row>
    <row r="238" customFormat="false" ht="11.25" hidden="false" customHeight="false" outlineLevel="0" collapsed="false">
      <c r="G238" s="183"/>
      <c r="H238" s="142"/>
      <c r="I238" s="142"/>
      <c r="J238" s="142"/>
      <c r="K238" s="229"/>
      <c r="L238" s="142"/>
      <c r="M238" s="142"/>
      <c r="N238" s="142"/>
    </row>
    <row r="239" customFormat="false" ht="11.25" hidden="false" customHeight="false" outlineLevel="0" collapsed="false">
      <c r="G239" s="183"/>
      <c r="H239" s="142"/>
      <c r="I239" s="142"/>
      <c r="J239" s="142"/>
      <c r="K239" s="229"/>
      <c r="L239" s="142"/>
      <c r="M239" s="142"/>
      <c r="N239" s="142"/>
    </row>
    <row r="240" customFormat="false" ht="11.25" hidden="false" customHeight="false" outlineLevel="0" collapsed="false">
      <c r="G240" s="183"/>
      <c r="H240" s="142"/>
      <c r="I240" s="142"/>
      <c r="J240" s="142"/>
      <c r="K240" s="229"/>
      <c r="L240" s="142"/>
      <c r="M240" s="142"/>
      <c r="N240" s="142"/>
    </row>
    <row r="241" customFormat="false" ht="11.25" hidden="false" customHeight="false" outlineLevel="0" collapsed="false">
      <c r="G241" s="183"/>
      <c r="H241" s="142"/>
      <c r="I241" s="142"/>
      <c r="J241" s="142"/>
      <c r="K241" s="229"/>
      <c r="L241" s="142"/>
      <c r="M241" s="142"/>
      <c r="N241" s="142"/>
    </row>
    <row r="242" customFormat="false" ht="11.25" hidden="false" customHeight="false" outlineLevel="0" collapsed="false">
      <c r="G242" s="183"/>
      <c r="H242" s="142"/>
      <c r="I242" s="142"/>
      <c r="J242" s="142"/>
      <c r="K242" s="229"/>
      <c r="L242" s="142"/>
      <c r="M242" s="142"/>
      <c r="N242" s="142"/>
    </row>
    <row r="243" customFormat="false" ht="11.25" hidden="false" customHeight="false" outlineLevel="0" collapsed="false">
      <c r="G243" s="183"/>
      <c r="H243" s="142"/>
      <c r="I243" s="142"/>
      <c r="J243" s="142"/>
      <c r="K243" s="229"/>
      <c r="L243" s="142"/>
      <c r="M243" s="142"/>
      <c r="N243" s="142"/>
    </row>
    <row r="244" customFormat="false" ht="11.25" hidden="false" customHeight="false" outlineLevel="0" collapsed="false">
      <c r="G244" s="183"/>
      <c r="H244" s="142"/>
      <c r="I244" s="142"/>
      <c r="J244" s="142"/>
      <c r="K244" s="229"/>
      <c r="L244" s="142"/>
      <c r="M244" s="142"/>
      <c r="N244" s="142"/>
    </row>
    <row r="245" customFormat="false" ht="11.25" hidden="false" customHeight="false" outlineLevel="0" collapsed="false">
      <c r="G245" s="183"/>
      <c r="H245" s="142"/>
      <c r="I245" s="142"/>
      <c r="J245" s="142"/>
      <c r="K245" s="229"/>
      <c r="L245" s="142"/>
      <c r="M245" s="142"/>
      <c r="N245" s="142"/>
    </row>
    <row r="246" customFormat="false" ht="11.25" hidden="false" customHeight="false" outlineLevel="0" collapsed="false">
      <c r="G246" s="183"/>
      <c r="H246" s="142"/>
      <c r="I246" s="142"/>
      <c r="J246" s="142"/>
      <c r="K246" s="229"/>
      <c r="L246" s="142"/>
      <c r="M246" s="142"/>
      <c r="N246" s="142"/>
    </row>
    <row r="247" customFormat="false" ht="11.25" hidden="false" customHeight="false" outlineLevel="0" collapsed="false">
      <c r="G247" s="183"/>
      <c r="H247" s="142"/>
      <c r="I247" s="142"/>
      <c r="J247" s="142"/>
      <c r="K247" s="229"/>
      <c r="L247" s="142"/>
      <c r="M247" s="142"/>
      <c r="N247" s="142"/>
    </row>
    <row r="248" customFormat="false" ht="11.25" hidden="false" customHeight="false" outlineLevel="0" collapsed="false">
      <c r="G248" s="183"/>
      <c r="H248" s="142"/>
      <c r="I248" s="142"/>
      <c r="J248" s="142"/>
      <c r="K248" s="229"/>
      <c r="L248" s="142"/>
      <c r="M248" s="142"/>
      <c r="N248" s="142"/>
    </row>
    <row r="249" customFormat="false" ht="11.25" hidden="false" customHeight="false" outlineLevel="0" collapsed="false">
      <c r="G249" s="183"/>
      <c r="H249" s="142"/>
      <c r="I249" s="142"/>
      <c r="J249" s="142"/>
      <c r="K249" s="229"/>
      <c r="L249" s="142"/>
      <c r="M249" s="142"/>
      <c r="N249" s="142"/>
    </row>
    <row r="250" customFormat="false" ht="11.25" hidden="false" customHeight="false" outlineLevel="0" collapsed="false">
      <c r="G250" s="183"/>
      <c r="H250" s="142"/>
      <c r="I250" s="142"/>
      <c r="J250" s="142"/>
      <c r="K250" s="229"/>
      <c r="L250" s="142"/>
      <c r="M250" s="142"/>
      <c r="N250" s="142"/>
    </row>
    <row r="251" customFormat="false" ht="11.25" hidden="false" customHeight="false" outlineLevel="0" collapsed="false">
      <c r="G251" s="183"/>
      <c r="H251" s="142"/>
      <c r="I251" s="142"/>
      <c r="J251" s="142"/>
      <c r="K251" s="229"/>
      <c r="L251" s="142"/>
      <c r="M251" s="142"/>
      <c r="N251" s="142"/>
    </row>
    <row r="252" customFormat="false" ht="11.25" hidden="false" customHeight="false" outlineLevel="0" collapsed="false">
      <c r="G252" s="183"/>
      <c r="H252" s="186"/>
      <c r="I252" s="186"/>
      <c r="J252" s="186"/>
      <c r="K252" s="242"/>
      <c r="L252" s="186"/>
      <c r="M252" s="186"/>
      <c r="N252" s="186"/>
    </row>
    <row r="253" customFormat="false" ht="11.25" hidden="false" customHeight="false" outlineLevel="0" collapsed="false">
      <c r="G253" s="183"/>
      <c r="H253" s="142"/>
      <c r="I253" s="187"/>
      <c r="J253" s="142"/>
      <c r="K253" s="243"/>
      <c r="L253" s="142"/>
      <c r="M253" s="142"/>
      <c r="N253" s="142"/>
    </row>
    <row r="254" customFormat="false" ht="11.25" hidden="false" customHeight="false" outlineLevel="0" collapsed="false">
      <c r="G254" s="188"/>
      <c r="I254" s="142"/>
      <c r="J254" s="142"/>
      <c r="K254" s="229"/>
      <c r="L254" s="142"/>
      <c r="M254" s="142"/>
      <c r="N254" s="157"/>
    </row>
    <row r="255" customFormat="false" ht="11.25" hidden="false" customHeight="false" outlineLevel="0" collapsed="false">
      <c r="J255" s="97"/>
      <c r="L255" s="97"/>
      <c r="M255" s="97"/>
      <c r="N255" s="164"/>
    </row>
    <row r="256" customFormat="false" ht="11.25" hidden="false" customHeight="false" outlineLevel="0" collapsed="false">
      <c r="I256" s="142"/>
      <c r="J256" s="27"/>
      <c r="K256" s="234"/>
      <c r="L256" s="27"/>
      <c r="M256" s="192"/>
      <c r="N256" s="154"/>
    </row>
    <row r="257" customFormat="false" ht="11.25" hidden="false" customHeight="false" outlineLevel="0" collapsed="false">
      <c r="J257" s="27"/>
      <c r="L257" s="27"/>
      <c r="M257" s="27"/>
      <c r="N257" s="142"/>
    </row>
    <row r="258" customFormat="false" ht="11.25" hidden="false" customHeight="false" outlineLevel="0" collapsed="false">
      <c r="J258" s="194"/>
      <c r="K258" s="235"/>
      <c r="L258" s="195"/>
      <c r="M258" s="194"/>
      <c r="N258" s="197"/>
    </row>
    <row r="259" customFormat="false" ht="11.25" hidden="false" customHeight="false" outlineLevel="0" collapsed="false">
      <c r="J259" s="194"/>
      <c r="K259" s="235"/>
      <c r="L259" s="195"/>
      <c r="M259" s="194"/>
      <c r="N259" s="1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7" activeCellId="0" sqref="E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44" width="9.85"/>
    <col collapsed="false" customWidth="true" hidden="false" outlineLevel="0" max="28" min="27" style="166" width="9.85"/>
    <col collapsed="false" customWidth="true" hidden="false" outlineLevel="0" max="29" min="29" style="166" width="8.28"/>
    <col collapsed="false" customWidth="true" hidden="false" outlineLevel="0" max="31" min="30" style="166" width="11.13"/>
    <col collapsed="false" customWidth="true" hidden="false" outlineLevel="0" max="33" min="33" style="19" width="9.14"/>
    <col collapsed="false" customWidth="true" hidden="false" outlineLevel="0" max="34" min="34" style="142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73"/>
      <c r="D1" s="0" t="n">
        <v>24949</v>
      </c>
    </row>
    <row r="2" customFormat="false" ht="12.75" hidden="false" customHeight="false" outlineLevel="0" collapsed="false">
      <c r="A2" s="210"/>
      <c r="B2" s="204"/>
      <c r="C2" s="142"/>
      <c r="D2" s="142" t="s">
        <v>175</v>
      </c>
      <c r="F2" s="0"/>
      <c r="H2" s="244"/>
      <c r="Z2" s="160"/>
      <c r="AA2" s="142"/>
      <c r="AB2" s="142"/>
      <c r="AC2" s="142"/>
      <c r="AD2" s="142"/>
      <c r="AE2" s="142"/>
      <c r="AF2" s="9"/>
    </row>
    <row r="3" customFormat="false" ht="12.75" hidden="false" customHeight="false" outlineLevel="0" collapsed="false">
      <c r="B3" s="131" t="s">
        <v>176</v>
      </c>
      <c r="D3" s="245" t="s">
        <v>177</v>
      </c>
      <c r="E3" s="133"/>
      <c r="F3" s="245" t="s">
        <v>178</v>
      </c>
      <c r="G3" s="133"/>
      <c r="I3" s="139"/>
      <c r="J3" s="139"/>
      <c r="K3" s="139"/>
      <c r="L3" s="139"/>
      <c r="M3" s="139"/>
      <c r="O3" s="140"/>
      <c r="T3" s="6"/>
      <c r="U3" s="139"/>
      <c r="V3" s="139"/>
      <c r="W3" s="139"/>
      <c r="X3" s="139"/>
      <c r="Y3" s="139"/>
      <c r="Z3" s="160"/>
      <c r="AA3" s="166" t="s">
        <v>179</v>
      </c>
      <c r="AB3" s="246"/>
      <c r="AC3" s="142"/>
      <c r="AD3" s="142"/>
      <c r="AE3" s="142"/>
      <c r="AF3" s="9"/>
      <c r="AG3" s="19" t="s">
        <v>180</v>
      </c>
      <c r="AH3" s="246"/>
      <c r="AM3" s="19" t="s">
        <v>181</v>
      </c>
      <c r="AN3" s="0"/>
    </row>
    <row r="4" customFormat="false" ht="12.75" hidden="false" customHeight="false" outlineLevel="0" collapsed="false">
      <c r="A4" s="94" t="s">
        <v>157</v>
      </c>
      <c r="B4" s="135" t="s">
        <v>158</v>
      </c>
      <c r="C4" s="135" t="s">
        <v>159</v>
      </c>
      <c r="D4" s="135" t="s">
        <v>158</v>
      </c>
      <c r="E4" s="135" t="s">
        <v>159</v>
      </c>
      <c r="F4" s="135" t="s">
        <v>158</v>
      </c>
      <c r="G4" s="135" t="s">
        <v>159</v>
      </c>
      <c r="H4" s="247" t="s">
        <v>182</v>
      </c>
      <c r="I4" s="139"/>
      <c r="J4" s="139"/>
      <c r="K4" s="139"/>
      <c r="L4" s="139"/>
      <c r="M4" s="139"/>
      <c r="N4" s="18"/>
      <c r="O4" s="140"/>
      <c r="R4" s="144"/>
      <c r="T4" s="6"/>
      <c r="U4" s="139"/>
      <c r="V4" s="139"/>
      <c r="W4" s="139"/>
      <c r="X4" s="139"/>
      <c r="Y4" s="139"/>
      <c r="Z4" s="160"/>
      <c r="AA4" s="246"/>
      <c r="AB4" s="246"/>
      <c r="AC4" s="142"/>
      <c r="AD4" s="142"/>
      <c r="AE4" s="142"/>
      <c r="AF4" s="9"/>
      <c r="AG4" s="18"/>
      <c r="AH4" s="246"/>
      <c r="AK4" s="248"/>
      <c r="AN4" s="0"/>
    </row>
    <row r="5" customFormat="false" ht="12.75" hidden="false" customHeight="false" outlineLevel="0" collapsed="false">
      <c r="A5" s="141" t="n">
        <v>1</v>
      </c>
      <c r="B5" s="142"/>
      <c r="C5" s="142"/>
      <c r="D5" s="142" t="n">
        <v>-311292</v>
      </c>
      <c r="E5" s="142" t="n">
        <v>-312820</v>
      </c>
      <c r="F5" s="142"/>
      <c r="G5" s="142"/>
      <c r="H5" s="142" t="n">
        <f aca="false">+E5-D5+C5-B5</f>
        <v>-1528</v>
      </c>
      <c r="M5" s="32"/>
      <c r="O5" s="97"/>
      <c r="P5" s="73"/>
      <c r="T5" s="146"/>
      <c r="U5" s="147"/>
      <c r="V5" s="147"/>
      <c r="W5" s="147"/>
      <c r="X5" s="147"/>
      <c r="Y5" s="147"/>
      <c r="Z5" s="160"/>
      <c r="AA5" s="142" t="s">
        <v>176</v>
      </c>
      <c r="AB5" s="142"/>
      <c r="AC5" s="142"/>
      <c r="AD5" s="249" t="s">
        <v>183</v>
      </c>
      <c r="AE5" s="249"/>
      <c r="AF5" s="133"/>
      <c r="AG5" s="19" t="s">
        <v>176</v>
      </c>
      <c r="AJ5" s="133" t="s">
        <v>183</v>
      </c>
      <c r="AK5" s="133"/>
      <c r="AL5" s="133"/>
      <c r="AM5" s="19" t="s">
        <v>176</v>
      </c>
      <c r="AO5" s="133" t="s">
        <v>183</v>
      </c>
      <c r="AP5" s="133"/>
    </row>
    <row r="6" customFormat="false" ht="12.75" hidden="false" customHeight="false" outlineLevel="0" collapsed="false">
      <c r="A6" s="141" t="n">
        <v>2</v>
      </c>
      <c r="B6" s="142"/>
      <c r="C6" s="142"/>
      <c r="D6" s="142" t="n">
        <v>-318504</v>
      </c>
      <c r="E6" s="142" t="n">
        <v>-318554</v>
      </c>
      <c r="F6" s="142"/>
      <c r="G6" s="142"/>
      <c r="H6" s="142" t="n">
        <f aca="false">+E6-D6+C6-B6</f>
        <v>-50</v>
      </c>
      <c r="I6" s="147"/>
      <c r="J6" s="147"/>
      <c r="K6" s="147"/>
      <c r="L6" s="147"/>
      <c r="M6" s="147"/>
      <c r="N6" s="148"/>
      <c r="O6" s="149"/>
      <c r="P6" s="73"/>
      <c r="Q6" s="97"/>
      <c r="R6" s="144"/>
      <c r="T6" s="146"/>
      <c r="U6" s="147"/>
      <c r="V6" s="147"/>
      <c r="W6" s="147"/>
      <c r="X6" s="147"/>
      <c r="Y6" s="147"/>
      <c r="Z6" s="184" t="s">
        <v>160</v>
      </c>
      <c r="AA6" s="182" t="s">
        <v>184</v>
      </c>
      <c r="AB6" s="182" t="s">
        <v>185</v>
      </c>
      <c r="AC6" s="182" t="s">
        <v>186</v>
      </c>
      <c r="AD6" s="182" t="s">
        <v>184</v>
      </c>
      <c r="AE6" s="182" t="s">
        <v>185</v>
      </c>
      <c r="AF6" s="135" t="s">
        <v>186</v>
      </c>
      <c r="AG6" s="135" t="s">
        <v>184</v>
      </c>
      <c r="AH6" s="182" t="s">
        <v>185</v>
      </c>
      <c r="AI6" s="135" t="s">
        <v>186</v>
      </c>
      <c r="AJ6" s="135" t="s">
        <v>184</v>
      </c>
      <c r="AK6" s="135" t="s">
        <v>185</v>
      </c>
      <c r="AL6" s="135" t="s">
        <v>186</v>
      </c>
      <c r="AM6" s="135" t="s">
        <v>184</v>
      </c>
      <c r="AN6" s="135" t="s">
        <v>185</v>
      </c>
      <c r="AO6" s="135" t="s">
        <v>184</v>
      </c>
      <c r="AP6" s="135" t="s">
        <v>185</v>
      </c>
    </row>
    <row r="7" customFormat="false" ht="12.75" hidden="false" customHeight="false" outlineLevel="0" collapsed="false">
      <c r="A7" s="141" t="n">
        <v>3</v>
      </c>
      <c r="B7" s="142"/>
      <c r="C7" s="142"/>
      <c r="D7" s="142" t="n">
        <v>-313491</v>
      </c>
      <c r="E7" s="142" t="n">
        <v>-315029</v>
      </c>
      <c r="F7" s="142"/>
      <c r="G7" s="142"/>
      <c r="H7" s="142" t="n">
        <f aca="false">+E7-D7+C7-B7</f>
        <v>-1538</v>
      </c>
      <c r="I7" s="147"/>
      <c r="L7" s="250"/>
      <c r="M7" s="147"/>
      <c r="N7" s="150"/>
      <c r="O7" s="149"/>
      <c r="P7" s="73"/>
      <c r="Q7" s="97"/>
      <c r="R7" s="144"/>
      <c r="T7" s="146"/>
      <c r="U7" s="147"/>
      <c r="V7" s="147"/>
      <c r="W7" s="147"/>
      <c r="X7" s="147"/>
      <c r="Y7" s="147"/>
      <c r="Z7" s="160"/>
      <c r="AA7" s="142"/>
      <c r="AB7" s="142"/>
      <c r="AC7" s="142"/>
      <c r="AD7" s="142"/>
      <c r="AE7" s="142"/>
      <c r="AF7" s="142"/>
      <c r="AI7" s="142"/>
      <c r="AJ7" s="142"/>
      <c r="AK7" s="142"/>
      <c r="AL7" s="142"/>
      <c r="AO7" s="142"/>
      <c r="AP7" s="142"/>
    </row>
    <row r="8" customFormat="false" ht="12.75" hidden="false" customHeight="false" outlineLevel="0" collapsed="false">
      <c r="A8" s="141" t="n">
        <v>4</v>
      </c>
      <c r="B8" s="142"/>
      <c r="C8" s="142"/>
      <c r="D8" s="142" t="n">
        <v>-324993</v>
      </c>
      <c r="E8" s="142" t="n">
        <v>-325040</v>
      </c>
      <c r="F8" s="142"/>
      <c r="G8" s="142"/>
      <c r="H8" s="142" t="n">
        <f aca="false">+E8-D8+C8-B8</f>
        <v>-47</v>
      </c>
      <c r="I8" s="147"/>
      <c r="L8" s="250"/>
      <c r="M8" s="147"/>
      <c r="N8" s="150"/>
      <c r="O8" s="149"/>
      <c r="P8" s="73"/>
      <c r="Q8" s="97"/>
      <c r="R8" s="144"/>
      <c r="T8" s="146"/>
      <c r="U8" s="147"/>
      <c r="V8" s="147"/>
      <c r="W8" s="147"/>
      <c r="X8" s="147"/>
      <c r="Y8" s="147"/>
      <c r="Z8" s="160" t="n">
        <v>35004</v>
      </c>
      <c r="AA8" s="142" t="n">
        <v>154897</v>
      </c>
      <c r="AB8" s="142" t="n">
        <f aca="false">158568+147</f>
        <v>158715</v>
      </c>
      <c r="AC8" s="142" t="n">
        <f aca="false">+AB8-AA8</f>
        <v>3818</v>
      </c>
      <c r="AD8" s="142"/>
      <c r="AE8" s="142"/>
      <c r="AF8" s="142" t="n">
        <f aca="false">+AE8-AD8</f>
        <v>0</v>
      </c>
      <c r="AI8" s="142" t="n">
        <f aca="false">+AH8-AG8</f>
        <v>0</v>
      </c>
      <c r="AJ8" s="142"/>
      <c r="AK8" s="142"/>
      <c r="AL8" s="142" t="n">
        <f aca="false">+AK8-AJ8</f>
        <v>0</v>
      </c>
      <c r="AM8" s="157" t="n">
        <f aca="false">+AA8-AG8</f>
        <v>154897</v>
      </c>
      <c r="AN8" s="157" t="n">
        <f aca="false">+AB8-AH8</f>
        <v>158715</v>
      </c>
      <c r="AO8" s="142" t="n">
        <f aca="false">+AD8-AJ8</f>
        <v>0</v>
      </c>
      <c r="AP8" s="142" t="n">
        <f aca="false">+AE8-AK8</f>
        <v>0</v>
      </c>
    </row>
    <row r="9" customFormat="false" ht="12.75" hidden="false" customHeight="false" outlineLevel="0" collapsed="false">
      <c r="A9" s="141" t="n">
        <v>5</v>
      </c>
      <c r="B9" s="142"/>
      <c r="C9" s="142"/>
      <c r="D9" s="142" t="n">
        <v>-324486</v>
      </c>
      <c r="E9" s="142" t="n">
        <v>-323303</v>
      </c>
      <c r="F9" s="142"/>
      <c r="G9" s="142"/>
      <c r="H9" s="142" t="n">
        <f aca="false">+E9-D9+C9-B9</f>
        <v>1183</v>
      </c>
      <c r="I9" s="147"/>
      <c r="L9" s="250"/>
      <c r="M9" s="147"/>
      <c r="N9" s="150"/>
      <c r="O9" s="149"/>
      <c r="P9" s="73"/>
      <c r="Q9" s="97"/>
      <c r="R9" s="144"/>
      <c r="T9" s="146"/>
      <c r="U9" s="147"/>
      <c r="V9" s="147"/>
      <c r="W9" s="147"/>
      <c r="X9" s="147"/>
      <c r="Y9" s="147"/>
      <c r="Z9" s="160" t="n">
        <v>35034</v>
      </c>
      <c r="AA9" s="142" t="n">
        <v>517823</v>
      </c>
      <c r="AB9" s="142" t="n">
        <v>504438</v>
      </c>
      <c r="AC9" s="142" t="n">
        <f aca="false">+AB9-AA9</f>
        <v>-13385</v>
      </c>
      <c r="AD9" s="142"/>
      <c r="AE9" s="142"/>
      <c r="AF9" s="142" t="n">
        <f aca="false">+AE9-AD9</f>
        <v>0</v>
      </c>
      <c r="AI9" s="142" t="n">
        <f aca="false">+AH9-AG9</f>
        <v>0</v>
      </c>
      <c r="AJ9" s="142"/>
      <c r="AK9" s="142"/>
      <c r="AL9" s="142" t="n">
        <f aca="false">+AK9-AJ9</f>
        <v>0</v>
      </c>
      <c r="AM9" s="157" t="n">
        <f aca="false">+AA9-AG9</f>
        <v>517823</v>
      </c>
      <c r="AN9" s="157" t="n">
        <f aca="false">+AB9-AH9</f>
        <v>504438</v>
      </c>
      <c r="AO9" s="142" t="n">
        <f aca="false">+AD9-AJ9</f>
        <v>0</v>
      </c>
      <c r="AP9" s="142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41" t="n">
        <v>6</v>
      </c>
      <c r="B10" s="142"/>
      <c r="C10" s="142"/>
      <c r="D10" s="142" t="n">
        <v>-330164</v>
      </c>
      <c r="E10" s="142" t="n">
        <v>-332126</v>
      </c>
      <c r="F10" s="142"/>
      <c r="G10" s="142"/>
      <c r="H10" s="142" t="n">
        <f aca="false">+E10-D10+C10-B10</f>
        <v>-1962</v>
      </c>
      <c r="I10" s="147"/>
      <c r="L10" s="250"/>
      <c r="M10" s="147"/>
      <c r="N10" s="150"/>
      <c r="O10" s="149"/>
      <c r="P10" s="73"/>
      <c r="Q10" s="97"/>
      <c r="R10" s="144"/>
      <c r="T10" s="146"/>
      <c r="U10" s="147"/>
      <c r="V10" s="147"/>
      <c r="W10" s="147"/>
      <c r="X10" s="147"/>
      <c r="Y10" s="147"/>
      <c r="Z10" s="160" t="n">
        <v>35065</v>
      </c>
      <c r="AA10" s="142" t="n">
        <v>7601093</v>
      </c>
      <c r="AB10" s="142" t="n">
        <v>7546494</v>
      </c>
      <c r="AC10" s="142" t="n">
        <f aca="false">+AB10-AA10</f>
        <v>-54599</v>
      </c>
      <c r="AD10" s="142"/>
      <c r="AE10" s="142"/>
      <c r="AF10" s="142" t="n">
        <f aca="false">+AE10-AD10</f>
        <v>0</v>
      </c>
      <c r="AI10" s="142" t="n">
        <f aca="false">+AH10-AG10</f>
        <v>0</v>
      </c>
      <c r="AJ10" s="142"/>
      <c r="AK10" s="142"/>
      <c r="AL10" s="142" t="n">
        <f aca="false">+AK10-AJ10</f>
        <v>0</v>
      </c>
      <c r="AM10" s="157" t="n">
        <f aca="false">+AA10-AG10</f>
        <v>7601093</v>
      </c>
      <c r="AN10" s="157" t="n">
        <f aca="false">+AB10-AH10</f>
        <v>7546494</v>
      </c>
      <c r="AO10" s="142" t="n">
        <f aca="false">+AD10-AJ10</f>
        <v>0</v>
      </c>
      <c r="AP10" s="142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41" t="n">
        <v>7</v>
      </c>
      <c r="B11" s="142"/>
      <c r="C11" s="142"/>
      <c r="D11" s="142" t="n">
        <v>-340841</v>
      </c>
      <c r="E11" s="142" t="n">
        <v>-341414</v>
      </c>
      <c r="F11" s="142"/>
      <c r="G11" s="142"/>
      <c r="H11" s="142" t="n">
        <f aca="false">+E11-D11+C11-B11</f>
        <v>-573</v>
      </c>
      <c r="I11" s="147"/>
      <c r="L11" s="251"/>
      <c r="M11" s="147"/>
      <c r="N11" s="150"/>
      <c r="O11" s="149"/>
      <c r="P11" s="73"/>
      <c r="Q11" s="97"/>
      <c r="R11" s="144"/>
      <c r="T11" s="146"/>
      <c r="U11" s="147"/>
      <c r="V11" s="147"/>
      <c r="W11" s="147"/>
      <c r="X11" s="147"/>
      <c r="Y11" s="147"/>
      <c r="Z11" s="160" t="n">
        <v>35096</v>
      </c>
      <c r="AA11" s="142" t="n">
        <v>8861952</v>
      </c>
      <c r="AB11" s="142" t="n">
        <v>8793151</v>
      </c>
      <c r="AC11" s="142" t="n">
        <f aca="false">+AB11-AA11</f>
        <v>-68801</v>
      </c>
      <c r="AD11" s="142"/>
      <c r="AE11" s="142"/>
      <c r="AF11" s="142" t="n">
        <f aca="false">+AE11-AD11</f>
        <v>0</v>
      </c>
      <c r="AI11" s="142" t="n">
        <f aca="false">+AH11-AG11</f>
        <v>0</v>
      </c>
      <c r="AJ11" s="142"/>
      <c r="AK11" s="142"/>
      <c r="AL11" s="142" t="n">
        <f aca="false">+AK11-AJ11</f>
        <v>0</v>
      </c>
      <c r="AM11" s="157" t="n">
        <f aca="false">+AA11-AG11</f>
        <v>8861952</v>
      </c>
      <c r="AN11" s="157" t="n">
        <f aca="false">+AB11-AH11</f>
        <v>8793151</v>
      </c>
      <c r="AO11" s="142" t="n">
        <f aca="false">+AD11-AJ11</f>
        <v>0</v>
      </c>
      <c r="AP11" s="142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41" t="n">
        <v>8</v>
      </c>
      <c r="B12" s="142"/>
      <c r="C12" s="142"/>
      <c r="D12" s="142" t="n">
        <v>-336715</v>
      </c>
      <c r="E12" s="142" t="n">
        <v>-339882</v>
      </c>
      <c r="F12" s="142"/>
      <c r="G12" s="142"/>
      <c r="H12" s="142" t="n">
        <f aca="false">+E12-D12+C12-B12</f>
        <v>-3167</v>
      </c>
      <c r="I12" s="147"/>
      <c r="L12" s="251"/>
      <c r="M12" s="147"/>
      <c r="N12" s="150"/>
      <c r="O12" s="149"/>
      <c r="P12" s="73"/>
      <c r="Q12" s="97"/>
      <c r="R12" s="144"/>
      <c r="T12" s="146"/>
      <c r="U12" s="147"/>
      <c r="V12" s="147"/>
      <c r="W12" s="147"/>
      <c r="X12" s="147"/>
      <c r="Y12" s="147"/>
      <c r="Z12" s="160" t="n">
        <v>35125</v>
      </c>
      <c r="AA12" s="142" t="n">
        <v>9536036</v>
      </c>
      <c r="AB12" s="142" t="n">
        <v>9424354</v>
      </c>
      <c r="AC12" s="142" t="n">
        <f aca="false">+AB12-AA12</f>
        <v>-111682</v>
      </c>
      <c r="AD12" s="142"/>
      <c r="AE12" s="142"/>
      <c r="AF12" s="142" t="n">
        <f aca="false">+AE12-AD12</f>
        <v>0</v>
      </c>
      <c r="AI12" s="142" t="n">
        <f aca="false">+AH12-AG12</f>
        <v>0</v>
      </c>
      <c r="AJ12" s="142"/>
      <c r="AK12" s="142"/>
      <c r="AL12" s="142" t="n">
        <f aca="false">+AK12-AJ12</f>
        <v>0</v>
      </c>
      <c r="AM12" s="157" t="n">
        <f aca="false">+AA12-AG12</f>
        <v>9536036</v>
      </c>
      <c r="AN12" s="157" t="n">
        <f aca="false">+AB12-AH12</f>
        <v>9424354</v>
      </c>
      <c r="AO12" s="142" t="n">
        <f aca="false">+AD12-AJ12</f>
        <v>0</v>
      </c>
      <c r="AP12" s="142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41" t="n">
        <v>9</v>
      </c>
      <c r="B13" s="142"/>
      <c r="C13" s="142"/>
      <c r="D13" s="142" t="n">
        <v>-337635</v>
      </c>
      <c r="E13" s="142" t="n">
        <v>-329646</v>
      </c>
      <c r="F13" s="142"/>
      <c r="G13" s="142"/>
      <c r="H13" s="142" t="n">
        <f aca="false">+E13-D13+C13-B13</f>
        <v>7989</v>
      </c>
      <c r="I13" s="147"/>
      <c r="L13" s="251"/>
      <c r="M13" s="147"/>
      <c r="N13" s="150"/>
      <c r="O13" s="149"/>
      <c r="P13" s="73"/>
      <c r="Q13" s="97"/>
      <c r="R13" s="144"/>
      <c r="T13" s="146"/>
      <c r="U13" s="147"/>
      <c r="V13" s="147"/>
      <c r="W13" s="147"/>
      <c r="X13" s="147"/>
      <c r="Y13" s="147"/>
      <c r="Z13" s="160" t="n">
        <v>35156</v>
      </c>
      <c r="AA13" s="142" t="n">
        <v>8208752</v>
      </c>
      <c r="AB13" s="142" t="n">
        <v>8202500</v>
      </c>
      <c r="AC13" s="142" t="n">
        <f aca="false">+AB13-AA13</f>
        <v>-6252</v>
      </c>
      <c r="AD13" s="142"/>
      <c r="AE13" s="142"/>
      <c r="AF13" s="142" t="n">
        <f aca="false">+AE13-AD13</f>
        <v>0</v>
      </c>
      <c r="AI13" s="142" t="n">
        <f aca="false">+AH13-AG13</f>
        <v>0</v>
      </c>
      <c r="AJ13" s="142"/>
      <c r="AK13" s="142"/>
      <c r="AL13" s="142" t="n">
        <f aca="false">+AK13-AJ13</f>
        <v>0</v>
      </c>
      <c r="AM13" s="157" t="n">
        <f aca="false">+AA13-AG13</f>
        <v>8208752</v>
      </c>
      <c r="AN13" s="157" t="n">
        <f aca="false">+AB13-AH13</f>
        <v>8202500</v>
      </c>
      <c r="AO13" s="142" t="n">
        <f aca="false">+AD13-AJ13</f>
        <v>0</v>
      </c>
      <c r="AP13" s="142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41" t="n">
        <v>10</v>
      </c>
      <c r="B14" s="142"/>
      <c r="C14" s="142"/>
      <c r="D14" s="142" t="n">
        <v>-339372</v>
      </c>
      <c r="E14" s="142" t="n">
        <v>-335419</v>
      </c>
      <c r="F14" s="142"/>
      <c r="G14" s="142"/>
      <c r="H14" s="142" t="n">
        <f aca="false">+E14-D14+C14-B14</f>
        <v>3953</v>
      </c>
      <c r="I14" s="147"/>
      <c r="L14" s="251"/>
      <c r="M14" s="147"/>
      <c r="N14" s="150"/>
      <c r="O14" s="149"/>
      <c r="P14" s="73"/>
      <c r="Q14" s="97"/>
      <c r="R14" s="144"/>
      <c r="T14" s="146"/>
      <c r="U14" s="147"/>
      <c r="V14" s="147"/>
      <c r="W14" s="147"/>
      <c r="X14" s="147"/>
      <c r="Y14" s="147"/>
      <c r="Z14" s="160" t="n">
        <v>35186</v>
      </c>
      <c r="AA14" s="142" t="n">
        <v>8423604</v>
      </c>
      <c r="AB14" s="142" t="n">
        <v>8500472</v>
      </c>
      <c r="AC14" s="142" t="n">
        <f aca="false">+AB14-AA14</f>
        <v>76868</v>
      </c>
      <c r="AD14" s="142"/>
      <c r="AE14" s="142"/>
      <c r="AF14" s="142" t="n">
        <f aca="false">+AE14-AD14</f>
        <v>0</v>
      </c>
      <c r="AI14" s="142" t="n">
        <f aca="false">+AH14-AG14</f>
        <v>0</v>
      </c>
      <c r="AJ14" s="142"/>
      <c r="AK14" s="142"/>
      <c r="AL14" s="142" t="n">
        <f aca="false">+AK14-AJ14</f>
        <v>0</v>
      </c>
      <c r="AM14" s="157" t="n">
        <f aca="false">+AA14-AG14</f>
        <v>8423604</v>
      </c>
      <c r="AN14" s="157" t="n">
        <f aca="false">+AB14-AH14</f>
        <v>8500472</v>
      </c>
      <c r="AO14" s="142" t="n">
        <f aca="false">+AD14-AJ14</f>
        <v>0</v>
      </c>
      <c r="AP14" s="142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41" t="n">
        <v>11</v>
      </c>
      <c r="B15" s="142"/>
      <c r="C15" s="142"/>
      <c r="D15" s="142" t="n">
        <v>-318495</v>
      </c>
      <c r="E15" s="142" t="n">
        <v>-326021</v>
      </c>
      <c r="F15" s="142"/>
      <c r="G15" s="142"/>
      <c r="H15" s="142" t="n">
        <f aca="false">+E15-D15+C15-B15</f>
        <v>-7526</v>
      </c>
      <c r="I15" s="147"/>
      <c r="L15" s="251"/>
      <c r="M15" s="147"/>
      <c r="N15" s="150"/>
      <c r="O15" s="149"/>
      <c r="P15" s="73"/>
      <c r="Q15" s="97"/>
      <c r="R15" s="144"/>
      <c r="T15" s="146"/>
      <c r="U15" s="147"/>
      <c r="V15" s="147"/>
      <c r="W15" s="147"/>
      <c r="X15" s="147"/>
      <c r="Y15" s="147"/>
      <c r="Z15" s="160" t="n">
        <v>35217</v>
      </c>
      <c r="AA15" s="142" t="n">
        <v>7598497</v>
      </c>
      <c r="AB15" s="142" t="n">
        <v>7806724</v>
      </c>
      <c r="AC15" s="142" t="n">
        <f aca="false">+AB15-AA15</f>
        <v>208227</v>
      </c>
      <c r="AD15" s="142"/>
      <c r="AE15" s="142"/>
      <c r="AF15" s="142" t="n">
        <f aca="false">+AE15-AD15</f>
        <v>0</v>
      </c>
      <c r="AI15" s="142" t="n">
        <f aca="false">+AH15-AG15</f>
        <v>0</v>
      </c>
      <c r="AJ15" s="142"/>
      <c r="AK15" s="142"/>
      <c r="AL15" s="142" t="n">
        <f aca="false">+AK15-AJ15</f>
        <v>0</v>
      </c>
      <c r="AM15" s="157" t="n">
        <f aca="false">+AA15-AG15</f>
        <v>7598497</v>
      </c>
      <c r="AN15" s="157" t="n">
        <f aca="false">+AB15-AH15</f>
        <v>7806724</v>
      </c>
      <c r="AO15" s="142" t="n">
        <f aca="false">+AD15-AJ15</f>
        <v>0</v>
      </c>
      <c r="AP15" s="142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41" t="n">
        <v>12</v>
      </c>
      <c r="B16" s="142"/>
      <c r="C16" s="142"/>
      <c r="D16" s="142" t="n">
        <v>-341283</v>
      </c>
      <c r="E16" s="142" t="n">
        <v>-341889</v>
      </c>
      <c r="F16" s="142"/>
      <c r="G16" s="142"/>
      <c r="H16" s="142" t="n">
        <f aca="false">+E16-D16+C16-B16</f>
        <v>-606</v>
      </c>
      <c r="I16" s="147"/>
      <c r="L16" s="251"/>
      <c r="M16" s="147"/>
      <c r="N16" s="150"/>
      <c r="O16" s="149"/>
      <c r="P16" s="73"/>
      <c r="Q16" s="97"/>
      <c r="R16" s="144"/>
      <c r="T16" s="146"/>
      <c r="U16" s="147"/>
      <c r="Y16" s="147"/>
      <c r="Z16" s="160" t="n">
        <v>35247</v>
      </c>
      <c r="AA16" s="142" t="n">
        <f aca="false">10183197-10183197+10173543</f>
        <v>10173543</v>
      </c>
      <c r="AB16" s="142" t="n">
        <v>10254986</v>
      </c>
      <c r="AC16" s="142" t="n">
        <f aca="false">+AB16-AA16</f>
        <v>81443</v>
      </c>
      <c r="AD16" s="142"/>
      <c r="AE16" s="142"/>
      <c r="AF16" s="142" t="n">
        <f aca="false">+AE16-AD16</f>
        <v>0</v>
      </c>
      <c r="AI16" s="142" t="n">
        <f aca="false">+AH16-AG16</f>
        <v>0</v>
      </c>
      <c r="AJ16" s="142"/>
      <c r="AK16" s="142"/>
      <c r="AL16" s="142" t="n">
        <f aca="false">+AK16-AJ16</f>
        <v>0</v>
      </c>
      <c r="AM16" s="157" t="n">
        <f aca="false">+AA16-AG16</f>
        <v>10173543</v>
      </c>
      <c r="AN16" s="157" t="n">
        <f aca="false">+AB16-AH16</f>
        <v>10254986</v>
      </c>
      <c r="AO16" s="142" t="n">
        <f aca="false">+AD16-AJ16</f>
        <v>0</v>
      </c>
      <c r="AP16" s="142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41" t="n">
        <v>13</v>
      </c>
      <c r="B17" s="142"/>
      <c r="C17" s="142"/>
      <c r="D17" s="142" t="n">
        <v>-311505</v>
      </c>
      <c r="E17" s="142" t="n">
        <v>-322064</v>
      </c>
      <c r="F17" s="142"/>
      <c r="G17" s="142"/>
      <c r="H17" s="142" t="n">
        <f aca="false">+E17-D17+C17-B17</f>
        <v>-10559</v>
      </c>
      <c r="I17" s="147"/>
      <c r="M17" s="147"/>
      <c r="N17" s="148"/>
      <c r="O17" s="149"/>
      <c r="P17" s="73"/>
      <c r="Q17" s="97"/>
      <c r="R17" s="144"/>
      <c r="T17" s="146"/>
      <c r="U17" s="147"/>
      <c r="Y17" s="147"/>
      <c r="Z17" s="160" t="n">
        <v>35278</v>
      </c>
      <c r="AA17" s="142" t="n">
        <v>7746025</v>
      </c>
      <c r="AB17" s="142" t="n">
        <v>7834754</v>
      </c>
      <c r="AC17" s="142" t="n">
        <f aca="false">+AB17-AA17</f>
        <v>88729</v>
      </c>
      <c r="AD17" s="142"/>
      <c r="AE17" s="142"/>
      <c r="AF17" s="142" t="n">
        <f aca="false">+AE17-AD17</f>
        <v>0</v>
      </c>
      <c r="AI17" s="142" t="n">
        <f aca="false">+AH17-AG17</f>
        <v>0</v>
      </c>
      <c r="AJ17" s="142"/>
      <c r="AK17" s="142"/>
      <c r="AL17" s="142" t="n">
        <f aca="false">+AK17-AJ17</f>
        <v>0</v>
      </c>
      <c r="AM17" s="157" t="n">
        <f aca="false">+AA17-AG17</f>
        <v>7746025</v>
      </c>
      <c r="AN17" s="157" t="n">
        <f aca="false">+AB17-AH17</f>
        <v>7834754</v>
      </c>
      <c r="AO17" s="142" t="n">
        <f aca="false">+AD17-AJ17</f>
        <v>0</v>
      </c>
      <c r="AP17" s="142" t="n">
        <f aca="false">+AE17-AK17</f>
        <v>0</v>
      </c>
    </row>
    <row r="18" customFormat="false" ht="12.75" hidden="false" customHeight="false" outlineLevel="0" collapsed="false">
      <c r="A18" s="141" t="n">
        <v>14</v>
      </c>
      <c r="B18" s="142"/>
      <c r="C18" s="142"/>
      <c r="D18" s="142" t="n">
        <v>-310993</v>
      </c>
      <c r="E18" s="142" t="n">
        <v>-345240</v>
      </c>
      <c r="F18" s="142"/>
      <c r="G18" s="142"/>
      <c r="H18" s="142" t="n">
        <f aca="false">+E18-D18+C18-B18</f>
        <v>-34247</v>
      </c>
      <c r="I18" s="147"/>
      <c r="M18" s="147"/>
      <c r="N18" s="148"/>
      <c r="O18" s="149"/>
      <c r="P18" s="73"/>
      <c r="Q18" s="97"/>
      <c r="R18" s="144"/>
      <c r="T18" s="146"/>
      <c r="U18" s="147"/>
      <c r="Y18" s="147"/>
      <c r="Z18" s="160" t="n">
        <v>35309</v>
      </c>
      <c r="AA18" s="142" t="n">
        <v>9105752</v>
      </c>
      <c r="AB18" s="142" t="n">
        <v>9112349</v>
      </c>
      <c r="AC18" s="142" t="n">
        <f aca="false">+AB18-AA18</f>
        <v>6597</v>
      </c>
      <c r="AD18" s="142" t="n">
        <v>10832884</v>
      </c>
      <c r="AE18" s="142" t="n">
        <v>10607196</v>
      </c>
      <c r="AF18" s="142" t="n">
        <f aca="false">+AE18-AD18</f>
        <v>-225688</v>
      </c>
      <c r="AI18" s="142" t="n">
        <f aca="false">+AH18-AG18</f>
        <v>0</v>
      </c>
      <c r="AJ18" s="142"/>
      <c r="AK18" s="142"/>
      <c r="AL18" s="142" t="n">
        <f aca="false">+AK18-AJ18</f>
        <v>0</v>
      </c>
      <c r="AM18" s="157" t="n">
        <f aca="false">+AA18-AG18</f>
        <v>9105752</v>
      </c>
      <c r="AN18" s="157" t="n">
        <f aca="false">+AB18-AH18</f>
        <v>9112349</v>
      </c>
      <c r="AO18" s="142" t="n">
        <f aca="false">+AD18-AJ18</f>
        <v>10832884</v>
      </c>
      <c r="AP18" s="142" t="n">
        <f aca="false">+AE18-AK18</f>
        <v>10607196</v>
      </c>
    </row>
    <row r="19" customFormat="false" ht="12.75" hidden="false" customHeight="false" outlineLevel="0" collapsed="false">
      <c r="A19" s="141" t="n">
        <v>15</v>
      </c>
      <c r="B19" s="142"/>
      <c r="C19" s="142"/>
      <c r="D19" s="142" t="n">
        <v>-346485</v>
      </c>
      <c r="E19" s="142" t="n">
        <v>-350738</v>
      </c>
      <c r="F19" s="142"/>
      <c r="G19" s="142"/>
      <c r="H19" s="142" t="n">
        <f aca="false">+E19-D19+C19-B19</f>
        <v>-4253</v>
      </c>
      <c r="I19" s="76"/>
      <c r="T19" s="146"/>
      <c r="U19" s="147"/>
      <c r="Y19" s="147"/>
      <c r="Z19" s="160" t="n">
        <v>35339</v>
      </c>
      <c r="AA19" s="142" t="n">
        <v>7449663</v>
      </c>
      <c r="AB19" s="142" t="n">
        <v>7543658</v>
      </c>
      <c r="AC19" s="142" t="n">
        <f aca="false">+AB19-AA19</f>
        <v>93995</v>
      </c>
      <c r="AD19" s="142" t="n">
        <v>8947165</v>
      </c>
      <c r="AE19" s="142" t="n">
        <v>8872112</v>
      </c>
      <c r="AF19" s="142" t="n">
        <f aca="false">+AE19-AD19</f>
        <v>-75053</v>
      </c>
      <c r="AI19" s="142" t="n">
        <f aca="false">+AH19-AG19</f>
        <v>0</v>
      </c>
      <c r="AJ19" s="142"/>
      <c r="AK19" s="142"/>
      <c r="AL19" s="142" t="n">
        <f aca="false">+AK19-AJ19</f>
        <v>0</v>
      </c>
      <c r="AM19" s="157" t="n">
        <f aca="false">+AA19-AG19</f>
        <v>7449663</v>
      </c>
      <c r="AN19" s="157" t="n">
        <f aca="false">+AB19-AH19</f>
        <v>7543658</v>
      </c>
      <c r="AO19" s="142" t="n">
        <f aca="false">+AD19-AJ19</f>
        <v>8947165</v>
      </c>
      <c r="AP19" s="142" t="n">
        <f aca="false">+AE19-AK19</f>
        <v>8872112</v>
      </c>
    </row>
    <row r="20" customFormat="false" ht="12.75" hidden="false" customHeight="false" outlineLevel="0" collapsed="false">
      <c r="A20" s="141" t="n">
        <v>16</v>
      </c>
      <c r="B20" s="142"/>
      <c r="C20" s="142"/>
      <c r="D20" s="142" t="n">
        <v>-333063</v>
      </c>
      <c r="E20" s="142" t="n">
        <v>-339349</v>
      </c>
      <c r="F20" s="142"/>
      <c r="G20" s="142"/>
      <c r="H20" s="142" t="n">
        <f aca="false">+E20-D20+C20-B20</f>
        <v>-6286</v>
      </c>
      <c r="T20" s="146"/>
      <c r="U20" s="142"/>
      <c r="Y20" s="147"/>
      <c r="Z20" s="160" t="n">
        <v>35370</v>
      </c>
      <c r="AA20" s="142" t="n">
        <v>2608198</v>
      </c>
      <c r="AB20" s="142" t="n">
        <v>2603340</v>
      </c>
      <c r="AC20" s="142" t="n">
        <f aca="false">+AB20-AA20</f>
        <v>-4858</v>
      </c>
      <c r="AD20" s="142" t="n">
        <v>9086350</v>
      </c>
      <c r="AE20" s="142" t="n">
        <f aca="false">8929716-8929716+9021175</f>
        <v>9021175</v>
      </c>
      <c r="AF20" s="142" t="n">
        <f aca="false">+AE20-AD20</f>
        <v>-65175</v>
      </c>
      <c r="AI20" s="142" t="n">
        <f aca="false">+AH20-AG20</f>
        <v>0</v>
      </c>
      <c r="AJ20" s="142"/>
      <c r="AK20" s="142"/>
      <c r="AL20" s="142" t="n">
        <f aca="false">+AK20-AJ20</f>
        <v>0</v>
      </c>
      <c r="AM20" s="157" t="n">
        <f aca="false">+AA20-AG20</f>
        <v>2608198</v>
      </c>
      <c r="AN20" s="157" t="n">
        <f aca="false">+AB20-AH20</f>
        <v>2603340</v>
      </c>
      <c r="AO20" s="142" t="n">
        <f aca="false">+AD20-AJ20</f>
        <v>9086350</v>
      </c>
      <c r="AP20" s="142" t="n">
        <f aca="false">+AE20-AK20</f>
        <v>9021175</v>
      </c>
    </row>
    <row r="21" customFormat="false" ht="12.75" hidden="false" customHeight="false" outlineLevel="0" collapsed="false">
      <c r="A21" s="141" t="n">
        <v>17</v>
      </c>
      <c r="B21" s="142"/>
      <c r="C21" s="142"/>
      <c r="D21" s="142" t="n">
        <v>-337862</v>
      </c>
      <c r="E21" s="142" t="n">
        <v>-337779</v>
      </c>
      <c r="F21" s="142"/>
      <c r="G21" s="142"/>
      <c r="H21" s="142" t="n">
        <f aca="false">+E21-D21+C21-B21</f>
        <v>83</v>
      </c>
      <c r="I21" s="147"/>
      <c r="J21" s="147"/>
      <c r="K21" s="147"/>
      <c r="L21" s="147"/>
      <c r="M21" s="147"/>
      <c r="N21" s="150"/>
      <c r="O21" s="149"/>
      <c r="P21" s="73"/>
      <c r="Q21" s="97"/>
      <c r="R21" s="144"/>
      <c r="T21" s="146"/>
      <c r="U21" s="142"/>
      <c r="Y21" s="147"/>
      <c r="Z21" s="160" t="n">
        <v>35400</v>
      </c>
      <c r="AA21" s="142" t="n">
        <v>666062</v>
      </c>
      <c r="AB21" s="142" t="n">
        <v>548699</v>
      </c>
      <c r="AC21" s="142" t="n">
        <f aca="false">+AB21-AA21</f>
        <v>-117363</v>
      </c>
      <c r="AD21" s="142" t="n">
        <v>6462881</v>
      </c>
      <c r="AE21" s="142" t="n">
        <v>6563264</v>
      </c>
      <c r="AF21" s="142" t="n">
        <f aca="false">+AE21-AD21</f>
        <v>100383</v>
      </c>
      <c r="AI21" s="142" t="n">
        <f aca="false">+AH21-AG21</f>
        <v>0</v>
      </c>
      <c r="AJ21" s="142"/>
      <c r="AK21" s="142"/>
      <c r="AL21" s="142" t="n">
        <f aca="false">+AK21-AJ21</f>
        <v>0</v>
      </c>
      <c r="AM21" s="157" t="n">
        <f aca="false">+AA21-AG21</f>
        <v>666062</v>
      </c>
      <c r="AN21" s="157" t="n">
        <f aca="false">+AB21-AH21</f>
        <v>548699</v>
      </c>
      <c r="AO21" s="142" t="n">
        <f aca="false">+AD21-AJ21</f>
        <v>6462881</v>
      </c>
      <c r="AP21" s="142" t="n">
        <f aca="false">+AE21-AK21</f>
        <v>6563264</v>
      </c>
    </row>
    <row r="22" customFormat="false" ht="12.75" hidden="false" customHeight="false" outlineLevel="0" collapsed="false">
      <c r="A22" s="141" t="n">
        <v>18</v>
      </c>
      <c r="B22" s="142"/>
      <c r="C22" s="142"/>
      <c r="D22" s="142" t="n">
        <v>-345523</v>
      </c>
      <c r="E22" s="142" t="n">
        <v>-345262</v>
      </c>
      <c r="F22" s="142"/>
      <c r="G22" s="142"/>
      <c r="H22" s="142" t="n">
        <f aca="false">+E22-D22+C22-B22</f>
        <v>261</v>
      </c>
      <c r="I22" s="147"/>
      <c r="J22" s="147"/>
      <c r="K22" s="147"/>
      <c r="L22" s="147"/>
      <c r="M22" s="147"/>
      <c r="N22" s="150"/>
      <c r="O22" s="149"/>
      <c r="P22" s="73"/>
      <c r="Q22" s="97"/>
      <c r="R22" s="144"/>
      <c r="Z22" s="160" t="n">
        <v>35431</v>
      </c>
      <c r="AA22" s="142" t="n">
        <v>1316276</v>
      </c>
      <c r="AB22" s="142" t="n">
        <v>1066952</v>
      </c>
      <c r="AC22" s="142" t="n">
        <f aca="false">+AB22-AA22</f>
        <v>-249324</v>
      </c>
      <c r="AD22" s="142" t="n">
        <v>5844267</v>
      </c>
      <c r="AE22" s="142" t="n">
        <v>6103467</v>
      </c>
      <c r="AF22" s="142" t="n">
        <f aca="false">+AE22-AD22</f>
        <v>259200</v>
      </c>
      <c r="AI22" s="142" t="n">
        <f aca="false">+AH22-AG22</f>
        <v>0</v>
      </c>
      <c r="AJ22" s="142"/>
      <c r="AK22" s="142"/>
      <c r="AL22" s="142" t="n">
        <f aca="false">+AK22-AJ22</f>
        <v>0</v>
      </c>
      <c r="AM22" s="157" t="n">
        <f aca="false">+AA22-AG22</f>
        <v>1316276</v>
      </c>
      <c r="AN22" s="157" t="n">
        <f aca="false">+AB22-AH22</f>
        <v>1066952</v>
      </c>
      <c r="AO22" s="142" t="n">
        <f aca="false">+AD22-AJ22</f>
        <v>5844267</v>
      </c>
      <c r="AP22" s="142" t="n">
        <f aca="false">+AE22-AK22</f>
        <v>6103467</v>
      </c>
    </row>
    <row r="23" customFormat="false" ht="12.75" hidden="false" customHeight="false" outlineLevel="0" collapsed="false">
      <c r="A23" s="141" t="n">
        <v>19</v>
      </c>
      <c r="B23" s="142"/>
      <c r="C23" s="142"/>
      <c r="D23" s="142" t="n">
        <v>-309446</v>
      </c>
      <c r="E23" s="142" t="n">
        <v>-306107</v>
      </c>
      <c r="F23" s="142"/>
      <c r="G23" s="142"/>
      <c r="H23" s="142" t="n">
        <f aca="false">+E23-D23+C23-B23</f>
        <v>3339</v>
      </c>
      <c r="I23" s="147"/>
      <c r="J23" s="147"/>
      <c r="K23" s="147"/>
      <c r="L23" s="147"/>
      <c r="M23" s="147"/>
      <c r="N23" s="150"/>
      <c r="O23" s="149"/>
      <c r="P23" s="73"/>
      <c r="Q23" s="97"/>
      <c r="R23" s="144"/>
      <c r="Z23" s="160" t="n">
        <v>35462</v>
      </c>
      <c r="AA23" s="142" t="n">
        <v>1305206</v>
      </c>
      <c r="AB23" s="142" t="n">
        <v>1362628</v>
      </c>
      <c r="AC23" s="142" t="n">
        <f aca="false">+AB23-AA23</f>
        <v>57422</v>
      </c>
      <c r="AD23" s="142" t="n">
        <v>5171924</v>
      </c>
      <c r="AE23" s="142" t="n">
        <v>5152958</v>
      </c>
      <c r="AF23" s="142" t="n">
        <f aca="false">+AE23-AD23</f>
        <v>-18966</v>
      </c>
      <c r="AI23" s="142" t="n">
        <f aca="false">+AH23-AG23</f>
        <v>0</v>
      </c>
      <c r="AJ23" s="142"/>
      <c r="AK23" s="142"/>
      <c r="AL23" s="142" t="n">
        <f aca="false">+AK23-AJ23</f>
        <v>0</v>
      </c>
      <c r="AM23" s="157" t="n">
        <f aca="false">+AA23-AG23</f>
        <v>1305206</v>
      </c>
      <c r="AN23" s="157" t="n">
        <f aca="false">+AB23-AH23</f>
        <v>1362628</v>
      </c>
      <c r="AO23" s="142" t="n">
        <f aca="false">+AD23-AJ23</f>
        <v>5171924</v>
      </c>
      <c r="AP23" s="142" t="n">
        <f aca="false">+AE23-AK23</f>
        <v>5152958</v>
      </c>
    </row>
    <row r="24" customFormat="false" ht="12.75" hidden="false" customHeight="false" outlineLevel="0" collapsed="false">
      <c r="A24" s="141" t="n">
        <v>20</v>
      </c>
      <c r="B24" s="142"/>
      <c r="C24" s="142"/>
      <c r="D24" s="142"/>
      <c r="E24" s="142"/>
      <c r="F24" s="142"/>
      <c r="G24" s="142"/>
      <c r="H24" s="142" t="n">
        <f aca="false">+E24-D24+C24-B24</f>
        <v>0</v>
      </c>
      <c r="I24" s="147"/>
      <c r="J24" s="147"/>
      <c r="K24" s="147"/>
      <c r="L24" s="147"/>
      <c r="M24" s="147"/>
      <c r="N24" s="150"/>
      <c r="O24" s="149"/>
      <c r="P24" s="73"/>
      <c r="Q24" s="97"/>
      <c r="R24" s="144"/>
      <c r="Z24" s="252" t="n">
        <v>35490</v>
      </c>
      <c r="AA24" s="142" t="n">
        <v>4190968</v>
      </c>
      <c r="AB24" s="142" t="n">
        <v>4193574</v>
      </c>
      <c r="AC24" s="142" t="n">
        <f aca="false">+AB24-AA24</f>
        <v>2606</v>
      </c>
      <c r="AD24" s="142" t="n">
        <v>6561424</v>
      </c>
      <c r="AE24" s="142" t="n">
        <v>6546612</v>
      </c>
      <c r="AF24" s="142" t="n">
        <f aca="false">+AE24-AD24</f>
        <v>-14812</v>
      </c>
      <c r="AI24" s="142" t="n">
        <f aca="false">+AH24-AG24</f>
        <v>0</v>
      </c>
      <c r="AJ24" s="142"/>
      <c r="AK24" s="142"/>
      <c r="AL24" s="142" t="n">
        <f aca="false">+AK24-AJ24</f>
        <v>0</v>
      </c>
      <c r="AM24" s="157" t="n">
        <f aca="false">+AA24-AG24</f>
        <v>4190968</v>
      </c>
      <c r="AN24" s="157" t="n">
        <f aca="false">+AB24-AH24</f>
        <v>4193574</v>
      </c>
      <c r="AO24" s="142" t="n">
        <f aca="false">+AD24-AJ24</f>
        <v>6561424</v>
      </c>
      <c r="AP24" s="142" t="n">
        <f aca="false">+AE24-AK24</f>
        <v>6546612</v>
      </c>
    </row>
    <row r="25" customFormat="false" ht="12.75" hidden="false" customHeight="false" outlineLevel="0" collapsed="false">
      <c r="A25" s="141" t="n">
        <v>21</v>
      </c>
      <c r="B25" s="142"/>
      <c r="C25" s="142"/>
      <c r="D25" s="142"/>
      <c r="E25" s="142"/>
      <c r="F25" s="142"/>
      <c r="G25" s="142"/>
      <c r="H25" s="142" t="n">
        <f aca="false">+E25-D25+C25-B25</f>
        <v>0</v>
      </c>
      <c r="I25" s="147"/>
      <c r="J25" s="147"/>
      <c r="K25" s="147"/>
      <c r="L25" s="147"/>
      <c r="M25" s="147"/>
      <c r="N25" s="150"/>
      <c r="O25" s="149"/>
      <c r="P25" s="73"/>
      <c r="Q25" s="97"/>
      <c r="R25" s="144"/>
      <c r="Z25" s="252" t="n">
        <v>35521</v>
      </c>
      <c r="AA25" s="142" t="n">
        <v>3115956</v>
      </c>
      <c r="AB25" s="142" t="n">
        <v>3021896</v>
      </c>
      <c r="AC25" s="142" t="n">
        <f aca="false">+AB25-AA25</f>
        <v>-94060</v>
      </c>
      <c r="AD25" s="142" t="n">
        <v>4700126</v>
      </c>
      <c r="AE25" s="142" t="n">
        <v>4743014</v>
      </c>
      <c r="AF25" s="142" t="n">
        <f aca="false">+AE25-AD25</f>
        <v>42888</v>
      </c>
      <c r="AI25" s="142" t="n">
        <f aca="false">+AH25-AG25</f>
        <v>0</v>
      </c>
      <c r="AJ25" s="142"/>
      <c r="AK25" s="142"/>
      <c r="AL25" s="142" t="n">
        <f aca="false">+AK25-AJ25</f>
        <v>0</v>
      </c>
      <c r="AM25" s="157" t="n">
        <f aca="false">+AA25-AG25</f>
        <v>3115956</v>
      </c>
      <c r="AN25" s="157" t="n">
        <f aca="false">+AB25-AH25</f>
        <v>3021896</v>
      </c>
      <c r="AO25" s="142" t="n">
        <f aca="false">+AD25-AJ25</f>
        <v>4700126</v>
      </c>
      <c r="AP25" s="142" t="n">
        <f aca="false">+AE25-AK25</f>
        <v>4743014</v>
      </c>
    </row>
    <row r="26" customFormat="false" ht="12.75" hidden="false" customHeight="false" outlineLevel="0" collapsed="false">
      <c r="A26" s="141" t="n">
        <v>22</v>
      </c>
      <c r="B26" s="142"/>
      <c r="C26" s="142"/>
      <c r="D26" s="142"/>
      <c r="E26" s="142"/>
      <c r="F26" s="142"/>
      <c r="G26" s="142"/>
      <c r="H26" s="142" t="n">
        <f aca="false">+E26-D26+C26-B26</f>
        <v>0</v>
      </c>
      <c r="I26" s="147"/>
      <c r="J26" s="147"/>
      <c r="K26" s="147"/>
      <c r="L26" s="147"/>
      <c r="M26" s="147"/>
      <c r="N26" s="150"/>
      <c r="O26" s="149"/>
      <c r="P26" s="73"/>
      <c r="Q26" s="97"/>
      <c r="R26" s="144"/>
      <c r="Z26" s="160" t="n">
        <v>35551</v>
      </c>
      <c r="AA26" s="142" t="n">
        <v>2078173</v>
      </c>
      <c r="AB26" s="142" t="n">
        <v>2081843</v>
      </c>
      <c r="AC26" s="142" t="n">
        <f aca="false">+AB26-AA26</f>
        <v>3670</v>
      </c>
      <c r="AD26" s="142" t="n">
        <v>5363804</v>
      </c>
      <c r="AE26" s="142" t="n">
        <v>5354710</v>
      </c>
      <c r="AF26" s="142" t="n">
        <f aca="false">+AE26-AD26</f>
        <v>-9094</v>
      </c>
      <c r="AI26" s="142" t="n">
        <f aca="false">+AH26-AG26</f>
        <v>0</v>
      </c>
      <c r="AJ26" s="142"/>
      <c r="AK26" s="142"/>
      <c r="AL26" s="142" t="n">
        <f aca="false">+AK26-AJ26</f>
        <v>0</v>
      </c>
      <c r="AM26" s="157" t="n">
        <f aca="false">+AA26-AG26</f>
        <v>2078173</v>
      </c>
      <c r="AN26" s="157" t="n">
        <f aca="false">+AB26-AH26</f>
        <v>2081843</v>
      </c>
      <c r="AO26" s="142" t="n">
        <f aca="false">+AD26-AJ26</f>
        <v>5363804</v>
      </c>
      <c r="AP26" s="142" t="n">
        <f aca="false">+AE26-AK26</f>
        <v>5354710</v>
      </c>
    </row>
    <row r="27" customFormat="false" ht="12.75" hidden="false" customHeight="false" outlineLevel="0" collapsed="false">
      <c r="A27" s="141" t="n">
        <v>23</v>
      </c>
      <c r="B27" s="142"/>
      <c r="C27" s="142"/>
      <c r="D27" s="142"/>
      <c r="E27" s="142"/>
      <c r="F27" s="142"/>
      <c r="G27" s="142"/>
      <c r="H27" s="142" t="n">
        <f aca="false">+E27-D27+C27-B27</f>
        <v>0</v>
      </c>
      <c r="I27" s="147"/>
      <c r="J27" s="147"/>
      <c r="K27" s="147"/>
      <c r="L27" s="147"/>
      <c r="M27" s="147"/>
      <c r="N27" s="150"/>
      <c r="O27" s="149"/>
      <c r="P27" s="73"/>
      <c r="Q27" s="97"/>
      <c r="R27" s="144"/>
      <c r="Z27" s="160" t="n">
        <v>35582</v>
      </c>
      <c r="AA27" s="142" t="n">
        <v>1646640</v>
      </c>
      <c r="AB27" s="142" t="n">
        <v>1677213</v>
      </c>
      <c r="AC27" s="142" t="n">
        <f aca="false">+AB27-AA27</f>
        <v>30573</v>
      </c>
      <c r="AD27" s="142" t="n">
        <v>6522394</v>
      </c>
      <c r="AE27" s="142" t="n">
        <f aca="false">6540119+6303</f>
        <v>6546422</v>
      </c>
      <c r="AF27" s="142" t="n">
        <f aca="false">+AE27-AD27</f>
        <v>24028</v>
      </c>
      <c r="AI27" s="142" t="n">
        <f aca="false">+AH27-AG27</f>
        <v>0</v>
      </c>
      <c r="AJ27" s="142"/>
      <c r="AK27" s="142"/>
      <c r="AL27" s="142" t="n">
        <f aca="false">+AK27-AJ27</f>
        <v>0</v>
      </c>
      <c r="AM27" s="157" t="n">
        <f aca="false">+AA27-AG27</f>
        <v>1646640</v>
      </c>
      <c r="AN27" s="157" t="n">
        <f aca="false">+AB27-AH27</f>
        <v>1677213</v>
      </c>
      <c r="AO27" s="142" t="n">
        <f aca="false">+AD27-AJ27</f>
        <v>6522394</v>
      </c>
      <c r="AP27" s="142" t="n">
        <f aca="false">+AE27-AK27</f>
        <v>6546422</v>
      </c>
    </row>
    <row r="28" customFormat="false" ht="12.75" hidden="false" customHeight="false" outlineLevel="0" collapsed="false">
      <c r="A28" s="141" t="n">
        <v>24</v>
      </c>
      <c r="B28" s="142"/>
      <c r="C28" s="142"/>
      <c r="D28" s="142"/>
      <c r="E28" s="142"/>
      <c r="F28" s="142"/>
      <c r="G28" s="142"/>
      <c r="H28" s="142" t="n">
        <f aca="false">+E28-D28+C28-B28</f>
        <v>0</v>
      </c>
      <c r="I28" s="147"/>
      <c r="J28" s="147"/>
      <c r="K28" s="147"/>
      <c r="L28" s="147"/>
      <c r="M28" s="147"/>
      <c r="N28" s="150"/>
      <c r="O28" s="149"/>
      <c r="P28" s="73"/>
      <c r="Q28" s="97"/>
      <c r="R28" s="144"/>
      <c r="Z28" s="160" t="n">
        <v>35612</v>
      </c>
      <c r="AA28" s="142" t="n">
        <v>1750599</v>
      </c>
      <c r="AB28" s="142" t="n">
        <v>1718899</v>
      </c>
      <c r="AC28" s="142" t="n">
        <f aca="false">+AB28-AA28</f>
        <v>-31700</v>
      </c>
      <c r="AD28" s="142" t="n">
        <v>7532026</v>
      </c>
      <c r="AE28" s="142" t="n">
        <v>7539173</v>
      </c>
      <c r="AF28" s="142" t="n">
        <f aca="false">+AE28-AD28</f>
        <v>7147</v>
      </c>
      <c r="AI28" s="142" t="n">
        <f aca="false">+AH28-AG28</f>
        <v>0</v>
      </c>
      <c r="AJ28" s="142"/>
      <c r="AK28" s="142"/>
      <c r="AL28" s="142" t="n">
        <f aca="false">+AK28-AJ28</f>
        <v>0</v>
      </c>
      <c r="AM28" s="157" t="n">
        <f aca="false">+AA28-AG28</f>
        <v>1750599</v>
      </c>
      <c r="AN28" s="157" t="n">
        <f aca="false">+AB28-AH28</f>
        <v>1718899</v>
      </c>
      <c r="AO28" s="142" t="n">
        <f aca="false">+AD28-AJ28</f>
        <v>7532026</v>
      </c>
      <c r="AP28" s="142" t="n">
        <f aca="false">+AE28-AK28</f>
        <v>7539173</v>
      </c>
    </row>
    <row r="29" customFormat="false" ht="12.75" hidden="false" customHeight="false" outlineLevel="0" collapsed="false">
      <c r="A29" s="141" t="n">
        <v>25</v>
      </c>
      <c r="B29" s="142"/>
      <c r="C29" s="142"/>
      <c r="D29" s="142"/>
      <c r="E29" s="142"/>
      <c r="F29" s="142"/>
      <c r="G29" s="142"/>
      <c r="H29" s="142" t="n">
        <f aca="false">+E29-D29+C29-B29</f>
        <v>0</v>
      </c>
      <c r="I29" s="147"/>
      <c r="J29" s="147"/>
      <c r="K29" s="147"/>
      <c r="L29" s="147"/>
      <c r="M29" s="147"/>
      <c r="N29" s="150"/>
      <c r="O29" s="149"/>
      <c r="P29" s="73"/>
      <c r="Q29" s="97"/>
      <c r="R29" s="144"/>
      <c r="Z29" s="160" t="n">
        <v>35643</v>
      </c>
      <c r="AA29" s="142" t="n">
        <v>566914</v>
      </c>
      <c r="AB29" s="142" t="n">
        <v>545248</v>
      </c>
      <c r="AC29" s="142" t="n">
        <f aca="false">+AB29-AA29</f>
        <v>-21666</v>
      </c>
      <c r="AD29" s="142" t="n">
        <v>6797342</v>
      </c>
      <c r="AE29" s="142" t="n">
        <v>6750964</v>
      </c>
      <c r="AF29" s="142" t="n">
        <f aca="false">+AE29-AD29</f>
        <v>-46378</v>
      </c>
      <c r="AI29" s="142" t="n">
        <f aca="false">+AH29-AG29</f>
        <v>0</v>
      </c>
      <c r="AJ29" s="142"/>
      <c r="AK29" s="142"/>
      <c r="AL29" s="142" t="n">
        <f aca="false">+AK29-AJ29</f>
        <v>0</v>
      </c>
      <c r="AM29" s="157" t="n">
        <f aca="false">+AA29-AG29</f>
        <v>566914</v>
      </c>
      <c r="AN29" s="157" t="n">
        <f aca="false">+AB29-AH29</f>
        <v>545248</v>
      </c>
      <c r="AO29" s="142" t="n">
        <f aca="false">+AD29-AJ29</f>
        <v>6797342</v>
      </c>
      <c r="AP29" s="142" t="n">
        <f aca="false">+AE29-AK29</f>
        <v>6750964</v>
      </c>
    </row>
    <row r="30" customFormat="false" ht="12.75" hidden="false" customHeight="false" outlineLevel="0" collapsed="false">
      <c r="A30" s="141" t="n">
        <v>26</v>
      </c>
      <c r="B30" s="142"/>
      <c r="C30" s="142"/>
      <c r="D30" s="142"/>
      <c r="E30" s="142"/>
      <c r="F30" s="142"/>
      <c r="G30" s="142"/>
      <c r="H30" s="142" t="n">
        <f aca="false">+E30-D30+C30-B30</f>
        <v>0</v>
      </c>
      <c r="I30" s="147"/>
      <c r="J30" s="147"/>
      <c r="K30" s="147"/>
      <c r="L30" s="147"/>
      <c r="M30" s="147"/>
      <c r="N30" s="150"/>
      <c r="O30" s="149"/>
      <c r="P30" s="73"/>
      <c r="Q30" s="97"/>
      <c r="R30" s="144"/>
      <c r="Z30" s="160" t="n">
        <v>35674</v>
      </c>
      <c r="AA30" s="142" t="n">
        <v>587456</v>
      </c>
      <c r="AB30" s="142" t="n">
        <v>564735</v>
      </c>
      <c r="AC30" s="142" t="n">
        <f aca="false">+AB30-AA30</f>
        <v>-22721</v>
      </c>
      <c r="AD30" s="142" t="n">
        <v>6989932</v>
      </c>
      <c r="AE30" s="142" t="n">
        <v>6975913</v>
      </c>
      <c r="AF30" s="142" t="n">
        <f aca="false">+AE30-AD30</f>
        <v>-14019</v>
      </c>
      <c r="AI30" s="142" t="n">
        <f aca="false">+AH30-AG30</f>
        <v>0</v>
      </c>
      <c r="AJ30" s="142"/>
      <c r="AK30" s="142"/>
      <c r="AL30" s="142" t="n">
        <f aca="false">+AK30-AJ30</f>
        <v>0</v>
      </c>
      <c r="AM30" s="157" t="n">
        <f aca="false">+AA30-AG30</f>
        <v>587456</v>
      </c>
      <c r="AN30" s="157" t="n">
        <f aca="false">+AB30-AH30</f>
        <v>564735</v>
      </c>
      <c r="AO30" s="142" t="n">
        <f aca="false">+AD30-AJ30</f>
        <v>6989932</v>
      </c>
      <c r="AP30" s="142" t="n">
        <f aca="false">+AE30-AK30</f>
        <v>6975913</v>
      </c>
    </row>
    <row r="31" customFormat="false" ht="12.75" hidden="false" customHeight="false" outlineLevel="0" collapsed="false">
      <c r="A31" s="141" t="n">
        <v>27</v>
      </c>
      <c r="B31" s="142"/>
      <c r="C31" s="142"/>
      <c r="D31" s="142"/>
      <c r="E31" s="142"/>
      <c r="F31" s="142"/>
      <c r="G31" s="142"/>
      <c r="H31" s="142" t="n">
        <f aca="false">+E31-D31+C31-B31</f>
        <v>0</v>
      </c>
      <c r="I31" s="147"/>
      <c r="J31" s="147"/>
      <c r="K31" s="147"/>
      <c r="L31" s="147"/>
      <c r="M31" s="147"/>
      <c r="N31" s="150"/>
      <c r="O31" s="149"/>
      <c r="P31" s="73"/>
      <c r="Q31" s="97"/>
      <c r="R31" s="144"/>
      <c r="Z31" s="160" t="n">
        <v>35704</v>
      </c>
      <c r="AA31" s="142" t="n">
        <v>2763076</v>
      </c>
      <c r="AB31" s="142" t="n">
        <v>2772953</v>
      </c>
      <c r="AC31" s="142" t="n">
        <f aca="false">+AB31-AA31</f>
        <v>9877</v>
      </c>
      <c r="AD31" s="142" t="n">
        <v>7271471</v>
      </c>
      <c r="AE31" s="142" t="n">
        <v>7253744</v>
      </c>
      <c r="AF31" s="142" t="n">
        <f aca="false">+AE31-AD31</f>
        <v>-17727</v>
      </c>
      <c r="AI31" s="142" t="n">
        <f aca="false">+AH31-AG31</f>
        <v>0</v>
      </c>
      <c r="AJ31" s="142"/>
      <c r="AK31" s="142"/>
      <c r="AL31" s="142" t="n">
        <f aca="false">+AK31-AJ31</f>
        <v>0</v>
      </c>
      <c r="AM31" s="157" t="n">
        <f aca="false">+AA31-AG31</f>
        <v>2763076</v>
      </c>
      <c r="AN31" s="157" t="n">
        <f aca="false">+AB31-AH31</f>
        <v>2772953</v>
      </c>
      <c r="AO31" s="142" t="n">
        <f aca="false">+AD31-AJ31</f>
        <v>7271471</v>
      </c>
      <c r="AP31" s="142" t="n">
        <f aca="false">+AE31-AK31</f>
        <v>7253744</v>
      </c>
    </row>
    <row r="32" customFormat="false" ht="12.75" hidden="false" customHeight="false" outlineLevel="0" collapsed="false">
      <c r="A32" s="141" t="n">
        <v>28</v>
      </c>
      <c r="B32" s="142"/>
      <c r="C32" s="142"/>
      <c r="D32" s="142"/>
      <c r="E32" s="142"/>
      <c r="F32" s="142"/>
      <c r="G32" s="142"/>
      <c r="H32" s="142" t="n">
        <f aca="false">+E32-D32+C32-B32</f>
        <v>0</v>
      </c>
      <c r="I32" s="147"/>
      <c r="M32" s="147"/>
      <c r="N32" s="150"/>
      <c r="O32" s="149"/>
      <c r="P32" s="73"/>
      <c r="Q32" s="97"/>
      <c r="R32" s="144"/>
      <c r="Z32" s="160" t="n">
        <v>35735</v>
      </c>
      <c r="AA32" s="142" t="n">
        <v>1591038</v>
      </c>
      <c r="AB32" s="142" t="n">
        <v>1727548</v>
      </c>
      <c r="AC32" s="142" t="n">
        <f aca="false">+AB32-AA32</f>
        <v>136510</v>
      </c>
      <c r="AD32" s="142" t="n">
        <v>8245668</v>
      </c>
      <c r="AE32" s="142" t="n">
        <v>8323487</v>
      </c>
      <c r="AF32" s="142" t="n">
        <f aca="false">+AE32-AD32</f>
        <v>77819</v>
      </c>
      <c r="AI32" s="142" t="n">
        <f aca="false">+AH32-AG32</f>
        <v>0</v>
      </c>
      <c r="AJ32" s="142"/>
      <c r="AK32" s="142"/>
      <c r="AL32" s="142" t="n">
        <f aca="false">+AK32-AJ32</f>
        <v>0</v>
      </c>
      <c r="AM32" s="157" t="n">
        <f aca="false">+AA32-AG32</f>
        <v>1591038</v>
      </c>
      <c r="AN32" s="157" t="n">
        <f aca="false">+AB32-AH32</f>
        <v>1727548</v>
      </c>
      <c r="AO32" s="142" t="n">
        <f aca="false">+AD32-AJ32</f>
        <v>8245668</v>
      </c>
      <c r="AP32" s="142" t="n">
        <f aca="false">+AE32-AK32</f>
        <v>8323487</v>
      </c>
    </row>
    <row r="33" customFormat="false" ht="12.75" hidden="false" customHeight="false" outlineLevel="0" collapsed="false">
      <c r="A33" s="141" t="n">
        <v>29</v>
      </c>
      <c r="B33" s="142"/>
      <c r="C33" s="142"/>
      <c r="D33" s="142"/>
      <c r="E33" s="142"/>
      <c r="F33" s="142"/>
      <c r="G33" s="142"/>
      <c r="H33" s="142" t="n">
        <f aca="false">+E33-D33+C33-B33</f>
        <v>0</v>
      </c>
      <c r="I33" s="147"/>
      <c r="M33" s="147"/>
      <c r="N33" s="150"/>
      <c r="O33" s="149"/>
      <c r="P33" s="73"/>
      <c r="Q33" s="97"/>
      <c r="R33" s="144"/>
      <c r="Z33" s="160" t="n">
        <v>35765</v>
      </c>
      <c r="AA33" s="142" t="n">
        <v>1359336</v>
      </c>
      <c r="AB33" s="142" t="n">
        <v>1373488</v>
      </c>
      <c r="AC33" s="142" t="n">
        <f aca="false">+AB33-AA33</f>
        <v>14152</v>
      </c>
      <c r="AD33" s="142" t="n">
        <v>6610234</v>
      </c>
      <c r="AE33" s="142" t="n">
        <v>6570034</v>
      </c>
      <c r="AF33" s="142" t="n">
        <f aca="false">+AE33-AD33</f>
        <v>-40200</v>
      </c>
      <c r="AI33" s="142" t="n">
        <f aca="false">+AH33-AG33</f>
        <v>0</v>
      </c>
      <c r="AJ33" s="142"/>
      <c r="AK33" s="142"/>
      <c r="AL33" s="142" t="n">
        <f aca="false">+AK33-AJ33</f>
        <v>0</v>
      </c>
      <c r="AM33" s="157" t="n">
        <f aca="false">+AA33-AG33</f>
        <v>1359336</v>
      </c>
      <c r="AN33" s="157" t="n">
        <f aca="false">+AB33-AH33</f>
        <v>1373488</v>
      </c>
      <c r="AO33" s="142" t="n">
        <f aca="false">+AD33-AJ33</f>
        <v>6610234</v>
      </c>
      <c r="AP33" s="142" t="n">
        <f aca="false">+AE33-AK33</f>
        <v>6570034</v>
      </c>
    </row>
    <row r="34" customFormat="false" ht="12.75" hidden="false" customHeight="false" outlineLevel="0" collapsed="false">
      <c r="A34" s="141" t="n">
        <v>30</v>
      </c>
      <c r="B34" s="142"/>
      <c r="C34" s="142"/>
      <c r="D34" s="142"/>
      <c r="E34" s="142"/>
      <c r="F34" s="142"/>
      <c r="G34" s="142"/>
      <c r="H34" s="142" t="n">
        <f aca="false">+E34-D34+C34-B34</f>
        <v>0</v>
      </c>
      <c r="I34" s="147"/>
      <c r="M34" s="147"/>
      <c r="N34" s="150"/>
      <c r="O34" s="149"/>
      <c r="P34" s="73"/>
      <c r="Q34" s="97"/>
      <c r="R34" s="144"/>
      <c r="Z34" s="160" t="n">
        <v>35796</v>
      </c>
      <c r="AA34" s="142" t="n">
        <v>0</v>
      </c>
      <c r="AB34" s="142" t="n">
        <v>0</v>
      </c>
      <c r="AC34" s="142" t="n">
        <f aca="false">+AB34-AA34</f>
        <v>0</v>
      </c>
      <c r="AD34" s="142" t="n">
        <v>5384373</v>
      </c>
      <c r="AE34" s="142" t="n">
        <f aca="false">5306295+24983</f>
        <v>5331278</v>
      </c>
      <c r="AF34" s="142" t="n">
        <f aca="false">+AE34-AD34</f>
        <v>-53095</v>
      </c>
      <c r="AI34" s="142" t="n">
        <f aca="false">+AH34-AG34</f>
        <v>0</v>
      </c>
      <c r="AJ34" s="142"/>
      <c r="AK34" s="142"/>
      <c r="AL34" s="142" t="n">
        <f aca="false">+AK34-AJ34</f>
        <v>0</v>
      </c>
      <c r="AM34" s="157" t="n">
        <f aca="false">+AA34-AG34</f>
        <v>0</v>
      </c>
      <c r="AN34" s="157" t="n">
        <f aca="false">+AB34-AH34</f>
        <v>0</v>
      </c>
      <c r="AO34" s="142" t="n">
        <f aca="false">+AD34-AJ34</f>
        <v>5384373</v>
      </c>
      <c r="AP34" s="142" t="n">
        <f aca="false">+AE34-AK34</f>
        <v>5331278</v>
      </c>
    </row>
    <row r="35" customFormat="false" ht="12.75" hidden="false" customHeight="false" outlineLevel="0" collapsed="false">
      <c r="A35" s="141" t="n">
        <v>31</v>
      </c>
      <c r="B35" s="142"/>
      <c r="C35" s="142"/>
      <c r="D35" s="142"/>
      <c r="E35" s="142"/>
      <c r="F35" s="142"/>
      <c r="G35" s="142"/>
      <c r="H35" s="142" t="n">
        <f aca="false">+E35-D35+C35-B35</f>
        <v>0</v>
      </c>
      <c r="I35" s="147"/>
      <c r="M35" s="147"/>
      <c r="N35" s="150"/>
      <c r="O35" s="149"/>
      <c r="P35" s="73"/>
      <c r="Q35" s="97"/>
      <c r="R35" s="144"/>
      <c r="Z35" s="160" t="n">
        <v>35827</v>
      </c>
      <c r="AA35" s="142" t="n">
        <v>1711991</v>
      </c>
      <c r="AB35" s="142" t="n">
        <v>1737934</v>
      </c>
      <c r="AC35" s="142" t="n">
        <f aca="false">+AB35-AA35</f>
        <v>25943</v>
      </c>
      <c r="AD35" s="142" t="n">
        <v>7080113</v>
      </c>
      <c r="AE35" s="142" t="n">
        <v>7079803</v>
      </c>
      <c r="AF35" s="142" t="n">
        <f aca="false">+AE35-AD35</f>
        <v>-310</v>
      </c>
      <c r="AI35" s="142" t="n">
        <f aca="false">+AH35-AG35</f>
        <v>0</v>
      </c>
      <c r="AJ35" s="142"/>
      <c r="AK35" s="142"/>
      <c r="AL35" s="142" t="n">
        <f aca="false">+AK35-AJ35</f>
        <v>0</v>
      </c>
      <c r="AM35" s="157" t="n">
        <f aca="false">+AA35-AG35</f>
        <v>1711991</v>
      </c>
      <c r="AN35" s="157" t="n">
        <f aca="false">+AB35-AH35</f>
        <v>1737934</v>
      </c>
      <c r="AO35" s="142" t="n">
        <f aca="false">+AD35-AJ35</f>
        <v>7080113</v>
      </c>
      <c r="AP35" s="142" t="n">
        <f aca="false">+AE35-AK35</f>
        <v>7079803</v>
      </c>
    </row>
    <row r="36" customFormat="false" ht="12.75" hidden="false" customHeight="false" outlineLevel="0" collapsed="false">
      <c r="A36" s="141"/>
      <c r="B36" s="142" t="n">
        <f aca="false">SUM(B5:B35)</f>
        <v>0</v>
      </c>
      <c r="C36" s="142" t="n">
        <f aca="false">SUM(C5:C35)</f>
        <v>0</v>
      </c>
      <c r="D36" s="142" t="n">
        <f aca="false">SUM(D5:D35)</f>
        <v>-6232148</v>
      </c>
      <c r="E36" s="142" t="n">
        <f aca="false">SUM(E5:E35)</f>
        <v>-6287682</v>
      </c>
      <c r="F36" s="142" t="n">
        <f aca="false">SUM(F5:F35)</f>
        <v>0</v>
      </c>
      <c r="G36" s="142" t="n">
        <f aca="false">SUM(G5:G35)</f>
        <v>0</v>
      </c>
      <c r="H36" s="142" t="n">
        <f aca="false">SUM(H5:H35)</f>
        <v>-55534</v>
      </c>
      <c r="I36" s="142"/>
      <c r="M36" s="147"/>
      <c r="N36" s="148"/>
      <c r="O36" s="149"/>
      <c r="P36" s="73"/>
      <c r="Q36" s="97"/>
      <c r="R36" s="144"/>
      <c r="Z36" s="160" t="n">
        <v>35855</v>
      </c>
      <c r="AA36" s="142" t="n">
        <v>2604259</v>
      </c>
      <c r="AB36" s="142" t="n">
        <v>2600293</v>
      </c>
      <c r="AC36" s="142" t="n">
        <f aca="false">+AB36-AA36</f>
        <v>-3966</v>
      </c>
      <c r="AD36" s="142" t="n">
        <v>6921886</v>
      </c>
      <c r="AE36" s="142" t="n">
        <f aca="false">-6868413+6873298+6868413</f>
        <v>6873298</v>
      </c>
      <c r="AF36" s="142" t="n">
        <f aca="false">+AE36-AD36</f>
        <v>-48588</v>
      </c>
      <c r="AI36" s="142" t="n">
        <f aca="false">+AH36-AG36</f>
        <v>0</v>
      </c>
      <c r="AJ36" s="142"/>
      <c r="AK36" s="142"/>
      <c r="AL36" s="142" t="n">
        <f aca="false">+AK36-AJ36</f>
        <v>0</v>
      </c>
      <c r="AM36" s="157" t="n">
        <f aca="false">+AA36-AG36</f>
        <v>2604259</v>
      </c>
      <c r="AN36" s="157" t="n">
        <f aca="false">+AB36-AH36</f>
        <v>2600293</v>
      </c>
      <c r="AO36" s="142" t="n">
        <f aca="false">+AD36-AJ36</f>
        <v>6921886</v>
      </c>
      <c r="AP36" s="142" t="n">
        <f aca="false">+AE36-AK36</f>
        <v>6873298</v>
      </c>
    </row>
    <row r="37" customFormat="false" ht="12.75" hidden="false" customHeight="false" outlineLevel="0" collapsed="false">
      <c r="C37" s="157" t="n">
        <f aca="false">+C36-B36</f>
        <v>0</v>
      </c>
      <c r="E37" s="157" t="n">
        <f aca="false">+E36-D36</f>
        <v>-55534</v>
      </c>
      <c r="H37" s="76"/>
      <c r="M37" s="147"/>
      <c r="N37" s="148"/>
      <c r="O37" s="149"/>
      <c r="P37" s="73"/>
      <c r="Q37" s="97"/>
      <c r="R37" s="144"/>
      <c r="Z37" s="160" t="n">
        <v>35886</v>
      </c>
      <c r="AA37" s="142" t="n">
        <f aca="false">-1997073+2069285+1997073</f>
        <v>2069285</v>
      </c>
      <c r="AB37" s="142" t="n">
        <v>2035083</v>
      </c>
      <c r="AC37" s="142" t="n">
        <f aca="false">+AB37-AA37</f>
        <v>-34202</v>
      </c>
      <c r="AD37" s="142" t="n">
        <v>7018932</v>
      </c>
      <c r="AE37" s="142" t="n">
        <v>7014499</v>
      </c>
      <c r="AF37" s="142" t="n">
        <f aca="false">+AE37-AD37</f>
        <v>-4433</v>
      </c>
      <c r="AI37" s="142" t="n">
        <f aca="false">+AH37-AG37</f>
        <v>0</v>
      </c>
      <c r="AJ37" s="142"/>
      <c r="AK37" s="142"/>
      <c r="AL37" s="142" t="n">
        <f aca="false">+AK37-AJ37</f>
        <v>0</v>
      </c>
      <c r="AM37" s="157" t="n">
        <f aca="false">+AA37-AG37</f>
        <v>2069285</v>
      </c>
      <c r="AN37" s="157" t="n">
        <f aca="false">+AB37-AH37</f>
        <v>2035083</v>
      </c>
      <c r="AO37" s="142" t="n">
        <f aca="false">+AD37-AJ37</f>
        <v>7018932</v>
      </c>
      <c r="AP37" s="142" t="n">
        <f aca="false">+AE37-AK37</f>
        <v>7014499</v>
      </c>
    </row>
    <row r="38" customFormat="false" ht="12.75" hidden="false" customHeight="false" outlineLevel="0" collapsed="false">
      <c r="A38" s="195" t="n">
        <v>37287</v>
      </c>
      <c r="B38" s="19" t="s">
        <v>169</v>
      </c>
      <c r="C38" s="253" t="n">
        <v>64269</v>
      </c>
      <c r="D38" s="254"/>
      <c r="E38" s="253" t="n">
        <v>14608</v>
      </c>
      <c r="F38" s="142"/>
      <c r="G38" s="142"/>
      <c r="H38" s="255" t="n">
        <f aca="false">+C38+E38+G38</f>
        <v>78877</v>
      </c>
      <c r="I38" s="142"/>
      <c r="M38" s="147"/>
      <c r="N38" s="148"/>
      <c r="O38" s="149"/>
      <c r="P38" s="73"/>
      <c r="Q38" s="97"/>
      <c r="R38" s="144"/>
      <c r="Z38" s="160" t="n">
        <v>35916</v>
      </c>
      <c r="AA38" s="142" t="n">
        <v>2491633</v>
      </c>
      <c r="AB38" s="142" t="n">
        <v>2482530</v>
      </c>
      <c r="AC38" s="142" t="n">
        <f aca="false">+AB38-AA38</f>
        <v>-9103</v>
      </c>
      <c r="AD38" s="142" t="n">
        <v>7745831</v>
      </c>
      <c r="AE38" s="142" t="n">
        <f aca="false">7754753-7770993-7771397+7770993+7771397</f>
        <v>7754753</v>
      </c>
      <c r="AF38" s="142" t="n">
        <f aca="false">+AE38-AD38</f>
        <v>8922</v>
      </c>
      <c r="AI38" s="142" t="n">
        <f aca="false">+AH38-AG38</f>
        <v>0</v>
      </c>
      <c r="AJ38" s="142"/>
      <c r="AK38" s="142"/>
      <c r="AL38" s="142" t="n">
        <f aca="false">+AK38-AJ38</f>
        <v>0</v>
      </c>
      <c r="AM38" s="157" t="n">
        <f aca="false">+AA38-AG38</f>
        <v>2491633</v>
      </c>
      <c r="AN38" s="157" t="n">
        <f aca="false">+AB38-AH38</f>
        <v>2482530</v>
      </c>
      <c r="AO38" s="142" t="n">
        <f aca="false">+AD38-AJ38</f>
        <v>7745831</v>
      </c>
      <c r="AP38" s="142" t="n">
        <f aca="false">+AE38-AK38</f>
        <v>7754753</v>
      </c>
    </row>
    <row r="39" customFormat="false" ht="12.75" hidden="false" customHeight="false" outlineLevel="0" collapsed="false">
      <c r="A39" s="195" t="n">
        <v>37306</v>
      </c>
      <c r="B39" s="19" t="s">
        <v>169</v>
      </c>
      <c r="C39" s="217" t="n">
        <f aca="false">+C38+C37</f>
        <v>64269</v>
      </c>
      <c r="D39" s="256"/>
      <c r="E39" s="217" t="n">
        <f aca="false">+E38+E37</f>
        <v>-40926</v>
      </c>
      <c r="F39" s="256"/>
      <c r="G39" s="217"/>
      <c r="H39" s="217" t="n">
        <f aca="false">+H38+H36</f>
        <v>23343</v>
      </c>
      <c r="I39" s="147"/>
      <c r="M39" s="147"/>
      <c r="N39" s="148"/>
      <c r="O39" s="149"/>
      <c r="P39" s="73"/>
      <c r="Q39" s="97"/>
      <c r="R39" s="144"/>
      <c r="Z39" s="160" t="n">
        <v>35947</v>
      </c>
      <c r="AA39" s="142" t="n">
        <v>7174097</v>
      </c>
      <c r="AB39" s="142" t="n">
        <v>7200838</v>
      </c>
      <c r="AC39" s="142" t="n">
        <f aca="false">+AB39-AA39</f>
        <v>26741</v>
      </c>
      <c r="AD39" s="142" t="n">
        <v>7392850</v>
      </c>
      <c r="AE39" s="142" t="n">
        <v>7482566</v>
      </c>
      <c r="AF39" s="142" t="n">
        <f aca="false">+AE39-AD39</f>
        <v>89716</v>
      </c>
      <c r="AI39" s="142" t="n">
        <f aca="false">+AH39-AG39</f>
        <v>0</v>
      </c>
      <c r="AJ39" s="142"/>
      <c r="AK39" s="142"/>
      <c r="AL39" s="142" t="n">
        <f aca="false">+AK39-AJ39</f>
        <v>0</v>
      </c>
      <c r="AM39" s="157" t="n">
        <f aca="false">+AA39-AG39</f>
        <v>7174097</v>
      </c>
      <c r="AN39" s="157" t="n">
        <f aca="false">+AB39-AH39</f>
        <v>7200838</v>
      </c>
      <c r="AO39" s="142" t="n">
        <f aca="false">+AD39-AJ39</f>
        <v>7392850</v>
      </c>
      <c r="AP39" s="142" t="n">
        <f aca="false">+AE39-AK39</f>
        <v>7482566</v>
      </c>
    </row>
    <row r="40" customFormat="false" ht="12.75" hidden="false" customHeight="false" outlineLevel="0" collapsed="false">
      <c r="A40" s="171"/>
      <c r="D40" s="207"/>
      <c r="E40" s="207"/>
      <c r="F40" s="109"/>
      <c r="G40" s="207"/>
      <c r="H40" s="257"/>
      <c r="I40" s="147"/>
      <c r="M40" s="147"/>
      <c r="N40" s="148"/>
      <c r="O40" s="149"/>
      <c r="P40" s="73"/>
      <c r="Q40" s="97"/>
      <c r="R40" s="144"/>
      <c r="Z40" s="160"/>
      <c r="AA40" s="142"/>
      <c r="AB40" s="142"/>
      <c r="AC40" s="142"/>
      <c r="AD40" s="142"/>
      <c r="AE40" s="142"/>
      <c r="AF40" s="142"/>
      <c r="AI40" s="142"/>
      <c r="AJ40" s="142" t="n">
        <v>7406522</v>
      </c>
      <c r="AK40" s="142" t="n">
        <v>7304786</v>
      </c>
      <c r="AL40" s="142" t="n">
        <f aca="false">+AK40-AJ40</f>
        <v>-101736</v>
      </c>
      <c r="AM40" s="157" t="n">
        <f aca="false">+AA40-AG40</f>
        <v>0</v>
      </c>
      <c r="AN40" s="157" t="n">
        <f aca="false">+AB40-AH40</f>
        <v>0</v>
      </c>
      <c r="AO40" s="142" t="n">
        <f aca="false">+AD40-AJ40</f>
        <v>-7406522</v>
      </c>
      <c r="AP40" s="142" t="n">
        <f aca="false">+AE40-AK40</f>
        <v>-7304786</v>
      </c>
    </row>
    <row r="41" customFormat="false" ht="12.75" hidden="false" customHeight="false" outlineLevel="0" collapsed="false">
      <c r="A41" s="171"/>
      <c r="C41" s="45"/>
      <c r="E41" s="71"/>
      <c r="H41" s="146"/>
      <c r="I41" s="147"/>
      <c r="M41" s="147"/>
      <c r="N41" s="148"/>
      <c r="O41" s="149"/>
      <c r="P41" s="73"/>
      <c r="Q41" s="97"/>
      <c r="R41" s="144"/>
      <c r="Z41" s="160"/>
      <c r="AA41" s="142"/>
      <c r="AB41" s="142"/>
      <c r="AC41" s="142"/>
      <c r="AD41" s="142"/>
      <c r="AE41" s="142"/>
      <c r="AF41" s="142"/>
      <c r="AI41" s="142"/>
      <c r="AJ41" s="142" t="n">
        <v>7117406</v>
      </c>
      <c r="AK41" s="142" t="n">
        <v>7046179</v>
      </c>
      <c r="AL41" s="142" t="n">
        <f aca="false">+AK41-AJ41</f>
        <v>-71227</v>
      </c>
      <c r="AM41" s="157" t="n">
        <f aca="false">+AA41-AG41</f>
        <v>0</v>
      </c>
      <c r="AN41" s="157" t="n">
        <f aca="false">+AB41-AH41</f>
        <v>0</v>
      </c>
      <c r="AO41" s="142" t="n">
        <f aca="false">+AD41-AJ41</f>
        <v>-7117406</v>
      </c>
      <c r="AP41" s="142" t="n">
        <f aca="false">+AE41-AK41</f>
        <v>-7046179</v>
      </c>
    </row>
    <row r="42" customFormat="false" ht="12.75" hidden="false" customHeight="false" outlineLevel="0" collapsed="false">
      <c r="B42" s="131"/>
      <c r="D42" s="258"/>
      <c r="E42" s="133"/>
      <c r="F42" s="33"/>
      <c r="G42" s="0" t="n">
        <v>40178</v>
      </c>
      <c r="H42" s="146"/>
      <c r="I42" s="147"/>
      <c r="M42" s="147"/>
      <c r="N42" s="148"/>
      <c r="O42" s="149"/>
      <c r="P42" s="73"/>
      <c r="Q42" s="97"/>
      <c r="R42" s="144"/>
      <c r="Z42" s="160"/>
      <c r="AA42" s="142"/>
      <c r="AB42" s="142"/>
      <c r="AC42" s="142"/>
      <c r="AD42" s="142"/>
      <c r="AE42" s="142"/>
      <c r="AF42" s="142"/>
      <c r="AI42" s="142"/>
      <c r="AJ42" s="142" t="n">
        <v>4237008</v>
      </c>
      <c r="AK42" s="142" t="n">
        <v>4213826</v>
      </c>
      <c r="AL42" s="142" t="n">
        <f aca="false">+AK42-AJ42</f>
        <v>-23182</v>
      </c>
      <c r="AM42" s="157" t="n">
        <f aca="false">+AA42-AG42</f>
        <v>0</v>
      </c>
      <c r="AN42" s="157" t="n">
        <f aca="false">+AB42-AH42</f>
        <v>0</v>
      </c>
      <c r="AO42" s="142" t="n">
        <f aca="false">+AD42-AJ42</f>
        <v>-4237008</v>
      </c>
      <c r="AP42" s="142" t="n">
        <f aca="false">+AE42-AK42</f>
        <v>-4213826</v>
      </c>
    </row>
    <row r="43" customFormat="false" ht="12.75" hidden="false" customHeight="false" outlineLevel="0" collapsed="false">
      <c r="A43" s="9" t="s">
        <v>165</v>
      </c>
      <c r="B43" s="9"/>
      <c r="C43" s="9"/>
      <c r="D43" s="27"/>
      <c r="E43" s="259"/>
      <c r="G43" s="0" t="n">
        <v>24562</v>
      </c>
      <c r="H43" s="146"/>
      <c r="I43" s="147"/>
      <c r="M43" s="147"/>
      <c r="N43" s="148"/>
      <c r="O43" s="149"/>
      <c r="P43" s="73"/>
      <c r="Q43" s="97"/>
      <c r="R43" s="144"/>
      <c r="Z43" s="160"/>
      <c r="AA43" s="142"/>
      <c r="AB43" s="142"/>
      <c r="AC43" s="142"/>
      <c r="AD43" s="142"/>
      <c r="AE43" s="142"/>
      <c r="AF43" s="142"/>
      <c r="AI43" s="142"/>
      <c r="AJ43" s="142" t="n">
        <v>5495933</v>
      </c>
      <c r="AK43" s="142" t="n">
        <v>5459183</v>
      </c>
      <c r="AL43" s="142" t="n">
        <f aca="false">+AK43-AJ43</f>
        <v>-36750</v>
      </c>
      <c r="AM43" s="157" t="n">
        <f aca="false">+AA43-AG43</f>
        <v>0</v>
      </c>
      <c r="AN43" s="157" t="n">
        <f aca="false">+AB43-AH43</f>
        <v>0</v>
      </c>
      <c r="AO43" s="142" t="n">
        <f aca="false">+AD43-AJ43</f>
        <v>-5495933</v>
      </c>
      <c r="AP43" s="142" t="n">
        <f aca="false">+AE43-AK43</f>
        <v>-5459183</v>
      </c>
    </row>
    <row r="44" customFormat="false" ht="12.75" hidden="false" customHeight="false" outlineLevel="0" collapsed="false">
      <c r="A44" s="161" t="n">
        <f aca="false">+A38</f>
        <v>37287</v>
      </c>
      <c r="B44" s="9"/>
      <c r="C44" s="260" t="n">
        <v>-1582961.01</v>
      </c>
      <c r="D44" s="68"/>
      <c r="E44" s="261" t="n">
        <v>1116269.86</v>
      </c>
      <c r="F44" s="27" t="n">
        <f aca="false">+E44+C44</f>
        <v>-466691.15</v>
      </c>
      <c r="G44" s="2" t="n">
        <f aca="false">+G42-G43</f>
        <v>15616</v>
      </c>
      <c r="H44" s="262"/>
      <c r="I44" s="142"/>
      <c r="M44" s="147"/>
      <c r="N44" s="148"/>
      <c r="O44" s="149"/>
      <c r="P44" s="73"/>
      <c r="Q44" s="97"/>
      <c r="R44" s="144"/>
      <c r="Z44" s="160"/>
      <c r="AA44" s="142"/>
      <c r="AB44" s="142"/>
      <c r="AC44" s="142"/>
      <c r="AD44" s="142"/>
      <c r="AE44" s="142"/>
      <c r="AF44" s="142"/>
      <c r="AI44" s="142"/>
      <c r="AJ44" s="142" t="n">
        <v>6267433</v>
      </c>
      <c r="AK44" s="142" t="n">
        <v>6340959</v>
      </c>
      <c r="AL44" s="142" t="n">
        <f aca="false">+AK44-AJ44</f>
        <v>73526</v>
      </c>
      <c r="AM44" s="157" t="n">
        <f aca="false">+AA44-AG44</f>
        <v>0</v>
      </c>
      <c r="AN44" s="157" t="n">
        <f aca="false">+AB44-AH44</f>
        <v>0</v>
      </c>
      <c r="AO44" s="142" t="n">
        <f aca="false">+AD44-AJ44</f>
        <v>-6267433</v>
      </c>
      <c r="AP44" s="142" t="n">
        <f aca="false">+AE44-AK44</f>
        <v>-6340959</v>
      </c>
    </row>
    <row r="45" customFormat="false" ht="12.75" hidden="false" customHeight="false" outlineLevel="0" collapsed="false">
      <c r="A45" s="161" t="n">
        <f aca="false">+A39</f>
        <v>37306</v>
      </c>
      <c r="B45" s="9"/>
      <c r="C45" s="27" t="n">
        <f aca="false">+C37*summary!G4</f>
        <v>0</v>
      </c>
      <c r="D45" s="68"/>
      <c r="E45" s="153" t="n">
        <f aca="false">+E37*summary!G3</f>
        <v>-116066.06</v>
      </c>
      <c r="F45" s="27" t="n">
        <f aca="false">+E45+C45</f>
        <v>-116066.06</v>
      </c>
      <c r="G45" s="2"/>
      <c r="H45" s="262"/>
      <c r="I45" s="142"/>
      <c r="M45" s="147"/>
      <c r="N45" s="148"/>
      <c r="O45" s="149"/>
      <c r="P45" s="73"/>
      <c r="Q45" s="97"/>
      <c r="R45" s="144"/>
      <c r="Z45" s="160"/>
      <c r="AA45" s="142"/>
      <c r="AB45" s="142"/>
      <c r="AC45" s="142"/>
      <c r="AD45" s="142"/>
      <c r="AE45" s="142"/>
      <c r="AF45" s="142"/>
      <c r="AI45" s="142"/>
      <c r="AJ45" s="142" t="n">
        <v>5986165</v>
      </c>
      <c r="AK45" s="142" t="n">
        <v>6087179</v>
      </c>
      <c r="AL45" s="142" t="n">
        <f aca="false">+AK45-AJ45</f>
        <v>101014</v>
      </c>
      <c r="AM45" s="157" t="n">
        <f aca="false">+AA45-AG45</f>
        <v>0</v>
      </c>
      <c r="AN45" s="157" t="n">
        <f aca="false">+AB45-AH45</f>
        <v>0</v>
      </c>
      <c r="AO45" s="142" t="n">
        <f aca="false">+AD45-AJ45</f>
        <v>-5986165</v>
      </c>
      <c r="AP45" s="142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8"/>
      <c r="E46" s="153" t="n">
        <v>925707</v>
      </c>
      <c r="F46" s="27" t="n">
        <f aca="false">+E46+C46</f>
        <v>-657254.01</v>
      </c>
      <c r="G46" s="2"/>
      <c r="H46" s="262"/>
      <c r="M46" s="147"/>
      <c r="N46" s="148"/>
      <c r="O46" s="149"/>
      <c r="P46" s="73"/>
      <c r="Q46" s="97"/>
      <c r="R46" s="144"/>
      <c r="Z46" s="160"/>
      <c r="AA46" s="142"/>
      <c r="AB46" s="142"/>
      <c r="AC46" s="142"/>
      <c r="AD46" s="142"/>
      <c r="AE46" s="142"/>
      <c r="AF46" s="142"/>
      <c r="AI46" s="142"/>
      <c r="AJ46" s="142" t="n">
        <v>4390912</v>
      </c>
      <c r="AK46" s="142" t="n">
        <v>4422415</v>
      </c>
      <c r="AL46" s="142" t="n">
        <f aca="false">+AK46-AJ46</f>
        <v>31503</v>
      </c>
      <c r="AM46" s="157" t="n">
        <f aca="false">+AA46-AG46</f>
        <v>0</v>
      </c>
      <c r="AN46" s="157" t="n">
        <f aca="false">+AB46-AH46</f>
        <v>0</v>
      </c>
      <c r="AO46" s="142" t="n">
        <f aca="false">+AD46-AJ46</f>
        <v>-4390912</v>
      </c>
      <c r="AP46" s="142" t="n">
        <f aca="false">+AE46-AK46</f>
        <v>-4422415</v>
      </c>
    </row>
    <row r="47" customFormat="false" ht="12.75" hidden="false" customHeight="false" outlineLevel="0" collapsed="false">
      <c r="A47" s="141"/>
      <c r="B47" s="142"/>
      <c r="C47" s="153"/>
      <c r="D47" s="153"/>
      <c r="E47" s="153"/>
      <c r="F47" s="27"/>
      <c r="G47" s="2"/>
      <c r="H47" s="262"/>
      <c r="M47" s="147"/>
      <c r="N47" s="148"/>
      <c r="O47" s="149"/>
      <c r="P47" s="73"/>
      <c r="Q47" s="97"/>
      <c r="R47" s="144"/>
      <c r="Z47" s="160"/>
      <c r="AA47" s="142"/>
      <c r="AB47" s="142"/>
      <c r="AC47" s="142"/>
      <c r="AD47" s="142"/>
      <c r="AE47" s="142"/>
      <c r="AF47" s="142"/>
      <c r="AI47" s="142"/>
      <c r="AJ47" s="142" t="n">
        <f aca="false">3941641</f>
        <v>3941641</v>
      </c>
      <c r="AK47" s="142" t="n">
        <f aca="false">3996593+13790</f>
        <v>4010383</v>
      </c>
      <c r="AL47" s="142" t="n">
        <f aca="false">+AK47-AJ47</f>
        <v>68742</v>
      </c>
      <c r="AM47" s="157" t="n">
        <f aca="false">+AA47-AG47</f>
        <v>0</v>
      </c>
      <c r="AN47" s="157" t="n">
        <f aca="false">+AB47-AH47</f>
        <v>0</v>
      </c>
      <c r="AO47" s="142" t="n">
        <f aca="false">+AD47-AJ47</f>
        <v>-3941641</v>
      </c>
      <c r="AP47" s="142" t="n">
        <f aca="false">+AE47-AK47</f>
        <v>-4010383</v>
      </c>
    </row>
    <row r="48" customFormat="false" ht="12.75" hidden="false" customHeight="false" outlineLevel="0" collapsed="false">
      <c r="A48" s="141"/>
      <c r="B48" s="142"/>
      <c r="C48" s="142"/>
      <c r="D48" s="142"/>
      <c r="E48" s="248"/>
      <c r="F48" s="73"/>
      <c r="H48" s="146"/>
      <c r="N48" s="148"/>
      <c r="Z48" s="160"/>
      <c r="AA48" s="142"/>
      <c r="AB48" s="142"/>
      <c r="AC48" s="142"/>
      <c r="AD48" s="142"/>
      <c r="AE48" s="142"/>
      <c r="AF48" s="157"/>
      <c r="AI48" s="157"/>
      <c r="AL48" s="157" t="n">
        <f aca="false">SUM(AL7:AL47)</f>
        <v>41890</v>
      </c>
      <c r="AM48" s="157" t="n">
        <f aca="false">+AA48-AG48</f>
        <v>0</v>
      </c>
      <c r="AN48" s="157" t="n">
        <f aca="false">+AB48-AH48</f>
        <v>0</v>
      </c>
      <c r="AO48" s="142" t="n">
        <f aca="false">+AD48-AJ48</f>
        <v>0</v>
      </c>
      <c r="AP48" s="142" t="n">
        <f aca="false">+AE48-AK48</f>
        <v>0</v>
      </c>
    </row>
    <row r="49" customFormat="false" ht="12.75" hidden="false" customHeight="false" outlineLevel="0" collapsed="false">
      <c r="A49" s="141"/>
      <c r="B49" s="142"/>
      <c r="C49" s="142"/>
      <c r="D49" s="142"/>
      <c r="E49" s="248"/>
      <c r="F49" s="73"/>
      <c r="H49" s="146"/>
      <c r="Z49" s="160"/>
      <c r="AA49" s="142"/>
      <c r="AB49" s="142"/>
      <c r="AC49" s="142"/>
      <c r="AD49" s="142"/>
      <c r="AE49" s="142"/>
      <c r="AF49" s="9"/>
      <c r="AN49" s="0"/>
    </row>
    <row r="50" customFormat="false" ht="12.75" hidden="false" customHeight="false" outlineLevel="0" collapsed="false">
      <c r="A50" s="141"/>
      <c r="B50" s="142"/>
      <c r="C50" s="142"/>
      <c r="D50" s="142"/>
      <c r="E50" s="142"/>
      <c r="F50" s="73"/>
      <c r="H50" s="146"/>
      <c r="Z50" s="160"/>
      <c r="AA50" s="142"/>
      <c r="AB50" s="142"/>
      <c r="AC50" s="142"/>
      <c r="AD50" s="142"/>
      <c r="AE50" s="142"/>
      <c r="AF50" s="9"/>
      <c r="AN50" s="0"/>
    </row>
    <row r="51" customFormat="false" ht="12.75" hidden="false" customHeight="false" outlineLevel="0" collapsed="false">
      <c r="A51" s="141"/>
      <c r="B51" s="142"/>
      <c r="C51" s="142"/>
      <c r="D51" s="142"/>
      <c r="E51" s="142"/>
      <c r="F51" s="73"/>
      <c r="H51" s="146"/>
      <c r="Z51" s="160"/>
      <c r="AA51" s="142"/>
      <c r="AB51" s="142"/>
      <c r="AC51" s="142"/>
      <c r="AD51" s="142"/>
      <c r="AE51" s="142"/>
      <c r="AF51" s="73"/>
      <c r="AN51" s="0"/>
    </row>
    <row r="52" customFormat="false" ht="12.75" hidden="false" customHeight="false" outlineLevel="0" collapsed="false">
      <c r="A52" s="141"/>
      <c r="B52" s="142"/>
      <c r="C52" s="142"/>
      <c r="D52" s="142"/>
      <c r="E52" s="142"/>
      <c r="F52" s="73"/>
      <c r="H52" s="146"/>
      <c r="Z52" s="160"/>
      <c r="AA52" s="142"/>
      <c r="AB52" s="142"/>
      <c r="AC52" s="142"/>
      <c r="AD52" s="142"/>
      <c r="AE52" s="142"/>
      <c r="AF52" s="9"/>
      <c r="AN52" s="0"/>
    </row>
    <row r="53" customFormat="false" ht="12.75" hidden="false" customHeight="false" outlineLevel="0" collapsed="false">
      <c r="A53" s="141"/>
      <c r="B53" s="142"/>
      <c r="C53" s="142"/>
      <c r="D53" s="142"/>
      <c r="E53" s="142"/>
      <c r="F53" s="73"/>
      <c r="H53" s="146"/>
      <c r="Z53" s="160"/>
      <c r="AA53" s="142"/>
      <c r="AB53" s="142"/>
      <c r="AC53" s="142"/>
      <c r="AD53" s="142"/>
      <c r="AE53" s="142"/>
      <c r="AF53" s="9"/>
      <c r="AN53" s="0"/>
    </row>
    <row r="54" customFormat="false" ht="12.75" hidden="false" customHeight="false" outlineLevel="0" collapsed="false">
      <c r="A54" s="141"/>
      <c r="B54" s="142"/>
      <c r="C54" s="142"/>
      <c r="D54" s="142"/>
      <c r="E54" s="142"/>
      <c r="F54" s="73"/>
      <c r="H54" s="146"/>
      <c r="Z54" s="160"/>
      <c r="AA54" s="142"/>
      <c r="AB54" s="142"/>
      <c r="AC54" s="142"/>
      <c r="AD54" s="142"/>
      <c r="AE54" s="142"/>
      <c r="AF54" s="9"/>
      <c r="AN54" s="0"/>
    </row>
    <row r="55" customFormat="false" ht="12.75" hidden="false" customHeight="false" outlineLevel="0" collapsed="false">
      <c r="A55" s="141"/>
      <c r="B55" s="142"/>
      <c r="C55" s="142"/>
      <c r="D55" s="142"/>
      <c r="E55" s="142"/>
      <c r="F55" s="73"/>
      <c r="H55" s="146"/>
      <c r="Z55" s="160"/>
      <c r="AA55" s="142"/>
      <c r="AB55" s="142"/>
      <c r="AC55" s="142"/>
      <c r="AD55" s="142"/>
      <c r="AE55" s="142"/>
      <c r="AF55" s="9"/>
      <c r="AN55" s="0"/>
    </row>
    <row r="56" customFormat="false" ht="12.75" hidden="false" customHeight="false" outlineLevel="0" collapsed="false">
      <c r="A56" s="141"/>
      <c r="B56" s="142"/>
      <c r="C56" s="142"/>
      <c r="D56" s="142"/>
      <c r="E56" s="142"/>
      <c r="F56" s="73"/>
      <c r="H56" s="146"/>
      <c r="AN56" s="0"/>
    </row>
    <row r="57" customFormat="false" ht="12.75" hidden="false" customHeight="false" outlineLevel="0" collapsed="false">
      <c r="A57" s="141"/>
      <c r="B57" s="142"/>
      <c r="C57" s="142"/>
      <c r="D57" s="142"/>
      <c r="E57" s="142"/>
      <c r="F57" s="73"/>
      <c r="H57" s="146"/>
      <c r="AN57" s="0"/>
    </row>
    <row r="58" customFormat="false" ht="12.75" hidden="false" customHeight="false" outlineLevel="0" collapsed="false">
      <c r="A58" s="141"/>
      <c r="B58" s="142"/>
      <c r="C58" s="142"/>
      <c r="D58" s="142"/>
      <c r="E58" s="142"/>
      <c r="F58" s="73"/>
      <c r="H58" s="146"/>
      <c r="AN58" s="0"/>
    </row>
    <row r="59" customFormat="false" ht="12.75" hidden="false" customHeight="false" outlineLevel="0" collapsed="false">
      <c r="A59" s="141"/>
      <c r="B59" s="142"/>
      <c r="C59" s="142"/>
      <c r="D59" s="142"/>
      <c r="E59" s="142"/>
      <c r="H59" s="146"/>
      <c r="AN59" s="0"/>
    </row>
    <row r="60" customFormat="false" ht="12.75" hidden="false" customHeight="false" outlineLevel="0" collapsed="false">
      <c r="A60" s="141"/>
      <c r="B60" s="142"/>
      <c r="C60" s="142"/>
      <c r="D60" s="142"/>
      <c r="E60" s="142"/>
      <c r="H60" s="146"/>
      <c r="Z60" s="160"/>
      <c r="AA60" s="142"/>
      <c r="AB60" s="142"/>
      <c r="AC60" s="142"/>
      <c r="AD60" s="142"/>
      <c r="AE60" s="142"/>
      <c r="AF60" s="9"/>
      <c r="AN60" s="0"/>
    </row>
    <row r="61" customFormat="false" ht="12.75" hidden="false" customHeight="false" outlineLevel="0" collapsed="false">
      <c r="A61" s="141"/>
      <c r="B61" s="142"/>
      <c r="C61" s="142"/>
      <c r="D61" s="142"/>
      <c r="E61" s="142"/>
      <c r="H61" s="146"/>
      <c r="Z61" s="160"/>
      <c r="AA61" s="142"/>
      <c r="AB61" s="142"/>
      <c r="AC61" s="142"/>
      <c r="AD61" s="142"/>
      <c r="AE61" s="142"/>
      <c r="AF61" s="9"/>
      <c r="AN61" s="0"/>
    </row>
    <row r="62" customFormat="false" ht="12.75" hidden="false" customHeight="false" outlineLevel="0" collapsed="false">
      <c r="A62" s="141"/>
      <c r="B62" s="142"/>
      <c r="C62" s="142"/>
      <c r="D62" s="142"/>
      <c r="E62" s="142"/>
      <c r="H62" s="146"/>
      <c r="Z62" s="160"/>
      <c r="AA62" s="142"/>
      <c r="AB62" s="142"/>
      <c r="AC62" s="142"/>
      <c r="AD62" s="142"/>
      <c r="AE62" s="142"/>
      <c r="AF62" s="9"/>
      <c r="AN62" s="0"/>
    </row>
    <row r="63" customFormat="false" ht="12.75" hidden="false" customHeight="false" outlineLevel="0" collapsed="false">
      <c r="A63" s="141"/>
      <c r="B63" s="142"/>
      <c r="C63" s="142"/>
      <c r="D63" s="142"/>
      <c r="E63" s="142"/>
      <c r="H63" s="146"/>
      <c r="Z63" s="160"/>
      <c r="AA63" s="142"/>
      <c r="AB63" s="142"/>
      <c r="AC63" s="142"/>
      <c r="AD63" s="142"/>
      <c r="AE63" s="142"/>
      <c r="AF63" s="9"/>
      <c r="AN63" s="0"/>
    </row>
    <row r="64" customFormat="false" ht="12.75" hidden="false" customHeight="false" outlineLevel="0" collapsed="false">
      <c r="A64" s="141"/>
      <c r="B64" s="142"/>
      <c r="C64" s="142"/>
      <c r="D64" s="142"/>
      <c r="E64" s="142"/>
      <c r="H64" s="146"/>
      <c r="Z64" s="160"/>
      <c r="AA64" s="142"/>
      <c r="AB64" s="142"/>
      <c r="AC64" s="142"/>
      <c r="AD64" s="142"/>
      <c r="AE64" s="142"/>
      <c r="AF64" s="9"/>
      <c r="AN64" s="0"/>
    </row>
    <row r="65" customFormat="false" ht="12.75" hidden="false" customHeight="false" outlineLevel="0" collapsed="false">
      <c r="A65" s="141"/>
      <c r="B65" s="142"/>
      <c r="C65" s="142"/>
      <c r="D65" s="142"/>
      <c r="E65" s="142"/>
      <c r="H65" s="146"/>
      <c r="Z65" s="160"/>
      <c r="AA65" s="142"/>
      <c r="AB65" s="142"/>
      <c r="AC65" s="142"/>
      <c r="AD65" s="142"/>
      <c r="AE65" s="142"/>
      <c r="AF65" s="9"/>
      <c r="AN65" s="0"/>
    </row>
    <row r="66" customFormat="false" ht="12.75" hidden="false" customHeight="false" outlineLevel="0" collapsed="false">
      <c r="A66" s="141"/>
      <c r="B66" s="142"/>
      <c r="C66" s="142"/>
      <c r="D66" s="142"/>
      <c r="E66" s="142"/>
      <c r="H66" s="146"/>
      <c r="Z66" s="160"/>
      <c r="AA66" s="142"/>
      <c r="AB66" s="142"/>
      <c r="AC66" s="142"/>
      <c r="AD66" s="142"/>
      <c r="AE66" s="142"/>
      <c r="AF66" s="9"/>
      <c r="AN66" s="0"/>
    </row>
    <row r="67" customFormat="false" ht="12.75" hidden="false" customHeight="false" outlineLevel="0" collapsed="false">
      <c r="A67" s="141"/>
      <c r="B67" s="142"/>
      <c r="C67" s="142"/>
      <c r="D67" s="142"/>
      <c r="E67" s="142"/>
      <c r="Z67" s="160"/>
      <c r="AA67" s="142"/>
      <c r="AB67" s="142"/>
      <c r="AC67" s="142"/>
      <c r="AD67" s="142"/>
      <c r="AE67" s="142"/>
      <c r="AF67" s="9"/>
      <c r="AN67" s="0"/>
    </row>
    <row r="68" customFormat="false" ht="12.75" hidden="false" customHeight="false" outlineLevel="0" collapsed="false">
      <c r="A68" s="141"/>
      <c r="B68" s="142"/>
      <c r="C68" s="142"/>
      <c r="D68" s="142"/>
      <c r="E68" s="142"/>
      <c r="H68" s="146"/>
      <c r="I68" s="147"/>
      <c r="J68" s="147"/>
      <c r="K68" s="147"/>
      <c r="L68" s="147"/>
      <c r="M68" s="147"/>
      <c r="N68" s="263"/>
      <c r="O68" s="264"/>
      <c r="Z68" s="160"/>
      <c r="AA68" s="142"/>
      <c r="AB68" s="142"/>
      <c r="AC68" s="142"/>
      <c r="AD68" s="142"/>
      <c r="AE68" s="142"/>
      <c r="AF68" s="9"/>
      <c r="AN68" s="0"/>
    </row>
    <row r="69" customFormat="false" ht="12.75" hidden="false" customHeight="false" outlineLevel="0" collapsed="false">
      <c r="A69" s="141"/>
      <c r="B69" s="142"/>
      <c r="C69" s="142"/>
      <c r="D69" s="142"/>
      <c r="E69" s="142"/>
      <c r="H69" s="146"/>
      <c r="I69" s="147"/>
      <c r="J69" s="147"/>
      <c r="K69" s="147"/>
      <c r="L69" s="147"/>
      <c r="M69" s="147"/>
      <c r="N69" s="263"/>
      <c r="O69" s="264"/>
      <c r="Z69" s="160"/>
      <c r="AA69" s="142"/>
      <c r="AB69" s="142"/>
      <c r="AC69" s="142"/>
      <c r="AD69" s="142"/>
      <c r="AE69" s="142"/>
      <c r="AF69" s="9"/>
      <c r="AN69" s="0"/>
    </row>
    <row r="70" customFormat="false" ht="12.75" hidden="false" customHeight="false" outlineLevel="0" collapsed="false">
      <c r="A70" s="141"/>
      <c r="B70" s="142"/>
      <c r="C70" s="142"/>
      <c r="D70" s="142"/>
      <c r="E70" s="142"/>
      <c r="H70" s="146"/>
      <c r="I70" s="147"/>
      <c r="J70" s="147"/>
      <c r="K70" s="147"/>
      <c r="L70" s="147"/>
      <c r="M70" s="147"/>
      <c r="N70" s="263"/>
      <c r="O70" s="264"/>
      <c r="Z70" s="160"/>
      <c r="AA70" s="142"/>
      <c r="AB70" s="142"/>
      <c r="AC70" s="142"/>
      <c r="AD70" s="142"/>
      <c r="AE70" s="142"/>
      <c r="AF70" s="9"/>
      <c r="AN70" s="0"/>
    </row>
    <row r="71" customFormat="false" ht="12.75" hidden="false" customHeight="false" outlineLevel="0" collapsed="false">
      <c r="A71" s="141"/>
      <c r="B71" s="142"/>
      <c r="C71" s="142"/>
      <c r="D71" s="142"/>
      <c r="E71" s="142"/>
      <c r="H71" s="146"/>
      <c r="I71" s="147"/>
      <c r="J71" s="147"/>
      <c r="K71" s="147"/>
      <c r="L71" s="147"/>
      <c r="M71" s="147"/>
      <c r="N71" s="263"/>
      <c r="O71" s="264"/>
      <c r="Z71" s="160"/>
      <c r="AA71" s="142"/>
      <c r="AB71" s="142"/>
      <c r="AC71" s="142"/>
      <c r="AD71" s="142"/>
      <c r="AE71" s="142"/>
      <c r="AF71" s="9"/>
      <c r="AN71" s="0"/>
    </row>
    <row r="72" customFormat="false" ht="12.75" hidden="false" customHeight="false" outlineLevel="0" collapsed="false">
      <c r="A72" s="141"/>
      <c r="B72" s="142"/>
      <c r="C72" s="142"/>
      <c r="D72" s="142"/>
      <c r="E72" s="142"/>
      <c r="H72" s="146"/>
      <c r="I72" s="147"/>
      <c r="J72" s="147"/>
      <c r="K72" s="147"/>
      <c r="L72" s="147"/>
      <c r="M72" s="147"/>
      <c r="N72" s="263"/>
      <c r="O72" s="264"/>
      <c r="Z72" s="160"/>
      <c r="AA72" s="142"/>
      <c r="AB72" s="142"/>
      <c r="AC72" s="142"/>
      <c r="AD72" s="142"/>
      <c r="AE72" s="142"/>
      <c r="AF72" s="9"/>
      <c r="AN72" s="0"/>
    </row>
    <row r="73" customFormat="false" ht="12.75" hidden="false" customHeight="false" outlineLevel="0" collapsed="false">
      <c r="A73" s="141"/>
      <c r="B73" s="142"/>
      <c r="C73" s="142"/>
      <c r="D73" s="142"/>
      <c r="E73" s="142"/>
      <c r="H73" s="146"/>
      <c r="I73" s="147"/>
      <c r="J73" s="147"/>
      <c r="K73" s="147"/>
      <c r="L73" s="147"/>
      <c r="M73" s="147"/>
      <c r="N73" s="263"/>
      <c r="O73" s="264"/>
      <c r="Z73" s="160"/>
      <c r="AA73" s="142"/>
      <c r="AB73" s="142"/>
      <c r="AC73" s="142"/>
      <c r="AD73" s="142"/>
      <c r="AE73" s="142"/>
      <c r="AF73" s="9"/>
      <c r="AN73" s="0"/>
    </row>
    <row r="74" customFormat="false" ht="12.75" hidden="false" customHeight="false" outlineLevel="0" collapsed="false">
      <c r="A74" s="141"/>
      <c r="B74" s="142"/>
      <c r="C74" s="142"/>
      <c r="D74" s="142"/>
      <c r="E74" s="142"/>
      <c r="H74" s="146"/>
      <c r="I74" s="147"/>
      <c r="J74" s="147"/>
      <c r="K74" s="147"/>
      <c r="L74" s="147"/>
      <c r="M74" s="147"/>
      <c r="N74" s="250"/>
      <c r="O74" s="264"/>
      <c r="Z74" s="160"/>
      <c r="AA74" s="142"/>
      <c r="AB74" s="142"/>
      <c r="AC74" s="142"/>
      <c r="AD74" s="142"/>
      <c r="AE74" s="142"/>
      <c r="AF74" s="9"/>
      <c r="AN74" s="0"/>
    </row>
    <row r="75" customFormat="false" ht="12.75" hidden="false" customHeight="false" outlineLevel="0" collapsed="false">
      <c r="A75" s="141"/>
      <c r="B75" s="142"/>
      <c r="C75" s="142"/>
      <c r="D75" s="142"/>
      <c r="E75" s="142"/>
      <c r="F75" s="73"/>
      <c r="H75" s="146"/>
      <c r="I75" s="147"/>
      <c r="J75" s="147"/>
      <c r="K75" s="147"/>
      <c r="L75" s="147"/>
      <c r="M75" s="147"/>
      <c r="N75" s="250"/>
      <c r="O75" s="264"/>
      <c r="Z75" s="160"/>
      <c r="AA75" s="142"/>
      <c r="AB75" s="142"/>
      <c r="AC75" s="142"/>
      <c r="AD75" s="142"/>
      <c r="AE75" s="142"/>
      <c r="AF75" s="9"/>
      <c r="AN75" s="0"/>
    </row>
    <row r="76" customFormat="false" ht="12.75" hidden="false" customHeight="false" outlineLevel="0" collapsed="false">
      <c r="A76" s="265"/>
      <c r="C76" s="157"/>
      <c r="D76" s="157"/>
      <c r="E76" s="157"/>
      <c r="H76" s="146"/>
      <c r="I76" s="147"/>
      <c r="J76" s="147"/>
      <c r="K76" s="147"/>
      <c r="L76" s="147"/>
      <c r="M76" s="147"/>
      <c r="N76" s="250"/>
      <c r="O76" s="264"/>
      <c r="AN76" s="0"/>
    </row>
    <row r="77" customFormat="false" ht="12.75" hidden="false" customHeight="false" outlineLevel="0" collapsed="false">
      <c r="A77" s="265"/>
      <c r="B77" s="19"/>
      <c r="C77" s="142"/>
      <c r="D77" s="142"/>
      <c r="E77" s="157"/>
      <c r="H77" s="146"/>
      <c r="I77" s="147"/>
      <c r="J77" s="147"/>
      <c r="K77" s="147"/>
      <c r="L77" s="147"/>
      <c r="M77" s="147"/>
      <c r="N77" s="250"/>
      <c r="O77" s="264"/>
      <c r="AN77" s="0"/>
    </row>
    <row r="78" customFormat="false" ht="12.75" hidden="false" customHeight="false" outlineLevel="0" collapsed="false">
      <c r="A78" s="171"/>
      <c r="C78" s="157"/>
      <c r="D78" s="157"/>
      <c r="E78" s="157"/>
      <c r="H78" s="146"/>
      <c r="I78" s="147"/>
      <c r="J78" s="147"/>
      <c r="K78" s="147"/>
      <c r="L78" s="147"/>
      <c r="M78" s="147"/>
      <c r="N78" s="250"/>
      <c r="O78" s="264"/>
      <c r="AN78" s="0"/>
    </row>
    <row r="79" customFormat="false" ht="12.75" hidden="false" customHeight="false" outlineLevel="0" collapsed="false">
      <c r="A79" s="171"/>
      <c r="H79" s="146"/>
      <c r="I79" s="147"/>
      <c r="J79" s="147"/>
      <c r="K79" s="147"/>
      <c r="L79" s="147"/>
      <c r="M79" s="147"/>
      <c r="N79" s="250"/>
      <c r="O79" s="264"/>
      <c r="AN79" s="0"/>
    </row>
    <row r="80" customFormat="false" ht="12.75" hidden="false" customHeight="false" outlineLevel="0" collapsed="false">
      <c r="A80" s="210"/>
      <c r="B80" s="204"/>
      <c r="C80" s="142"/>
      <c r="D80" s="142"/>
      <c r="F80" s="210"/>
      <c r="G80" s="204"/>
      <c r="H80" s="142"/>
      <c r="I80" s="142"/>
      <c r="J80" s="142"/>
      <c r="L80" s="210"/>
      <c r="M80" s="204"/>
      <c r="N80" s="142"/>
      <c r="O80" s="142"/>
      <c r="P80" s="142"/>
      <c r="R80" s="210"/>
      <c r="S80" s="204"/>
      <c r="T80" s="142"/>
      <c r="U80" s="142"/>
      <c r="V80" s="142"/>
      <c r="AN80" s="0"/>
    </row>
    <row r="81" customFormat="false" ht="12.75" hidden="false" customHeight="false" outlineLevel="0" collapsed="false">
      <c r="B81" s="131"/>
      <c r="D81" s="133"/>
      <c r="E81" s="133"/>
      <c r="F81" s="0"/>
      <c r="G81" s="133"/>
      <c r="H81" s="9"/>
      <c r="I81" s="133"/>
      <c r="J81" s="133"/>
      <c r="K81" s="133"/>
      <c r="M81" s="131"/>
      <c r="O81" s="266"/>
      <c r="P81" s="133"/>
      <c r="Q81" s="133"/>
      <c r="S81" s="131"/>
      <c r="U81" s="266"/>
      <c r="V81" s="133"/>
      <c r="W81" s="133"/>
      <c r="AN81" s="0"/>
    </row>
    <row r="82" customFormat="false" ht="12.75" hidden="false" customHeight="false" outlineLevel="0" collapsed="false">
      <c r="A82" s="94"/>
      <c r="B82" s="135"/>
      <c r="C82" s="135"/>
      <c r="D82" s="135"/>
      <c r="E82" s="135"/>
      <c r="F82" s="94"/>
      <c r="G82" s="135"/>
      <c r="H82" s="135"/>
      <c r="I82" s="135"/>
      <c r="J82" s="135"/>
      <c r="K82" s="135"/>
      <c r="L82" s="94"/>
      <c r="M82" s="135"/>
      <c r="N82" s="135"/>
      <c r="O82" s="135"/>
      <c r="P82" s="135"/>
      <c r="Q82" s="135"/>
      <c r="R82" s="94"/>
      <c r="S82" s="135"/>
      <c r="T82" s="135"/>
      <c r="U82" s="135"/>
      <c r="V82" s="135"/>
      <c r="W82" s="135"/>
      <c r="AN82" s="0"/>
    </row>
    <row r="83" customFormat="false" ht="12.75" hidden="false" customHeight="false" outlineLevel="0" collapsed="false">
      <c r="A83" s="141"/>
      <c r="B83" s="142"/>
      <c r="C83" s="142"/>
      <c r="D83" s="142"/>
      <c r="E83" s="142"/>
      <c r="F83" s="141"/>
      <c r="G83" s="142"/>
      <c r="H83" s="142"/>
      <c r="I83" s="142"/>
      <c r="J83" s="142"/>
      <c r="K83" s="142"/>
      <c r="L83" s="141"/>
      <c r="M83" s="142"/>
      <c r="N83" s="142"/>
      <c r="O83" s="142"/>
      <c r="P83" s="142"/>
      <c r="Q83" s="142"/>
      <c r="R83" s="141"/>
      <c r="S83" s="142"/>
      <c r="T83" s="142"/>
      <c r="U83" s="142"/>
      <c r="V83" s="142"/>
      <c r="W83" s="142"/>
      <c r="AN83" s="0"/>
    </row>
    <row r="84" customFormat="false" ht="12.75" hidden="false" customHeight="false" outlineLevel="0" collapsed="false">
      <c r="A84" s="141"/>
      <c r="B84" s="142"/>
      <c r="C84" s="142"/>
      <c r="D84" s="142"/>
      <c r="E84" s="142"/>
      <c r="F84" s="141"/>
      <c r="G84" s="142"/>
      <c r="H84" s="142"/>
      <c r="I84" s="142"/>
      <c r="J84" s="142"/>
      <c r="K84" s="142"/>
      <c r="L84" s="141"/>
      <c r="M84" s="142"/>
      <c r="N84" s="142"/>
      <c r="O84" s="142"/>
      <c r="P84" s="142"/>
      <c r="Q84" s="142"/>
      <c r="R84" s="141"/>
      <c r="S84" s="142"/>
      <c r="T84" s="142"/>
      <c r="U84" s="142"/>
      <c r="V84" s="142"/>
      <c r="W84" s="142"/>
      <c r="AN84" s="0"/>
    </row>
    <row r="85" customFormat="false" ht="12.75" hidden="false" customHeight="false" outlineLevel="0" collapsed="false">
      <c r="A85" s="141"/>
      <c r="B85" s="142"/>
      <c r="C85" s="142"/>
      <c r="D85" s="142"/>
      <c r="E85" s="142"/>
      <c r="F85" s="141"/>
      <c r="G85" s="142"/>
      <c r="H85" s="142"/>
      <c r="I85" s="142"/>
      <c r="J85" s="142"/>
      <c r="K85" s="142"/>
      <c r="L85" s="141"/>
      <c r="M85" s="142"/>
      <c r="N85" s="142"/>
      <c r="O85" s="142"/>
      <c r="P85" s="142"/>
      <c r="Q85" s="142"/>
      <c r="R85" s="141"/>
      <c r="S85" s="142"/>
      <c r="T85" s="142"/>
      <c r="U85" s="142"/>
      <c r="V85" s="142"/>
      <c r="W85" s="142"/>
      <c r="AN85" s="0"/>
    </row>
    <row r="86" customFormat="false" ht="12.75" hidden="false" customHeight="false" outlineLevel="0" collapsed="false">
      <c r="A86" s="141"/>
      <c r="B86" s="142"/>
      <c r="C86" s="142"/>
      <c r="D86" s="142"/>
      <c r="E86" s="142"/>
      <c r="F86" s="141"/>
      <c r="G86" s="142"/>
      <c r="H86" s="142"/>
      <c r="I86" s="142"/>
      <c r="J86" s="142"/>
      <c r="K86" s="142"/>
      <c r="L86" s="141"/>
      <c r="M86" s="142"/>
      <c r="N86" s="142"/>
      <c r="O86" s="142"/>
      <c r="P86" s="142"/>
      <c r="Q86" s="142"/>
      <c r="R86" s="141"/>
      <c r="S86" s="142"/>
      <c r="T86" s="142"/>
      <c r="U86" s="142"/>
      <c r="V86" s="142"/>
      <c r="W86" s="142"/>
      <c r="AN86" s="0"/>
    </row>
    <row r="87" customFormat="false" ht="12.75" hidden="false" customHeight="false" outlineLevel="0" collapsed="false">
      <c r="A87" s="141"/>
      <c r="B87" s="142"/>
      <c r="C87" s="142"/>
      <c r="D87" s="142"/>
      <c r="E87" s="142"/>
      <c r="F87" s="141"/>
      <c r="G87" s="142"/>
      <c r="H87" s="142"/>
      <c r="I87" s="142"/>
      <c r="J87" s="142"/>
      <c r="K87" s="142"/>
      <c r="L87" s="141"/>
      <c r="M87" s="142"/>
      <c r="N87" s="142"/>
      <c r="O87" s="142"/>
      <c r="P87" s="142"/>
      <c r="Q87" s="142"/>
      <c r="R87" s="141"/>
      <c r="S87" s="142"/>
      <c r="T87" s="142"/>
      <c r="U87" s="142"/>
      <c r="V87" s="142"/>
      <c r="W87" s="142"/>
    </row>
    <row r="88" customFormat="false" ht="12.75" hidden="false" customHeight="false" outlineLevel="0" collapsed="false">
      <c r="A88" s="141"/>
      <c r="B88" s="142"/>
      <c r="C88" s="142"/>
      <c r="D88" s="142"/>
      <c r="E88" s="142"/>
      <c r="F88" s="141"/>
      <c r="G88" s="142"/>
      <c r="H88" s="142"/>
      <c r="I88" s="142"/>
      <c r="J88" s="142"/>
      <c r="K88" s="142"/>
      <c r="L88" s="141"/>
      <c r="M88" s="142"/>
      <c r="N88" s="142"/>
      <c r="O88" s="142"/>
      <c r="P88" s="142"/>
      <c r="Q88" s="142"/>
      <c r="R88" s="141"/>
      <c r="S88" s="142"/>
      <c r="T88" s="142"/>
      <c r="U88" s="142"/>
      <c r="V88" s="142"/>
      <c r="W88" s="142"/>
    </row>
    <row r="89" customFormat="false" ht="12.75" hidden="false" customHeight="false" outlineLevel="0" collapsed="false">
      <c r="A89" s="141"/>
      <c r="B89" s="142"/>
      <c r="C89" s="142"/>
      <c r="D89" s="142"/>
      <c r="E89" s="142"/>
      <c r="F89" s="141"/>
      <c r="G89" s="142"/>
      <c r="H89" s="142"/>
      <c r="I89" s="142"/>
      <c r="J89" s="142"/>
      <c r="K89" s="142"/>
      <c r="L89" s="141"/>
      <c r="M89" s="142"/>
      <c r="N89" s="142"/>
      <c r="O89" s="142"/>
      <c r="P89" s="142"/>
      <c r="Q89" s="142"/>
      <c r="R89" s="141"/>
      <c r="S89" s="142"/>
      <c r="T89" s="142"/>
      <c r="U89" s="142"/>
      <c r="V89" s="142"/>
      <c r="W89" s="142"/>
    </row>
    <row r="90" customFormat="false" ht="12.75" hidden="false" customHeight="false" outlineLevel="0" collapsed="false">
      <c r="A90" s="141"/>
      <c r="B90" s="142"/>
      <c r="C90" s="142"/>
      <c r="D90" s="142"/>
      <c r="E90" s="142"/>
      <c r="F90" s="141"/>
      <c r="G90" s="142"/>
      <c r="H90" s="142"/>
      <c r="I90" s="142"/>
      <c r="J90" s="142"/>
      <c r="K90" s="142"/>
      <c r="L90" s="141"/>
      <c r="M90" s="142"/>
      <c r="N90" s="142"/>
      <c r="O90" s="142"/>
      <c r="P90" s="142"/>
      <c r="Q90" s="142"/>
      <c r="R90" s="141"/>
      <c r="S90" s="142"/>
      <c r="T90" s="142"/>
      <c r="U90" s="142"/>
      <c r="V90" s="142"/>
      <c r="W90" s="142"/>
    </row>
    <row r="91" customFormat="false" ht="12.75" hidden="false" customHeight="false" outlineLevel="0" collapsed="false">
      <c r="A91" s="141"/>
      <c r="B91" s="142"/>
      <c r="C91" s="142"/>
      <c r="D91" s="142"/>
      <c r="E91" s="142"/>
      <c r="F91" s="141"/>
      <c r="G91" s="142"/>
      <c r="H91" s="142"/>
      <c r="I91" s="142"/>
      <c r="J91" s="142"/>
      <c r="K91" s="142"/>
      <c r="L91" s="141"/>
      <c r="M91" s="142"/>
      <c r="N91" s="142"/>
      <c r="O91" s="142"/>
      <c r="P91" s="142"/>
      <c r="Q91" s="142"/>
      <c r="R91" s="141"/>
      <c r="S91" s="142"/>
      <c r="T91" s="142"/>
      <c r="U91" s="142"/>
      <c r="V91" s="142"/>
      <c r="W91" s="142"/>
    </row>
    <row r="92" customFormat="false" ht="12.75" hidden="false" customHeight="false" outlineLevel="0" collapsed="false">
      <c r="A92" s="141"/>
      <c r="B92" s="142"/>
      <c r="C92" s="142"/>
      <c r="D92" s="142"/>
      <c r="E92" s="142"/>
      <c r="F92" s="141"/>
      <c r="G92" s="142"/>
      <c r="H92" s="142"/>
      <c r="I92" s="142"/>
      <c r="J92" s="142"/>
      <c r="K92" s="142"/>
      <c r="L92" s="141"/>
      <c r="M92" s="142"/>
      <c r="N92" s="142"/>
      <c r="O92" s="142"/>
      <c r="P92" s="142"/>
      <c r="Q92" s="142"/>
      <c r="R92" s="141"/>
      <c r="S92" s="142"/>
      <c r="T92" s="142"/>
      <c r="U92" s="142"/>
      <c r="V92" s="142"/>
      <c r="W92" s="142"/>
    </row>
    <row r="93" customFormat="false" ht="12.75" hidden="false" customHeight="false" outlineLevel="0" collapsed="false">
      <c r="A93" s="141"/>
      <c r="B93" s="142"/>
      <c r="C93" s="142"/>
      <c r="D93" s="142"/>
      <c r="E93" s="142"/>
      <c r="F93" s="141"/>
      <c r="G93" s="142"/>
      <c r="H93" s="142"/>
      <c r="I93" s="142"/>
      <c r="J93" s="142"/>
      <c r="K93" s="142"/>
      <c r="L93" s="141"/>
      <c r="M93" s="142"/>
      <c r="N93" s="142"/>
      <c r="O93" s="142"/>
      <c r="P93" s="142"/>
      <c r="Q93" s="142"/>
      <c r="R93" s="141"/>
      <c r="S93" s="142"/>
      <c r="T93" s="142"/>
      <c r="U93" s="142"/>
      <c r="V93" s="142"/>
      <c r="W93" s="142"/>
    </row>
    <row r="94" customFormat="false" ht="12.75" hidden="false" customHeight="false" outlineLevel="0" collapsed="false">
      <c r="A94" s="141"/>
      <c r="B94" s="142"/>
      <c r="C94" s="142"/>
      <c r="D94" s="142"/>
      <c r="E94" s="142"/>
      <c r="F94" s="141"/>
      <c r="G94" s="142"/>
      <c r="H94" s="142"/>
      <c r="I94" s="142"/>
      <c r="J94" s="142"/>
      <c r="K94" s="142"/>
      <c r="L94" s="141"/>
      <c r="M94" s="142"/>
      <c r="N94" s="142"/>
      <c r="O94" s="142"/>
      <c r="P94" s="142"/>
      <c r="Q94" s="142"/>
      <c r="R94" s="141"/>
      <c r="S94" s="142"/>
      <c r="T94" s="142"/>
      <c r="U94" s="142"/>
      <c r="V94" s="142"/>
      <c r="W94" s="142"/>
    </row>
    <row r="95" customFormat="false" ht="12.75" hidden="false" customHeight="false" outlineLevel="0" collapsed="false">
      <c r="A95" s="141"/>
      <c r="B95" s="142"/>
      <c r="C95" s="142"/>
      <c r="D95" s="142"/>
      <c r="E95" s="142"/>
      <c r="F95" s="141"/>
      <c r="G95" s="142"/>
      <c r="H95" s="142"/>
      <c r="I95" s="142"/>
      <c r="J95" s="142"/>
      <c r="K95" s="142"/>
      <c r="L95" s="141"/>
      <c r="M95" s="142"/>
      <c r="N95" s="142"/>
      <c r="O95" s="142"/>
      <c r="P95" s="142"/>
      <c r="Q95" s="142"/>
      <c r="R95" s="141"/>
      <c r="S95" s="142"/>
      <c r="T95" s="142"/>
      <c r="U95" s="142"/>
      <c r="V95" s="142"/>
      <c r="W95" s="142"/>
    </row>
    <row r="96" customFormat="false" ht="12.75" hidden="false" customHeight="false" outlineLevel="0" collapsed="false">
      <c r="A96" s="141"/>
      <c r="B96" s="142"/>
      <c r="C96" s="142"/>
      <c r="D96" s="142"/>
      <c r="E96" s="142"/>
      <c r="F96" s="141"/>
      <c r="G96" s="142"/>
      <c r="H96" s="142"/>
      <c r="I96" s="142"/>
      <c r="J96" s="142"/>
      <c r="K96" s="142"/>
      <c r="L96" s="141"/>
      <c r="M96" s="142"/>
      <c r="N96" s="142"/>
      <c r="O96" s="142"/>
      <c r="P96" s="142"/>
      <c r="Q96" s="142"/>
      <c r="R96" s="141"/>
      <c r="S96" s="142"/>
      <c r="T96" s="142"/>
      <c r="U96" s="142"/>
      <c r="V96" s="142"/>
      <c r="W96" s="142"/>
    </row>
    <row r="97" customFormat="false" ht="12.75" hidden="false" customHeight="false" outlineLevel="0" collapsed="false">
      <c r="A97" s="141"/>
      <c r="B97" s="142"/>
      <c r="C97" s="142"/>
      <c r="D97" s="142"/>
      <c r="E97" s="142"/>
      <c r="F97" s="141"/>
      <c r="G97" s="142"/>
      <c r="H97" s="142"/>
      <c r="I97" s="142"/>
      <c r="J97" s="142"/>
      <c r="K97" s="142"/>
      <c r="L97" s="141"/>
      <c r="M97" s="142"/>
      <c r="N97" s="142"/>
      <c r="O97" s="142"/>
      <c r="P97" s="142"/>
      <c r="Q97" s="142"/>
      <c r="R97" s="141"/>
      <c r="S97" s="142"/>
      <c r="T97" s="142"/>
      <c r="U97" s="142"/>
      <c r="V97" s="142"/>
      <c r="W97" s="142"/>
    </row>
    <row r="98" customFormat="false" ht="12.75" hidden="false" customHeight="false" outlineLevel="0" collapsed="false">
      <c r="A98" s="141"/>
      <c r="B98" s="142"/>
      <c r="C98" s="142"/>
      <c r="D98" s="142"/>
      <c r="E98" s="142"/>
      <c r="F98" s="141"/>
      <c r="G98" s="142"/>
      <c r="H98" s="142"/>
      <c r="I98" s="142"/>
      <c r="J98" s="142"/>
      <c r="K98" s="142"/>
      <c r="L98" s="141"/>
      <c r="M98" s="142"/>
      <c r="N98" s="142"/>
      <c r="O98" s="142"/>
      <c r="P98" s="142"/>
      <c r="Q98" s="142"/>
      <c r="R98" s="141"/>
      <c r="S98" s="142"/>
      <c r="T98" s="142"/>
      <c r="U98" s="142"/>
      <c r="V98" s="142"/>
      <c r="W98" s="142"/>
    </row>
    <row r="99" customFormat="false" ht="12.75" hidden="false" customHeight="false" outlineLevel="0" collapsed="false">
      <c r="A99" s="141"/>
      <c r="B99" s="142"/>
      <c r="C99" s="142"/>
      <c r="D99" s="142"/>
      <c r="E99" s="142"/>
      <c r="F99" s="141"/>
      <c r="G99" s="142"/>
      <c r="H99" s="142"/>
      <c r="I99" s="142"/>
      <c r="J99" s="142"/>
      <c r="K99" s="142"/>
      <c r="L99" s="141"/>
      <c r="M99" s="142"/>
      <c r="N99" s="142"/>
      <c r="O99" s="142"/>
      <c r="P99" s="142"/>
      <c r="Q99" s="142"/>
      <c r="R99" s="141"/>
      <c r="S99" s="142"/>
      <c r="T99" s="142"/>
      <c r="U99" s="142"/>
      <c r="V99" s="142"/>
      <c r="W99" s="142"/>
    </row>
    <row r="100" customFormat="false" ht="12.75" hidden="false" customHeight="false" outlineLevel="0" collapsed="false">
      <c r="A100" s="141"/>
      <c r="B100" s="142"/>
      <c r="C100" s="142"/>
      <c r="D100" s="142"/>
      <c r="E100" s="142"/>
      <c r="F100" s="141"/>
      <c r="G100" s="142"/>
      <c r="H100" s="142"/>
      <c r="I100" s="142"/>
      <c r="J100" s="142"/>
      <c r="K100" s="142"/>
      <c r="L100" s="141"/>
      <c r="M100" s="240"/>
      <c r="N100" s="142"/>
      <c r="O100" s="142"/>
      <c r="P100" s="142"/>
      <c r="Q100" s="142"/>
      <c r="R100" s="141"/>
      <c r="S100" s="240"/>
      <c r="T100" s="142"/>
      <c r="U100" s="142"/>
      <c r="V100" s="142"/>
      <c r="W100" s="142"/>
    </row>
    <row r="101" customFormat="false" ht="12.75" hidden="false" customHeight="false" outlineLevel="0" collapsed="false">
      <c r="A101" s="141"/>
      <c r="B101" s="142"/>
      <c r="C101" s="142"/>
      <c r="D101" s="142"/>
      <c r="E101" s="142"/>
      <c r="F101" s="141"/>
      <c r="G101" s="142"/>
      <c r="H101" s="142"/>
      <c r="I101" s="142"/>
      <c r="J101" s="142"/>
      <c r="K101" s="142"/>
      <c r="L101" s="141"/>
      <c r="M101" s="142"/>
      <c r="N101" s="142"/>
      <c r="O101" s="142"/>
      <c r="P101" s="142"/>
      <c r="Q101" s="142"/>
      <c r="R101" s="141"/>
      <c r="S101" s="142"/>
      <c r="T101" s="142"/>
      <c r="U101" s="142"/>
      <c r="V101" s="142"/>
      <c r="W101" s="142"/>
    </row>
    <row r="102" customFormat="false" ht="12.75" hidden="false" customHeight="false" outlineLevel="0" collapsed="false">
      <c r="A102" s="141"/>
      <c r="B102" s="142"/>
      <c r="C102" s="142"/>
      <c r="D102" s="142"/>
      <c r="E102" s="142"/>
      <c r="F102" s="141"/>
      <c r="G102" s="142"/>
      <c r="H102" s="142"/>
      <c r="I102" s="142"/>
      <c r="J102" s="142"/>
      <c r="K102" s="142"/>
      <c r="L102" s="141"/>
      <c r="M102" s="142"/>
      <c r="N102" s="142"/>
      <c r="O102" s="142"/>
      <c r="P102" s="142"/>
      <c r="Q102" s="142"/>
      <c r="R102" s="141"/>
      <c r="S102" s="142"/>
      <c r="T102" s="142"/>
      <c r="U102" s="142"/>
      <c r="V102" s="142"/>
      <c r="W102" s="142"/>
    </row>
    <row r="103" customFormat="false" ht="12.75" hidden="false" customHeight="false" outlineLevel="0" collapsed="false">
      <c r="A103" s="141"/>
      <c r="B103" s="142"/>
      <c r="C103" s="142"/>
      <c r="D103" s="142"/>
      <c r="E103" s="142"/>
      <c r="F103" s="141"/>
      <c r="G103" s="142"/>
      <c r="H103" s="142"/>
      <c r="I103" s="142"/>
      <c r="J103" s="142"/>
      <c r="K103" s="142"/>
      <c r="L103" s="141"/>
      <c r="M103" s="142"/>
      <c r="N103" s="142"/>
      <c r="O103" s="142"/>
      <c r="P103" s="142"/>
      <c r="Q103" s="142"/>
      <c r="R103" s="141"/>
      <c r="S103" s="142"/>
      <c r="T103" s="142"/>
      <c r="U103" s="142"/>
      <c r="V103" s="142"/>
      <c r="W103" s="142"/>
    </row>
    <row r="104" customFormat="false" ht="12.75" hidden="false" customHeight="false" outlineLevel="0" collapsed="false">
      <c r="A104" s="141"/>
      <c r="B104" s="142"/>
      <c r="C104" s="142"/>
      <c r="D104" s="142"/>
      <c r="E104" s="142"/>
      <c r="F104" s="141"/>
      <c r="G104" s="142"/>
      <c r="H104" s="142"/>
      <c r="I104" s="142"/>
      <c r="J104" s="142"/>
      <c r="K104" s="142"/>
      <c r="L104" s="141"/>
      <c r="M104" s="142"/>
      <c r="N104" s="142"/>
      <c r="O104" s="142"/>
      <c r="P104" s="142"/>
      <c r="Q104" s="142"/>
      <c r="R104" s="141"/>
      <c r="S104" s="142"/>
      <c r="T104" s="142"/>
      <c r="U104" s="142"/>
      <c r="V104" s="142"/>
      <c r="W104" s="142"/>
    </row>
    <row r="105" customFormat="false" ht="12.75" hidden="false" customHeight="false" outlineLevel="0" collapsed="false">
      <c r="A105" s="141"/>
      <c r="B105" s="142"/>
      <c r="C105" s="142"/>
      <c r="D105" s="142"/>
      <c r="E105" s="142"/>
      <c r="F105" s="141"/>
      <c r="G105" s="142"/>
      <c r="H105" s="142"/>
      <c r="I105" s="142"/>
      <c r="J105" s="142"/>
      <c r="K105" s="142"/>
      <c r="L105" s="141"/>
      <c r="M105" s="142"/>
      <c r="N105" s="142"/>
      <c r="O105" s="142"/>
      <c r="P105" s="142"/>
      <c r="Q105" s="142"/>
      <c r="R105" s="141"/>
      <c r="S105" s="142"/>
      <c r="T105" s="142"/>
      <c r="U105" s="142"/>
      <c r="V105" s="142"/>
      <c r="W105" s="142"/>
    </row>
    <row r="106" customFormat="false" ht="12.75" hidden="false" customHeight="false" outlineLevel="0" collapsed="false">
      <c r="A106" s="141"/>
      <c r="B106" s="142"/>
      <c r="C106" s="142"/>
      <c r="D106" s="142"/>
      <c r="E106" s="142"/>
      <c r="F106" s="141"/>
      <c r="G106" s="142"/>
      <c r="H106" s="142"/>
      <c r="I106" s="142"/>
      <c r="J106" s="142"/>
      <c r="K106" s="142"/>
      <c r="L106" s="141"/>
      <c r="M106" s="142"/>
      <c r="N106" s="142"/>
      <c r="O106" s="142"/>
      <c r="P106" s="142"/>
      <c r="Q106" s="142"/>
      <c r="R106" s="141"/>
      <c r="S106" s="142"/>
      <c r="T106" s="142"/>
      <c r="U106" s="142"/>
      <c r="V106" s="142"/>
      <c r="W106" s="142"/>
    </row>
    <row r="107" customFormat="false" ht="12.75" hidden="false" customHeight="false" outlineLevel="0" collapsed="false">
      <c r="A107" s="141"/>
      <c r="B107" s="142"/>
      <c r="C107" s="142"/>
      <c r="D107" s="142"/>
      <c r="E107" s="142"/>
      <c r="F107" s="141"/>
      <c r="G107" s="142"/>
      <c r="H107" s="142"/>
      <c r="I107" s="142"/>
      <c r="J107" s="142"/>
      <c r="K107" s="142"/>
      <c r="L107" s="141"/>
      <c r="M107" s="142"/>
      <c r="N107" s="142"/>
      <c r="O107" s="142"/>
      <c r="P107" s="142"/>
      <c r="Q107" s="142"/>
      <c r="R107" s="141"/>
      <c r="S107" s="142"/>
      <c r="T107" s="142"/>
      <c r="U107" s="142"/>
      <c r="V107" s="142"/>
      <c r="W107" s="142"/>
    </row>
    <row r="108" customFormat="false" ht="12.75" hidden="false" customHeight="false" outlineLevel="0" collapsed="false">
      <c r="A108" s="141"/>
      <c r="B108" s="142"/>
      <c r="C108" s="142"/>
      <c r="D108" s="142"/>
      <c r="E108" s="142"/>
      <c r="F108" s="141"/>
      <c r="G108" s="142"/>
      <c r="H108" s="142"/>
      <c r="I108" s="142"/>
      <c r="J108" s="142"/>
      <c r="K108" s="142"/>
      <c r="L108" s="141"/>
      <c r="M108" s="142"/>
      <c r="N108" s="142"/>
      <c r="O108" s="142"/>
      <c r="P108" s="142"/>
      <c r="Q108" s="142"/>
      <c r="R108" s="141"/>
      <c r="S108" s="142"/>
      <c r="T108" s="142"/>
      <c r="U108" s="142"/>
      <c r="V108" s="142"/>
      <c r="W108" s="142"/>
    </row>
    <row r="109" customFormat="false" ht="12.75" hidden="false" customHeight="false" outlineLevel="0" collapsed="false">
      <c r="A109" s="141"/>
      <c r="B109" s="142"/>
      <c r="C109" s="142"/>
      <c r="D109" s="142"/>
      <c r="E109" s="142"/>
      <c r="F109" s="141"/>
      <c r="G109" s="142"/>
      <c r="H109" s="142"/>
      <c r="I109" s="142"/>
      <c r="J109" s="142"/>
      <c r="K109" s="142"/>
      <c r="L109" s="141"/>
      <c r="M109" s="142"/>
      <c r="N109" s="142"/>
      <c r="O109" s="142"/>
      <c r="P109" s="142"/>
      <c r="Q109" s="142"/>
      <c r="R109" s="141"/>
      <c r="S109" s="142"/>
      <c r="T109" s="142"/>
      <c r="U109" s="142"/>
      <c r="V109" s="142"/>
      <c r="W109" s="142"/>
    </row>
    <row r="110" customFormat="false" ht="12.75" hidden="false" customHeight="false" outlineLevel="0" collapsed="false">
      <c r="A110" s="141"/>
      <c r="B110" s="142"/>
      <c r="C110" s="142"/>
      <c r="D110" s="142"/>
      <c r="E110" s="142"/>
      <c r="F110" s="141"/>
      <c r="G110" s="142"/>
      <c r="H110" s="142"/>
      <c r="I110" s="142"/>
      <c r="J110" s="142"/>
      <c r="K110" s="142"/>
      <c r="L110" s="141"/>
      <c r="M110" s="142"/>
      <c r="N110" s="142"/>
      <c r="O110" s="142"/>
      <c r="P110" s="142"/>
      <c r="Q110" s="142"/>
      <c r="R110" s="141"/>
      <c r="S110" s="142"/>
      <c r="T110" s="142"/>
      <c r="U110" s="142"/>
      <c r="V110" s="142"/>
      <c r="W110" s="142"/>
    </row>
    <row r="111" customFormat="false" ht="12.75" hidden="false" customHeight="false" outlineLevel="0" collapsed="false">
      <c r="A111" s="141"/>
      <c r="B111" s="142"/>
      <c r="C111" s="142"/>
      <c r="D111" s="142"/>
      <c r="E111" s="142"/>
      <c r="F111" s="141"/>
      <c r="G111" s="142"/>
      <c r="H111" s="142"/>
      <c r="I111" s="142"/>
      <c r="J111" s="142"/>
      <c r="K111" s="142"/>
      <c r="L111" s="141"/>
      <c r="M111" s="142"/>
      <c r="N111" s="142"/>
      <c r="O111" s="142"/>
      <c r="P111" s="142"/>
      <c r="Q111" s="142"/>
      <c r="R111" s="141"/>
      <c r="S111" s="142"/>
      <c r="T111" s="142"/>
      <c r="U111" s="142"/>
      <c r="V111" s="142"/>
      <c r="W111" s="142"/>
    </row>
    <row r="112" customFormat="false" ht="12.75" hidden="false" customHeight="false" outlineLevel="0" collapsed="false">
      <c r="A112" s="141"/>
      <c r="B112" s="142"/>
      <c r="C112" s="142"/>
      <c r="D112" s="142"/>
      <c r="E112" s="142"/>
      <c r="F112" s="141"/>
      <c r="G112" s="142"/>
      <c r="H112" s="142"/>
      <c r="I112" s="142"/>
      <c r="J112" s="142"/>
      <c r="K112" s="142"/>
      <c r="L112" s="141"/>
      <c r="M112" s="142"/>
      <c r="N112" s="142"/>
      <c r="O112" s="142"/>
      <c r="P112" s="142"/>
      <c r="Q112" s="142"/>
      <c r="R112" s="141"/>
      <c r="S112" s="142"/>
      <c r="T112" s="142"/>
      <c r="U112" s="142"/>
      <c r="V112" s="142"/>
      <c r="W112" s="142"/>
    </row>
    <row r="113" customFormat="false" ht="12.75" hidden="false" customHeight="false" outlineLevel="0" collapsed="false">
      <c r="A113" s="141"/>
      <c r="B113" s="142"/>
      <c r="C113" s="142"/>
      <c r="D113" s="142"/>
      <c r="E113" s="142"/>
      <c r="F113" s="141"/>
      <c r="G113" s="142"/>
      <c r="H113" s="142"/>
      <c r="I113" s="142"/>
      <c r="J113" s="142"/>
      <c r="K113" s="142"/>
      <c r="L113" s="141"/>
      <c r="M113" s="142"/>
      <c r="N113" s="142"/>
      <c r="O113" s="142"/>
      <c r="P113" s="142"/>
      <c r="Q113" s="142"/>
      <c r="R113" s="141"/>
      <c r="S113" s="142"/>
      <c r="T113" s="142"/>
      <c r="U113" s="142"/>
      <c r="V113" s="142"/>
      <c r="W113" s="142"/>
    </row>
    <row r="114" customFormat="false" ht="12.75" hidden="false" customHeight="false" outlineLevel="0" collapsed="false">
      <c r="A114" s="141"/>
      <c r="B114" s="142"/>
      <c r="C114" s="142"/>
      <c r="D114" s="142"/>
      <c r="E114" s="142"/>
      <c r="F114" s="141"/>
      <c r="G114" s="142"/>
      <c r="H114" s="142"/>
      <c r="I114" s="142"/>
      <c r="J114" s="142"/>
      <c r="K114" s="142"/>
      <c r="L114" s="141"/>
      <c r="M114" s="142"/>
      <c r="N114" s="142"/>
      <c r="O114" s="142"/>
      <c r="P114" s="142"/>
      <c r="Q114" s="142"/>
      <c r="R114" s="141"/>
      <c r="S114" s="142"/>
      <c r="T114" s="142"/>
      <c r="U114" s="142"/>
      <c r="V114" s="142"/>
      <c r="W114" s="142"/>
    </row>
    <row r="115" customFormat="false" ht="12.75" hidden="false" customHeight="false" outlineLevel="0" collapsed="false">
      <c r="A115" s="265"/>
      <c r="C115" s="157"/>
      <c r="D115" s="157"/>
      <c r="E115" s="157"/>
      <c r="F115" s="265"/>
      <c r="H115" s="157"/>
      <c r="J115" s="157"/>
      <c r="K115" s="157"/>
      <c r="L115" s="265"/>
      <c r="N115" s="157"/>
      <c r="P115" s="157"/>
      <c r="Q115" s="157"/>
      <c r="R115" s="265"/>
      <c r="T115" s="157"/>
      <c r="V115" s="157"/>
      <c r="W115" s="157"/>
    </row>
    <row r="116" customFormat="false" ht="12.75" hidden="false" customHeight="false" outlineLevel="0" collapsed="false">
      <c r="A116" s="265"/>
      <c r="B116" s="19"/>
      <c r="C116" s="142"/>
      <c r="D116" s="142"/>
      <c r="E116" s="157"/>
      <c r="F116" s="195"/>
      <c r="G116" s="19"/>
      <c r="H116" s="142"/>
      <c r="I116" s="142"/>
      <c r="J116" s="142"/>
      <c r="K116" s="157"/>
      <c r="L116" s="195"/>
      <c r="M116" s="19"/>
      <c r="N116" s="142"/>
      <c r="O116" s="142"/>
      <c r="P116" s="142"/>
      <c r="Q116" s="157"/>
      <c r="R116" s="195"/>
      <c r="S116" s="19"/>
      <c r="T116" s="142"/>
      <c r="U116" s="142"/>
      <c r="V116" s="142"/>
      <c r="W116" s="157"/>
    </row>
    <row r="117" customFormat="false" ht="12.75" hidden="false" customHeight="false" outlineLevel="0" collapsed="false">
      <c r="A117" s="171"/>
      <c r="C117" s="157"/>
      <c r="D117" s="157"/>
      <c r="E117" s="157"/>
      <c r="F117" s="171"/>
      <c r="H117" s="157"/>
      <c r="I117" s="73"/>
      <c r="J117" s="157"/>
      <c r="K117" s="157"/>
      <c r="L117" s="171"/>
      <c r="N117" s="157"/>
      <c r="O117" s="73"/>
      <c r="P117" s="157"/>
      <c r="Q117" s="157"/>
      <c r="R117" s="171"/>
      <c r="T117" s="157"/>
      <c r="U117" s="73"/>
      <c r="V117" s="157"/>
      <c r="W117" s="157"/>
    </row>
    <row r="118" customFormat="false" ht="12.75" hidden="false" customHeight="false" outlineLevel="0" collapsed="false">
      <c r="A118" s="171"/>
    </row>
    <row r="119" customFormat="false" ht="12.75" hidden="false" customHeight="false" outlineLevel="0" collapsed="false">
      <c r="A119" s="171"/>
      <c r="G119" s="32"/>
      <c r="J119" s="32"/>
    </row>
    <row r="120" customFormat="false" ht="12.75" hidden="false" customHeight="false" outlineLevel="0" collapsed="false">
      <c r="A120" s="171"/>
      <c r="P120" s="73"/>
    </row>
    <row r="121" customFormat="false" ht="12.75" hidden="false" customHeight="false" outlineLevel="0" collapsed="false">
      <c r="A121" s="171"/>
      <c r="G121" s="76"/>
      <c r="J121" s="76"/>
      <c r="R121" s="210"/>
      <c r="S121" s="204"/>
      <c r="T121" s="142"/>
      <c r="U121" s="142"/>
      <c r="V121" s="142"/>
    </row>
    <row r="122" customFormat="false" ht="12.75" hidden="false" customHeight="false" outlineLevel="0" collapsed="false">
      <c r="A122" s="171"/>
      <c r="Q122" s="133"/>
      <c r="S122" s="131"/>
      <c r="V122" s="245"/>
      <c r="W122" s="133"/>
      <c r="X122" s="245"/>
      <c r="Y122" s="133"/>
      <c r="Z122" s="0"/>
      <c r="AA122" s="244"/>
    </row>
    <row r="123" customFormat="false" ht="12.75" hidden="false" customHeight="false" outlineLevel="0" collapsed="false">
      <c r="A123" s="171"/>
      <c r="Q123" s="135"/>
      <c r="R123" s="94"/>
      <c r="S123" s="135"/>
      <c r="T123" s="135"/>
      <c r="U123" s="247"/>
      <c r="V123" s="135"/>
      <c r="W123" s="135"/>
      <c r="X123" s="135"/>
      <c r="Y123" s="135"/>
      <c r="Z123" s="247"/>
      <c r="AA123" s="244"/>
    </row>
    <row r="124" customFormat="false" ht="12.75" hidden="false" customHeight="false" outlineLevel="0" collapsed="false">
      <c r="A124" s="171"/>
      <c r="Q124" s="142"/>
      <c r="R124" s="141"/>
      <c r="S124" s="142"/>
      <c r="T124" s="142"/>
      <c r="U124" s="142"/>
      <c r="V124" s="142"/>
      <c r="W124" s="142"/>
      <c r="X124" s="142"/>
      <c r="Y124" s="142"/>
      <c r="Z124" s="142"/>
      <c r="AA124" s="142"/>
    </row>
    <row r="125" customFormat="false" ht="12.75" hidden="false" customHeight="false" outlineLevel="0" collapsed="false">
      <c r="A125" s="171"/>
      <c r="Q125" s="142"/>
      <c r="R125" s="141"/>
      <c r="S125" s="142"/>
      <c r="T125" s="142"/>
      <c r="U125" s="142"/>
      <c r="V125" s="142"/>
      <c r="W125" s="142"/>
      <c r="X125" s="142"/>
      <c r="Y125" s="142"/>
      <c r="Z125" s="142"/>
      <c r="AA125" s="142"/>
    </row>
    <row r="126" customFormat="false" ht="12.75" hidden="false" customHeight="false" outlineLevel="0" collapsed="false">
      <c r="A126" s="171"/>
      <c r="Q126" s="142"/>
      <c r="R126" s="141"/>
      <c r="S126" s="142"/>
      <c r="T126" s="142"/>
      <c r="U126" s="142"/>
      <c r="V126" s="142"/>
      <c r="W126" s="142"/>
      <c r="X126" s="142"/>
      <c r="Y126" s="142"/>
      <c r="Z126" s="142"/>
      <c r="AA126" s="142"/>
    </row>
    <row r="127" customFormat="false" ht="12.75" hidden="false" customHeight="false" outlineLevel="0" collapsed="false">
      <c r="A127" s="171"/>
      <c r="Q127" s="142"/>
      <c r="R127" s="141"/>
      <c r="S127" s="142"/>
      <c r="T127" s="142"/>
      <c r="U127" s="142"/>
      <c r="V127" s="142"/>
      <c r="W127" s="142"/>
      <c r="X127" s="142"/>
      <c r="Y127" s="142"/>
      <c r="Z127" s="142"/>
      <c r="AA127" s="142"/>
    </row>
    <row r="128" customFormat="false" ht="12.75" hidden="false" customHeight="false" outlineLevel="0" collapsed="false">
      <c r="A128" s="171"/>
      <c r="Q128" s="142"/>
      <c r="R128" s="141"/>
      <c r="S128" s="142"/>
      <c r="T128" s="142"/>
      <c r="U128" s="142"/>
      <c r="V128" s="142"/>
      <c r="W128" s="142"/>
      <c r="X128" s="142"/>
      <c r="Y128" s="142"/>
      <c r="Z128" s="142"/>
      <c r="AA128" s="142"/>
    </row>
    <row r="129" customFormat="false" ht="12.75" hidden="false" customHeight="false" outlineLevel="0" collapsed="false">
      <c r="A129" s="171"/>
      <c r="Q129" s="142"/>
      <c r="R129" s="141"/>
      <c r="S129" s="142"/>
      <c r="T129" s="142"/>
      <c r="U129" s="142"/>
      <c r="V129" s="142"/>
      <c r="W129" s="142"/>
      <c r="X129" s="142"/>
      <c r="Y129" s="142"/>
      <c r="Z129" s="142"/>
      <c r="AA129" s="142"/>
    </row>
    <row r="130" customFormat="false" ht="12.75" hidden="false" customHeight="false" outlineLevel="0" collapsed="false">
      <c r="Q130" s="142"/>
      <c r="R130" s="141"/>
      <c r="S130" s="142"/>
      <c r="T130" s="142"/>
      <c r="U130" s="142"/>
      <c r="V130" s="142"/>
      <c r="W130" s="142"/>
      <c r="X130" s="142"/>
      <c r="Y130" s="142"/>
      <c r="Z130" s="142"/>
      <c r="AA130" s="142"/>
    </row>
    <row r="131" customFormat="false" ht="12.75" hidden="false" customHeight="false" outlineLevel="0" collapsed="false">
      <c r="Q131" s="142"/>
      <c r="R131" s="141"/>
      <c r="S131" s="142"/>
      <c r="T131" s="142"/>
      <c r="U131" s="142"/>
      <c r="V131" s="142"/>
      <c r="W131" s="142"/>
      <c r="X131" s="142"/>
      <c r="Y131" s="142"/>
      <c r="Z131" s="142"/>
      <c r="AA131" s="142"/>
    </row>
    <row r="132" customFormat="false" ht="12.75" hidden="false" customHeight="false" outlineLevel="0" collapsed="false">
      <c r="Q132" s="142"/>
      <c r="R132" s="141"/>
      <c r="S132" s="142"/>
      <c r="T132" s="142"/>
      <c r="U132" s="142"/>
      <c r="V132" s="142"/>
      <c r="W132" s="142"/>
      <c r="X132" s="142"/>
      <c r="Y132" s="142"/>
      <c r="Z132" s="142"/>
      <c r="AA132" s="142"/>
    </row>
    <row r="133" customFormat="false" ht="12.75" hidden="false" customHeight="false" outlineLevel="0" collapsed="false">
      <c r="Q133" s="142"/>
      <c r="R133" s="141"/>
      <c r="S133" s="142"/>
      <c r="T133" s="142"/>
      <c r="U133" s="142"/>
      <c r="V133" s="142"/>
      <c r="W133" s="142"/>
      <c r="X133" s="142"/>
      <c r="Y133" s="142"/>
      <c r="Z133" s="142"/>
      <c r="AA133" s="142"/>
    </row>
    <row r="134" customFormat="false" ht="12.75" hidden="false" customHeight="false" outlineLevel="0" collapsed="false">
      <c r="Q134" s="142"/>
      <c r="R134" s="141"/>
      <c r="S134" s="142"/>
      <c r="T134" s="142"/>
      <c r="U134" s="142"/>
      <c r="V134" s="142"/>
      <c r="W134" s="142"/>
      <c r="X134" s="142"/>
      <c r="Y134" s="142"/>
      <c r="Z134" s="142"/>
      <c r="AA134" s="142"/>
    </row>
    <row r="135" customFormat="false" ht="12.75" hidden="false" customHeight="false" outlineLevel="0" collapsed="false">
      <c r="Q135" s="142"/>
      <c r="R135" s="141"/>
      <c r="S135" s="142"/>
      <c r="T135" s="142"/>
      <c r="U135" s="142"/>
      <c r="V135" s="142"/>
      <c r="W135" s="142"/>
      <c r="X135" s="142"/>
      <c r="Y135" s="142"/>
      <c r="Z135" s="142"/>
      <c r="AA135" s="142"/>
    </row>
    <row r="136" customFormat="false" ht="12.75" hidden="false" customHeight="false" outlineLevel="0" collapsed="false">
      <c r="Q136" s="142"/>
      <c r="R136" s="141"/>
      <c r="S136" s="142"/>
      <c r="T136" s="142"/>
      <c r="U136" s="142"/>
      <c r="V136" s="142"/>
      <c r="W136" s="142"/>
      <c r="X136" s="142"/>
      <c r="Y136" s="142"/>
      <c r="Z136" s="142"/>
      <c r="AA136" s="142"/>
    </row>
    <row r="137" customFormat="false" ht="12.75" hidden="false" customHeight="false" outlineLevel="0" collapsed="false">
      <c r="Q137" s="142"/>
      <c r="R137" s="141"/>
      <c r="S137" s="142"/>
      <c r="T137" s="142"/>
      <c r="U137" s="142"/>
      <c r="V137" s="142"/>
      <c r="W137" s="142"/>
      <c r="X137" s="142"/>
      <c r="Y137" s="142"/>
      <c r="Z137" s="142"/>
      <c r="AA137" s="142"/>
    </row>
    <row r="138" customFormat="false" ht="12.75" hidden="false" customHeight="false" outlineLevel="0" collapsed="false">
      <c r="Q138" s="142"/>
      <c r="R138" s="141"/>
      <c r="S138" s="142"/>
      <c r="T138" s="142"/>
      <c r="U138" s="142"/>
      <c r="V138" s="142"/>
      <c r="W138" s="142"/>
      <c r="X138" s="142"/>
      <c r="Y138" s="142"/>
      <c r="Z138" s="142"/>
      <c r="AA138" s="142"/>
    </row>
    <row r="139" customFormat="false" ht="12.75" hidden="false" customHeight="false" outlineLevel="0" collapsed="false">
      <c r="Q139" s="142"/>
      <c r="R139" s="141"/>
      <c r="S139" s="142"/>
      <c r="T139" s="142"/>
      <c r="U139" s="142"/>
      <c r="V139" s="142"/>
      <c r="W139" s="142"/>
      <c r="X139" s="142"/>
      <c r="Y139" s="142"/>
      <c r="Z139" s="142"/>
      <c r="AA139" s="142"/>
    </row>
    <row r="140" customFormat="false" ht="12.75" hidden="false" customHeight="false" outlineLevel="0" collapsed="false">
      <c r="Q140" s="142"/>
      <c r="R140" s="141"/>
      <c r="S140" s="142"/>
      <c r="T140" s="142"/>
      <c r="U140" s="142"/>
      <c r="V140" s="142"/>
      <c r="W140" s="142"/>
      <c r="X140" s="142"/>
      <c r="Y140" s="142"/>
      <c r="Z140" s="142"/>
      <c r="AA140" s="142"/>
    </row>
    <row r="141" customFormat="false" ht="12.75" hidden="false" customHeight="false" outlineLevel="0" collapsed="false">
      <c r="Q141" s="142"/>
      <c r="R141" s="141"/>
      <c r="S141" s="142"/>
      <c r="T141" s="142"/>
      <c r="U141" s="142"/>
      <c r="V141" s="142"/>
      <c r="W141" s="142"/>
      <c r="X141" s="142"/>
      <c r="Y141" s="142"/>
      <c r="Z141" s="142"/>
      <c r="AA141" s="142"/>
    </row>
    <row r="142" customFormat="false" ht="12.75" hidden="false" customHeight="false" outlineLevel="0" collapsed="false">
      <c r="Q142" s="142"/>
      <c r="R142" s="141"/>
      <c r="S142" s="142"/>
      <c r="T142" s="142"/>
      <c r="U142" s="142"/>
      <c r="V142" s="142"/>
      <c r="W142" s="142"/>
      <c r="X142" s="142"/>
      <c r="Y142" s="142"/>
      <c r="Z142" s="142"/>
      <c r="AA142" s="142"/>
    </row>
    <row r="143" customFormat="false" ht="12.75" hidden="false" customHeight="false" outlineLevel="0" collapsed="false">
      <c r="Q143" s="142"/>
      <c r="R143" s="141"/>
      <c r="S143" s="142"/>
      <c r="T143" s="142"/>
      <c r="U143" s="142"/>
      <c r="V143" s="142"/>
      <c r="W143" s="142"/>
      <c r="X143" s="142"/>
      <c r="Y143" s="142"/>
      <c r="Z143" s="142"/>
      <c r="AA143" s="142"/>
    </row>
    <row r="144" customFormat="false" ht="12.75" hidden="false" customHeight="false" outlineLevel="0" collapsed="false">
      <c r="Q144" s="142"/>
      <c r="R144" s="141"/>
      <c r="S144" s="142"/>
      <c r="T144" s="142"/>
      <c r="U144" s="142"/>
      <c r="V144" s="142"/>
      <c r="W144" s="142"/>
      <c r="X144" s="142"/>
      <c r="Y144" s="142"/>
      <c r="Z144" s="142"/>
      <c r="AA144" s="142"/>
    </row>
    <row r="145" customFormat="false" ht="12.75" hidden="false" customHeight="false" outlineLevel="0" collapsed="false">
      <c r="Q145" s="142"/>
      <c r="R145" s="141"/>
      <c r="S145" s="142"/>
      <c r="T145" s="142"/>
      <c r="U145" s="142"/>
      <c r="V145" s="142"/>
      <c r="W145" s="142"/>
      <c r="X145" s="142"/>
      <c r="Y145" s="142"/>
      <c r="Z145" s="142"/>
      <c r="AA145" s="142"/>
    </row>
    <row r="146" customFormat="false" ht="12.75" hidden="false" customHeight="false" outlineLevel="0" collapsed="false">
      <c r="Q146" s="142"/>
      <c r="R146" s="141"/>
      <c r="S146" s="142"/>
      <c r="T146" s="142"/>
      <c r="U146" s="142"/>
      <c r="V146" s="142"/>
      <c r="W146" s="142"/>
      <c r="X146" s="142"/>
      <c r="Y146" s="142"/>
      <c r="Z146" s="142"/>
      <c r="AA146" s="142"/>
    </row>
    <row r="147" customFormat="false" ht="12.75" hidden="false" customHeight="false" outlineLevel="0" collapsed="false">
      <c r="Q147" s="142"/>
      <c r="R147" s="141"/>
      <c r="S147" s="142"/>
      <c r="T147" s="142"/>
      <c r="U147" s="142"/>
      <c r="V147" s="142"/>
      <c r="W147" s="142"/>
      <c r="X147" s="142"/>
      <c r="Y147" s="142"/>
      <c r="Z147" s="142"/>
      <c r="AA147" s="142"/>
    </row>
    <row r="148" customFormat="false" ht="12.75" hidden="false" customHeight="false" outlineLevel="0" collapsed="false">
      <c r="Q148" s="142"/>
      <c r="R148" s="141"/>
      <c r="S148" s="142"/>
      <c r="T148" s="142"/>
      <c r="U148" s="142"/>
      <c r="V148" s="142"/>
      <c r="W148" s="142"/>
      <c r="X148" s="142"/>
      <c r="Y148" s="142"/>
      <c r="Z148" s="142"/>
      <c r="AA148" s="142"/>
    </row>
    <row r="149" customFormat="false" ht="12.75" hidden="false" customHeight="false" outlineLevel="0" collapsed="false">
      <c r="Q149" s="142"/>
      <c r="R149" s="141"/>
      <c r="S149" s="142"/>
      <c r="T149" s="142"/>
      <c r="U149" s="142"/>
      <c r="V149" s="142"/>
      <c r="W149" s="142"/>
      <c r="X149" s="142"/>
      <c r="Y149" s="142"/>
      <c r="Z149" s="142"/>
      <c r="AA149" s="142"/>
    </row>
    <row r="150" customFormat="false" ht="12.75" hidden="false" customHeight="false" outlineLevel="0" collapsed="false">
      <c r="Q150" s="142"/>
      <c r="R150" s="141"/>
      <c r="S150" s="142"/>
      <c r="T150" s="142"/>
      <c r="U150" s="142"/>
      <c r="V150" s="142"/>
      <c r="W150" s="142"/>
      <c r="X150" s="142"/>
      <c r="Y150" s="142"/>
      <c r="Z150" s="142"/>
      <c r="AA150" s="142"/>
    </row>
    <row r="151" customFormat="false" ht="12.75" hidden="false" customHeight="false" outlineLevel="0" collapsed="false">
      <c r="Q151" s="142"/>
      <c r="R151" s="141"/>
      <c r="S151" s="142"/>
      <c r="T151" s="142"/>
      <c r="U151" s="142"/>
      <c r="V151" s="142"/>
      <c r="W151" s="142"/>
      <c r="X151" s="142"/>
      <c r="Y151" s="142"/>
      <c r="Z151" s="142"/>
      <c r="AA151" s="142"/>
    </row>
    <row r="152" customFormat="false" ht="12.75" hidden="false" customHeight="false" outlineLevel="0" collapsed="false">
      <c r="Q152" s="142"/>
      <c r="R152" s="141"/>
      <c r="S152" s="142"/>
      <c r="T152" s="142"/>
      <c r="U152" s="142"/>
      <c r="V152" s="142"/>
      <c r="W152" s="142"/>
      <c r="X152" s="142"/>
      <c r="Y152" s="142"/>
      <c r="Z152" s="142"/>
      <c r="AA152" s="142"/>
    </row>
    <row r="153" customFormat="false" ht="12.75" hidden="false" customHeight="false" outlineLevel="0" collapsed="false">
      <c r="Q153" s="142"/>
      <c r="R153" s="141"/>
      <c r="S153" s="142"/>
      <c r="T153" s="142"/>
      <c r="U153" s="142"/>
      <c r="V153" s="142"/>
      <c r="W153" s="142"/>
      <c r="X153" s="142"/>
      <c r="Y153" s="142"/>
      <c r="Z153" s="142"/>
      <c r="AA153" s="142"/>
    </row>
    <row r="154" customFormat="false" ht="12.75" hidden="false" customHeight="false" outlineLevel="0" collapsed="false">
      <c r="Q154" s="142"/>
      <c r="R154" s="141"/>
      <c r="S154" s="142"/>
      <c r="T154" s="142"/>
      <c r="U154" s="142"/>
      <c r="V154" s="142"/>
      <c r="W154" s="142"/>
      <c r="X154" s="142"/>
      <c r="Y154" s="142"/>
      <c r="Z154" s="142"/>
      <c r="AA154" s="142"/>
    </row>
    <row r="155" customFormat="false" ht="12.75" hidden="false" customHeight="false" outlineLevel="0" collapsed="false">
      <c r="Q155" s="142"/>
      <c r="R155" s="141"/>
      <c r="S155" s="142"/>
      <c r="T155" s="142"/>
      <c r="U155" s="76"/>
      <c r="V155" s="142"/>
      <c r="W155" s="142"/>
      <c r="X155" s="142"/>
      <c r="Y155" s="142"/>
      <c r="Z155" s="142"/>
      <c r="AA155" s="142"/>
    </row>
    <row r="156" customFormat="false" ht="12.75" hidden="false" customHeight="false" outlineLevel="0" collapsed="false">
      <c r="Q156" s="157"/>
      <c r="R156" s="195"/>
      <c r="S156" s="19"/>
      <c r="U156" s="142"/>
      <c r="V156" s="142"/>
      <c r="W156" s="142"/>
      <c r="X156" s="142"/>
      <c r="Y156" s="142"/>
      <c r="Z156" s="142"/>
      <c r="AA156" s="157"/>
    </row>
    <row r="157" customFormat="false" ht="12.75" hidden="false" customHeight="false" outlineLevel="0" collapsed="false">
      <c r="Q157" s="157"/>
      <c r="R157" s="195"/>
      <c r="S157" s="19"/>
      <c r="U157" s="267"/>
      <c r="V157" s="73"/>
      <c r="W157" s="157"/>
      <c r="X157" s="73"/>
      <c r="Y157" s="157"/>
      <c r="Z157" s="267"/>
      <c r="AA157" s="267"/>
    </row>
    <row r="158" customFormat="false" ht="12.75" hidden="false" customHeight="false" outlineLevel="0" collapsed="false">
      <c r="Q158" s="157"/>
      <c r="Z158" s="0"/>
      <c r="AA158" s="0"/>
    </row>
    <row r="159" customFormat="false" ht="12.75" hidden="false" customHeight="false" outlineLevel="0" collapsed="false">
      <c r="R159" s="210"/>
      <c r="S159" s="204"/>
      <c r="T159" s="142"/>
      <c r="U159" s="142"/>
      <c r="V159" s="142"/>
    </row>
    <row r="160" customFormat="false" ht="12.75" hidden="false" customHeight="false" outlineLevel="0" collapsed="false">
      <c r="S160" s="131"/>
      <c r="V160" s="245"/>
      <c r="W160" s="133"/>
      <c r="X160" s="245"/>
      <c r="Y160" s="133"/>
      <c r="Z160" s="0"/>
      <c r="AA160" s="244"/>
    </row>
    <row r="161" customFormat="false" ht="12.75" hidden="false" customHeight="false" outlineLevel="0" collapsed="false">
      <c r="R161" s="94"/>
      <c r="S161" s="135"/>
      <c r="T161" s="135"/>
      <c r="U161" s="247"/>
      <c r="V161" s="135"/>
      <c r="W161" s="135"/>
      <c r="X161" s="135"/>
      <c r="Y161" s="135"/>
      <c r="Z161" s="247"/>
      <c r="AA161" s="244"/>
    </row>
    <row r="162" customFormat="false" ht="12.75" hidden="false" customHeight="false" outlineLevel="0" collapsed="false">
      <c r="R162" s="141"/>
      <c r="S162" s="142"/>
      <c r="T162" s="142"/>
      <c r="U162" s="142"/>
      <c r="V162" s="142"/>
      <c r="W162" s="142"/>
      <c r="X162" s="142"/>
      <c r="Y162" s="142"/>
      <c r="Z162" s="142"/>
      <c r="AA162" s="142"/>
    </row>
    <row r="163" customFormat="false" ht="12.75" hidden="false" customHeight="false" outlineLevel="0" collapsed="false">
      <c r="R163" s="141"/>
      <c r="S163" s="142"/>
      <c r="T163" s="142"/>
      <c r="U163" s="142"/>
      <c r="V163" s="142"/>
      <c r="W163" s="142"/>
      <c r="X163" s="142"/>
      <c r="Y163" s="142"/>
      <c r="Z163" s="142"/>
      <c r="AA163" s="142"/>
    </row>
    <row r="164" customFormat="false" ht="12.75" hidden="false" customHeight="false" outlineLevel="0" collapsed="false">
      <c r="R164" s="141"/>
      <c r="S164" s="142"/>
      <c r="T164" s="142"/>
      <c r="U164" s="142"/>
      <c r="V164" s="142"/>
      <c r="W164" s="142"/>
      <c r="X164" s="142"/>
      <c r="Y164" s="142"/>
      <c r="Z164" s="142"/>
      <c r="AA164" s="142"/>
    </row>
    <row r="165" customFormat="false" ht="12.75" hidden="false" customHeight="false" outlineLevel="0" collapsed="false">
      <c r="R165" s="141"/>
      <c r="S165" s="142"/>
      <c r="T165" s="142"/>
      <c r="U165" s="142"/>
      <c r="V165" s="142"/>
      <c r="W165" s="142"/>
      <c r="X165" s="142"/>
      <c r="Y165" s="142"/>
      <c r="Z165" s="142"/>
      <c r="AA165" s="142"/>
    </row>
    <row r="166" customFormat="false" ht="12.75" hidden="false" customHeight="false" outlineLevel="0" collapsed="false">
      <c r="R166" s="141"/>
      <c r="S166" s="142"/>
      <c r="T166" s="142"/>
      <c r="U166" s="142"/>
      <c r="V166" s="142"/>
      <c r="W166" s="142"/>
      <c r="X166" s="142"/>
      <c r="Y166" s="142"/>
      <c r="Z166" s="142"/>
      <c r="AA166" s="142"/>
    </row>
    <row r="167" customFormat="false" ht="12.75" hidden="false" customHeight="false" outlineLevel="0" collapsed="false">
      <c r="R167" s="141"/>
      <c r="S167" s="142"/>
      <c r="T167" s="142"/>
      <c r="U167" s="142"/>
      <c r="V167" s="142"/>
      <c r="W167" s="142"/>
      <c r="X167" s="142"/>
      <c r="Y167" s="142"/>
      <c r="Z167" s="142"/>
      <c r="AA167" s="142"/>
    </row>
    <row r="168" customFormat="false" ht="12.75" hidden="false" customHeight="false" outlineLevel="0" collapsed="false">
      <c r="R168" s="141"/>
      <c r="S168" s="142"/>
      <c r="T168" s="142"/>
      <c r="U168" s="142"/>
      <c r="V168" s="142"/>
      <c r="W168" s="142"/>
      <c r="X168" s="142"/>
      <c r="Y168" s="142"/>
      <c r="Z168" s="142"/>
      <c r="AA168" s="142"/>
    </row>
    <row r="169" customFormat="false" ht="12.75" hidden="false" customHeight="false" outlineLevel="0" collapsed="false">
      <c r="R169" s="141"/>
      <c r="S169" s="142"/>
      <c r="T169" s="142"/>
      <c r="U169" s="142"/>
      <c r="V169" s="142"/>
      <c r="W169" s="142"/>
      <c r="X169" s="142"/>
      <c r="Y169" s="142"/>
      <c r="Z169" s="142"/>
      <c r="AA169" s="142"/>
    </row>
    <row r="170" customFormat="false" ht="12.75" hidden="false" customHeight="false" outlineLevel="0" collapsed="false">
      <c r="R170" s="141"/>
      <c r="S170" s="142"/>
      <c r="T170" s="142"/>
      <c r="U170" s="142"/>
      <c r="V170" s="142"/>
      <c r="W170" s="142"/>
      <c r="X170" s="142"/>
      <c r="Y170" s="142"/>
      <c r="Z170" s="142"/>
      <c r="AA170" s="142"/>
    </row>
    <row r="171" customFormat="false" ht="12.75" hidden="false" customHeight="false" outlineLevel="0" collapsed="false">
      <c r="R171" s="141"/>
      <c r="S171" s="142"/>
      <c r="T171" s="142"/>
      <c r="U171" s="142"/>
      <c r="V171" s="142"/>
      <c r="W171" s="142"/>
      <c r="X171" s="142"/>
      <c r="Y171" s="142"/>
      <c r="Z171" s="142"/>
      <c r="AA171" s="142"/>
    </row>
    <row r="172" customFormat="false" ht="12.75" hidden="false" customHeight="false" outlineLevel="0" collapsed="false">
      <c r="R172" s="141"/>
      <c r="S172" s="142"/>
      <c r="T172" s="142"/>
      <c r="U172" s="142"/>
      <c r="V172" s="142"/>
      <c r="W172" s="142"/>
      <c r="X172" s="142"/>
      <c r="Y172" s="142"/>
      <c r="Z172" s="142"/>
      <c r="AA172" s="142"/>
    </row>
    <row r="173" customFormat="false" ht="12.75" hidden="false" customHeight="false" outlineLevel="0" collapsed="false">
      <c r="R173" s="141"/>
      <c r="S173" s="142"/>
      <c r="T173" s="142"/>
      <c r="U173" s="142"/>
      <c r="V173" s="142"/>
      <c r="W173" s="142"/>
      <c r="X173" s="142"/>
      <c r="Y173" s="142"/>
      <c r="Z173" s="142"/>
      <c r="AA173" s="142"/>
    </row>
    <row r="174" customFormat="false" ht="12.75" hidden="false" customHeight="false" outlineLevel="0" collapsed="false">
      <c r="R174" s="141"/>
      <c r="S174" s="142"/>
      <c r="T174" s="142"/>
      <c r="U174" s="142"/>
      <c r="V174" s="142"/>
      <c r="W174" s="142"/>
      <c r="X174" s="142"/>
      <c r="Y174" s="142"/>
      <c r="Z174" s="142"/>
      <c r="AA174" s="142"/>
    </row>
    <row r="175" customFormat="false" ht="12.75" hidden="false" customHeight="false" outlineLevel="0" collapsed="false">
      <c r="R175" s="141"/>
      <c r="S175" s="142"/>
      <c r="T175" s="142"/>
      <c r="U175" s="142"/>
      <c r="V175" s="142"/>
      <c r="W175" s="142"/>
      <c r="X175" s="142"/>
      <c r="Y175" s="142"/>
      <c r="Z175" s="142"/>
      <c r="AA175" s="142"/>
    </row>
    <row r="176" customFormat="false" ht="12.75" hidden="false" customHeight="false" outlineLevel="0" collapsed="false">
      <c r="R176" s="141"/>
      <c r="S176" s="142"/>
      <c r="T176" s="142"/>
      <c r="U176" s="142"/>
      <c r="V176" s="142"/>
      <c r="W176" s="142"/>
      <c r="X176" s="142"/>
      <c r="Y176" s="142"/>
      <c r="Z176" s="142"/>
      <c r="AA176" s="142"/>
    </row>
    <row r="177" customFormat="false" ht="12.75" hidden="false" customHeight="false" outlineLevel="0" collapsed="false">
      <c r="R177" s="141"/>
      <c r="S177" s="142"/>
      <c r="T177" s="142"/>
      <c r="U177" s="142"/>
      <c r="V177" s="142"/>
      <c r="W177" s="142"/>
      <c r="X177" s="142"/>
      <c r="Y177" s="142"/>
      <c r="Z177" s="142"/>
      <c r="AA177" s="142"/>
    </row>
    <row r="178" customFormat="false" ht="12.75" hidden="false" customHeight="false" outlineLevel="0" collapsed="false">
      <c r="R178" s="141"/>
      <c r="S178" s="142"/>
      <c r="T178" s="142"/>
      <c r="U178" s="142"/>
      <c r="V178" s="142"/>
      <c r="W178" s="142"/>
      <c r="X178" s="142"/>
      <c r="Y178" s="142"/>
      <c r="Z178" s="142"/>
      <c r="AA178" s="142"/>
    </row>
    <row r="179" customFormat="false" ht="12.75" hidden="false" customHeight="false" outlineLevel="0" collapsed="false">
      <c r="R179" s="141"/>
      <c r="S179" s="142"/>
      <c r="T179" s="142"/>
      <c r="U179" s="142"/>
      <c r="V179" s="142"/>
      <c r="W179" s="142"/>
      <c r="X179" s="142"/>
      <c r="Y179" s="142"/>
      <c r="Z179" s="142"/>
      <c r="AA179" s="142"/>
    </row>
    <row r="180" customFormat="false" ht="12.75" hidden="false" customHeight="false" outlineLevel="0" collapsed="false">
      <c r="R180" s="141"/>
      <c r="S180" s="142"/>
      <c r="T180" s="142"/>
      <c r="U180" s="142"/>
      <c r="V180" s="142"/>
      <c r="W180" s="142"/>
      <c r="X180" s="142"/>
      <c r="Y180" s="142"/>
      <c r="Z180" s="142"/>
      <c r="AA180" s="142"/>
    </row>
    <row r="181" customFormat="false" ht="12.75" hidden="false" customHeight="false" outlineLevel="0" collapsed="false">
      <c r="R181" s="141"/>
      <c r="S181" s="142"/>
      <c r="T181" s="142"/>
      <c r="U181" s="142"/>
      <c r="V181" s="142"/>
      <c r="W181" s="142"/>
      <c r="X181" s="142"/>
      <c r="Y181" s="142"/>
      <c r="Z181" s="142"/>
      <c r="AA181" s="142"/>
    </row>
    <row r="182" customFormat="false" ht="12.75" hidden="false" customHeight="false" outlineLevel="0" collapsed="false">
      <c r="R182" s="141"/>
      <c r="S182" s="142"/>
      <c r="T182" s="142"/>
      <c r="U182" s="142"/>
      <c r="V182" s="142"/>
      <c r="W182" s="142"/>
      <c r="X182" s="142"/>
      <c r="Y182" s="142"/>
      <c r="Z182" s="142"/>
      <c r="AA182" s="142"/>
    </row>
    <row r="183" customFormat="false" ht="12.75" hidden="false" customHeight="false" outlineLevel="0" collapsed="false">
      <c r="R183" s="141"/>
      <c r="S183" s="142"/>
      <c r="T183" s="142"/>
      <c r="U183" s="142"/>
      <c r="V183" s="142"/>
      <c r="W183" s="142"/>
      <c r="X183" s="142"/>
      <c r="Y183" s="142"/>
      <c r="Z183" s="142"/>
      <c r="AA183" s="142"/>
    </row>
    <row r="184" customFormat="false" ht="12.75" hidden="false" customHeight="false" outlineLevel="0" collapsed="false">
      <c r="R184" s="141"/>
      <c r="S184" s="142"/>
      <c r="T184" s="142"/>
      <c r="U184" s="142"/>
      <c r="V184" s="142"/>
      <c r="W184" s="142"/>
      <c r="X184" s="142"/>
      <c r="Y184" s="142"/>
      <c r="Z184" s="142"/>
      <c r="AA184" s="142"/>
    </row>
    <row r="185" customFormat="false" ht="12.75" hidden="false" customHeight="false" outlineLevel="0" collapsed="false">
      <c r="R185" s="141"/>
      <c r="S185" s="142"/>
      <c r="T185" s="142"/>
      <c r="U185" s="142"/>
      <c r="V185" s="142"/>
      <c r="W185" s="142"/>
      <c r="X185" s="142"/>
      <c r="Y185" s="142"/>
      <c r="Z185" s="142"/>
      <c r="AA185" s="142"/>
    </row>
    <row r="186" customFormat="false" ht="12.75" hidden="false" customHeight="false" outlineLevel="0" collapsed="false">
      <c r="R186" s="141"/>
      <c r="S186" s="142"/>
      <c r="T186" s="142"/>
      <c r="U186" s="142"/>
      <c r="V186" s="142"/>
      <c r="W186" s="142"/>
      <c r="X186" s="142"/>
      <c r="Y186" s="142"/>
      <c r="Z186" s="142"/>
      <c r="AA186" s="142"/>
    </row>
    <row r="187" customFormat="false" ht="12.75" hidden="false" customHeight="false" outlineLevel="0" collapsed="false">
      <c r="R187" s="141"/>
      <c r="S187" s="142"/>
      <c r="T187" s="142"/>
      <c r="U187" s="142"/>
      <c r="V187" s="142"/>
      <c r="W187" s="142"/>
      <c r="X187" s="142"/>
      <c r="Y187" s="142"/>
      <c r="Z187" s="142"/>
      <c r="AA187" s="142"/>
    </row>
    <row r="188" customFormat="false" ht="12.75" hidden="false" customHeight="false" outlineLevel="0" collapsed="false">
      <c r="R188" s="141"/>
      <c r="S188" s="142"/>
      <c r="T188" s="142"/>
      <c r="U188" s="142"/>
      <c r="V188" s="142"/>
      <c r="W188" s="142"/>
      <c r="X188" s="142"/>
      <c r="Y188" s="142"/>
      <c r="Z188" s="142"/>
      <c r="AA188" s="142"/>
    </row>
    <row r="189" customFormat="false" ht="12.75" hidden="false" customHeight="false" outlineLevel="0" collapsed="false">
      <c r="R189" s="141"/>
      <c r="S189" s="142"/>
      <c r="T189" s="142"/>
      <c r="U189" s="142"/>
      <c r="V189" s="142"/>
      <c r="W189" s="142"/>
      <c r="X189" s="142"/>
      <c r="Y189" s="142"/>
      <c r="Z189" s="142"/>
      <c r="AA189" s="142"/>
    </row>
    <row r="190" customFormat="false" ht="12.75" hidden="false" customHeight="false" outlineLevel="0" collapsed="false">
      <c r="R190" s="141"/>
      <c r="S190" s="142"/>
      <c r="T190" s="142"/>
      <c r="U190" s="142"/>
      <c r="V190" s="142"/>
      <c r="W190" s="142"/>
      <c r="X190" s="142"/>
      <c r="Y190" s="142"/>
      <c r="Z190" s="142"/>
      <c r="AA190" s="142"/>
    </row>
    <row r="191" customFormat="false" ht="12.75" hidden="false" customHeight="false" outlineLevel="0" collapsed="false">
      <c r="R191" s="141"/>
      <c r="S191" s="142"/>
      <c r="T191" s="142"/>
      <c r="U191" s="142"/>
      <c r="V191" s="142"/>
      <c r="W191" s="142"/>
      <c r="X191" s="142"/>
      <c r="Y191" s="142"/>
      <c r="Z191" s="142"/>
      <c r="AA191" s="142"/>
    </row>
    <row r="192" customFormat="false" ht="12.75" hidden="false" customHeight="false" outlineLevel="0" collapsed="false">
      <c r="R192" s="141"/>
      <c r="S192" s="142"/>
      <c r="T192" s="142"/>
      <c r="U192" s="142"/>
      <c r="V192" s="142"/>
      <c r="W192" s="142"/>
      <c r="X192" s="142"/>
      <c r="Y192" s="142"/>
      <c r="Z192" s="142"/>
      <c r="AA192" s="142"/>
    </row>
    <row r="193" customFormat="false" ht="12.75" hidden="false" customHeight="false" outlineLevel="0" collapsed="false">
      <c r="R193" s="141"/>
      <c r="S193" s="142"/>
      <c r="T193" s="142"/>
      <c r="U193" s="157"/>
      <c r="V193" s="142"/>
      <c r="W193" s="142"/>
      <c r="X193" s="142"/>
      <c r="Y193" s="142"/>
      <c r="Z193" s="142"/>
      <c r="AA193" s="142"/>
    </row>
    <row r="194" customFormat="false" ht="12.75" hidden="false" customHeight="false" outlineLevel="0" collapsed="false">
      <c r="R194" s="195"/>
      <c r="S194" s="19"/>
      <c r="U194" s="142"/>
      <c r="V194" s="142"/>
      <c r="W194" s="142"/>
      <c r="X194" s="142"/>
      <c r="Y194" s="142"/>
      <c r="Z194" s="142"/>
      <c r="AA194" s="157"/>
    </row>
    <row r="195" customFormat="false" ht="12.75" hidden="false" customHeight="false" outlineLevel="0" collapsed="false">
      <c r="R195" s="195"/>
      <c r="S195" s="19"/>
      <c r="U195" s="217"/>
      <c r="V195" s="73"/>
      <c r="W195" s="157"/>
      <c r="X195" s="73"/>
      <c r="Y195" s="157"/>
      <c r="Z195" s="268"/>
      <c r="AA195" s="217"/>
    </row>
    <row r="198" customFormat="false" ht="12.75" hidden="false" customHeight="false" outlineLevel="0" collapsed="false">
      <c r="R198" s="210"/>
      <c r="S198" s="204"/>
      <c r="T198" s="142"/>
      <c r="U198" s="142"/>
      <c r="V198" s="142"/>
    </row>
    <row r="199" customFormat="false" ht="12.75" hidden="false" customHeight="false" outlineLevel="0" collapsed="false">
      <c r="S199" s="131"/>
      <c r="V199" s="245"/>
      <c r="W199" s="133"/>
      <c r="X199" s="245"/>
      <c r="Y199" s="133"/>
      <c r="Z199" s="0"/>
      <c r="AA199" s="244"/>
    </row>
    <row r="200" customFormat="false" ht="12.75" hidden="false" customHeight="false" outlineLevel="0" collapsed="false">
      <c r="R200" s="94"/>
      <c r="S200" s="135"/>
      <c r="T200" s="135"/>
      <c r="U200" s="247"/>
      <c r="V200" s="135"/>
      <c r="W200" s="135"/>
      <c r="X200" s="135"/>
      <c r="Y200" s="135"/>
      <c r="Z200" s="247"/>
      <c r="AA200" s="244"/>
    </row>
    <row r="201" customFormat="false" ht="12.75" hidden="false" customHeight="false" outlineLevel="0" collapsed="false">
      <c r="R201" s="141"/>
      <c r="S201" s="142"/>
      <c r="T201" s="142"/>
      <c r="U201" s="142"/>
      <c r="V201" s="142"/>
      <c r="W201" s="142"/>
      <c r="X201" s="142"/>
      <c r="Y201" s="142"/>
      <c r="Z201" s="142"/>
      <c r="AA201" s="142"/>
    </row>
    <row r="202" customFormat="false" ht="12.75" hidden="false" customHeight="false" outlineLevel="0" collapsed="false">
      <c r="R202" s="141"/>
      <c r="S202" s="142"/>
      <c r="T202" s="142"/>
      <c r="U202" s="142"/>
      <c r="V202" s="142"/>
      <c r="W202" s="142"/>
      <c r="X202" s="142"/>
      <c r="Y202" s="142"/>
      <c r="Z202" s="142"/>
      <c r="AA202" s="142"/>
    </row>
    <row r="203" customFormat="false" ht="12.75" hidden="false" customHeight="false" outlineLevel="0" collapsed="false">
      <c r="R203" s="141"/>
      <c r="S203" s="142"/>
      <c r="T203" s="142"/>
      <c r="U203" s="142"/>
      <c r="V203" s="142"/>
      <c r="W203" s="142"/>
      <c r="X203" s="142"/>
      <c r="Y203" s="142"/>
      <c r="Z203" s="142"/>
      <c r="AA203" s="142"/>
    </row>
    <row r="204" customFormat="false" ht="12.75" hidden="false" customHeight="false" outlineLevel="0" collapsed="false">
      <c r="R204" s="141"/>
      <c r="S204" s="142"/>
      <c r="T204" s="142"/>
      <c r="U204" s="142"/>
      <c r="V204" s="142"/>
      <c r="W204" s="142"/>
      <c r="X204" s="142"/>
      <c r="Y204" s="142"/>
      <c r="Z204" s="142"/>
      <c r="AA204" s="142"/>
    </row>
    <row r="205" customFormat="false" ht="12.75" hidden="false" customHeight="false" outlineLevel="0" collapsed="false">
      <c r="R205" s="141"/>
      <c r="S205" s="142"/>
      <c r="T205" s="142"/>
      <c r="U205" s="142"/>
      <c r="V205" s="142"/>
      <c r="W205" s="142"/>
      <c r="X205" s="142"/>
      <c r="Y205" s="142"/>
      <c r="Z205" s="142"/>
      <c r="AA205" s="142"/>
    </row>
    <row r="206" customFormat="false" ht="12.75" hidden="false" customHeight="false" outlineLevel="0" collapsed="false">
      <c r="R206" s="141"/>
      <c r="S206" s="142"/>
      <c r="T206" s="142"/>
      <c r="U206" s="142"/>
      <c r="V206" s="142"/>
      <c r="W206" s="142"/>
      <c r="X206" s="142"/>
      <c r="Y206" s="142"/>
      <c r="Z206" s="142"/>
      <c r="AA206" s="142"/>
    </row>
    <row r="207" customFormat="false" ht="12.75" hidden="false" customHeight="false" outlineLevel="0" collapsed="false">
      <c r="R207" s="141"/>
      <c r="S207" s="142"/>
      <c r="T207" s="142"/>
      <c r="U207" s="142"/>
      <c r="V207" s="142"/>
      <c r="W207" s="142"/>
      <c r="X207" s="142"/>
      <c r="Y207" s="142"/>
      <c r="Z207" s="142"/>
      <c r="AA207" s="142"/>
    </row>
    <row r="208" customFormat="false" ht="12.75" hidden="false" customHeight="false" outlineLevel="0" collapsed="false">
      <c r="R208" s="141"/>
      <c r="S208" s="142"/>
      <c r="T208" s="142"/>
      <c r="U208" s="142"/>
      <c r="V208" s="142"/>
      <c r="W208" s="142"/>
      <c r="X208" s="142"/>
      <c r="Y208" s="142"/>
      <c r="Z208" s="142"/>
      <c r="AA208" s="142"/>
    </row>
    <row r="209" customFormat="false" ht="12.75" hidden="false" customHeight="false" outlineLevel="0" collapsed="false">
      <c r="R209" s="141"/>
      <c r="S209" s="142"/>
      <c r="T209" s="142"/>
      <c r="U209" s="142"/>
      <c r="V209" s="142"/>
      <c r="W209" s="142"/>
      <c r="X209" s="142"/>
      <c r="Y209" s="142"/>
      <c r="Z209" s="142"/>
      <c r="AA209" s="142"/>
    </row>
    <row r="210" customFormat="false" ht="12.75" hidden="false" customHeight="false" outlineLevel="0" collapsed="false">
      <c r="R210" s="141"/>
      <c r="S210" s="142"/>
      <c r="T210" s="142"/>
      <c r="U210" s="142"/>
      <c r="V210" s="142"/>
      <c r="W210" s="142"/>
      <c r="X210" s="142"/>
      <c r="Y210" s="142"/>
      <c r="Z210" s="142"/>
      <c r="AA210" s="142"/>
    </row>
    <row r="211" customFormat="false" ht="12.75" hidden="false" customHeight="false" outlineLevel="0" collapsed="false">
      <c r="R211" s="141"/>
      <c r="S211" s="142"/>
      <c r="T211" s="142"/>
      <c r="U211" s="142"/>
      <c r="V211" s="142"/>
      <c r="W211" s="142"/>
      <c r="X211" s="142"/>
      <c r="Y211" s="142"/>
      <c r="Z211" s="142"/>
      <c r="AA211" s="142"/>
    </row>
    <row r="212" customFormat="false" ht="12.75" hidden="false" customHeight="false" outlineLevel="0" collapsed="false">
      <c r="R212" s="141"/>
      <c r="S212" s="142"/>
      <c r="T212" s="142"/>
      <c r="U212" s="142"/>
      <c r="V212" s="142"/>
      <c r="W212" s="142"/>
      <c r="X212" s="142"/>
      <c r="Y212" s="142"/>
      <c r="Z212" s="142"/>
      <c r="AA212" s="142"/>
    </row>
    <row r="213" customFormat="false" ht="12.75" hidden="false" customHeight="false" outlineLevel="0" collapsed="false">
      <c r="R213" s="141"/>
      <c r="S213" s="142"/>
      <c r="T213" s="142"/>
      <c r="U213" s="142"/>
      <c r="V213" s="142"/>
      <c r="W213" s="142"/>
      <c r="X213" s="142"/>
      <c r="Y213" s="142"/>
      <c r="Z213" s="142"/>
      <c r="AA213" s="142"/>
    </row>
    <row r="214" customFormat="false" ht="12.75" hidden="false" customHeight="false" outlineLevel="0" collapsed="false">
      <c r="R214" s="141"/>
      <c r="S214" s="142"/>
      <c r="T214" s="142"/>
      <c r="U214" s="142"/>
      <c r="V214" s="142"/>
      <c r="W214" s="142"/>
      <c r="X214" s="142"/>
      <c r="Y214" s="142"/>
      <c r="Z214" s="142"/>
      <c r="AA214" s="142"/>
    </row>
    <row r="215" customFormat="false" ht="12.75" hidden="false" customHeight="false" outlineLevel="0" collapsed="false">
      <c r="R215" s="141"/>
      <c r="S215" s="142"/>
      <c r="T215" s="142"/>
      <c r="U215" s="142"/>
      <c r="V215" s="142"/>
      <c r="W215" s="142"/>
      <c r="X215" s="142"/>
      <c r="Y215" s="142"/>
      <c r="Z215" s="142"/>
      <c r="AA215" s="142"/>
    </row>
    <row r="216" customFormat="false" ht="12.75" hidden="false" customHeight="false" outlineLevel="0" collapsed="false">
      <c r="R216" s="141"/>
      <c r="S216" s="142"/>
      <c r="T216" s="142"/>
      <c r="U216" s="142"/>
      <c r="V216" s="142"/>
      <c r="W216" s="142"/>
      <c r="X216" s="142"/>
      <c r="Y216" s="142"/>
      <c r="Z216" s="142"/>
      <c r="AA216" s="142"/>
    </row>
    <row r="217" customFormat="false" ht="12.75" hidden="false" customHeight="false" outlineLevel="0" collapsed="false">
      <c r="R217" s="141"/>
      <c r="S217" s="142"/>
      <c r="T217" s="142"/>
      <c r="U217" s="142"/>
      <c r="V217" s="142"/>
      <c r="W217" s="142"/>
      <c r="X217" s="142"/>
      <c r="Y217" s="142"/>
      <c r="Z217" s="142"/>
      <c r="AA217" s="142"/>
    </row>
    <row r="218" customFormat="false" ht="12.75" hidden="false" customHeight="false" outlineLevel="0" collapsed="false">
      <c r="R218" s="141"/>
      <c r="S218" s="142"/>
      <c r="T218" s="142"/>
      <c r="U218" s="142"/>
      <c r="V218" s="142"/>
      <c r="W218" s="142"/>
      <c r="X218" s="142"/>
      <c r="Y218" s="142"/>
      <c r="Z218" s="142"/>
      <c r="AA218" s="142"/>
    </row>
    <row r="219" customFormat="false" ht="12.75" hidden="false" customHeight="false" outlineLevel="0" collapsed="false">
      <c r="R219" s="141"/>
      <c r="S219" s="142"/>
      <c r="T219" s="142"/>
      <c r="U219" s="142"/>
      <c r="V219" s="142"/>
      <c r="W219" s="142"/>
      <c r="X219" s="142"/>
      <c r="Y219" s="142"/>
      <c r="Z219" s="142"/>
      <c r="AA219" s="142"/>
    </row>
    <row r="220" customFormat="false" ht="12.75" hidden="false" customHeight="false" outlineLevel="0" collapsed="false">
      <c r="R220" s="141"/>
      <c r="S220" s="142"/>
      <c r="T220" s="142"/>
      <c r="U220" s="142"/>
      <c r="V220" s="142"/>
      <c r="W220" s="142"/>
      <c r="X220" s="142"/>
      <c r="Y220" s="142"/>
      <c r="Z220" s="142"/>
      <c r="AA220" s="142"/>
    </row>
    <row r="221" customFormat="false" ht="12.75" hidden="false" customHeight="false" outlineLevel="0" collapsed="false">
      <c r="R221" s="141"/>
      <c r="S221" s="142"/>
      <c r="T221" s="142"/>
      <c r="U221" s="142"/>
      <c r="V221" s="142"/>
      <c r="W221" s="142"/>
      <c r="X221" s="142"/>
      <c r="Y221" s="142"/>
      <c r="Z221" s="142"/>
      <c r="AA221" s="142"/>
    </row>
    <row r="222" customFormat="false" ht="12.75" hidden="false" customHeight="false" outlineLevel="0" collapsed="false">
      <c r="R222" s="141"/>
      <c r="S222" s="142"/>
      <c r="T222" s="142"/>
      <c r="U222" s="142"/>
      <c r="V222" s="142"/>
      <c r="W222" s="142"/>
      <c r="X222" s="142"/>
      <c r="Y222" s="142"/>
      <c r="Z222" s="142"/>
      <c r="AA222" s="142"/>
    </row>
    <row r="223" customFormat="false" ht="12.75" hidden="false" customHeight="false" outlineLevel="0" collapsed="false">
      <c r="R223" s="141"/>
      <c r="S223" s="142"/>
      <c r="T223" s="142"/>
      <c r="U223" s="142"/>
      <c r="V223" s="142"/>
      <c r="W223" s="142"/>
      <c r="X223" s="142"/>
      <c r="Y223" s="142"/>
      <c r="Z223" s="142"/>
      <c r="AA223" s="142"/>
    </row>
    <row r="224" customFormat="false" ht="12.75" hidden="false" customHeight="false" outlineLevel="0" collapsed="false">
      <c r="R224" s="141"/>
      <c r="S224" s="142"/>
      <c r="T224" s="142"/>
      <c r="U224" s="142"/>
      <c r="V224" s="142"/>
      <c r="W224" s="142"/>
      <c r="X224" s="142"/>
      <c r="Y224" s="142"/>
      <c r="Z224" s="142"/>
      <c r="AA224" s="142"/>
    </row>
    <row r="225" customFormat="false" ht="12.75" hidden="false" customHeight="false" outlineLevel="0" collapsed="false">
      <c r="R225" s="141"/>
      <c r="S225" s="142"/>
      <c r="T225" s="142"/>
      <c r="U225" s="142"/>
      <c r="V225" s="142"/>
      <c r="W225" s="142"/>
      <c r="X225" s="142"/>
      <c r="Y225" s="142"/>
      <c r="Z225" s="142"/>
      <c r="AA225" s="142"/>
    </row>
    <row r="226" customFormat="false" ht="12.75" hidden="false" customHeight="false" outlineLevel="0" collapsed="false">
      <c r="R226" s="141"/>
      <c r="S226" s="142"/>
      <c r="T226" s="142"/>
      <c r="U226" s="142"/>
      <c r="V226" s="142"/>
      <c r="W226" s="142"/>
      <c r="X226" s="142"/>
      <c r="Y226" s="142"/>
      <c r="Z226" s="142"/>
      <c r="AA226" s="142"/>
    </row>
    <row r="227" customFormat="false" ht="12.75" hidden="false" customHeight="false" outlineLevel="0" collapsed="false">
      <c r="R227" s="141"/>
      <c r="S227" s="142"/>
      <c r="T227" s="142"/>
      <c r="U227" s="142"/>
      <c r="V227" s="142"/>
      <c r="W227" s="142"/>
      <c r="X227" s="142"/>
      <c r="Y227" s="142"/>
      <c r="Z227" s="142"/>
      <c r="AA227" s="142"/>
    </row>
    <row r="228" customFormat="false" ht="12.75" hidden="false" customHeight="false" outlineLevel="0" collapsed="false">
      <c r="R228" s="141"/>
      <c r="S228" s="142"/>
      <c r="T228" s="142"/>
      <c r="U228" s="142"/>
      <c r="V228" s="142"/>
      <c r="W228" s="142"/>
      <c r="X228" s="142"/>
      <c r="Y228" s="142"/>
      <c r="Z228" s="142"/>
      <c r="AA228" s="142"/>
    </row>
    <row r="229" customFormat="false" ht="12.75" hidden="false" customHeight="false" outlineLevel="0" collapsed="false">
      <c r="R229" s="141"/>
      <c r="S229" s="142"/>
      <c r="T229" s="142"/>
      <c r="U229" s="142"/>
      <c r="V229" s="142"/>
      <c r="W229" s="142"/>
      <c r="X229" s="142"/>
      <c r="Y229" s="142"/>
      <c r="Z229" s="142"/>
      <c r="AA229" s="142"/>
    </row>
    <row r="230" customFormat="false" ht="12.75" hidden="false" customHeight="false" outlineLevel="0" collapsed="false">
      <c r="R230" s="141"/>
      <c r="S230" s="142"/>
      <c r="T230" s="142"/>
      <c r="U230" s="142"/>
      <c r="V230" s="142"/>
      <c r="W230" s="142"/>
      <c r="X230" s="142"/>
      <c r="Y230" s="142"/>
      <c r="Z230" s="142"/>
      <c r="AA230" s="142"/>
    </row>
    <row r="231" customFormat="false" ht="12.75" hidden="false" customHeight="false" outlineLevel="0" collapsed="false">
      <c r="R231" s="141"/>
      <c r="S231" s="142"/>
      <c r="T231" s="142"/>
      <c r="U231" s="142"/>
      <c r="V231" s="142"/>
      <c r="W231" s="142"/>
      <c r="X231" s="142"/>
      <c r="Y231" s="142"/>
      <c r="Z231" s="142"/>
      <c r="AA231" s="142"/>
    </row>
    <row r="232" customFormat="false" ht="12.75" hidden="false" customHeight="false" outlineLevel="0" collapsed="false">
      <c r="R232" s="141"/>
      <c r="S232" s="142"/>
      <c r="T232" s="142"/>
      <c r="U232" s="157"/>
      <c r="V232" s="142"/>
      <c r="W232" s="142"/>
      <c r="X232" s="142"/>
      <c r="Y232" s="142"/>
      <c r="Z232" s="142"/>
      <c r="AA232" s="142"/>
    </row>
    <row r="233" customFormat="false" ht="12.75" hidden="false" customHeight="false" outlineLevel="0" collapsed="false">
      <c r="R233" s="195"/>
      <c r="S233" s="19"/>
      <c r="U233" s="142"/>
      <c r="V233" s="142"/>
      <c r="W233" s="142"/>
      <c r="X233" s="142"/>
      <c r="Y233" s="142"/>
      <c r="Z233" s="142"/>
      <c r="AA233" s="157"/>
    </row>
    <row r="234" customFormat="false" ht="12.75" hidden="false" customHeight="false" outlineLevel="0" collapsed="false">
      <c r="R234" s="195"/>
      <c r="S234" s="19"/>
      <c r="U234" s="267"/>
      <c r="V234" s="73"/>
      <c r="W234" s="157"/>
      <c r="X234" s="73"/>
      <c r="Y234" s="157"/>
      <c r="Z234" s="267"/>
      <c r="AA234" s="269"/>
    </row>
    <row r="237" customFormat="false" ht="12.75" hidden="false" customHeight="false" outlineLevel="0" collapsed="false">
      <c r="R237" s="210"/>
      <c r="S237" s="204"/>
      <c r="T237" s="142"/>
      <c r="U237" s="142"/>
      <c r="V237" s="142"/>
    </row>
    <row r="238" customFormat="false" ht="12.75" hidden="false" customHeight="false" outlineLevel="0" collapsed="false">
      <c r="S238" s="131"/>
      <c r="V238" s="245"/>
      <c r="W238" s="133"/>
      <c r="X238" s="245"/>
      <c r="Y238" s="133"/>
      <c r="Z238" s="0"/>
      <c r="AA238" s="244"/>
    </row>
    <row r="239" customFormat="false" ht="12.75" hidden="false" customHeight="false" outlineLevel="0" collapsed="false">
      <c r="R239" s="94"/>
      <c r="S239" s="135"/>
      <c r="T239" s="135"/>
      <c r="U239" s="247"/>
      <c r="V239" s="135"/>
      <c r="W239" s="135"/>
      <c r="X239" s="135"/>
      <c r="Y239" s="135"/>
      <c r="Z239" s="247"/>
      <c r="AA239" s="244"/>
    </row>
    <row r="240" customFormat="false" ht="12.75" hidden="false" customHeight="false" outlineLevel="0" collapsed="false">
      <c r="R240" s="141"/>
      <c r="S240" s="142"/>
      <c r="T240" s="142"/>
      <c r="U240" s="142"/>
      <c r="V240" s="142"/>
      <c r="W240" s="142"/>
      <c r="X240" s="142"/>
      <c r="Y240" s="142"/>
      <c r="Z240" s="142"/>
      <c r="AA240" s="142"/>
    </row>
    <row r="241" customFormat="false" ht="12.75" hidden="false" customHeight="false" outlineLevel="0" collapsed="false">
      <c r="R241" s="141"/>
      <c r="S241" s="142"/>
      <c r="T241" s="142"/>
      <c r="U241" s="142"/>
      <c r="V241" s="142"/>
      <c r="W241" s="142"/>
      <c r="X241" s="142"/>
      <c r="Y241" s="142"/>
      <c r="Z241" s="142"/>
      <c r="AA241" s="142"/>
    </row>
    <row r="242" customFormat="false" ht="12.75" hidden="false" customHeight="false" outlineLevel="0" collapsed="false">
      <c r="R242" s="141"/>
      <c r="S242" s="142"/>
      <c r="T242" s="142"/>
      <c r="U242" s="142"/>
      <c r="V242" s="142"/>
      <c r="W242" s="142"/>
      <c r="X242" s="142"/>
      <c r="Y242" s="142"/>
      <c r="Z242" s="142"/>
      <c r="AA242" s="142"/>
    </row>
    <row r="243" customFormat="false" ht="12.75" hidden="false" customHeight="false" outlineLevel="0" collapsed="false">
      <c r="R243" s="141"/>
      <c r="S243" s="142"/>
      <c r="T243" s="142"/>
      <c r="U243" s="142"/>
      <c r="V243" s="142"/>
      <c r="W243" s="142"/>
      <c r="X243" s="142"/>
      <c r="Y243" s="142"/>
      <c r="Z243" s="142"/>
      <c r="AA243" s="142"/>
    </row>
    <row r="244" customFormat="false" ht="12.75" hidden="false" customHeight="false" outlineLevel="0" collapsed="false">
      <c r="R244" s="141"/>
      <c r="S244" s="142"/>
      <c r="T244" s="142"/>
      <c r="U244" s="142"/>
      <c r="V244" s="142"/>
      <c r="W244" s="142"/>
      <c r="X244" s="142"/>
      <c r="Y244" s="142"/>
      <c r="Z244" s="142"/>
      <c r="AA244" s="142"/>
    </row>
    <row r="245" customFormat="false" ht="12.75" hidden="false" customHeight="false" outlineLevel="0" collapsed="false">
      <c r="R245" s="141"/>
      <c r="S245" s="142"/>
      <c r="T245" s="142"/>
      <c r="U245" s="142"/>
      <c r="V245" s="142"/>
      <c r="W245" s="142"/>
      <c r="X245" s="142"/>
      <c r="Y245" s="142"/>
      <c r="Z245" s="142"/>
      <c r="AA245" s="142"/>
    </row>
    <row r="246" customFormat="false" ht="12.75" hidden="false" customHeight="false" outlineLevel="0" collapsed="false">
      <c r="R246" s="141"/>
      <c r="S246" s="142"/>
      <c r="T246" s="142"/>
      <c r="U246" s="142"/>
      <c r="V246" s="142"/>
      <c r="W246" s="142"/>
      <c r="X246" s="142"/>
      <c r="Y246" s="142"/>
      <c r="Z246" s="142"/>
      <c r="AA246" s="142"/>
    </row>
    <row r="247" customFormat="false" ht="12.75" hidden="false" customHeight="false" outlineLevel="0" collapsed="false">
      <c r="R247" s="141"/>
      <c r="S247" s="142"/>
      <c r="T247" s="142"/>
      <c r="U247" s="142"/>
      <c r="V247" s="142"/>
      <c r="W247" s="142"/>
      <c r="X247" s="142"/>
      <c r="Y247" s="142"/>
      <c r="Z247" s="142"/>
      <c r="AA247" s="142"/>
    </row>
    <row r="248" customFormat="false" ht="12.75" hidden="false" customHeight="false" outlineLevel="0" collapsed="false">
      <c r="R248" s="141"/>
      <c r="S248" s="142"/>
      <c r="T248" s="142"/>
      <c r="U248" s="142"/>
      <c r="V248" s="142"/>
      <c r="W248" s="142"/>
      <c r="X248" s="142"/>
      <c r="Y248" s="142"/>
      <c r="Z248" s="142"/>
      <c r="AA248" s="142"/>
    </row>
    <row r="249" customFormat="false" ht="12.75" hidden="false" customHeight="false" outlineLevel="0" collapsed="false">
      <c r="R249" s="141"/>
      <c r="S249" s="142"/>
      <c r="T249" s="142"/>
      <c r="U249" s="142"/>
      <c r="V249" s="142"/>
      <c r="W249" s="142"/>
      <c r="X249" s="142"/>
      <c r="Y249" s="142"/>
      <c r="Z249" s="142"/>
      <c r="AA249" s="142"/>
    </row>
    <row r="250" customFormat="false" ht="12.75" hidden="false" customHeight="false" outlineLevel="0" collapsed="false">
      <c r="R250" s="141"/>
      <c r="S250" s="142"/>
      <c r="T250" s="142"/>
      <c r="U250" s="142"/>
      <c r="V250" s="142"/>
      <c r="W250" s="142"/>
      <c r="X250" s="142"/>
      <c r="Y250" s="142"/>
      <c r="Z250" s="142"/>
      <c r="AA250" s="142"/>
    </row>
    <row r="251" customFormat="false" ht="12.75" hidden="false" customHeight="false" outlineLevel="0" collapsed="false">
      <c r="R251" s="141"/>
      <c r="S251" s="142"/>
      <c r="T251" s="142"/>
      <c r="U251" s="142"/>
      <c r="V251" s="142"/>
      <c r="W251" s="142"/>
      <c r="X251" s="142"/>
      <c r="Y251" s="142"/>
      <c r="Z251" s="142"/>
      <c r="AA251" s="142"/>
    </row>
    <row r="252" customFormat="false" ht="12.75" hidden="false" customHeight="false" outlineLevel="0" collapsed="false">
      <c r="R252" s="141"/>
      <c r="S252" s="142"/>
      <c r="T252" s="142"/>
      <c r="U252" s="142"/>
      <c r="V252" s="142"/>
      <c r="W252" s="142"/>
      <c r="X252" s="142"/>
      <c r="Y252" s="142"/>
      <c r="Z252" s="142"/>
      <c r="AA252" s="142"/>
    </row>
    <row r="253" customFormat="false" ht="12.75" hidden="false" customHeight="false" outlineLevel="0" collapsed="false">
      <c r="R253" s="141"/>
      <c r="S253" s="142"/>
      <c r="T253" s="142"/>
      <c r="U253" s="142"/>
      <c r="V253" s="142"/>
      <c r="W253" s="142"/>
      <c r="X253" s="142"/>
      <c r="Y253" s="142"/>
      <c r="Z253" s="142"/>
      <c r="AA253" s="142"/>
    </row>
    <row r="254" customFormat="false" ht="12.75" hidden="false" customHeight="false" outlineLevel="0" collapsed="false">
      <c r="R254" s="141"/>
      <c r="S254" s="142"/>
      <c r="T254" s="142"/>
      <c r="U254" s="142"/>
      <c r="V254" s="142"/>
      <c r="W254" s="142"/>
      <c r="X254" s="142"/>
      <c r="Y254" s="142"/>
      <c r="Z254" s="142"/>
      <c r="AA254" s="142"/>
    </row>
    <row r="255" customFormat="false" ht="12.75" hidden="false" customHeight="false" outlineLevel="0" collapsed="false">
      <c r="R255" s="141"/>
      <c r="S255" s="142"/>
      <c r="T255" s="142"/>
      <c r="U255" s="142"/>
      <c r="V255" s="142"/>
      <c r="W255" s="142"/>
      <c r="X255" s="142"/>
      <c r="Y255" s="142"/>
      <c r="Z255" s="142"/>
      <c r="AA255" s="142"/>
    </row>
    <row r="256" customFormat="false" ht="12.75" hidden="false" customHeight="false" outlineLevel="0" collapsed="false">
      <c r="R256" s="141"/>
      <c r="S256" s="142"/>
      <c r="T256" s="142"/>
      <c r="U256" s="142"/>
      <c r="V256" s="142"/>
      <c r="W256" s="142"/>
      <c r="X256" s="142"/>
      <c r="Y256" s="142"/>
      <c r="Z256" s="142"/>
      <c r="AA256" s="142"/>
    </row>
    <row r="257" customFormat="false" ht="12.75" hidden="false" customHeight="false" outlineLevel="0" collapsed="false">
      <c r="R257" s="141"/>
      <c r="S257" s="142"/>
      <c r="T257" s="142"/>
      <c r="U257" s="142"/>
      <c r="V257" s="142"/>
      <c r="W257" s="142"/>
      <c r="X257" s="142"/>
      <c r="Y257" s="142"/>
      <c r="Z257" s="142"/>
      <c r="AA257" s="142"/>
    </row>
    <row r="258" customFormat="false" ht="12.75" hidden="false" customHeight="false" outlineLevel="0" collapsed="false">
      <c r="R258" s="141"/>
      <c r="S258" s="142"/>
      <c r="T258" s="142"/>
      <c r="U258" s="142"/>
      <c r="V258" s="142"/>
      <c r="W258" s="142"/>
      <c r="X258" s="142"/>
      <c r="Y258" s="142"/>
      <c r="Z258" s="142"/>
      <c r="AA258" s="142"/>
    </row>
    <row r="259" customFormat="false" ht="12.75" hidden="false" customHeight="false" outlineLevel="0" collapsed="false">
      <c r="R259" s="141"/>
      <c r="S259" s="142"/>
      <c r="T259" s="142"/>
      <c r="U259" s="142"/>
      <c r="V259" s="142"/>
      <c r="W259" s="142"/>
      <c r="X259" s="142"/>
      <c r="Y259" s="142"/>
      <c r="Z259" s="142"/>
      <c r="AA259" s="142"/>
    </row>
    <row r="260" customFormat="false" ht="12.75" hidden="false" customHeight="false" outlineLevel="0" collapsed="false">
      <c r="R260" s="141"/>
      <c r="S260" s="142"/>
      <c r="T260" s="142"/>
      <c r="U260" s="142"/>
      <c r="V260" s="142"/>
      <c r="W260" s="142"/>
      <c r="X260" s="142"/>
      <c r="Y260" s="142"/>
      <c r="Z260" s="142"/>
      <c r="AA260" s="142"/>
    </row>
    <row r="261" customFormat="false" ht="12.75" hidden="false" customHeight="false" outlineLevel="0" collapsed="false">
      <c r="R261" s="141"/>
      <c r="S261" s="142"/>
      <c r="T261" s="142"/>
      <c r="U261" s="142"/>
      <c r="V261" s="142"/>
      <c r="W261" s="142"/>
      <c r="X261" s="142"/>
      <c r="Y261" s="142"/>
      <c r="Z261" s="142"/>
      <c r="AA261" s="142"/>
    </row>
    <row r="262" customFormat="false" ht="12.75" hidden="false" customHeight="false" outlineLevel="0" collapsed="false">
      <c r="R262" s="141"/>
      <c r="S262" s="142"/>
      <c r="T262" s="142"/>
      <c r="U262" s="142"/>
      <c r="V262" s="142"/>
      <c r="W262" s="142"/>
      <c r="X262" s="142"/>
      <c r="Y262" s="142"/>
      <c r="Z262" s="142"/>
      <c r="AA262" s="142"/>
    </row>
    <row r="263" customFormat="false" ht="12.75" hidden="false" customHeight="false" outlineLevel="0" collapsed="false">
      <c r="R263" s="141"/>
      <c r="S263" s="142"/>
      <c r="T263" s="142"/>
      <c r="U263" s="142"/>
      <c r="V263" s="142"/>
      <c r="W263" s="142"/>
      <c r="X263" s="142"/>
      <c r="Y263" s="142"/>
      <c r="Z263" s="142"/>
      <c r="AA263" s="142"/>
    </row>
    <row r="264" customFormat="false" ht="12.75" hidden="false" customHeight="false" outlineLevel="0" collapsed="false">
      <c r="R264" s="141"/>
      <c r="S264" s="142"/>
      <c r="T264" s="142"/>
      <c r="U264" s="142"/>
      <c r="V264" s="142"/>
      <c r="W264" s="142"/>
      <c r="X264" s="142"/>
      <c r="Y264" s="142"/>
      <c r="Z264" s="142"/>
      <c r="AA264" s="142"/>
    </row>
    <row r="265" customFormat="false" ht="12.75" hidden="false" customHeight="false" outlineLevel="0" collapsed="false">
      <c r="R265" s="141"/>
      <c r="S265" s="142"/>
      <c r="T265" s="142"/>
      <c r="U265" s="142"/>
      <c r="V265" s="142"/>
      <c r="W265" s="142"/>
      <c r="X265" s="142"/>
      <c r="Y265" s="142"/>
      <c r="Z265" s="142"/>
      <c r="AA265" s="142"/>
    </row>
    <row r="266" customFormat="false" ht="12.75" hidden="false" customHeight="false" outlineLevel="0" collapsed="false">
      <c r="R266" s="141"/>
      <c r="S266" s="142"/>
      <c r="T266" s="142"/>
      <c r="U266" s="142"/>
      <c r="V266" s="142"/>
      <c r="W266" s="142"/>
      <c r="X266" s="142"/>
      <c r="Y266" s="142"/>
      <c r="Z266" s="142"/>
      <c r="AA266" s="142"/>
    </row>
    <row r="267" customFormat="false" ht="12.75" hidden="false" customHeight="false" outlineLevel="0" collapsed="false">
      <c r="R267" s="141"/>
      <c r="S267" s="142"/>
      <c r="T267" s="142"/>
      <c r="U267" s="142"/>
      <c r="V267" s="142"/>
      <c r="W267" s="142"/>
      <c r="X267" s="142"/>
      <c r="Y267" s="142"/>
      <c r="Z267" s="142"/>
      <c r="AA267" s="142"/>
    </row>
    <row r="268" customFormat="false" ht="12.75" hidden="false" customHeight="false" outlineLevel="0" collapsed="false">
      <c r="R268" s="141"/>
      <c r="S268" s="142"/>
      <c r="T268" s="142"/>
      <c r="U268" s="142"/>
      <c r="V268" s="142"/>
      <c r="W268" s="142"/>
      <c r="X268" s="142"/>
      <c r="Y268" s="142"/>
      <c r="Z268" s="142"/>
      <c r="AA268" s="142"/>
    </row>
    <row r="269" customFormat="false" ht="12.75" hidden="false" customHeight="false" outlineLevel="0" collapsed="false">
      <c r="R269" s="141"/>
      <c r="S269" s="142"/>
      <c r="T269" s="142"/>
      <c r="U269" s="142"/>
      <c r="V269" s="142"/>
      <c r="W269" s="142"/>
      <c r="X269" s="142"/>
      <c r="Y269" s="142"/>
      <c r="Z269" s="142"/>
      <c r="AA269" s="142"/>
    </row>
    <row r="270" customFormat="false" ht="12.75" hidden="false" customHeight="false" outlineLevel="0" collapsed="false">
      <c r="R270" s="141"/>
      <c r="S270" s="142"/>
      <c r="T270" s="142"/>
      <c r="U270" s="142"/>
      <c r="V270" s="142"/>
      <c r="W270" s="142"/>
      <c r="X270" s="142"/>
      <c r="Y270" s="142"/>
      <c r="Z270" s="142"/>
      <c r="AA270" s="142"/>
    </row>
    <row r="271" customFormat="false" ht="12.75" hidden="false" customHeight="false" outlineLevel="0" collapsed="false">
      <c r="R271" s="141"/>
      <c r="S271" s="142"/>
      <c r="T271" s="142"/>
      <c r="U271" s="157"/>
      <c r="V271" s="142"/>
      <c r="W271" s="142"/>
      <c r="X271" s="142"/>
      <c r="Y271" s="142"/>
      <c r="Z271" s="142"/>
      <c r="AA271" s="142"/>
    </row>
    <row r="272" customFormat="false" ht="12.75" hidden="false" customHeight="false" outlineLevel="0" collapsed="false">
      <c r="R272" s="195"/>
      <c r="S272" s="19"/>
      <c r="U272" s="142"/>
      <c r="V272" s="142"/>
      <c r="W272" s="142"/>
      <c r="X272" s="142"/>
      <c r="Y272" s="142"/>
      <c r="Z272" s="142"/>
      <c r="AA272" s="157"/>
    </row>
    <row r="273" customFormat="false" ht="12.75" hidden="false" customHeight="false" outlineLevel="0" collapsed="false">
      <c r="R273" s="195"/>
      <c r="S273" s="19"/>
      <c r="U273" s="267"/>
      <c r="V273" s="73"/>
      <c r="W273" s="157"/>
      <c r="X273" s="73"/>
      <c r="Y273" s="157"/>
      <c r="Z273" s="267"/>
      <c r="AA273" s="269"/>
    </row>
    <row r="276" customFormat="false" ht="12.75" hidden="false" customHeight="false" outlineLevel="0" collapsed="false">
      <c r="R276" s="210"/>
      <c r="S276" s="204"/>
      <c r="T276" s="142"/>
      <c r="U276" s="142"/>
      <c r="V276" s="142"/>
    </row>
    <row r="277" customFormat="false" ht="12.75" hidden="false" customHeight="false" outlineLevel="0" collapsed="false">
      <c r="S277" s="131"/>
      <c r="V277" s="245"/>
      <c r="W277" s="133"/>
      <c r="X277" s="245"/>
      <c r="Y277" s="133"/>
      <c r="Z277" s="0"/>
    </row>
    <row r="278" customFormat="false" ht="12.75" hidden="false" customHeight="false" outlineLevel="0" collapsed="false">
      <c r="R278" s="94"/>
      <c r="S278" s="135"/>
      <c r="T278" s="135"/>
      <c r="U278" s="247"/>
      <c r="V278" s="135"/>
      <c r="W278" s="135"/>
      <c r="X278" s="135"/>
      <c r="Y278" s="135"/>
      <c r="Z278" s="247"/>
      <c r="AA278" s="244"/>
    </row>
    <row r="279" customFormat="false" ht="12.75" hidden="false" customHeight="false" outlineLevel="0" collapsed="false">
      <c r="R279" s="141"/>
      <c r="S279" s="142"/>
      <c r="T279" s="142"/>
      <c r="U279" s="142"/>
      <c r="V279" s="142"/>
      <c r="W279" s="142"/>
      <c r="X279" s="142"/>
      <c r="Y279" s="142"/>
      <c r="Z279" s="142"/>
      <c r="AA279" s="142"/>
    </row>
    <row r="280" customFormat="false" ht="12.75" hidden="false" customHeight="false" outlineLevel="0" collapsed="false">
      <c r="R280" s="141"/>
      <c r="S280" s="142"/>
      <c r="T280" s="142"/>
      <c r="U280" s="142"/>
      <c r="V280" s="142"/>
      <c r="W280" s="142"/>
      <c r="X280" s="142"/>
      <c r="Y280" s="142"/>
      <c r="Z280" s="142"/>
      <c r="AA280" s="142"/>
    </row>
    <row r="281" customFormat="false" ht="12.75" hidden="false" customHeight="false" outlineLevel="0" collapsed="false">
      <c r="R281" s="141"/>
      <c r="S281" s="142"/>
      <c r="T281" s="142"/>
      <c r="U281" s="142"/>
      <c r="V281" s="142"/>
      <c r="W281" s="142"/>
      <c r="X281" s="142"/>
      <c r="Y281" s="142"/>
      <c r="Z281" s="142"/>
      <c r="AA281" s="142"/>
    </row>
    <row r="282" customFormat="false" ht="12.75" hidden="false" customHeight="false" outlineLevel="0" collapsed="false">
      <c r="R282" s="141"/>
      <c r="S282" s="142"/>
      <c r="T282" s="142"/>
      <c r="U282" s="142"/>
      <c r="V282" s="142"/>
      <c r="W282" s="142"/>
      <c r="X282" s="142"/>
      <c r="Y282" s="142"/>
      <c r="Z282" s="142"/>
      <c r="AA282" s="142"/>
    </row>
    <row r="283" customFormat="false" ht="12.75" hidden="false" customHeight="false" outlineLevel="0" collapsed="false">
      <c r="R283" s="141"/>
      <c r="S283" s="142"/>
      <c r="T283" s="142"/>
      <c r="U283" s="142"/>
      <c r="V283" s="142"/>
      <c r="W283" s="142"/>
      <c r="X283" s="142"/>
      <c r="Y283" s="142"/>
      <c r="Z283" s="142"/>
      <c r="AA283" s="142"/>
    </row>
    <row r="284" customFormat="false" ht="12.75" hidden="false" customHeight="false" outlineLevel="0" collapsed="false">
      <c r="R284" s="141"/>
      <c r="S284" s="142"/>
      <c r="T284" s="142"/>
      <c r="U284" s="142"/>
      <c r="V284" s="142"/>
      <c r="W284" s="142"/>
      <c r="X284" s="142"/>
      <c r="Y284" s="142"/>
      <c r="Z284" s="142"/>
      <c r="AA284" s="142"/>
    </row>
    <row r="285" customFormat="false" ht="12.75" hidden="false" customHeight="false" outlineLevel="0" collapsed="false">
      <c r="R285" s="141"/>
      <c r="S285" s="142"/>
      <c r="T285" s="142"/>
      <c r="U285" s="142"/>
      <c r="V285" s="142"/>
      <c r="W285" s="142"/>
      <c r="X285" s="142"/>
      <c r="Y285" s="142"/>
      <c r="Z285" s="142"/>
      <c r="AA285" s="142"/>
    </row>
    <row r="286" customFormat="false" ht="12.75" hidden="false" customHeight="false" outlineLevel="0" collapsed="false">
      <c r="R286" s="141"/>
      <c r="S286" s="142"/>
      <c r="T286" s="142"/>
      <c r="U286" s="142"/>
      <c r="V286" s="142"/>
      <c r="W286" s="142"/>
      <c r="X286" s="142"/>
      <c r="Y286" s="142"/>
      <c r="Z286" s="142"/>
      <c r="AA286" s="142"/>
    </row>
    <row r="287" customFormat="false" ht="12.75" hidden="false" customHeight="false" outlineLevel="0" collapsed="false">
      <c r="R287" s="141"/>
      <c r="S287" s="142"/>
      <c r="T287" s="142"/>
      <c r="U287" s="142"/>
      <c r="V287" s="142"/>
      <c r="W287" s="142"/>
      <c r="X287" s="142"/>
      <c r="Y287" s="142"/>
      <c r="Z287" s="142"/>
      <c r="AA287" s="142"/>
    </row>
    <row r="288" customFormat="false" ht="12.75" hidden="false" customHeight="false" outlineLevel="0" collapsed="false">
      <c r="R288" s="141"/>
      <c r="S288" s="142"/>
      <c r="T288" s="142"/>
      <c r="U288" s="142"/>
      <c r="V288" s="142"/>
      <c r="W288" s="142"/>
      <c r="X288" s="142"/>
      <c r="Y288" s="142"/>
      <c r="Z288" s="142"/>
      <c r="AA288" s="142"/>
    </row>
    <row r="289" customFormat="false" ht="12.75" hidden="false" customHeight="false" outlineLevel="0" collapsed="false">
      <c r="R289" s="141"/>
      <c r="S289" s="142"/>
      <c r="T289" s="142"/>
      <c r="U289" s="142"/>
      <c r="V289" s="142"/>
      <c r="W289" s="142"/>
      <c r="X289" s="142"/>
      <c r="Y289" s="142"/>
      <c r="Z289" s="142"/>
      <c r="AA289" s="142"/>
    </row>
    <row r="290" customFormat="false" ht="12.75" hidden="false" customHeight="false" outlineLevel="0" collapsed="false">
      <c r="R290" s="141"/>
      <c r="S290" s="142"/>
      <c r="T290" s="142"/>
      <c r="U290" s="142"/>
      <c r="V290" s="142"/>
      <c r="W290" s="142"/>
      <c r="X290" s="142"/>
      <c r="Y290" s="142"/>
      <c r="Z290" s="142"/>
      <c r="AA290" s="142"/>
    </row>
    <row r="291" customFormat="false" ht="12.75" hidden="false" customHeight="false" outlineLevel="0" collapsed="false">
      <c r="R291" s="141"/>
      <c r="S291" s="142"/>
      <c r="T291" s="142"/>
      <c r="U291" s="142"/>
      <c r="V291" s="142"/>
      <c r="W291" s="142"/>
      <c r="X291" s="142"/>
      <c r="Y291" s="142"/>
      <c r="Z291" s="142"/>
      <c r="AA291" s="142"/>
    </row>
    <row r="292" customFormat="false" ht="12.75" hidden="false" customHeight="false" outlineLevel="0" collapsed="false">
      <c r="R292" s="141"/>
      <c r="S292" s="142"/>
      <c r="T292" s="142"/>
      <c r="U292" s="142"/>
      <c r="V292" s="142"/>
      <c r="W292" s="142"/>
      <c r="X292" s="142"/>
      <c r="Y292" s="142"/>
      <c r="Z292" s="142"/>
      <c r="AA292" s="142"/>
    </row>
    <row r="293" customFormat="false" ht="12.75" hidden="false" customHeight="false" outlineLevel="0" collapsed="false">
      <c r="R293" s="141"/>
      <c r="S293" s="142"/>
      <c r="T293" s="142"/>
      <c r="U293" s="142"/>
      <c r="V293" s="142"/>
      <c r="W293" s="142"/>
      <c r="X293" s="142"/>
      <c r="Y293" s="142"/>
      <c r="Z293" s="142"/>
      <c r="AA293" s="142"/>
    </row>
    <row r="294" customFormat="false" ht="12.75" hidden="false" customHeight="false" outlineLevel="0" collapsed="false">
      <c r="R294" s="141"/>
      <c r="S294" s="142"/>
      <c r="T294" s="142"/>
      <c r="U294" s="142"/>
      <c r="V294" s="142"/>
      <c r="W294" s="142"/>
      <c r="X294" s="142"/>
      <c r="Y294" s="142"/>
      <c r="Z294" s="142"/>
      <c r="AA294" s="142"/>
    </row>
    <row r="295" customFormat="false" ht="12.75" hidden="false" customHeight="false" outlineLevel="0" collapsed="false">
      <c r="R295" s="141"/>
      <c r="S295" s="142"/>
      <c r="T295" s="142"/>
      <c r="U295" s="142"/>
      <c r="V295" s="142"/>
      <c r="W295" s="142"/>
      <c r="X295" s="142"/>
      <c r="Y295" s="142"/>
      <c r="Z295" s="142"/>
      <c r="AA295" s="142"/>
    </row>
    <row r="296" customFormat="false" ht="12.75" hidden="false" customHeight="false" outlineLevel="0" collapsed="false">
      <c r="R296" s="141"/>
      <c r="S296" s="142"/>
      <c r="T296" s="142"/>
      <c r="U296" s="142"/>
      <c r="V296" s="142"/>
      <c r="W296" s="142"/>
      <c r="X296" s="142"/>
      <c r="Y296" s="142"/>
      <c r="Z296" s="142"/>
      <c r="AA296" s="142"/>
    </row>
    <row r="297" customFormat="false" ht="12.75" hidden="false" customHeight="false" outlineLevel="0" collapsed="false">
      <c r="R297" s="141"/>
      <c r="S297" s="142"/>
      <c r="T297" s="142"/>
      <c r="U297" s="142"/>
      <c r="V297" s="142"/>
      <c r="W297" s="142"/>
      <c r="X297" s="142"/>
      <c r="Y297" s="142"/>
      <c r="Z297" s="142"/>
      <c r="AA297" s="142"/>
    </row>
    <row r="298" customFormat="false" ht="12.75" hidden="false" customHeight="false" outlineLevel="0" collapsed="false">
      <c r="R298" s="141"/>
      <c r="S298" s="142"/>
      <c r="T298" s="142"/>
      <c r="U298" s="142"/>
      <c r="V298" s="142"/>
      <c r="W298" s="142"/>
      <c r="X298" s="142"/>
      <c r="Y298" s="142"/>
      <c r="Z298" s="142"/>
      <c r="AA298" s="142"/>
    </row>
    <row r="299" customFormat="false" ht="12.75" hidden="false" customHeight="false" outlineLevel="0" collapsed="false">
      <c r="R299" s="141"/>
      <c r="S299" s="142"/>
      <c r="T299" s="142"/>
      <c r="U299" s="142"/>
      <c r="V299" s="142"/>
      <c r="W299" s="142"/>
      <c r="X299" s="142"/>
      <c r="Y299" s="142"/>
      <c r="Z299" s="142"/>
      <c r="AA299" s="142"/>
    </row>
    <row r="300" customFormat="false" ht="12.75" hidden="false" customHeight="false" outlineLevel="0" collapsed="false">
      <c r="R300" s="141"/>
      <c r="S300" s="142"/>
      <c r="T300" s="142"/>
      <c r="U300" s="142"/>
      <c r="V300" s="142"/>
      <c r="W300" s="142"/>
      <c r="X300" s="142"/>
      <c r="Y300" s="142"/>
      <c r="Z300" s="142"/>
      <c r="AA300" s="142"/>
    </row>
    <row r="301" customFormat="false" ht="12.75" hidden="false" customHeight="false" outlineLevel="0" collapsed="false">
      <c r="R301" s="141"/>
      <c r="S301" s="142"/>
      <c r="T301" s="142"/>
      <c r="U301" s="142"/>
      <c r="V301" s="142"/>
      <c r="W301" s="142"/>
      <c r="X301" s="142"/>
      <c r="Y301" s="142"/>
      <c r="Z301" s="142"/>
      <c r="AA301" s="142"/>
    </row>
    <row r="302" customFormat="false" ht="12.75" hidden="false" customHeight="false" outlineLevel="0" collapsed="false">
      <c r="R302" s="141"/>
      <c r="S302" s="142"/>
      <c r="T302" s="142"/>
      <c r="U302" s="142"/>
      <c r="V302" s="142"/>
      <c r="W302" s="142"/>
      <c r="X302" s="142"/>
      <c r="Y302" s="142"/>
      <c r="Z302" s="142"/>
      <c r="AA302" s="142"/>
    </row>
    <row r="303" customFormat="false" ht="12.75" hidden="false" customHeight="false" outlineLevel="0" collapsed="false">
      <c r="R303" s="141"/>
      <c r="S303" s="142"/>
      <c r="T303" s="142"/>
      <c r="U303" s="142"/>
      <c r="V303" s="142"/>
      <c r="W303" s="142"/>
      <c r="X303" s="142"/>
      <c r="Y303" s="142"/>
      <c r="Z303" s="142"/>
      <c r="AA303" s="142"/>
    </row>
    <row r="304" customFormat="false" ht="12.75" hidden="false" customHeight="false" outlineLevel="0" collapsed="false">
      <c r="R304" s="141"/>
      <c r="S304" s="142"/>
      <c r="T304" s="142"/>
      <c r="U304" s="142"/>
      <c r="V304" s="142"/>
      <c r="W304" s="142"/>
      <c r="X304" s="142"/>
      <c r="Y304" s="142"/>
      <c r="Z304" s="142"/>
      <c r="AA304" s="142"/>
    </row>
    <row r="305" customFormat="false" ht="12.75" hidden="false" customHeight="false" outlineLevel="0" collapsed="false">
      <c r="R305" s="141"/>
      <c r="S305" s="142"/>
      <c r="T305" s="142"/>
      <c r="U305" s="142"/>
      <c r="V305" s="142"/>
      <c r="W305" s="142"/>
      <c r="X305" s="142"/>
      <c r="Y305" s="142"/>
      <c r="Z305" s="142"/>
      <c r="AA305" s="142"/>
    </row>
    <row r="306" customFormat="false" ht="12.75" hidden="false" customHeight="false" outlineLevel="0" collapsed="false">
      <c r="R306" s="141"/>
      <c r="S306" s="142"/>
      <c r="T306" s="142"/>
      <c r="U306" s="142"/>
      <c r="V306" s="142"/>
      <c r="W306" s="142"/>
      <c r="X306" s="142"/>
      <c r="Y306" s="142"/>
      <c r="Z306" s="142"/>
      <c r="AA306" s="142"/>
    </row>
    <row r="307" customFormat="false" ht="12.75" hidden="false" customHeight="false" outlineLevel="0" collapsed="false">
      <c r="R307" s="141"/>
      <c r="S307" s="142"/>
      <c r="T307" s="142"/>
      <c r="U307" s="142"/>
      <c r="V307" s="142"/>
      <c r="W307" s="142"/>
      <c r="X307" s="142"/>
      <c r="Y307" s="142"/>
      <c r="Z307" s="142"/>
      <c r="AA307" s="142"/>
    </row>
    <row r="308" customFormat="false" ht="12.75" hidden="false" customHeight="false" outlineLevel="0" collapsed="false">
      <c r="R308" s="141"/>
      <c r="S308" s="142"/>
      <c r="T308" s="142"/>
      <c r="U308" s="142"/>
      <c r="V308" s="142"/>
      <c r="W308" s="142"/>
      <c r="X308" s="142"/>
      <c r="Y308" s="142"/>
      <c r="Z308" s="142"/>
      <c r="AA308" s="142"/>
    </row>
    <row r="309" customFormat="false" ht="12.75" hidden="false" customHeight="false" outlineLevel="0" collapsed="false">
      <c r="R309" s="141"/>
      <c r="S309" s="142"/>
      <c r="T309" s="142"/>
      <c r="U309" s="142"/>
      <c r="V309" s="142"/>
      <c r="W309" s="142"/>
      <c r="X309" s="142"/>
      <c r="Y309" s="142"/>
      <c r="Z309" s="142"/>
      <c r="AA309" s="142"/>
    </row>
    <row r="310" customFormat="false" ht="12.75" hidden="false" customHeight="false" outlineLevel="0" collapsed="false">
      <c r="R310" s="141"/>
      <c r="S310" s="142"/>
      <c r="T310" s="142"/>
      <c r="U310" s="157"/>
      <c r="V310" s="142"/>
      <c r="W310" s="142"/>
      <c r="X310" s="142"/>
      <c r="Y310" s="142"/>
      <c r="Z310" s="142"/>
      <c r="AA310" s="142"/>
    </row>
    <row r="311" customFormat="false" ht="12.75" hidden="false" customHeight="false" outlineLevel="0" collapsed="false">
      <c r="R311" s="195"/>
      <c r="S311" s="19"/>
      <c r="U311" s="142"/>
      <c r="V311" s="142"/>
      <c r="W311" s="142"/>
      <c r="X311" s="142"/>
      <c r="Y311" s="142"/>
      <c r="Z311" s="142"/>
      <c r="AA311" s="157"/>
    </row>
    <row r="312" customFormat="false" ht="12.75" hidden="false" customHeight="false" outlineLevel="0" collapsed="false">
      <c r="R312" s="195"/>
      <c r="S312" s="19"/>
      <c r="U312" s="267"/>
      <c r="V312" s="73"/>
      <c r="W312" s="157"/>
      <c r="X312" s="73"/>
      <c r="Y312" s="157"/>
      <c r="Z312" s="267"/>
      <c r="AA312" s="26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5" activeCellId="0" sqref="A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5" width="17.28"/>
    <col collapsed="false" customWidth="true" hidden="false" outlineLevel="0" max="2" min="2" style="166" width="11.85"/>
    <col collapsed="false" customWidth="true" hidden="false" outlineLevel="0" max="5" min="3" style="167" width="10.71"/>
    <col collapsed="false" customWidth="true" hidden="false" outlineLevel="0" max="6" min="6" style="5" width="13.41"/>
    <col collapsed="false" customWidth="true" hidden="false" outlineLevel="0" max="7" min="7" style="270" width="13.99"/>
    <col collapsed="false" customWidth="true" hidden="false" outlineLevel="0" max="8" min="8" style="27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70"/>
    </row>
    <row r="2" customFormat="false" ht="12.75" hidden="false" customHeight="false" outlineLevel="0" collapsed="false">
      <c r="A2" s="180" t="s">
        <v>187</v>
      </c>
      <c r="B2" s="142"/>
      <c r="C2" s="246"/>
      <c r="D2" s="246"/>
      <c r="E2" s="246"/>
      <c r="F2" s="19"/>
      <c r="G2" s="19"/>
      <c r="H2" s="180"/>
      <c r="I2" s="142"/>
      <c r="J2" s="142"/>
      <c r="K2" s="19"/>
      <c r="M2" s="180"/>
      <c r="N2" s="142"/>
      <c r="O2" s="142"/>
      <c r="P2" s="19"/>
      <c r="Q2" s="180"/>
      <c r="R2" s="142"/>
      <c r="S2" s="142"/>
      <c r="T2" s="19"/>
    </row>
    <row r="3" customFormat="false" ht="12.75" hidden="false" customHeight="false" outlineLevel="0" collapsed="false">
      <c r="A3" s="18"/>
      <c r="B3" s="142"/>
      <c r="C3" s="246"/>
      <c r="D3" s="246"/>
      <c r="E3" s="246"/>
      <c r="F3" s="19"/>
      <c r="G3" s="19"/>
      <c r="H3" s="18"/>
      <c r="I3" s="142"/>
      <c r="J3" s="142"/>
      <c r="K3" s="19"/>
      <c r="M3" s="18"/>
      <c r="N3" s="142"/>
      <c r="O3" s="142"/>
      <c r="P3" s="19"/>
      <c r="Q3" s="18"/>
      <c r="R3" s="142"/>
      <c r="S3" s="142"/>
      <c r="T3" s="19"/>
    </row>
    <row r="4" customFormat="false" ht="12.75" hidden="false" customHeight="false" outlineLevel="0" collapsed="false">
      <c r="A4" s="160"/>
      <c r="B4" s="271" t="n">
        <v>500538</v>
      </c>
      <c r="C4" s="142"/>
      <c r="D4" s="271" t="n">
        <v>78121</v>
      </c>
      <c r="E4" s="142"/>
      <c r="F4" s="19"/>
      <c r="G4" s="19"/>
      <c r="H4" s="160"/>
      <c r="I4" s="142"/>
      <c r="J4" s="142"/>
      <c r="K4" s="19"/>
      <c r="M4" s="160"/>
      <c r="N4" s="142"/>
      <c r="O4" s="142"/>
      <c r="P4" s="19"/>
      <c r="Q4" s="160"/>
      <c r="R4" s="142"/>
      <c r="S4" s="142"/>
      <c r="T4" s="19"/>
      <c r="U4" s="160"/>
      <c r="V4" s="271"/>
      <c r="W4" s="142"/>
      <c r="X4" s="19"/>
      <c r="Y4" s="160"/>
      <c r="Z4" s="271"/>
      <c r="AA4" s="142"/>
      <c r="AB4" s="19"/>
      <c r="AC4" s="160"/>
      <c r="AD4" s="271" t="n">
        <v>500538</v>
      </c>
      <c r="AE4" s="142"/>
      <c r="AF4" s="19"/>
      <c r="AG4" s="160" t="n">
        <v>36495</v>
      </c>
      <c r="AH4" s="271" t="n">
        <v>500538</v>
      </c>
      <c r="AI4" s="142"/>
      <c r="AJ4" s="19"/>
      <c r="AK4" s="160" t="n">
        <v>36526</v>
      </c>
      <c r="AL4" s="271" t="n">
        <v>500538</v>
      </c>
      <c r="AM4" s="142"/>
      <c r="AN4" s="19"/>
      <c r="AO4" s="160" t="n">
        <v>36557</v>
      </c>
      <c r="AP4" s="271" t="n">
        <v>500538</v>
      </c>
      <c r="AQ4" s="142"/>
      <c r="AR4" s="19"/>
      <c r="AS4" s="160" t="n">
        <v>36586</v>
      </c>
      <c r="AT4" s="271" t="n">
        <v>500538</v>
      </c>
      <c r="AU4" s="142"/>
      <c r="AV4" s="19"/>
    </row>
    <row r="5" customFormat="false" ht="12.75" hidden="false" customHeight="false" outlineLevel="0" collapsed="false">
      <c r="A5" s="18"/>
      <c r="B5" s="249"/>
      <c r="C5" s="249"/>
      <c r="D5" s="249"/>
      <c r="E5" s="249"/>
      <c r="F5" s="133" t="s">
        <v>161</v>
      </c>
      <c r="G5" s="133"/>
      <c r="H5" s="18"/>
      <c r="I5" s="271" t="n">
        <v>500538</v>
      </c>
      <c r="J5" s="142"/>
      <c r="K5" s="271" t="n">
        <v>78121</v>
      </c>
      <c r="L5" s="142"/>
      <c r="M5" s="19"/>
      <c r="N5" s="249"/>
      <c r="O5" s="249"/>
      <c r="P5" s="18"/>
      <c r="Q5" s="18"/>
      <c r="R5" s="249"/>
      <c r="S5" s="249"/>
      <c r="T5" s="18"/>
      <c r="U5" s="18"/>
      <c r="V5" s="249"/>
      <c r="W5" s="249"/>
      <c r="X5" s="18"/>
      <c r="Y5" s="18"/>
      <c r="Z5" s="249"/>
      <c r="AA5" s="249"/>
      <c r="AB5" s="18"/>
      <c r="AC5" s="18"/>
      <c r="AD5" s="249"/>
      <c r="AE5" s="249" t="s">
        <v>161</v>
      </c>
      <c r="AF5" s="18"/>
      <c r="AG5" s="18"/>
      <c r="AH5" s="249"/>
      <c r="AI5" s="249" t="s">
        <v>161</v>
      </c>
      <c r="AJ5" s="18"/>
      <c r="AK5" s="18"/>
      <c r="AL5" s="249"/>
      <c r="AM5" s="249" t="s">
        <v>161</v>
      </c>
      <c r="AN5" s="18"/>
      <c r="AO5" s="18"/>
      <c r="AP5" s="249"/>
      <c r="AQ5" s="249" t="s">
        <v>161</v>
      </c>
      <c r="AR5" s="18"/>
      <c r="AS5" s="18"/>
      <c r="AT5" s="249"/>
      <c r="AU5" s="249" t="s">
        <v>161</v>
      </c>
      <c r="AV5" s="18"/>
    </row>
    <row r="6" customFormat="false" ht="12.75" hidden="false" customHeight="false" outlineLevel="0" collapsed="false">
      <c r="B6" s="182" t="s">
        <v>158</v>
      </c>
      <c r="C6" s="182" t="s">
        <v>159</v>
      </c>
      <c r="D6" s="182" t="s">
        <v>158</v>
      </c>
      <c r="E6" s="182" t="s">
        <v>159</v>
      </c>
      <c r="F6" s="135" t="s">
        <v>188</v>
      </c>
      <c r="G6" s="24"/>
      <c r="H6" s="165"/>
      <c r="I6" s="249"/>
      <c r="J6" s="249"/>
      <c r="K6" s="249"/>
      <c r="L6" s="249"/>
      <c r="M6" s="133" t="s">
        <v>161</v>
      </c>
      <c r="N6" s="182"/>
      <c r="O6" s="182"/>
      <c r="P6" s="135"/>
      <c r="Q6" s="165"/>
      <c r="R6" s="182"/>
      <c r="S6" s="182"/>
      <c r="T6" s="135"/>
      <c r="U6" s="165"/>
      <c r="V6" s="182"/>
      <c r="W6" s="182"/>
      <c r="X6" s="135"/>
      <c r="Y6" s="165"/>
      <c r="Z6" s="182"/>
      <c r="AA6" s="182"/>
      <c r="AB6" s="135"/>
      <c r="AC6" s="165"/>
      <c r="AD6" s="182" t="s">
        <v>184</v>
      </c>
      <c r="AE6" s="182" t="s">
        <v>185</v>
      </c>
      <c r="AF6" s="135" t="s">
        <v>188</v>
      </c>
      <c r="AG6" s="165"/>
      <c r="AH6" s="182" t="s">
        <v>184</v>
      </c>
      <c r="AI6" s="182" t="s">
        <v>185</v>
      </c>
      <c r="AJ6" s="135" t="s">
        <v>188</v>
      </c>
      <c r="AK6" s="165"/>
      <c r="AL6" s="182" t="s">
        <v>184</v>
      </c>
      <c r="AM6" s="182" t="s">
        <v>185</v>
      </c>
      <c r="AN6" s="135" t="s">
        <v>188</v>
      </c>
      <c r="AO6" s="165"/>
      <c r="AP6" s="182" t="s">
        <v>184</v>
      </c>
      <c r="AQ6" s="182" t="s">
        <v>185</v>
      </c>
      <c r="AR6" s="135" t="s">
        <v>188</v>
      </c>
      <c r="AS6" s="165"/>
      <c r="AT6" s="182" t="s">
        <v>184</v>
      </c>
      <c r="AU6" s="182" t="s">
        <v>185</v>
      </c>
      <c r="AV6" s="135" t="s">
        <v>188</v>
      </c>
    </row>
    <row r="7" customFormat="false" ht="12.75" hidden="false" customHeight="false" outlineLevel="0" collapsed="false">
      <c r="B7" s="142"/>
      <c r="C7" s="142"/>
      <c r="D7" s="142"/>
      <c r="E7" s="142"/>
      <c r="F7" s="142"/>
      <c r="G7" s="138"/>
      <c r="H7" s="244"/>
      <c r="I7" s="182" t="s">
        <v>158</v>
      </c>
      <c r="J7" s="182" t="s">
        <v>159</v>
      </c>
      <c r="K7" s="182" t="s">
        <v>158</v>
      </c>
      <c r="L7" s="182" t="s">
        <v>159</v>
      </c>
      <c r="M7" s="135" t="s">
        <v>188</v>
      </c>
      <c r="N7" s="142"/>
      <c r="O7" s="142"/>
      <c r="P7" s="142"/>
      <c r="Q7" s="165"/>
      <c r="R7" s="142"/>
      <c r="S7" s="142"/>
      <c r="T7" s="142"/>
      <c r="U7" s="165"/>
      <c r="V7" s="142"/>
      <c r="W7" s="142"/>
      <c r="X7" s="142"/>
      <c r="Y7" s="165"/>
      <c r="Z7" s="142"/>
      <c r="AA7" s="142"/>
      <c r="AB7" s="142"/>
      <c r="AC7" s="165"/>
      <c r="AD7" s="142"/>
      <c r="AE7" s="142"/>
      <c r="AF7" s="142"/>
      <c r="AG7" s="165"/>
      <c r="AH7" s="142"/>
      <c r="AI7" s="142"/>
      <c r="AJ7" s="142"/>
      <c r="AK7" s="165"/>
      <c r="AL7" s="142"/>
      <c r="AM7" s="142"/>
      <c r="AN7" s="142"/>
      <c r="AO7" s="165"/>
      <c r="AP7" s="142"/>
      <c r="AQ7" s="142"/>
      <c r="AR7" s="142"/>
      <c r="AS7" s="165"/>
      <c r="AT7" s="142"/>
      <c r="AU7" s="142"/>
      <c r="AV7" s="142"/>
    </row>
    <row r="8" customFormat="false" ht="12.75" hidden="false" customHeight="false" outlineLevel="0" collapsed="false">
      <c r="A8" s="165" t="n">
        <v>1</v>
      </c>
      <c r="B8" s="142" t="n">
        <v>172347</v>
      </c>
      <c r="C8" s="142" t="n">
        <v>172157</v>
      </c>
      <c r="D8" s="142" t="n">
        <v>12538</v>
      </c>
      <c r="E8" s="142" t="n">
        <v>12380</v>
      </c>
      <c r="F8" s="142" t="n">
        <f aca="false">+C8-B8+E8-D8</f>
        <v>-348</v>
      </c>
      <c r="G8" s="138"/>
      <c r="H8" s="244"/>
      <c r="I8" s="142"/>
      <c r="J8" s="142"/>
      <c r="K8" s="142"/>
      <c r="L8" s="142"/>
      <c r="M8" s="142"/>
      <c r="N8" s="154"/>
      <c r="O8" s="154"/>
      <c r="P8" s="142"/>
      <c r="Q8" s="165"/>
      <c r="R8" s="142"/>
      <c r="S8" s="142"/>
      <c r="T8" s="142"/>
      <c r="U8" s="165"/>
      <c r="V8" s="142"/>
      <c r="W8" s="142"/>
      <c r="X8" s="142"/>
      <c r="Y8" s="165"/>
      <c r="Z8" s="142"/>
      <c r="AA8" s="142"/>
      <c r="AB8" s="142"/>
      <c r="AC8" s="165"/>
      <c r="AD8" s="142" t="n">
        <v>90127</v>
      </c>
      <c r="AE8" s="142" t="n">
        <v>82104</v>
      </c>
      <c r="AF8" s="142" t="n">
        <f aca="false">+AE8-AD8</f>
        <v>-8023</v>
      </c>
      <c r="AG8" s="165" t="n">
        <v>1</v>
      </c>
      <c r="AH8" s="142" t="n">
        <v>85280</v>
      </c>
      <c r="AI8" s="142" t="n">
        <v>90048</v>
      </c>
      <c r="AJ8" s="142" t="n">
        <f aca="false">+AI8-AH8</f>
        <v>4768</v>
      </c>
      <c r="AK8" s="165" t="n">
        <v>1</v>
      </c>
      <c r="AL8" s="142" t="n">
        <v>129902</v>
      </c>
      <c r="AM8" s="142" t="n">
        <v>129590</v>
      </c>
      <c r="AN8" s="142" t="n">
        <f aca="false">+AM8-AL8</f>
        <v>-312</v>
      </c>
      <c r="AO8" s="165" t="n">
        <v>1</v>
      </c>
      <c r="AP8" s="142" t="n">
        <v>172290</v>
      </c>
      <c r="AQ8" s="142" t="n">
        <v>178308</v>
      </c>
      <c r="AR8" s="142" t="n">
        <f aca="false">+AQ8-AP8</f>
        <v>6018</v>
      </c>
      <c r="AS8" s="165" t="n">
        <v>1</v>
      </c>
      <c r="AT8" s="142" t="n">
        <v>167385</v>
      </c>
      <c r="AU8" s="142" t="n">
        <v>169213</v>
      </c>
      <c r="AV8" s="142" t="n">
        <f aca="false">+AU8-AT8</f>
        <v>1828</v>
      </c>
    </row>
    <row r="9" customFormat="false" ht="12.75" hidden="false" customHeight="false" outlineLevel="0" collapsed="false">
      <c r="A9" s="165" t="n">
        <v>2</v>
      </c>
      <c r="B9" s="142" t="n">
        <v>186769</v>
      </c>
      <c r="C9" s="142" t="n">
        <v>186487</v>
      </c>
      <c r="D9" s="142" t="n">
        <v>12975</v>
      </c>
      <c r="E9" s="142" t="n">
        <v>13033</v>
      </c>
      <c r="F9" s="142" t="n">
        <f aca="false">+C9-B9+E9-D9</f>
        <v>-224</v>
      </c>
      <c r="G9" s="138"/>
      <c r="H9" s="244" t="n">
        <v>36800</v>
      </c>
      <c r="I9" s="142" t="n">
        <v>5344290</v>
      </c>
      <c r="J9" s="142" t="n">
        <v>5337479</v>
      </c>
      <c r="K9" s="142" t="n">
        <v>0</v>
      </c>
      <c r="L9" s="142" t="n">
        <v>0</v>
      </c>
      <c r="M9" s="142" t="n">
        <f aca="false">+J9-I9+L9-K9</f>
        <v>-6811</v>
      </c>
      <c r="N9" s="154" t="n">
        <v>4.77</v>
      </c>
      <c r="O9" s="154" t="n">
        <f aca="false">+N9*M9</f>
        <v>-32488.47</v>
      </c>
      <c r="P9" s="142"/>
      <c r="Q9" s="165"/>
      <c r="R9" s="142"/>
      <c r="S9" s="142"/>
      <c r="T9" s="142"/>
      <c r="U9" s="165"/>
      <c r="V9" s="142"/>
      <c r="W9" s="142"/>
      <c r="X9" s="142"/>
      <c r="Y9" s="165"/>
      <c r="Z9" s="142"/>
      <c r="AA9" s="142"/>
      <c r="AB9" s="142"/>
      <c r="AC9" s="165"/>
      <c r="AD9" s="142" t="n">
        <v>82193</v>
      </c>
      <c r="AE9" s="142" t="n">
        <v>85058</v>
      </c>
      <c r="AF9" s="142" t="n">
        <f aca="false">+AE9-AD9</f>
        <v>2865</v>
      </c>
      <c r="AG9" s="165" t="n">
        <v>2</v>
      </c>
      <c r="AH9" s="142" t="n">
        <v>85760</v>
      </c>
      <c r="AI9" s="142" t="n">
        <v>85437</v>
      </c>
      <c r="AJ9" s="142" t="n">
        <f aca="false">+AI9-AH9</f>
        <v>-323</v>
      </c>
      <c r="AK9" s="165" t="n">
        <v>2</v>
      </c>
      <c r="AL9" s="142" t="n">
        <v>128605</v>
      </c>
      <c r="AM9" s="142" t="n">
        <v>131126</v>
      </c>
      <c r="AN9" s="142" t="n">
        <f aca="false">+AM9-AL9</f>
        <v>2521</v>
      </c>
      <c r="AO9" s="165" t="n">
        <v>2</v>
      </c>
      <c r="AP9" s="142" t="n">
        <v>175368</v>
      </c>
      <c r="AQ9" s="142" t="n">
        <v>183908</v>
      </c>
      <c r="AR9" s="142" t="n">
        <f aca="false">+AQ9-AP9</f>
        <v>8540</v>
      </c>
      <c r="AS9" s="165" t="n">
        <v>2</v>
      </c>
      <c r="AT9" s="142" t="n">
        <v>170184</v>
      </c>
      <c r="AU9" s="142" t="n">
        <v>169526</v>
      </c>
      <c r="AV9" s="142" t="n">
        <f aca="false">+AU9-AT9</f>
        <v>-658</v>
      </c>
    </row>
    <row r="10" customFormat="false" ht="12.75" hidden="false" customHeight="false" outlineLevel="0" collapsed="false">
      <c r="A10" s="165" t="n">
        <v>3</v>
      </c>
      <c r="B10" s="142" t="n">
        <v>187475</v>
      </c>
      <c r="C10" s="142" t="n">
        <v>187219</v>
      </c>
      <c r="D10" s="142" t="n">
        <v>12740</v>
      </c>
      <c r="E10" s="142" t="n">
        <v>13033</v>
      </c>
      <c r="F10" s="142" t="n">
        <f aca="false">+C10-B10+E10-D10</f>
        <v>37</v>
      </c>
      <c r="G10" s="138"/>
      <c r="H10" s="244" t="n">
        <v>36831</v>
      </c>
      <c r="I10" s="142" t="n">
        <v>4572686</v>
      </c>
      <c r="J10" s="142" t="n">
        <v>4575111</v>
      </c>
      <c r="K10" s="142" t="n">
        <v>0</v>
      </c>
      <c r="L10" s="142" t="n">
        <v>0</v>
      </c>
      <c r="M10" s="142" t="n">
        <f aca="false">+J10-I10+L10-K10</f>
        <v>2425</v>
      </c>
      <c r="N10" s="154" t="n">
        <v>5.33</v>
      </c>
      <c r="O10" s="154" t="n">
        <f aca="false">+N10*M10</f>
        <v>12925.25</v>
      </c>
      <c r="P10" s="142"/>
      <c r="Q10" s="165"/>
      <c r="R10" s="142"/>
      <c r="S10" s="142"/>
      <c r="T10" s="142"/>
      <c r="U10" s="165"/>
      <c r="V10" s="142"/>
      <c r="W10" s="142"/>
      <c r="X10" s="142"/>
      <c r="Y10" s="165"/>
      <c r="Z10" s="142"/>
      <c r="AA10" s="142"/>
      <c r="AB10" s="142"/>
      <c r="AC10" s="165"/>
      <c r="AD10" s="142" t="n">
        <v>77703</v>
      </c>
      <c r="AE10" s="142" t="n">
        <v>79135</v>
      </c>
      <c r="AF10" s="142" t="n">
        <f aca="false">+AE10-AD10</f>
        <v>1432</v>
      </c>
      <c r="AG10" s="165" t="n">
        <v>3</v>
      </c>
      <c r="AH10" s="142" t="n">
        <v>101183</v>
      </c>
      <c r="AI10" s="142" t="n">
        <v>103385</v>
      </c>
      <c r="AJ10" s="142" t="n">
        <f aca="false">+AI10-AH10</f>
        <v>2202</v>
      </c>
      <c r="AK10" s="165" t="n">
        <v>3</v>
      </c>
      <c r="AL10" s="142" t="n">
        <v>118612</v>
      </c>
      <c r="AM10" s="142" t="n">
        <v>121101</v>
      </c>
      <c r="AN10" s="142" t="n">
        <f aca="false">+AM10-AL10</f>
        <v>2489</v>
      </c>
      <c r="AO10" s="165" t="n">
        <v>3</v>
      </c>
      <c r="AP10" s="142" t="n">
        <v>173456</v>
      </c>
      <c r="AQ10" s="142" t="n">
        <v>173309</v>
      </c>
      <c r="AR10" s="142" t="n">
        <f aca="false">+AQ10-AP10</f>
        <v>-147</v>
      </c>
      <c r="AS10" s="165" t="n">
        <v>3</v>
      </c>
      <c r="AT10" s="142" t="n">
        <v>169674</v>
      </c>
      <c r="AU10" s="142" t="n">
        <v>169203</v>
      </c>
      <c r="AV10" s="142" t="n">
        <f aca="false">+AU10-AT10</f>
        <v>-471</v>
      </c>
    </row>
    <row r="11" customFormat="false" ht="12.75" hidden="false" customHeight="false" outlineLevel="0" collapsed="false">
      <c r="A11" s="165" t="n">
        <v>4</v>
      </c>
      <c r="B11" s="142" t="n">
        <v>186595</v>
      </c>
      <c r="C11" s="142" t="n">
        <v>185831</v>
      </c>
      <c r="D11" s="142" t="n">
        <v>12819</v>
      </c>
      <c r="E11" s="142" t="n">
        <v>12744</v>
      </c>
      <c r="F11" s="142" t="n">
        <f aca="false">+C11-B11+E11-D11</f>
        <v>-839</v>
      </c>
      <c r="G11" s="138"/>
      <c r="H11" s="244" t="n">
        <v>36861</v>
      </c>
      <c r="I11" s="142" t="n">
        <v>4783729</v>
      </c>
      <c r="J11" s="142" t="n">
        <v>4791361</v>
      </c>
      <c r="K11" s="142" t="n">
        <v>0</v>
      </c>
      <c r="L11" s="142" t="n">
        <v>0</v>
      </c>
      <c r="M11" s="142" t="n">
        <f aca="false">+J11-I11+L11-K11</f>
        <v>7632</v>
      </c>
      <c r="N11" s="154" t="n">
        <v>7.95</v>
      </c>
      <c r="O11" s="154" t="n">
        <f aca="false">+N11*M11</f>
        <v>60674.4</v>
      </c>
      <c r="P11" s="142"/>
      <c r="Q11" s="165"/>
      <c r="R11" s="142"/>
      <c r="S11" s="142"/>
      <c r="T11" s="142"/>
      <c r="U11" s="165"/>
      <c r="V11" s="142"/>
      <c r="W11" s="142"/>
      <c r="X11" s="142"/>
      <c r="Y11" s="165"/>
      <c r="Z11" s="142"/>
      <c r="AA11" s="142"/>
      <c r="AB11" s="142"/>
      <c r="AC11" s="165"/>
      <c r="AD11" s="142" t="n">
        <v>83833</v>
      </c>
      <c r="AE11" s="142" t="n">
        <v>84350</v>
      </c>
      <c r="AF11" s="142" t="n">
        <f aca="false">+AE11-AD11</f>
        <v>517</v>
      </c>
      <c r="AG11" s="165" t="n">
        <v>4</v>
      </c>
      <c r="AH11" s="142" t="n">
        <v>109515</v>
      </c>
      <c r="AI11" s="142" t="n">
        <v>109943</v>
      </c>
      <c r="AJ11" s="142" t="n">
        <f aca="false">+AI11-AH11</f>
        <v>428</v>
      </c>
      <c r="AK11" s="165" t="n">
        <v>4</v>
      </c>
      <c r="AL11" s="142" t="n">
        <v>114483</v>
      </c>
      <c r="AM11" s="142" t="n">
        <v>119711</v>
      </c>
      <c r="AN11" s="142" t="n">
        <f aca="false">+AM11-AL11</f>
        <v>5228</v>
      </c>
      <c r="AO11" s="165" t="n">
        <v>4</v>
      </c>
      <c r="AP11" s="142" t="n">
        <v>171128</v>
      </c>
      <c r="AQ11" s="142" t="n">
        <v>174677</v>
      </c>
      <c r="AR11" s="142" t="n">
        <f aca="false">+AQ11-AP11</f>
        <v>3549</v>
      </c>
      <c r="AS11" s="165" t="n">
        <v>4</v>
      </c>
      <c r="AT11" s="142" t="n">
        <v>168897</v>
      </c>
      <c r="AU11" s="142" t="n">
        <v>175969</v>
      </c>
      <c r="AV11" s="142" t="n">
        <f aca="false">+AU11-AT11</f>
        <v>7072</v>
      </c>
    </row>
    <row r="12" customFormat="false" ht="12.75" hidden="false" customHeight="false" outlineLevel="0" collapsed="false">
      <c r="A12" s="165" t="n">
        <v>5</v>
      </c>
      <c r="B12" s="142" t="n">
        <v>187267</v>
      </c>
      <c r="C12" s="142" t="n">
        <v>187334</v>
      </c>
      <c r="D12" s="142" t="n">
        <v>12093</v>
      </c>
      <c r="E12" s="142" t="n">
        <v>13033</v>
      </c>
      <c r="F12" s="142" t="n">
        <f aca="false">+C12-B12+E12-D12</f>
        <v>1007</v>
      </c>
      <c r="G12" s="138"/>
      <c r="H12" s="244" t="n">
        <v>36892</v>
      </c>
      <c r="I12" s="142" t="n">
        <v>4914904</v>
      </c>
      <c r="J12" s="142" t="n">
        <v>4942535</v>
      </c>
      <c r="K12" s="142" t="n">
        <v>0</v>
      </c>
      <c r="L12" s="142" t="n">
        <v>0</v>
      </c>
      <c r="M12" s="142" t="n">
        <f aca="false">+J12-I12+L12-K12</f>
        <v>27631</v>
      </c>
      <c r="N12" s="154" t="n">
        <v>8.1</v>
      </c>
      <c r="O12" s="154" t="n">
        <f aca="false">+N12*M12</f>
        <v>223811.1</v>
      </c>
      <c r="P12" s="142"/>
      <c r="Q12" s="165"/>
      <c r="R12" s="142"/>
      <c r="S12" s="142"/>
      <c r="T12" s="142"/>
      <c r="U12" s="165"/>
      <c r="V12" s="142"/>
      <c r="W12" s="142"/>
      <c r="X12" s="142"/>
      <c r="Y12" s="165"/>
      <c r="Z12" s="142"/>
      <c r="AA12" s="142"/>
      <c r="AB12" s="142"/>
      <c r="AC12" s="165"/>
      <c r="AD12" s="142" t="n">
        <v>87296</v>
      </c>
      <c r="AE12" s="142" t="n">
        <v>90518</v>
      </c>
      <c r="AF12" s="142" t="n">
        <f aca="false">+AE12-AD12</f>
        <v>3222</v>
      </c>
      <c r="AG12" s="165" t="n">
        <v>5</v>
      </c>
      <c r="AH12" s="142" t="n">
        <v>108361</v>
      </c>
      <c r="AI12" s="142" t="n">
        <v>108593</v>
      </c>
      <c r="AJ12" s="142" t="n">
        <f aca="false">+AI12-AH12</f>
        <v>232</v>
      </c>
      <c r="AK12" s="165" t="n">
        <v>5</v>
      </c>
      <c r="AL12" s="142" t="n">
        <v>100931</v>
      </c>
      <c r="AM12" s="142" t="n">
        <v>123114</v>
      </c>
      <c r="AN12" s="142" t="n">
        <f aca="false">+AM12-AL12</f>
        <v>22183</v>
      </c>
      <c r="AO12" s="165" t="n">
        <v>5</v>
      </c>
      <c r="AP12" s="142" t="n">
        <v>169630</v>
      </c>
      <c r="AQ12" s="142" t="n">
        <v>166360</v>
      </c>
      <c r="AR12" s="142" t="n">
        <f aca="false">+AQ12-AP12</f>
        <v>-3270</v>
      </c>
      <c r="AS12" s="165" t="n">
        <v>5</v>
      </c>
      <c r="AT12" s="142" t="n">
        <v>176704</v>
      </c>
      <c r="AU12" s="142" t="n">
        <v>173380</v>
      </c>
      <c r="AV12" s="142" t="n">
        <f aca="false">+AU12-AT12</f>
        <v>-3324</v>
      </c>
    </row>
    <row r="13" customFormat="false" ht="12.75" hidden="false" customHeight="false" outlineLevel="0" collapsed="false">
      <c r="A13" s="165" t="n">
        <v>6</v>
      </c>
      <c r="B13" s="142" t="n">
        <v>187870</v>
      </c>
      <c r="C13" s="142" t="n">
        <v>185482</v>
      </c>
      <c r="D13" s="142" t="n">
        <v>13082</v>
      </c>
      <c r="E13" s="142" t="n">
        <v>13033</v>
      </c>
      <c r="F13" s="142" t="n">
        <f aca="false">+C13-B13+E13-D13</f>
        <v>-2437</v>
      </c>
      <c r="G13" s="138"/>
      <c r="H13" s="244" t="n">
        <v>36923</v>
      </c>
      <c r="I13" s="142" t="n">
        <v>4523985</v>
      </c>
      <c r="J13" s="142" t="n">
        <v>4533171</v>
      </c>
      <c r="K13" s="142" t="n">
        <v>0</v>
      </c>
      <c r="L13" s="142" t="n">
        <v>0</v>
      </c>
      <c r="M13" s="142" t="n">
        <f aca="false">+J13-I13+L13-K13</f>
        <v>9186</v>
      </c>
      <c r="N13" s="154" t="n">
        <v>5.61</v>
      </c>
      <c r="O13" s="154" t="n">
        <f aca="false">+N13*M13</f>
        <v>51533.46</v>
      </c>
      <c r="P13" s="142"/>
      <c r="Q13" s="165"/>
      <c r="R13" s="142"/>
      <c r="S13" s="142"/>
      <c r="T13" s="142"/>
      <c r="U13" s="165"/>
      <c r="V13" s="142"/>
      <c r="W13" s="142"/>
      <c r="X13" s="142"/>
      <c r="Y13" s="165"/>
      <c r="Z13" s="142"/>
      <c r="AA13" s="142"/>
      <c r="AB13" s="142"/>
      <c r="AC13" s="165"/>
      <c r="AD13" s="142" t="n">
        <v>105367</v>
      </c>
      <c r="AE13" s="142" t="n">
        <v>105940</v>
      </c>
      <c r="AF13" s="142" t="n">
        <f aca="false">+AE13-AD13</f>
        <v>573</v>
      </c>
      <c r="AG13" s="165" t="n">
        <v>6</v>
      </c>
      <c r="AH13" s="142" t="n">
        <v>111639</v>
      </c>
      <c r="AI13" s="142" t="n">
        <v>115193</v>
      </c>
      <c r="AJ13" s="142" t="n">
        <f aca="false">+AI13-AH13</f>
        <v>3554</v>
      </c>
      <c r="AK13" s="165" t="n">
        <v>6</v>
      </c>
      <c r="AL13" s="142" t="n">
        <v>109406</v>
      </c>
      <c r="AM13" s="142" t="n">
        <v>113090</v>
      </c>
      <c r="AN13" s="142" t="n">
        <f aca="false">+AM13-AL13</f>
        <v>3684</v>
      </c>
      <c r="AO13" s="165" t="n">
        <v>6</v>
      </c>
      <c r="AP13" s="142" t="n">
        <v>167764</v>
      </c>
      <c r="AQ13" s="142" t="n">
        <v>167719</v>
      </c>
      <c r="AR13" s="142" t="n">
        <f aca="false">+AQ13-AP13</f>
        <v>-45</v>
      </c>
      <c r="AS13" s="165" t="n">
        <v>6</v>
      </c>
      <c r="AT13" s="142" t="n">
        <v>136216</v>
      </c>
      <c r="AU13" s="142" t="n">
        <v>176410</v>
      </c>
      <c r="AV13" s="142" t="n">
        <f aca="false">+AU13-AT13</f>
        <v>40194</v>
      </c>
    </row>
    <row r="14" customFormat="false" ht="12.75" hidden="false" customHeight="false" outlineLevel="0" collapsed="false">
      <c r="A14" s="165" t="n">
        <v>7</v>
      </c>
      <c r="B14" s="142" t="n">
        <v>182947</v>
      </c>
      <c r="C14" s="142" t="n">
        <v>187318</v>
      </c>
      <c r="D14" s="142" t="n">
        <v>13131</v>
      </c>
      <c r="E14" s="142" t="n">
        <v>13033</v>
      </c>
      <c r="F14" s="142" t="n">
        <f aca="false">+C14-B14+E14-D14</f>
        <v>4273</v>
      </c>
      <c r="G14" s="138"/>
      <c r="H14" s="244" t="n">
        <v>36951</v>
      </c>
      <c r="I14" s="142" t="n">
        <v>4930039</v>
      </c>
      <c r="J14" s="142" t="n">
        <v>4938355</v>
      </c>
      <c r="K14" s="142" t="n">
        <v>0</v>
      </c>
      <c r="L14" s="142" t="n">
        <v>0</v>
      </c>
      <c r="M14" s="142" t="n">
        <f aca="false">+J14-I14+L14-K14</f>
        <v>8316</v>
      </c>
      <c r="N14" s="154" t="n">
        <v>4.87</v>
      </c>
      <c r="O14" s="154" t="n">
        <f aca="false">+N14*M14</f>
        <v>40498.92</v>
      </c>
      <c r="P14" s="142"/>
      <c r="Q14" s="165"/>
      <c r="R14" s="142"/>
      <c r="S14" s="142"/>
      <c r="T14" s="142"/>
      <c r="U14" s="165"/>
      <c r="V14" s="142"/>
      <c r="W14" s="142"/>
      <c r="X14" s="142"/>
      <c r="Y14" s="165"/>
      <c r="Z14" s="142"/>
      <c r="AA14" s="142"/>
      <c r="AB14" s="142"/>
      <c r="AC14" s="165"/>
      <c r="AD14" s="142" t="n">
        <v>101440</v>
      </c>
      <c r="AE14" s="142" t="n">
        <v>101940</v>
      </c>
      <c r="AF14" s="142" t="n">
        <f aca="false">+AE14-AD14</f>
        <v>500</v>
      </c>
      <c r="AG14" s="165" t="n">
        <v>7</v>
      </c>
      <c r="AH14" s="142" t="n">
        <v>97086</v>
      </c>
      <c r="AI14" s="142" t="n">
        <v>98950</v>
      </c>
      <c r="AJ14" s="142" t="n">
        <f aca="false">+AI14-AH14</f>
        <v>1864</v>
      </c>
      <c r="AK14" s="165" t="n">
        <v>7</v>
      </c>
      <c r="AL14" s="142" t="n">
        <v>127221</v>
      </c>
      <c r="AM14" s="142" t="n">
        <v>127625</v>
      </c>
      <c r="AN14" s="142" t="n">
        <f aca="false">+AM14-AL14</f>
        <v>404</v>
      </c>
      <c r="AO14" s="165" t="n">
        <v>7</v>
      </c>
      <c r="AP14" s="142" t="n">
        <v>167835</v>
      </c>
      <c r="AQ14" s="142" t="n">
        <v>167817</v>
      </c>
      <c r="AR14" s="142" t="n">
        <f aca="false">+AQ14-AP14</f>
        <v>-18</v>
      </c>
      <c r="AS14" s="165" t="n">
        <v>7</v>
      </c>
      <c r="AT14" s="142" t="n">
        <v>175529</v>
      </c>
      <c r="AU14" s="142" t="n">
        <v>171185</v>
      </c>
      <c r="AV14" s="142" t="n">
        <f aca="false">+AU14-AT14</f>
        <v>-4344</v>
      </c>
    </row>
    <row r="15" customFormat="false" ht="12.75" hidden="false" customHeight="false" outlineLevel="0" collapsed="false">
      <c r="A15" s="165" t="n">
        <v>8</v>
      </c>
      <c r="B15" s="142" t="n">
        <v>187161</v>
      </c>
      <c r="C15" s="142" t="n">
        <v>186818</v>
      </c>
      <c r="D15" s="142" t="n">
        <v>13087</v>
      </c>
      <c r="E15" s="142" t="n">
        <v>13033</v>
      </c>
      <c r="F15" s="142" t="n">
        <f aca="false">+C15-B15+E15-D15</f>
        <v>-397</v>
      </c>
      <c r="G15" s="138"/>
      <c r="H15" s="244" t="n">
        <v>36982</v>
      </c>
      <c r="I15" s="142" t="n">
        <v>5226145</v>
      </c>
      <c r="J15" s="142" t="n">
        <v>5258282</v>
      </c>
      <c r="K15" s="142" t="n">
        <v>0</v>
      </c>
      <c r="L15" s="142" t="n">
        <v>0</v>
      </c>
      <c r="M15" s="142" t="n">
        <f aca="false">+J15-I15+L15-K15</f>
        <v>32137</v>
      </c>
      <c r="N15" s="154" t="n">
        <v>4.62</v>
      </c>
      <c r="O15" s="154" t="n">
        <f aca="false">+N15*M15</f>
        <v>148472.94</v>
      </c>
      <c r="P15" s="142"/>
      <c r="Q15" s="165"/>
      <c r="R15" s="142"/>
      <c r="S15" s="142"/>
      <c r="T15" s="142"/>
      <c r="U15" s="165"/>
      <c r="V15" s="142"/>
      <c r="W15" s="142"/>
      <c r="X15" s="142"/>
      <c r="Y15" s="165"/>
      <c r="Z15" s="142"/>
      <c r="AA15" s="142"/>
      <c r="AB15" s="142"/>
      <c r="AC15" s="165"/>
      <c r="AD15" s="142" t="n">
        <v>98057</v>
      </c>
      <c r="AE15" s="142" t="n">
        <v>98304</v>
      </c>
      <c r="AF15" s="142" t="n">
        <f aca="false">+AE15-AD15</f>
        <v>247</v>
      </c>
      <c r="AG15" s="165" t="n">
        <v>8</v>
      </c>
      <c r="AH15" s="142" t="n">
        <v>92901</v>
      </c>
      <c r="AI15" s="142" t="n">
        <v>108735</v>
      </c>
      <c r="AJ15" s="142" t="n">
        <f aca="false">+AI15-AH15</f>
        <v>15834</v>
      </c>
      <c r="AK15" s="165" t="n">
        <v>8</v>
      </c>
      <c r="AL15" s="142" t="n">
        <v>114657</v>
      </c>
      <c r="AM15" s="142" t="n">
        <v>112594</v>
      </c>
      <c r="AN15" s="142" t="n">
        <f aca="false">+AM15-AL15</f>
        <v>-2063</v>
      </c>
      <c r="AO15" s="165" t="n">
        <v>8</v>
      </c>
      <c r="AP15" s="142" t="n">
        <v>178511</v>
      </c>
      <c r="AQ15" s="142" t="n">
        <v>180748</v>
      </c>
      <c r="AR15" s="142" t="n">
        <f aca="false">+AQ15-AP15</f>
        <v>2237</v>
      </c>
      <c r="AS15" s="165" t="n">
        <v>8</v>
      </c>
      <c r="AT15" s="142" t="n">
        <v>170291</v>
      </c>
      <c r="AU15" s="142" t="n">
        <v>172851</v>
      </c>
      <c r="AV15" s="142" t="n">
        <f aca="false">+AU15-AT15</f>
        <v>2560</v>
      </c>
    </row>
    <row r="16" customFormat="false" ht="12.75" hidden="false" customHeight="false" outlineLevel="0" collapsed="false">
      <c r="A16" s="165" t="n">
        <v>9</v>
      </c>
      <c r="B16" s="142" t="n">
        <v>188757</v>
      </c>
      <c r="C16" s="142" t="n">
        <v>187342</v>
      </c>
      <c r="D16" s="142" t="n">
        <v>14004</v>
      </c>
      <c r="E16" s="142" t="n">
        <v>13033</v>
      </c>
      <c r="F16" s="142" t="n">
        <f aca="false">+C16-B16+E16-D16</f>
        <v>-2386</v>
      </c>
      <c r="G16" s="138"/>
      <c r="H16" s="244" t="n">
        <v>37012</v>
      </c>
      <c r="I16" s="142" t="n">
        <v>5456003</v>
      </c>
      <c r="J16" s="142" t="n">
        <v>5463136</v>
      </c>
      <c r="K16" s="142" t="n">
        <v>142290</v>
      </c>
      <c r="L16" s="142" t="n">
        <v>150816</v>
      </c>
      <c r="M16" s="142" t="n">
        <f aca="false">+J16-I16+L16-K16</f>
        <v>15659</v>
      </c>
      <c r="N16" s="154" t="n">
        <v>3.44</v>
      </c>
      <c r="O16" s="154" t="n">
        <f aca="false">+N16*M16</f>
        <v>53866.96</v>
      </c>
      <c r="P16" s="142"/>
      <c r="Q16" s="165"/>
      <c r="R16" s="142"/>
      <c r="S16" s="142"/>
      <c r="T16" s="142"/>
      <c r="U16" s="165"/>
      <c r="V16" s="142"/>
      <c r="W16" s="142"/>
      <c r="X16" s="142"/>
      <c r="Y16" s="165"/>
      <c r="Z16" s="142"/>
      <c r="AA16" s="142"/>
      <c r="AB16" s="142"/>
      <c r="AC16" s="165"/>
      <c r="AD16" s="142" t="n">
        <v>87213</v>
      </c>
      <c r="AE16" s="142" t="n">
        <v>94093</v>
      </c>
      <c r="AF16" s="142" t="n">
        <f aca="false">+AE16-AD16</f>
        <v>6880</v>
      </c>
      <c r="AG16" s="165" t="n">
        <v>9</v>
      </c>
      <c r="AH16" s="142" t="n">
        <v>94766</v>
      </c>
      <c r="AI16" s="142" t="n">
        <v>105186</v>
      </c>
      <c r="AJ16" s="142" t="n">
        <f aca="false">+AI16-AH16</f>
        <v>10420</v>
      </c>
      <c r="AK16" s="165" t="n">
        <v>9</v>
      </c>
      <c r="AL16" s="142" t="n">
        <v>114565</v>
      </c>
      <c r="AM16" s="142" t="n">
        <v>112594</v>
      </c>
      <c r="AN16" s="142" t="n">
        <f aca="false">+AM16-AL16</f>
        <v>-1971</v>
      </c>
      <c r="AO16" s="165" t="n">
        <v>9</v>
      </c>
      <c r="AP16" s="142" t="n">
        <v>174336</v>
      </c>
      <c r="AQ16" s="142" t="n">
        <f aca="false">170451+2791</f>
        <v>173242</v>
      </c>
      <c r="AR16" s="142" t="n">
        <f aca="false">+AQ16-AP16</f>
        <v>-1094</v>
      </c>
      <c r="AS16" s="165" t="n">
        <v>9</v>
      </c>
      <c r="AT16" s="142" t="n">
        <v>153140</v>
      </c>
      <c r="AU16" s="142" t="n">
        <f aca="false">144546+5760</f>
        <v>150306</v>
      </c>
      <c r="AV16" s="142" t="n">
        <f aca="false">+AU16-AT16</f>
        <v>-2834</v>
      </c>
    </row>
    <row r="17" customFormat="false" ht="12.75" hidden="false" customHeight="false" outlineLevel="0" collapsed="false">
      <c r="A17" s="165" t="n">
        <v>10</v>
      </c>
      <c r="B17" s="142" t="n">
        <v>181055</v>
      </c>
      <c r="C17" s="142" t="n">
        <v>187342</v>
      </c>
      <c r="D17" s="142" t="n">
        <v>13711</v>
      </c>
      <c r="E17" s="142" t="n">
        <v>13033</v>
      </c>
      <c r="F17" s="142" t="n">
        <f aca="false">+C17-B17+E17-D17</f>
        <v>5609</v>
      </c>
      <c r="G17" s="138"/>
      <c r="H17" s="244" t="n">
        <v>37043</v>
      </c>
      <c r="I17" s="142" t="n">
        <v>4960846</v>
      </c>
      <c r="J17" s="142" t="n">
        <v>5002219</v>
      </c>
      <c r="K17" s="142" t="n">
        <v>390778</v>
      </c>
      <c r="L17" s="142" t="n">
        <v>393919</v>
      </c>
      <c r="M17" s="142" t="n">
        <f aca="false">+J17-I17+L17-K17</f>
        <v>44514</v>
      </c>
      <c r="N17" s="154" t="n">
        <v>2.58</v>
      </c>
      <c r="O17" s="154" t="n">
        <f aca="false">+N17*M17</f>
        <v>114846.12</v>
      </c>
      <c r="P17" s="142"/>
      <c r="Q17" s="165"/>
      <c r="R17" s="142"/>
      <c r="S17" s="142"/>
      <c r="T17" s="142"/>
      <c r="U17" s="165"/>
      <c r="V17" s="142"/>
      <c r="W17" s="142"/>
      <c r="X17" s="142"/>
      <c r="Y17" s="165"/>
      <c r="Z17" s="142"/>
      <c r="AA17" s="142"/>
      <c r="AB17" s="142"/>
      <c r="AC17" s="165"/>
      <c r="AD17" s="142" t="n">
        <v>85026</v>
      </c>
      <c r="AE17" s="142" t="n">
        <v>96676</v>
      </c>
      <c r="AF17" s="142" t="n">
        <f aca="false">+AE17-AD17</f>
        <v>11650</v>
      </c>
      <c r="AG17" s="165" t="n">
        <v>10</v>
      </c>
      <c r="AH17" s="142" t="n">
        <v>112558</v>
      </c>
      <c r="AI17" s="142" t="n">
        <v>113310</v>
      </c>
      <c r="AJ17" s="142" t="n">
        <f aca="false">+AI17-AH17</f>
        <v>752</v>
      </c>
      <c r="AK17" s="165" t="n">
        <v>10</v>
      </c>
      <c r="AL17" s="142" t="n">
        <v>114225</v>
      </c>
      <c r="AM17" s="142" t="n">
        <v>114599</v>
      </c>
      <c r="AN17" s="142" t="n">
        <f aca="false">+AM17-AL17</f>
        <v>374</v>
      </c>
      <c r="AO17" s="165" t="n">
        <v>10</v>
      </c>
      <c r="AP17" s="142" t="n">
        <v>161862</v>
      </c>
      <c r="AQ17" s="142" t="n">
        <v>158717</v>
      </c>
      <c r="AR17" s="142" t="n">
        <f aca="false">+AQ17-AP17</f>
        <v>-3145</v>
      </c>
      <c r="AS17" s="165" t="n">
        <v>10</v>
      </c>
      <c r="AT17" s="142" t="n">
        <v>169575</v>
      </c>
      <c r="AU17" s="142" t="n">
        <v>170607</v>
      </c>
      <c r="AV17" s="142" t="n">
        <f aca="false">+AU17-AT17</f>
        <v>1032</v>
      </c>
    </row>
    <row r="18" customFormat="false" ht="12.75" hidden="false" customHeight="false" outlineLevel="0" collapsed="false">
      <c r="A18" s="165" t="n">
        <v>11</v>
      </c>
      <c r="B18" s="142" t="n">
        <v>188433</v>
      </c>
      <c r="C18" s="142" t="n">
        <v>187342</v>
      </c>
      <c r="D18" s="142" t="n">
        <v>13604</v>
      </c>
      <c r="E18" s="142" t="n">
        <v>13033</v>
      </c>
      <c r="F18" s="142" t="n">
        <f aca="false">+C18-B18+E18-D18</f>
        <v>-1662</v>
      </c>
      <c r="G18" s="138"/>
      <c r="H18" s="244" t="n">
        <v>37073</v>
      </c>
      <c r="I18" s="142" t="n">
        <v>4662938</v>
      </c>
      <c r="J18" s="142" t="n">
        <v>4662044</v>
      </c>
      <c r="K18" s="142" t="n">
        <v>360512</v>
      </c>
      <c r="L18" s="142" t="n">
        <v>367850</v>
      </c>
      <c r="M18" s="142" t="n">
        <f aca="false">+J18-I18+L18-K18</f>
        <v>6444</v>
      </c>
      <c r="N18" s="154" t="n">
        <v>2.45</v>
      </c>
      <c r="O18" s="154" t="n">
        <f aca="false">+N18*M18</f>
        <v>15787.8</v>
      </c>
      <c r="P18" s="142"/>
      <c r="Q18" s="165"/>
      <c r="R18" s="142"/>
      <c r="S18" s="142"/>
      <c r="T18" s="142"/>
      <c r="U18" s="165"/>
      <c r="V18" s="142"/>
      <c r="W18" s="142"/>
      <c r="X18" s="142"/>
      <c r="Y18" s="165"/>
      <c r="Z18" s="142"/>
      <c r="AA18" s="142"/>
      <c r="AB18" s="142"/>
      <c r="AC18" s="165"/>
      <c r="AD18" s="142" t="n">
        <v>85017</v>
      </c>
      <c r="AE18" s="142" t="n">
        <v>82841</v>
      </c>
      <c r="AF18" s="142" t="n">
        <f aca="false">+AE18-AD18</f>
        <v>-2176</v>
      </c>
      <c r="AG18" s="165" t="n">
        <v>11</v>
      </c>
      <c r="AH18" s="142" t="n">
        <v>101279</v>
      </c>
      <c r="AI18" s="142" t="n">
        <v>102214</v>
      </c>
      <c r="AJ18" s="142" t="n">
        <f aca="false">+AI18-AH18</f>
        <v>935</v>
      </c>
      <c r="AK18" s="165" t="n">
        <v>11</v>
      </c>
      <c r="AL18" s="142" t="n">
        <v>115735</v>
      </c>
      <c r="AM18" s="142" t="n">
        <v>115494</v>
      </c>
      <c r="AN18" s="142" t="n">
        <f aca="false">+AM18-AL18</f>
        <v>-241</v>
      </c>
      <c r="AO18" s="165" t="n">
        <v>11</v>
      </c>
      <c r="AP18" s="142" t="n">
        <v>184527</v>
      </c>
      <c r="AQ18" s="142" t="n">
        <v>185065</v>
      </c>
      <c r="AR18" s="142" t="n">
        <f aca="false">+AQ18-AP18</f>
        <v>538</v>
      </c>
      <c r="AS18" s="165" t="n">
        <v>11</v>
      </c>
      <c r="AT18" s="142" t="n">
        <v>176731</v>
      </c>
      <c r="AU18" s="142" t="n">
        <v>175819</v>
      </c>
      <c r="AV18" s="142" t="n">
        <f aca="false">+AU18-AT18</f>
        <v>-912</v>
      </c>
    </row>
    <row r="19" customFormat="false" ht="12.75" hidden="false" customHeight="false" outlineLevel="0" collapsed="false">
      <c r="A19" s="165" t="n">
        <v>12</v>
      </c>
      <c r="B19" s="142" t="n">
        <v>184947</v>
      </c>
      <c r="C19" s="142" t="n">
        <v>187342</v>
      </c>
      <c r="D19" s="142" t="n">
        <v>12931</v>
      </c>
      <c r="E19" s="142" t="n">
        <v>13033</v>
      </c>
      <c r="F19" s="142" t="n">
        <f aca="false">+C19-B19+E19-D19</f>
        <v>2497</v>
      </c>
      <c r="G19" s="138"/>
      <c r="H19" s="244" t="n">
        <v>37104</v>
      </c>
      <c r="I19" s="142" t="n">
        <v>4373411</v>
      </c>
      <c r="J19" s="142" t="n">
        <v>4369473</v>
      </c>
      <c r="K19" s="142" t="n">
        <v>380589</v>
      </c>
      <c r="L19" s="142" t="n">
        <v>380472</v>
      </c>
      <c r="M19" s="142" t="n">
        <f aca="false">+J19-I19+L19-K19</f>
        <v>-4055</v>
      </c>
      <c r="N19" s="154" t="n">
        <v>2.61</v>
      </c>
      <c r="O19" s="154" t="n">
        <f aca="false">+N19*M19</f>
        <v>-10583.55</v>
      </c>
      <c r="P19" s="142"/>
      <c r="Q19" s="165"/>
      <c r="R19" s="142"/>
      <c r="S19" s="142"/>
      <c r="T19" s="142"/>
      <c r="U19" s="165"/>
      <c r="V19" s="142"/>
      <c r="W19" s="142"/>
      <c r="X19" s="142"/>
      <c r="Y19" s="165"/>
      <c r="Z19" s="142"/>
      <c r="AA19" s="142"/>
      <c r="AB19" s="142"/>
      <c r="AC19" s="165"/>
      <c r="AD19" s="142" t="n">
        <v>82741</v>
      </c>
      <c r="AE19" s="142" t="n">
        <v>88828</v>
      </c>
      <c r="AF19" s="142" t="n">
        <f aca="false">+AE19-AD19</f>
        <v>6087</v>
      </c>
      <c r="AG19" s="165" t="n">
        <v>12</v>
      </c>
      <c r="AH19" s="142" t="n">
        <v>98830</v>
      </c>
      <c r="AI19" s="142" t="n">
        <v>100234</v>
      </c>
      <c r="AJ19" s="142" t="n">
        <f aca="false">+AI19-AH19</f>
        <v>1404</v>
      </c>
      <c r="AK19" s="165" t="n">
        <v>12</v>
      </c>
      <c r="AL19" s="142" t="n">
        <v>114055</v>
      </c>
      <c r="AM19" s="142" t="n">
        <v>113964</v>
      </c>
      <c r="AN19" s="142" t="n">
        <f aca="false">+AM19-AL19</f>
        <v>-91</v>
      </c>
      <c r="AO19" s="165" t="n">
        <v>12</v>
      </c>
      <c r="AP19" s="142" t="n">
        <v>182892</v>
      </c>
      <c r="AQ19" s="142" t="n">
        <v>187831</v>
      </c>
      <c r="AR19" s="142" t="n">
        <f aca="false">+AQ19-AP19</f>
        <v>4939</v>
      </c>
      <c r="AS19" s="165" t="n">
        <v>12</v>
      </c>
      <c r="AT19" s="142" t="n">
        <v>178779</v>
      </c>
      <c r="AU19" s="142" t="n">
        <v>174779</v>
      </c>
      <c r="AV19" s="142" t="n">
        <f aca="false">+AU19-AT19</f>
        <v>-4000</v>
      </c>
    </row>
    <row r="20" customFormat="false" ht="12.75" hidden="false" customHeight="false" outlineLevel="0" collapsed="false">
      <c r="A20" s="165" t="n">
        <v>13</v>
      </c>
      <c r="B20" s="142" t="n">
        <v>186942</v>
      </c>
      <c r="C20" s="142" t="n">
        <v>187342</v>
      </c>
      <c r="D20" s="142" t="n">
        <v>12884</v>
      </c>
      <c r="E20" s="142" t="n">
        <v>13033</v>
      </c>
      <c r="F20" s="142" t="n">
        <f aca="false">+C20-B20+E20-D20</f>
        <v>549</v>
      </c>
      <c r="G20" s="272"/>
      <c r="H20" s="244" t="n">
        <v>37135</v>
      </c>
      <c r="I20" s="142" t="n">
        <v>4365000</v>
      </c>
      <c r="J20" s="142" t="n">
        <v>4370774</v>
      </c>
      <c r="K20" s="142" t="n">
        <v>345322</v>
      </c>
      <c r="L20" s="142" t="n">
        <v>349195</v>
      </c>
      <c r="M20" s="142" t="n">
        <f aca="false">+J20-I20+L20-K20</f>
        <v>9647</v>
      </c>
      <c r="N20" s="154" t="n">
        <v>1.73</v>
      </c>
      <c r="O20" s="154" t="n">
        <f aca="false">+N20*M20</f>
        <v>16689.31</v>
      </c>
      <c r="P20" s="142"/>
      <c r="Q20" s="165"/>
      <c r="R20" s="142"/>
      <c r="S20" s="142"/>
      <c r="T20" s="142"/>
      <c r="U20" s="165"/>
      <c r="V20" s="142"/>
      <c r="W20" s="142"/>
      <c r="X20" s="142"/>
      <c r="Y20" s="165"/>
      <c r="Z20" s="142"/>
      <c r="AA20" s="142"/>
      <c r="AB20" s="142"/>
      <c r="AC20" s="165"/>
      <c r="AD20" s="142" t="n">
        <v>100290</v>
      </c>
      <c r="AE20" s="142" t="n">
        <v>103318</v>
      </c>
      <c r="AF20" s="142" t="n">
        <f aca="false">+AE20-AD20</f>
        <v>3028</v>
      </c>
      <c r="AG20" s="165" t="n">
        <v>13</v>
      </c>
      <c r="AH20" s="142" t="n">
        <v>90169</v>
      </c>
      <c r="AI20" s="142" t="n">
        <v>90019</v>
      </c>
      <c r="AJ20" s="142" t="n">
        <f aca="false">+AI20-AH20</f>
        <v>-150</v>
      </c>
      <c r="AK20" s="165" t="n">
        <v>13</v>
      </c>
      <c r="AL20" s="142" t="n">
        <v>117712</v>
      </c>
      <c r="AM20" s="142" t="n">
        <v>116959</v>
      </c>
      <c r="AN20" s="142" t="n">
        <f aca="false">+AM20-AL20</f>
        <v>-753</v>
      </c>
      <c r="AO20" s="165" t="n">
        <v>13</v>
      </c>
      <c r="AP20" s="142" t="n">
        <v>175373</v>
      </c>
      <c r="AQ20" s="142" t="n">
        <v>175571</v>
      </c>
      <c r="AR20" s="142" t="n">
        <f aca="false">+AQ20-AP20</f>
        <v>198</v>
      </c>
      <c r="AS20" s="165" t="n">
        <v>13</v>
      </c>
      <c r="AT20" s="142" t="n">
        <v>163585</v>
      </c>
      <c r="AU20" s="142" t="n">
        <v>165793</v>
      </c>
      <c r="AV20" s="142" t="n">
        <f aca="false">+AU20-AT20</f>
        <v>2208</v>
      </c>
    </row>
    <row r="21" customFormat="false" ht="12.75" hidden="false" customHeight="false" outlineLevel="0" collapsed="false">
      <c r="A21" s="165" t="n">
        <v>14</v>
      </c>
      <c r="B21" s="142" t="n">
        <v>187619</v>
      </c>
      <c r="C21" s="142" t="n">
        <v>187342</v>
      </c>
      <c r="D21" s="142" t="n">
        <v>12419</v>
      </c>
      <c r="E21" s="142" t="n">
        <v>13033</v>
      </c>
      <c r="F21" s="142" t="n">
        <f aca="false">+C21-B21+E21-D21</f>
        <v>337</v>
      </c>
      <c r="G21" s="273"/>
      <c r="H21" s="244" t="n">
        <v>37165</v>
      </c>
      <c r="I21" s="142" t="n">
        <v>4441476</v>
      </c>
      <c r="J21" s="142" t="n">
        <v>4422896</v>
      </c>
      <c r="K21" s="142" t="n">
        <v>358818</v>
      </c>
      <c r="L21" s="142" t="n">
        <v>335818</v>
      </c>
      <c r="M21" s="142" t="n">
        <f aca="false">+J21-I21+L21-K21</f>
        <v>-41580</v>
      </c>
      <c r="N21" s="154" t="n">
        <v>2.06</v>
      </c>
      <c r="O21" s="154" t="n">
        <f aca="false">+N21*M21</f>
        <v>-85654.8</v>
      </c>
      <c r="P21" s="142"/>
      <c r="Q21" s="165"/>
      <c r="R21" s="142"/>
      <c r="S21" s="142"/>
      <c r="T21" s="142"/>
      <c r="U21" s="165"/>
      <c r="V21" s="142"/>
      <c r="W21" s="142"/>
      <c r="X21" s="142"/>
      <c r="Y21" s="165"/>
      <c r="Z21" s="142"/>
      <c r="AA21" s="142"/>
      <c r="AB21" s="142"/>
      <c r="AC21" s="165"/>
      <c r="AD21" s="142" t="n">
        <v>92454</v>
      </c>
      <c r="AE21" s="142" t="n">
        <v>90422</v>
      </c>
      <c r="AF21" s="142" t="n">
        <f aca="false">+AE21-AD21</f>
        <v>-2032</v>
      </c>
      <c r="AG21" s="165" t="n">
        <v>14</v>
      </c>
      <c r="AH21" s="142" t="n">
        <v>80341</v>
      </c>
      <c r="AI21" s="142" t="n">
        <v>73685</v>
      </c>
      <c r="AJ21" s="142" t="n">
        <f aca="false">+AI21-AH21</f>
        <v>-6656</v>
      </c>
      <c r="AK21" s="165" t="n">
        <v>14</v>
      </c>
      <c r="AL21" s="142" t="n">
        <v>99714</v>
      </c>
      <c r="AM21" s="142" t="n">
        <v>124528</v>
      </c>
      <c r="AN21" s="142" t="n">
        <f aca="false">+AM21-AL21</f>
        <v>24814</v>
      </c>
      <c r="AO21" s="165" t="n">
        <v>14</v>
      </c>
      <c r="AP21" s="142" t="n">
        <v>174348</v>
      </c>
      <c r="AQ21" s="142" t="n">
        <f aca="false">174033+12</f>
        <v>174045</v>
      </c>
      <c r="AR21" s="142" t="n">
        <f aca="false">+AQ21-AP21</f>
        <v>-303</v>
      </c>
      <c r="AS21" s="165" t="n">
        <v>14</v>
      </c>
      <c r="AT21" s="142" t="n">
        <v>171172</v>
      </c>
      <c r="AU21" s="142" t="n">
        <v>170890</v>
      </c>
      <c r="AV21" s="142" t="n">
        <f aca="false">+AU21-AT21</f>
        <v>-282</v>
      </c>
    </row>
    <row r="22" customFormat="false" ht="12.75" hidden="false" customHeight="false" outlineLevel="0" collapsed="false">
      <c r="A22" s="165" t="n">
        <v>15</v>
      </c>
      <c r="B22" s="142" t="n">
        <v>186357</v>
      </c>
      <c r="C22" s="142" t="n">
        <v>186109</v>
      </c>
      <c r="D22" s="142" t="n">
        <v>12900</v>
      </c>
      <c r="E22" s="142" t="n">
        <v>13033</v>
      </c>
      <c r="F22" s="142" t="n">
        <f aca="false">+C22-B22+E22-D22</f>
        <v>-115</v>
      </c>
      <c r="G22" s="273"/>
      <c r="H22" s="244" t="n">
        <v>37196</v>
      </c>
      <c r="I22" s="142" t="n">
        <v>4269375</v>
      </c>
      <c r="J22" s="142" t="n">
        <v>4245401</v>
      </c>
      <c r="K22" s="142" t="n">
        <v>379471</v>
      </c>
      <c r="L22" s="142" t="n">
        <v>382100</v>
      </c>
      <c r="M22" s="142" t="n">
        <f aca="false">+J22-I22+L22-K22</f>
        <v>-21345</v>
      </c>
      <c r="N22" s="154" t="n">
        <v>1.98</v>
      </c>
      <c r="O22" s="154" t="n">
        <f aca="false">+N22*M22</f>
        <v>-42263.1</v>
      </c>
      <c r="P22" s="142"/>
      <c r="Q22" s="165"/>
      <c r="R22" s="142"/>
      <c r="S22" s="142"/>
      <c r="T22" s="142"/>
      <c r="U22" s="165"/>
      <c r="V22" s="142"/>
      <c r="W22" s="142"/>
      <c r="X22" s="142"/>
      <c r="Y22" s="165"/>
      <c r="Z22" s="142"/>
      <c r="AA22" s="142"/>
      <c r="AB22" s="142"/>
      <c r="AC22" s="165"/>
      <c r="AD22" s="142" t="n">
        <v>92819</v>
      </c>
      <c r="AE22" s="142" t="n">
        <v>93953</v>
      </c>
      <c r="AF22" s="142" t="n">
        <f aca="false">+AE22-AD22</f>
        <v>1134</v>
      </c>
      <c r="AG22" s="165" t="n">
        <v>15</v>
      </c>
      <c r="AH22" s="142" t="n">
        <v>100392</v>
      </c>
      <c r="AI22" s="142" t="n">
        <v>101034</v>
      </c>
      <c r="AJ22" s="142" t="n">
        <f aca="false">+AI22-AH22</f>
        <v>642</v>
      </c>
      <c r="AK22" s="165" t="n">
        <v>15</v>
      </c>
      <c r="AL22" s="142" t="n">
        <v>120773</v>
      </c>
      <c r="AM22" s="142" t="n">
        <v>120718</v>
      </c>
      <c r="AN22" s="142" t="n">
        <f aca="false">+AM22-AL22</f>
        <v>-55</v>
      </c>
      <c r="AO22" s="165" t="n">
        <v>15</v>
      </c>
      <c r="AP22" s="142" t="n">
        <v>171703</v>
      </c>
      <c r="AQ22" s="142" t="n">
        <f aca="false">164762+7841</f>
        <v>172603</v>
      </c>
      <c r="AR22" s="142" t="n">
        <f aca="false">+AQ22-AP22</f>
        <v>900</v>
      </c>
      <c r="AS22" s="165" t="n">
        <v>15</v>
      </c>
      <c r="AT22" s="142" t="n">
        <v>174118</v>
      </c>
      <c r="AU22" s="142" t="n">
        <v>173261</v>
      </c>
      <c r="AV22" s="142" t="n">
        <f aca="false">+AU22-AT22</f>
        <v>-857</v>
      </c>
    </row>
    <row r="23" customFormat="false" ht="12.75" hidden="false" customHeight="false" outlineLevel="0" collapsed="false">
      <c r="A23" s="274" t="n">
        <v>16</v>
      </c>
      <c r="B23" s="142" t="n">
        <v>162032</v>
      </c>
      <c r="C23" s="142" t="n">
        <v>189548</v>
      </c>
      <c r="D23" s="142" t="n">
        <v>20229</v>
      </c>
      <c r="E23" s="142" t="n">
        <v>19349</v>
      </c>
      <c r="F23" s="142" t="n">
        <f aca="false">+C23-B23+E23-D23</f>
        <v>26636</v>
      </c>
      <c r="G23" s="273"/>
      <c r="H23" s="275" t="n">
        <f aca="false">+A45</f>
        <v>37306</v>
      </c>
      <c r="I23" s="142" t="n">
        <f aca="false">+B39</f>
        <v>3503384</v>
      </c>
      <c r="J23" s="142" t="n">
        <f aca="false">+C39</f>
        <v>3535046</v>
      </c>
      <c r="K23" s="142" t="n">
        <f aca="false">+D39</f>
        <v>274057</v>
      </c>
      <c r="L23" s="142" t="n">
        <f aca="false">+E39</f>
        <v>274376</v>
      </c>
      <c r="M23" s="186" t="n">
        <f aca="false">+J23-I23+L23-K23</f>
        <v>31981</v>
      </c>
      <c r="N23" s="154" t="n">
        <f aca="false">+summary!G3</f>
        <v>2.09</v>
      </c>
      <c r="O23" s="276" t="n">
        <f aca="false">+N23*M23</f>
        <v>66840.29</v>
      </c>
      <c r="P23" s="142"/>
      <c r="Q23" s="274"/>
      <c r="R23" s="142"/>
      <c r="S23" s="142"/>
      <c r="T23" s="142"/>
      <c r="U23" s="274"/>
      <c r="V23" s="142"/>
      <c r="W23" s="142"/>
      <c r="X23" s="142"/>
      <c r="Y23" s="274"/>
      <c r="Z23" s="142"/>
      <c r="AA23" s="142"/>
      <c r="AB23" s="142"/>
      <c r="AC23" s="274"/>
      <c r="AD23" s="142" t="n">
        <v>68795</v>
      </c>
      <c r="AE23" s="142" t="n">
        <v>80010</v>
      </c>
      <c r="AF23" s="142" t="n">
        <f aca="false">+AE23-AD23</f>
        <v>11215</v>
      </c>
      <c r="AG23" s="274" t="n">
        <v>16</v>
      </c>
      <c r="AH23" s="142" t="n">
        <v>97736</v>
      </c>
      <c r="AI23" s="142" t="n">
        <v>92818</v>
      </c>
      <c r="AJ23" s="142" t="n">
        <f aca="false">+AI23-AH23</f>
        <v>-4918</v>
      </c>
      <c r="AK23" s="274" t="n">
        <v>16</v>
      </c>
      <c r="AL23" s="142" t="n">
        <v>100073</v>
      </c>
      <c r="AM23" s="142" t="n">
        <v>121937</v>
      </c>
      <c r="AN23" s="142" t="n">
        <f aca="false">+AM23-AL23</f>
        <v>21864</v>
      </c>
      <c r="AO23" s="274" t="n">
        <v>16</v>
      </c>
      <c r="AP23" s="142" t="n">
        <v>171702</v>
      </c>
      <c r="AQ23" s="142" t="n">
        <f aca="false">169958+2000</f>
        <v>171958</v>
      </c>
      <c r="AR23" s="142" t="n">
        <f aca="false">+AQ23-AP23</f>
        <v>256</v>
      </c>
      <c r="AS23" s="274" t="n">
        <v>16</v>
      </c>
      <c r="AT23" s="142" t="n">
        <v>180047</v>
      </c>
      <c r="AU23" s="142" t="n">
        <v>182323</v>
      </c>
      <c r="AV23" s="142" t="n">
        <f aca="false">+AU23-AT23</f>
        <v>2276</v>
      </c>
    </row>
    <row r="24" customFormat="false" ht="12.75" hidden="false" customHeight="false" outlineLevel="0" collapsed="false">
      <c r="A24" s="277" t="n">
        <v>17</v>
      </c>
      <c r="B24" s="142" t="n">
        <v>188348</v>
      </c>
      <c r="C24" s="142" t="n">
        <v>187342</v>
      </c>
      <c r="D24" s="142" t="n">
        <v>20184</v>
      </c>
      <c r="E24" s="142" t="n">
        <v>21555</v>
      </c>
      <c r="F24" s="142" t="n">
        <f aca="false">+C24-B24+E24-D24</f>
        <v>365</v>
      </c>
      <c r="G24" s="278"/>
      <c r="H24" s="279"/>
      <c r="I24" s="142"/>
      <c r="J24" s="142"/>
      <c r="K24" s="142"/>
      <c r="L24" s="273"/>
      <c r="M24" s="280" t="n">
        <f aca="false">SUM(M9:M23)</f>
        <v>121781</v>
      </c>
      <c r="N24" s="154"/>
      <c r="O24" s="154" t="n">
        <f aca="false">SUM(O9:O23)</f>
        <v>634956.63</v>
      </c>
      <c r="P24" s="142"/>
      <c r="Q24" s="277"/>
      <c r="R24" s="142"/>
      <c r="S24" s="142"/>
      <c r="T24" s="142"/>
      <c r="U24" s="277"/>
      <c r="V24" s="142"/>
      <c r="W24" s="142"/>
      <c r="X24" s="142"/>
      <c r="Y24" s="277"/>
      <c r="Z24" s="142"/>
      <c r="AA24" s="142"/>
      <c r="AB24" s="142"/>
      <c r="AC24" s="277"/>
      <c r="AD24" s="142" t="n">
        <v>90410</v>
      </c>
      <c r="AE24" s="142" t="n">
        <v>89096</v>
      </c>
      <c r="AF24" s="142" t="n">
        <f aca="false">+AE24-AD24</f>
        <v>-1314</v>
      </c>
      <c r="AG24" s="277" t="n">
        <v>17</v>
      </c>
      <c r="AH24" s="142" t="n">
        <v>94766</v>
      </c>
      <c r="AI24" s="142" t="n">
        <v>94662</v>
      </c>
      <c r="AJ24" s="142" t="n">
        <f aca="false">+AI24-AH24</f>
        <v>-104</v>
      </c>
      <c r="AK24" s="277" t="n">
        <v>17</v>
      </c>
      <c r="AL24" s="142" t="n">
        <v>125828</v>
      </c>
      <c r="AM24" s="142" t="n">
        <v>122594</v>
      </c>
      <c r="AN24" s="142" t="n">
        <f aca="false">+AM24-AL24</f>
        <v>-3234</v>
      </c>
      <c r="AO24" s="277" t="n">
        <v>17</v>
      </c>
      <c r="AP24" s="142" t="n">
        <v>172644</v>
      </c>
      <c r="AQ24" s="142" t="n">
        <f aca="false">172264+339</f>
        <v>172603</v>
      </c>
      <c r="AR24" s="142" t="n">
        <f aca="false">+AQ24-AP24</f>
        <v>-41</v>
      </c>
      <c r="AS24" s="277" t="n">
        <v>17</v>
      </c>
      <c r="AT24" s="142" t="n">
        <v>170607</v>
      </c>
      <c r="AU24" s="142" t="n">
        <v>170445</v>
      </c>
      <c r="AV24" s="142" t="n">
        <f aca="false">+AU24-AT24</f>
        <v>-162</v>
      </c>
    </row>
    <row r="25" customFormat="false" ht="12.75" hidden="false" customHeight="false" outlineLevel="0" collapsed="false">
      <c r="A25" s="281" t="s">
        <v>189</v>
      </c>
      <c r="B25" s="142" t="n">
        <v>190919</v>
      </c>
      <c r="C25" s="142" t="n">
        <v>190349</v>
      </c>
      <c r="D25" s="142" t="n">
        <v>18675</v>
      </c>
      <c r="E25" s="142" t="n">
        <v>18547</v>
      </c>
      <c r="F25" s="142" t="n">
        <f aca="false">+C25-B25+E25-D25</f>
        <v>-698</v>
      </c>
      <c r="G25" s="282"/>
      <c r="H25" s="283"/>
      <c r="I25" s="142"/>
      <c r="J25" s="142"/>
      <c r="K25" s="142"/>
      <c r="L25" s="273"/>
      <c r="M25" s="281"/>
      <c r="N25" s="142"/>
      <c r="O25" s="142"/>
      <c r="P25" s="142"/>
      <c r="Q25" s="281"/>
      <c r="R25" s="142"/>
      <c r="S25" s="142"/>
      <c r="T25" s="142"/>
      <c r="U25" s="281"/>
      <c r="V25" s="142"/>
      <c r="W25" s="142"/>
      <c r="X25" s="142"/>
      <c r="Y25" s="281"/>
      <c r="Z25" s="142"/>
      <c r="AA25" s="142"/>
      <c r="AB25" s="142"/>
      <c r="AC25" s="281"/>
      <c r="AD25" s="142" t="n">
        <v>86855</v>
      </c>
      <c r="AE25" s="142" t="n">
        <v>87128</v>
      </c>
      <c r="AF25" s="142" t="n">
        <f aca="false">+AE25-AD25</f>
        <v>273</v>
      </c>
      <c r="AG25" s="281" t="s">
        <v>189</v>
      </c>
      <c r="AH25" s="142" t="n">
        <v>90438</v>
      </c>
      <c r="AI25" s="142" t="n">
        <v>89668</v>
      </c>
      <c r="AJ25" s="142" t="n">
        <f aca="false">+AI25-AH25</f>
        <v>-770</v>
      </c>
      <c r="AK25" s="281" t="s">
        <v>189</v>
      </c>
      <c r="AL25" s="142" t="n">
        <v>119514</v>
      </c>
      <c r="AM25" s="142" t="n">
        <v>120375</v>
      </c>
      <c r="AN25" s="142" t="n">
        <f aca="false">+AM25-AL25</f>
        <v>861</v>
      </c>
      <c r="AO25" s="281" t="s">
        <v>189</v>
      </c>
      <c r="AP25" s="142" t="n">
        <v>175778</v>
      </c>
      <c r="AQ25" s="142" t="n">
        <v>172040</v>
      </c>
      <c r="AR25" s="142" t="n">
        <f aca="false">+AQ25-AP25</f>
        <v>-3738</v>
      </c>
      <c r="AS25" s="281" t="s">
        <v>189</v>
      </c>
      <c r="AT25" s="142" t="n">
        <v>166103</v>
      </c>
      <c r="AU25" s="142" t="n">
        <v>167903</v>
      </c>
      <c r="AV25" s="142" t="n">
        <f aca="false">+AU25-AT25</f>
        <v>1800</v>
      </c>
    </row>
    <row r="26" customFormat="false" ht="12.75" hidden="false" customHeight="false" outlineLevel="0" collapsed="false">
      <c r="A26" s="274" t="n">
        <v>19</v>
      </c>
      <c r="B26" s="142" t="n">
        <v>179544</v>
      </c>
      <c r="C26" s="142" t="n">
        <v>179000</v>
      </c>
      <c r="D26" s="142" t="n">
        <v>20051</v>
      </c>
      <c r="E26" s="142" t="n">
        <v>20372</v>
      </c>
      <c r="F26" s="142" t="n">
        <f aca="false">+C26-B26+E26-D26</f>
        <v>-223</v>
      </c>
      <c r="G26" s="272"/>
      <c r="H26" s="284"/>
      <c r="I26" s="142"/>
      <c r="J26" s="142"/>
      <c r="K26" s="142"/>
      <c r="L26" s="273"/>
      <c r="M26" s="274"/>
      <c r="N26" s="142"/>
      <c r="O26" s="142"/>
      <c r="P26" s="142"/>
      <c r="Q26" s="274"/>
      <c r="R26" s="142"/>
      <c r="S26" s="142"/>
      <c r="T26" s="142"/>
      <c r="U26" s="274"/>
      <c r="V26" s="142"/>
      <c r="W26" s="142"/>
      <c r="X26" s="142"/>
      <c r="Y26" s="274"/>
      <c r="Z26" s="142"/>
      <c r="AA26" s="142"/>
      <c r="AB26" s="142"/>
      <c r="AC26" s="274"/>
      <c r="AD26" s="142" t="n">
        <v>90382</v>
      </c>
      <c r="AE26" s="142" t="n">
        <v>91513</v>
      </c>
      <c r="AF26" s="142" t="n">
        <f aca="false">+AE26-AD26</f>
        <v>1131</v>
      </c>
      <c r="AG26" s="274" t="n">
        <v>19</v>
      </c>
      <c r="AH26" s="142" t="n">
        <v>90454</v>
      </c>
      <c r="AI26" s="142" t="n">
        <v>90980</v>
      </c>
      <c r="AJ26" s="142" t="n">
        <f aca="false">+AI26-AH26</f>
        <v>526</v>
      </c>
      <c r="AK26" s="274" t="n">
        <v>19</v>
      </c>
      <c r="AL26" s="142" t="n">
        <v>112366</v>
      </c>
      <c r="AM26" s="142" t="n">
        <v>112335</v>
      </c>
      <c r="AN26" s="142" t="n">
        <f aca="false">+AM26-AL26</f>
        <v>-31</v>
      </c>
      <c r="AO26" s="274" t="n">
        <v>19</v>
      </c>
      <c r="AP26" s="142" t="n">
        <v>178730</v>
      </c>
      <c r="AQ26" s="142" t="n">
        <f aca="false">160337+5958</f>
        <v>166295</v>
      </c>
      <c r="AR26" s="142" t="n">
        <f aca="false">+AQ26-AP26</f>
        <v>-12435</v>
      </c>
      <c r="AS26" s="274" t="n">
        <v>19</v>
      </c>
      <c r="AT26" s="142" t="n">
        <v>175589</v>
      </c>
      <c r="AU26" s="142" t="n">
        <v>176446</v>
      </c>
      <c r="AV26" s="142" t="n">
        <f aca="false">+AU26-AT26</f>
        <v>857</v>
      </c>
    </row>
    <row r="27" customFormat="false" ht="12.75" hidden="false" customHeight="false" outlineLevel="0" collapsed="false">
      <c r="A27" s="277" t="n">
        <v>20</v>
      </c>
      <c r="B27" s="142"/>
      <c r="C27" s="142"/>
      <c r="D27" s="142"/>
      <c r="E27" s="142"/>
      <c r="F27" s="142" t="n">
        <f aca="false">+C27-B27+E27-D27</f>
        <v>0</v>
      </c>
      <c r="G27" s="285"/>
      <c r="H27" s="279"/>
      <c r="I27" s="142"/>
      <c r="J27" s="142"/>
      <c r="K27" s="142"/>
      <c r="L27" s="273"/>
      <c r="M27" s="277"/>
      <c r="N27" s="142"/>
      <c r="O27" s="142"/>
      <c r="P27" s="142"/>
      <c r="Q27" s="277"/>
      <c r="R27" s="142"/>
      <c r="S27" s="142"/>
      <c r="T27" s="142"/>
      <c r="U27" s="277"/>
      <c r="V27" s="142"/>
      <c r="W27" s="142"/>
      <c r="X27" s="142"/>
      <c r="Y27" s="277"/>
      <c r="Z27" s="142"/>
      <c r="AA27" s="142"/>
      <c r="AB27" s="142"/>
      <c r="AC27" s="277"/>
      <c r="AD27" s="142" t="n">
        <v>101529</v>
      </c>
      <c r="AE27" s="142" t="n">
        <v>104520</v>
      </c>
      <c r="AF27" s="142" t="n">
        <f aca="false">+AE27-AD27</f>
        <v>2991</v>
      </c>
      <c r="AG27" s="277" t="n">
        <v>20</v>
      </c>
      <c r="AH27" s="142" t="n">
        <v>96601</v>
      </c>
      <c r="AI27" s="142" t="n">
        <v>98051</v>
      </c>
      <c r="AJ27" s="142" t="n">
        <f aca="false">+AI27-AH27</f>
        <v>1450</v>
      </c>
      <c r="AK27" s="277" t="n">
        <v>20</v>
      </c>
      <c r="AL27" s="142" t="n">
        <v>131022</v>
      </c>
      <c r="AM27" s="142" t="n">
        <v>131761</v>
      </c>
      <c r="AN27" s="142" t="n">
        <f aca="false">+AM27-AL27</f>
        <v>739</v>
      </c>
      <c r="AO27" s="277" t="n">
        <v>20</v>
      </c>
      <c r="AP27" s="142" t="n">
        <v>170615</v>
      </c>
      <c r="AQ27" s="142" t="n">
        <f aca="false">158124+2541</f>
        <v>160665</v>
      </c>
      <c r="AR27" s="142" t="n">
        <f aca="false">+AQ27-AP27</f>
        <v>-9950</v>
      </c>
      <c r="AS27" s="277" t="n">
        <v>20</v>
      </c>
      <c r="AT27" s="142" t="n">
        <v>173880</v>
      </c>
      <c r="AU27" s="142" t="n">
        <v>174805</v>
      </c>
      <c r="AV27" s="142" t="n">
        <f aca="false">+AU27-AT27</f>
        <v>925</v>
      </c>
    </row>
    <row r="28" customFormat="false" ht="12.75" hidden="false" customHeight="false" outlineLevel="0" collapsed="false">
      <c r="A28" s="286" t="n">
        <v>21</v>
      </c>
      <c r="B28" s="142"/>
      <c r="C28" s="142"/>
      <c r="D28" s="142"/>
      <c r="E28" s="142"/>
      <c r="F28" s="142" t="n">
        <f aca="false">+C28-B28+E28-D28</f>
        <v>0</v>
      </c>
      <c r="G28" s="287"/>
      <c r="H28" s="286"/>
      <c r="I28" s="142"/>
      <c r="J28" s="142"/>
      <c r="K28" s="142"/>
      <c r="L28" s="273"/>
      <c r="M28" s="286"/>
      <c r="N28" s="142"/>
      <c r="O28" s="142"/>
      <c r="P28" s="142"/>
      <c r="Q28" s="286"/>
      <c r="R28" s="142"/>
      <c r="S28" s="142"/>
      <c r="T28" s="142"/>
      <c r="U28" s="286"/>
      <c r="V28" s="142"/>
      <c r="W28" s="142"/>
      <c r="X28" s="142"/>
      <c r="Y28" s="286"/>
      <c r="Z28" s="142"/>
      <c r="AA28" s="142"/>
      <c r="AB28" s="142"/>
      <c r="AC28" s="286"/>
      <c r="AD28" s="142" t="n">
        <v>92772</v>
      </c>
      <c r="AE28" s="142" t="n">
        <v>101229</v>
      </c>
      <c r="AF28" s="142" t="n">
        <f aca="false">+AE28-AD28</f>
        <v>8457</v>
      </c>
      <c r="AG28" s="286" t="n">
        <v>21</v>
      </c>
      <c r="AH28" s="142" t="n">
        <v>91965</v>
      </c>
      <c r="AI28" s="142" t="n">
        <f aca="false">102636+108</f>
        <v>102744</v>
      </c>
      <c r="AJ28" s="142" t="n">
        <f aca="false">+AI28-AH28</f>
        <v>10779</v>
      </c>
      <c r="AK28" s="286" t="n">
        <v>21</v>
      </c>
      <c r="AL28" s="142" t="n">
        <v>126551</v>
      </c>
      <c r="AM28" s="142" t="n">
        <v>126375</v>
      </c>
      <c r="AN28" s="142" t="n">
        <f aca="false">+AM28-AL28</f>
        <v>-176</v>
      </c>
      <c r="AO28" s="286" t="n">
        <v>21</v>
      </c>
      <c r="AP28" s="142" t="n">
        <v>162253</v>
      </c>
      <c r="AQ28" s="142" t="n">
        <v>161166</v>
      </c>
      <c r="AR28" s="142" t="n">
        <f aca="false">+AQ28-AP28</f>
        <v>-1087</v>
      </c>
      <c r="AS28" s="286" t="n">
        <v>21</v>
      </c>
      <c r="AT28" s="142" t="n">
        <v>177344</v>
      </c>
      <c r="AU28" s="142" t="n">
        <v>181409</v>
      </c>
      <c r="AV28" s="142" t="n">
        <f aca="false">+AU28-AT28</f>
        <v>4065</v>
      </c>
    </row>
    <row r="29" customFormat="false" ht="12.75" hidden="false" customHeight="false" outlineLevel="0" collapsed="false">
      <c r="A29" s="286" t="n">
        <v>22</v>
      </c>
      <c r="B29" s="142"/>
      <c r="C29" s="142"/>
      <c r="D29" s="142"/>
      <c r="E29" s="142"/>
      <c r="F29" s="142" t="n">
        <f aca="false">+C29-B29+E29-D29</f>
        <v>0</v>
      </c>
      <c r="G29" s="287"/>
      <c r="H29" s="286"/>
      <c r="I29" s="142"/>
      <c r="J29" s="142"/>
      <c r="K29" s="142"/>
      <c r="L29" s="273"/>
      <c r="M29" s="286"/>
      <c r="N29" s="142"/>
      <c r="O29" s="142"/>
      <c r="P29" s="142"/>
      <c r="Q29" s="286"/>
      <c r="R29" s="142"/>
      <c r="S29" s="142"/>
      <c r="T29" s="142"/>
      <c r="U29" s="286"/>
      <c r="V29" s="142"/>
      <c r="W29" s="142"/>
      <c r="X29" s="142"/>
      <c r="Y29" s="286"/>
      <c r="Z29" s="142"/>
      <c r="AA29" s="142"/>
      <c r="AB29" s="142"/>
      <c r="AC29" s="286"/>
      <c r="AD29" s="142" t="n">
        <v>93405</v>
      </c>
      <c r="AE29" s="142" t="n">
        <v>100368</v>
      </c>
      <c r="AF29" s="142" t="n">
        <f aca="false">+AE29-AD29</f>
        <v>6963</v>
      </c>
      <c r="AG29" s="286" t="n">
        <v>22</v>
      </c>
      <c r="AH29" s="142" t="n">
        <v>103207</v>
      </c>
      <c r="AI29" s="142" t="n">
        <v>116825</v>
      </c>
      <c r="AJ29" s="142" t="n">
        <f aca="false">+AI29-AH29</f>
        <v>13618</v>
      </c>
      <c r="AK29" s="286" t="n">
        <v>22</v>
      </c>
      <c r="AL29" s="142" t="n">
        <v>131105</v>
      </c>
      <c r="AM29" s="142" t="n">
        <v>131629</v>
      </c>
      <c r="AN29" s="142" t="n">
        <f aca="false">+AM29-AL29</f>
        <v>524</v>
      </c>
      <c r="AO29" s="286" t="n">
        <v>22</v>
      </c>
      <c r="AP29" s="142" t="n">
        <v>131802</v>
      </c>
      <c r="AQ29" s="142" t="n">
        <v>131356</v>
      </c>
      <c r="AR29" s="142" t="n">
        <f aca="false">+AQ29-AP29</f>
        <v>-446</v>
      </c>
      <c r="AS29" s="286" t="n">
        <v>22</v>
      </c>
      <c r="AT29" s="142" t="n">
        <v>174250</v>
      </c>
      <c r="AU29" s="142" t="n">
        <v>175461</v>
      </c>
      <c r="AV29" s="142" t="n">
        <f aca="false">+AU29-AT29</f>
        <v>1211</v>
      </c>
    </row>
    <row r="30" customFormat="false" ht="12.75" hidden="false" customHeight="false" outlineLevel="0" collapsed="false">
      <c r="A30" s="286" t="n">
        <v>23</v>
      </c>
      <c r="B30" s="142"/>
      <c r="C30" s="142"/>
      <c r="D30" s="142"/>
      <c r="E30" s="142"/>
      <c r="F30" s="142" t="n">
        <f aca="false">+C30-B30+E30-D30</f>
        <v>0</v>
      </c>
      <c r="G30" s="287"/>
      <c r="H30" s="286"/>
      <c r="I30" s="142"/>
      <c r="J30" s="142"/>
      <c r="K30" s="142"/>
      <c r="L30" s="273"/>
      <c r="M30" s="286"/>
      <c r="N30" s="142"/>
      <c r="O30" s="142"/>
      <c r="P30" s="142"/>
      <c r="Q30" s="286"/>
      <c r="R30" s="142"/>
      <c r="S30" s="142"/>
      <c r="T30" s="142"/>
      <c r="U30" s="286"/>
      <c r="V30" s="142"/>
      <c r="W30" s="142"/>
      <c r="X30" s="142"/>
      <c r="Y30" s="286"/>
      <c r="Z30" s="142"/>
      <c r="AA30" s="142"/>
      <c r="AB30" s="142"/>
      <c r="AC30" s="286"/>
      <c r="AD30" s="142" t="n">
        <v>87752</v>
      </c>
      <c r="AE30" s="142" t="n">
        <v>85600</v>
      </c>
      <c r="AF30" s="142" t="n">
        <f aca="false">+AE30-AD30</f>
        <v>-2152</v>
      </c>
      <c r="AG30" s="286" t="n">
        <v>23</v>
      </c>
      <c r="AH30" s="142" t="n">
        <v>100407</v>
      </c>
      <c r="AI30" s="142" t="n">
        <v>89676</v>
      </c>
      <c r="AJ30" s="142" t="n">
        <f aca="false">+AI30-AH30</f>
        <v>-10731</v>
      </c>
      <c r="AK30" s="286" t="n">
        <v>23</v>
      </c>
      <c r="AL30" s="142" t="n">
        <v>122167</v>
      </c>
      <c r="AM30" s="142" t="n">
        <v>121764</v>
      </c>
      <c r="AN30" s="142" t="n">
        <f aca="false">+AM30-AL30</f>
        <v>-403</v>
      </c>
      <c r="AO30" s="286" t="n">
        <v>23</v>
      </c>
      <c r="AP30" s="142" t="n">
        <v>159515</v>
      </c>
      <c r="AQ30" s="142" t="n">
        <v>160435</v>
      </c>
      <c r="AR30" s="142" t="n">
        <f aca="false">+AQ30-AP30</f>
        <v>920</v>
      </c>
      <c r="AS30" s="286" t="n">
        <v>23</v>
      </c>
      <c r="AT30" s="142" t="n">
        <v>176744</v>
      </c>
      <c r="AU30" s="142" t="n">
        <f aca="false">181302+167</f>
        <v>181469</v>
      </c>
      <c r="AV30" s="142" t="n">
        <f aca="false">+AU30-AT30</f>
        <v>4725</v>
      </c>
    </row>
    <row r="31" customFormat="false" ht="12.75" hidden="false" customHeight="false" outlineLevel="0" collapsed="false">
      <c r="A31" s="286" t="n">
        <v>24</v>
      </c>
      <c r="B31" s="142"/>
      <c r="C31" s="142"/>
      <c r="D31" s="142"/>
      <c r="E31" s="142"/>
      <c r="F31" s="142" t="n">
        <f aca="false">+C31-B31+E31-D31</f>
        <v>0</v>
      </c>
      <c r="G31" s="287"/>
      <c r="H31" s="286"/>
      <c r="I31" s="142"/>
      <c r="J31" s="142"/>
      <c r="K31" s="142"/>
      <c r="L31" s="273"/>
      <c r="M31" s="286"/>
      <c r="N31" s="142"/>
      <c r="O31" s="142"/>
      <c r="P31" s="142"/>
      <c r="Q31" s="286"/>
      <c r="R31" s="142"/>
      <c r="S31" s="142"/>
      <c r="T31" s="142"/>
      <c r="U31" s="286"/>
      <c r="V31" s="142"/>
      <c r="W31" s="142"/>
      <c r="X31" s="142"/>
      <c r="Y31" s="286"/>
      <c r="Z31" s="142"/>
      <c r="AA31" s="142"/>
      <c r="AB31" s="142"/>
      <c r="AC31" s="286"/>
      <c r="AD31" s="142" t="n">
        <v>97761</v>
      </c>
      <c r="AE31" s="142" t="n">
        <v>97012</v>
      </c>
      <c r="AF31" s="142" t="n">
        <f aca="false">+AE31-AD31</f>
        <v>-749</v>
      </c>
      <c r="AG31" s="286" t="n">
        <v>24</v>
      </c>
      <c r="AH31" s="142" t="n">
        <v>94496</v>
      </c>
      <c r="AI31" s="142" t="n">
        <v>96183</v>
      </c>
      <c r="AJ31" s="142" t="n">
        <f aca="false">+AI31-AH31</f>
        <v>1687</v>
      </c>
      <c r="AK31" s="286" t="n">
        <v>24</v>
      </c>
      <c r="AL31" s="142" t="n">
        <v>127269</v>
      </c>
      <c r="AM31" s="142" t="n">
        <v>126812</v>
      </c>
      <c r="AN31" s="142" t="n">
        <f aca="false">+AM31-AL31</f>
        <v>-457</v>
      </c>
      <c r="AO31" s="286" t="n">
        <v>24</v>
      </c>
      <c r="AP31" s="142" t="n">
        <v>174216</v>
      </c>
      <c r="AQ31" s="142" t="n">
        <v>173432</v>
      </c>
      <c r="AR31" s="142" t="n">
        <f aca="false">+AQ31-AP31</f>
        <v>-784</v>
      </c>
      <c r="AS31" s="286" t="n">
        <v>24</v>
      </c>
      <c r="AT31" s="142" t="n">
        <v>181093</v>
      </c>
      <c r="AU31" s="142" t="n">
        <v>179131</v>
      </c>
      <c r="AV31" s="142" t="n">
        <f aca="false">+AU31-AT31</f>
        <v>-1962</v>
      </c>
    </row>
    <row r="32" customFormat="false" ht="12.75" hidden="false" customHeight="false" outlineLevel="0" collapsed="false">
      <c r="A32" s="286" t="n">
        <v>25</v>
      </c>
      <c r="B32" s="142"/>
      <c r="C32" s="142"/>
      <c r="D32" s="142"/>
      <c r="E32" s="142"/>
      <c r="F32" s="142" t="n">
        <f aca="false">+C32-B32+E32-D32</f>
        <v>0</v>
      </c>
      <c r="G32" s="287"/>
      <c r="H32" s="286"/>
      <c r="I32" s="142"/>
      <c r="J32" s="142"/>
      <c r="K32" s="142"/>
      <c r="L32" s="273"/>
      <c r="M32" s="286"/>
      <c r="N32" s="142"/>
      <c r="O32" s="142"/>
      <c r="P32" s="142"/>
      <c r="Q32" s="286"/>
      <c r="R32" s="142"/>
      <c r="S32" s="142"/>
      <c r="T32" s="142"/>
      <c r="U32" s="286"/>
      <c r="V32" s="142"/>
      <c r="W32" s="142"/>
      <c r="X32" s="142"/>
      <c r="Y32" s="286"/>
      <c r="Z32" s="142"/>
      <c r="AA32" s="142"/>
      <c r="AB32" s="142"/>
      <c r="AC32" s="286"/>
      <c r="AD32" s="142" t="n">
        <v>103695</v>
      </c>
      <c r="AE32" s="142" t="n">
        <v>93370</v>
      </c>
      <c r="AF32" s="142" t="n">
        <f aca="false">+AE32-AD32</f>
        <v>-10325</v>
      </c>
      <c r="AG32" s="286" t="n">
        <v>25</v>
      </c>
      <c r="AH32" s="142" t="n">
        <v>94209</v>
      </c>
      <c r="AI32" s="142" t="n">
        <v>96204</v>
      </c>
      <c r="AJ32" s="142" t="n">
        <f aca="false">+AI32-AH32</f>
        <v>1995</v>
      </c>
      <c r="AK32" s="286" t="n">
        <v>25</v>
      </c>
      <c r="AL32" s="142" t="n">
        <v>118154</v>
      </c>
      <c r="AM32" s="142" t="n">
        <v>117446</v>
      </c>
      <c r="AN32" s="142" t="n">
        <f aca="false">+AM32-AL32</f>
        <v>-708</v>
      </c>
      <c r="AO32" s="286" t="n">
        <v>25</v>
      </c>
      <c r="AP32" s="142" t="n">
        <v>150579</v>
      </c>
      <c r="AQ32" s="142" t="n">
        <v>148972</v>
      </c>
      <c r="AR32" s="142" t="n">
        <f aca="false">+AQ32-AP32</f>
        <v>-1607</v>
      </c>
      <c r="AS32" s="286" t="n">
        <v>25</v>
      </c>
      <c r="AT32" s="142" t="n">
        <v>163865</v>
      </c>
      <c r="AU32" s="142" t="n">
        <v>159045</v>
      </c>
      <c r="AV32" s="142" t="n">
        <f aca="false">+AU32-AT32</f>
        <v>-4820</v>
      </c>
    </row>
    <row r="33" customFormat="false" ht="12.75" hidden="false" customHeight="false" outlineLevel="0" collapsed="false">
      <c r="A33" s="286" t="n">
        <v>26</v>
      </c>
      <c r="B33" s="142"/>
      <c r="C33" s="142"/>
      <c r="D33" s="142"/>
      <c r="E33" s="142"/>
      <c r="F33" s="142" t="n">
        <f aca="false">+C33-B33+E33-D33</f>
        <v>0</v>
      </c>
      <c r="G33" s="287"/>
      <c r="H33" s="286"/>
      <c r="I33" s="142"/>
      <c r="J33" s="142"/>
      <c r="K33" s="142"/>
      <c r="L33" s="273"/>
      <c r="M33" s="286"/>
      <c r="N33" s="142"/>
      <c r="O33" s="142"/>
      <c r="P33" s="142"/>
      <c r="Q33" s="286"/>
      <c r="R33" s="142"/>
      <c r="S33" s="142"/>
      <c r="T33" s="142"/>
      <c r="U33" s="286"/>
      <c r="V33" s="142"/>
      <c r="W33" s="142"/>
      <c r="X33" s="142"/>
      <c r="Y33" s="286"/>
      <c r="Z33" s="142"/>
      <c r="AA33" s="142"/>
      <c r="AB33" s="142"/>
      <c r="AC33" s="286"/>
      <c r="AD33" s="142" t="n">
        <v>90853</v>
      </c>
      <c r="AE33" s="142" t="n">
        <v>90587</v>
      </c>
      <c r="AF33" s="142" t="n">
        <f aca="false">+AE33-AD33</f>
        <v>-266</v>
      </c>
      <c r="AG33" s="286" t="n">
        <v>26</v>
      </c>
      <c r="AH33" s="142" t="n">
        <v>96535</v>
      </c>
      <c r="AI33" s="142" t="n">
        <v>96204</v>
      </c>
      <c r="AJ33" s="142" t="n">
        <f aca="false">+AI33-AH33</f>
        <v>-331</v>
      </c>
      <c r="AK33" s="286" t="n">
        <v>26</v>
      </c>
      <c r="AL33" s="142" t="n">
        <v>112452</v>
      </c>
      <c r="AM33" s="142" t="n">
        <v>112088</v>
      </c>
      <c r="AN33" s="142" t="n">
        <f aca="false">+AM33-AL33</f>
        <v>-364</v>
      </c>
      <c r="AO33" s="286" t="n">
        <v>26</v>
      </c>
      <c r="AP33" s="142" t="n">
        <v>149071</v>
      </c>
      <c r="AQ33" s="142" t="n">
        <v>148972</v>
      </c>
      <c r="AR33" s="142" t="n">
        <f aca="false">+AQ33-AP33</f>
        <v>-99</v>
      </c>
      <c r="AS33" s="286" t="n">
        <v>26</v>
      </c>
      <c r="AT33" s="142" t="n">
        <v>169162</v>
      </c>
      <c r="AU33" s="142" t="n">
        <v>168888</v>
      </c>
      <c r="AV33" s="142" t="n">
        <f aca="false">+AU33-AT33</f>
        <v>-274</v>
      </c>
    </row>
    <row r="34" customFormat="false" ht="12.75" hidden="false" customHeight="false" outlineLevel="0" collapsed="false">
      <c r="A34" s="286" t="n">
        <v>27</v>
      </c>
      <c r="B34" s="142"/>
      <c r="C34" s="142"/>
      <c r="D34" s="142"/>
      <c r="E34" s="142"/>
      <c r="F34" s="142" t="n">
        <f aca="false">+C34-B34+E34-D34</f>
        <v>0</v>
      </c>
      <c r="G34" s="287"/>
      <c r="H34" s="286"/>
      <c r="I34" s="142"/>
      <c r="J34" s="142"/>
      <c r="K34" s="142"/>
      <c r="L34" s="273"/>
      <c r="M34" s="286"/>
      <c r="N34" s="142"/>
      <c r="O34" s="142"/>
      <c r="P34" s="142"/>
      <c r="Q34" s="286"/>
      <c r="R34" s="142"/>
      <c r="S34" s="142"/>
      <c r="T34" s="142"/>
      <c r="U34" s="286"/>
      <c r="V34" s="142"/>
      <c r="W34" s="142"/>
      <c r="X34" s="142"/>
      <c r="Y34" s="286"/>
      <c r="Z34" s="142"/>
      <c r="AA34" s="142"/>
      <c r="AB34" s="142"/>
      <c r="AC34" s="286"/>
      <c r="AD34" s="142" t="n">
        <v>88917</v>
      </c>
      <c r="AE34" s="142" t="n">
        <v>89704</v>
      </c>
      <c r="AF34" s="142" t="n">
        <f aca="false">+AE34-AD34</f>
        <v>787</v>
      </c>
      <c r="AG34" s="286" t="n">
        <v>27</v>
      </c>
      <c r="AH34" s="142" t="n">
        <v>95775</v>
      </c>
      <c r="AI34" s="142" t="n">
        <v>96204</v>
      </c>
      <c r="AJ34" s="142" t="n">
        <f aca="false">+AI34-AH34</f>
        <v>429</v>
      </c>
      <c r="AK34" s="286" t="n">
        <v>27</v>
      </c>
      <c r="AL34" s="142" t="n">
        <v>114295</v>
      </c>
      <c r="AM34" s="142" t="n">
        <v>118780</v>
      </c>
      <c r="AN34" s="142" t="n">
        <f aca="false">+AM34-AL34</f>
        <v>4485</v>
      </c>
      <c r="AO34" s="286" t="n">
        <v>27</v>
      </c>
      <c r="AP34" s="142" t="n">
        <v>131684</v>
      </c>
      <c r="AQ34" s="142" t="n">
        <v>148972</v>
      </c>
      <c r="AR34" s="142" t="n">
        <f aca="false">+AQ34-AP34</f>
        <v>17288</v>
      </c>
      <c r="AS34" s="286" t="n">
        <v>27</v>
      </c>
      <c r="AT34" s="142" t="n">
        <v>163558</v>
      </c>
      <c r="AU34" s="142" t="n">
        <v>161498</v>
      </c>
      <c r="AV34" s="142" t="n">
        <f aca="false">+AU34-AT34</f>
        <v>-2060</v>
      </c>
    </row>
    <row r="35" customFormat="false" ht="12.75" hidden="false" customHeight="false" outlineLevel="0" collapsed="false">
      <c r="A35" s="286" t="n">
        <v>28</v>
      </c>
      <c r="B35" s="142"/>
      <c r="C35" s="142"/>
      <c r="D35" s="142"/>
      <c r="E35" s="142"/>
      <c r="F35" s="142" t="n">
        <f aca="false">+C35-B35+E35-D35</f>
        <v>0</v>
      </c>
      <c r="G35" s="287"/>
      <c r="H35" s="286"/>
      <c r="I35" s="142"/>
      <c r="J35" s="142"/>
      <c r="K35" s="142"/>
      <c r="L35" s="273"/>
      <c r="M35" s="286"/>
      <c r="N35" s="142"/>
      <c r="O35" s="142"/>
      <c r="P35" s="142"/>
      <c r="Q35" s="286"/>
      <c r="R35" s="142"/>
      <c r="S35" s="142"/>
      <c r="T35" s="142"/>
      <c r="U35" s="286"/>
      <c r="V35" s="142"/>
      <c r="W35" s="142"/>
      <c r="X35" s="142"/>
      <c r="Y35" s="286"/>
      <c r="Z35" s="142"/>
      <c r="AA35" s="142"/>
      <c r="AB35" s="142"/>
      <c r="AC35" s="286"/>
      <c r="AD35" s="142" t="n">
        <v>90830</v>
      </c>
      <c r="AE35" s="142" t="n">
        <v>89704</v>
      </c>
      <c r="AF35" s="142" t="n">
        <f aca="false">+AE35-AD35</f>
        <v>-1126</v>
      </c>
      <c r="AG35" s="286" t="n">
        <v>28</v>
      </c>
      <c r="AH35" s="142" t="n">
        <v>83640</v>
      </c>
      <c r="AI35" s="142" t="n">
        <v>84420</v>
      </c>
      <c r="AJ35" s="142" t="n">
        <f aca="false">+AI35-AH35</f>
        <v>780</v>
      </c>
      <c r="AK35" s="286" t="n">
        <v>28</v>
      </c>
      <c r="AL35" s="142" t="n">
        <v>117326</v>
      </c>
      <c r="AM35" s="142" t="n">
        <v>116198</v>
      </c>
      <c r="AN35" s="142" t="n">
        <f aca="false">+AM35-AL35</f>
        <v>-1128</v>
      </c>
      <c r="AO35" s="286" t="n">
        <v>28</v>
      </c>
      <c r="AP35" s="142" t="n">
        <v>151053</v>
      </c>
      <c r="AQ35" s="142" t="n">
        <v>148972</v>
      </c>
      <c r="AR35" s="142" t="n">
        <f aca="false">+AQ35-AP35</f>
        <v>-2081</v>
      </c>
      <c r="AS35" s="286" t="n">
        <v>28</v>
      </c>
      <c r="AT35" s="142" t="n">
        <v>159141</v>
      </c>
      <c r="AU35" s="142" t="n">
        <f aca="false">158436+50</f>
        <v>158486</v>
      </c>
      <c r="AV35" s="142" t="n">
        <f aca="false">+AU35-AT35</f>
        <v>-655</v>
      </c>
    </row>
    <row r="36" customFormat="false" ht="12.75" hidden="false" customHeight="false" outlineLevel="0" collapsed="false">
      <c r="A36" s="286" t="n">
        <v>29</v>
      </c>
      <c r="B36" s="142"/>
      <c r="C36" s="142"/>
      <c r="D36" s="142"/>
      <c r="E36" s="142"/>
      <c r="F36" s="142" t="n">
        <f aca="false">+C36-B36+E36-D36</f>
        <v>0</v>
      </c>
      <c r="G36" s="287"/>
      <c r="H36" s="286"/>
      <c r="I36" s="142"/>
      <c r="J36" s="142"/>
      <c r="K36" s="142"/>
      <c r="L36" s="273"/>
      <c r="M36" s="286"/>
      <c r="N36" s="142"/>
      <c r="O36" s="142"/>
      <c r="P36" s="142"/>
      <c r="Q36" s="286"/>
      <c r="R36" s="142"/>
      <c r="S36" s="142"/>
      <c r="T36" s="142"/>
      <c r="U36" s="286"/>
      <c r="V36" s="142"/>
      <c r="W36" s="142"/>
      <c r="X36" s="142"/>
      <c r="Y36" s="286"/>
      <c r="Z36" s="142"/>
      <c r="AA36" s="142"/>
      <c r="AB36" s="142"/>
      <c r="AC36" s="286"/>
      <c r="AD36" s="142" t="n">
        <v>98826</v>
      </c>
      <c r="AE36" s="142" t="n">
        <v>98044</v>
      </c>
      <c r="AF36" s="142" t="n">
        <f aca="false">+AE36-AD36</f>
        <v>-782</v>
      </c>
      <c r="AG36" s="286" t="n">
        <v>29</v>
      </c>
      <c r="AH36" s="142" t="n">
        <v>72972</v>
      </c>
      <c r="AI36" s="142" t="n">
        <v>84163</v>
      </c>
      <c r="AJ36" s="142" t="n">
        <f aca="false">+AI36-AH36</f>
        <v>11191</v>
      </c>
      <c r="AK36" s="286" t="n">
        <v>29</v>
      </c>
      <c r="AL36" s="142" t="n">
        <v>113125</v>
      </c>
      <c r="AM36" s="142" t="n">
        <v>111409</v>
      </c>
      <c r="AN36" s="142" t="n">
        <f aca="false">+AM36-AL36</f>
        <v>-1716</v>
      </c>
      <c r="AO36" s="286" t="n">
        <v>29</v>
      </c>
      <c r="AP36" s="142" t="n">
        <v>149288</v>
      </c>
      <c r="AQ36" s="142" t="n">
        <v>148880</v>
      </c>
      <c r="AR36" s="142" t="n">
        <f aca="false">+AQ36-AP36</f>
        <v>-408</v>
      </c>
      <c r="AS36" s="286" t="n">
        <v>29</v>
      </c>
      <c r="AT36" s="142" t="n">
        <v>160416</v>
      </c>
      <c r="AU36" s="142" t="n">
        <v>159760</v>
      </c>
      <c r="AV36" s="142" t="n">
        <f aca="false">+AU36-AT36</f>
        <v>-656</v>
      </c>
    </row>
    <row r="37" customFormat="false" ht="12.75" hidden="false" customHeight="false" outlineLevel="0" collapsed="false">
      <c r="A37" s="286" t="n">
        <v>30</v>
      </c>
      <c r="B37" s="142"/>
      <c r="C37" s="142"/>
      <c r="D37" s="142"/>
      <c r="E37" s="142"/>
      <c r="F37" s="142" t="n">
        <f aca="false">+C37-B37+E37-D37</f>
        <v>0</v>
      </c>
      <c r="G37" s="287"/>
      <c r="H37" s="286"/>
      <c r="I37" s="142"/>
      <c r="J37" s="142"/>
      <c r="K37" s="142"/>
      <c r="L37" s="273"/>
      <c r="M37" s="286"/>
      <c r="N37" s="142"/>
      <c r="O37" s="142"/>
      <c r="P37" s="142"/>
      <c r="Q37" s="286"/>
      <c r="R37" s="142"/>
      <c r="S37" s="142"/>
      <c r="T37" s="142"/>
      <c r="U37" s="286"/>
      <c r="V37" s="142"/>
      <c r="W37" s="142"/>
      <c r="X37" s="142"/>
      <c r="Y37" s="286"/>
      <c r="Z37" s="142"/>
      <c r="AA37" s="142"/>
      <c r="AB37" s="142"/>
      <c r="AC37" s="286"/>
      <c r="AD37" s="142" t="n">
        <v>82028</v>
      </c>
      <c r="AE37" s="142" t="n">
        <v>86837</v>
      </c>
      <c r="AF37" s="142" t="n">
        <f aca="false">+AE37-AD37</f>
        <v>4809</v>
      </c>
      <c r="AG37" s="286" t="n">
        <v>30</v>
      </c>
      <c r="AH37" s="142" t="n">
        <v>98006</v>
      </c>
      <c r="AI37" s="142" t="n">
        <v>99181</v>
      </c>
      <c r="AJ37" s="142" t="n">
        <f aca="false">+AI37-AH37</f>
        <v>1175</v>
      </c>
      <c r="AK37" s="286" t="n">
        <v>30</v>
      </c>
      <c r="AL37" s="142" t="n">
        <v>123719</v>
      </c>
      <c r="AM37" s="142" t="n">
        <v>122461</v>
      </c>
      <c r="AN37" s="142" t="n">
        <f aca="false">+AM37-AL37</f>
        <v>-1258</v>
      </c>
      <c r="AO37" s="286" t="n">
        <v>30</v>
      </c>
      <c r="AP37" s="142"/>
      <c r="AQ37" s="142"/>
      <c r="AR37" s="142" t="n">
        <f aca="false">+AQ37-AP37</f>
        <v>0</v>
      </c>
      <c r="AS37" s="286" t="n">
        <v>30</v>
      </c>
      <c r="AT37" s="142" t="n">
        <v>170363</v>
      </c>
      <c r="AU37" s="142" t="n">
        <v>171856</v>
      </c>
      <c r="AV37" s="142" t="n">
        <f aca="false">+AU37-AT37</f>
        <v>1493</v>
      </c>
    </row>
    <row r="38" customFormat="false" ht="12.75" hidden="false" customHeight="false" outlineLevel="0" collapsed="false">
      <c r="A38" s="286" t="n">
        <v>31</v>
      </c>
      <c r="B38" s="142"/>
      <c r="C38" s="142"/>
      <c r="D38" s="142"/>
      <c r="E38" s="142"/>
      <c r="F38" s="142" t="n">
        <f aca="false">+C38-B38+E38-D38</f>
        <v>0</v>
      </c>
      <c r="G38" s="287"/>
      <c r="H38" s="286"/>
      <c r="I38" s="142"/>
      <c r="J38" s="142"/>
      <c r="K38" s="142"/>
      <c r="L38" s="273"/>
      <c r="M38" s="286"/>
      <c r="N38" s="142"/>
      <c r="O38" s="142"/>
      <c r="P38" s="142"/>
      <c r="Q38" s="286"/>
      <c r="R38" s="142"/>
      <c r="S38" s="142"/>
      <c r="T38" s="142"/>
      <c r="U38" s="286"/>
      <c r="V38" s="142"/>
      <c r="W38" s="142"/>
      <c r="X38" s="142"/>
      <c r="Y38" s="286"/>
      <c r="Z38" s="142"/>
      <c r="AA38" s="142"/>
      <c r="AB38" s="142"/>
      <c r="AC38" s="286"/>
      <c r="AD38" s="142"/>
      <c r="AE38" s="142"/>
      <c r="AF38" s="142" t="n">
        <f aca="false">+AE38-AD38</f>
        <v>0</v>
      </c>
      <c r="AG38" s="286" t="n">
        <v>31</v>
      </c>
      <c r="AH38" s="142" t="n">
        <v>96276</v>
      </c>
      <c r="AI38" s="142" t="n">
        <v>98230</v>
      </c>
      <c r="AJ38" s="142" t="n">
        <f aca="false">+AI38-AH38</f>
        <v>1954</v>
      </c>
      <c r="AK38" s="286" t="n">
        <v>31</v>
      </c>
      <c r="AL38" s="142" t="n">
        <v>113775</v>
      </c>
      <c r="AM38" s="142" t="n">
        <v>112657</v>
      </c>
      <c r="AN38" s="142" t="n">
        <f aca="false">+AM38-AL38</f>
        <v>-1118</v>
      </c>
      <c r="AO38" s="286" t="n">
        <v>31</v>
      </c>
      <c r="AP38" s="142"/>
      <c r="AQ38" s="142"/>
      <c r="AR38" s="142" t="n">
        <f aca="false">+AQ38-AP38</f>
        <v>0</v>
      </c>
      <c r="AS38" s="286" t="n">
        <v>31</v>
      </c>
      <c r="AT38" s="142" t="n">
        <v>170527</v>
      </c>
      <c r="AU38" s="142" t="n">
        <v>171013</v>
      </c>
      <c r="AV38" s="142" t="n">
        <f aca="false">+AU38-AT38</f>
        <v>486</v>
      </c>
    </row>
    <row r="39" customFormat="false" ht="12.75" hidden="false" customHeight="false" outlineLevel="0" collapsed="false">
      <c r="A39" s="286"/>
      <c r="B39" s="142" t="n">
        <f aca="false">SUM(B8:B38)</f>
        <v>3503384</v>
      </c>
      <c r="C39" s="142" t="n">
        <f aca="false">SUM(C8:C38)</f>
        <v>3535046</v>
      </c>
      <c r="D39" s="142" t="n">
        <f aca="false">SUM(D8:D38)</f>
        <v>274057</v>
      </c>
      <c r="E39" s="142" t="n">
        <f aca="false">SUM(E8:E38)</f>
        <v>274376</v>
      </c>
      <c r="F39" s="142" t="n">
        <f aca="false">+C39-B39+E39-D39</f>
        <v>31981</v>
      </c>
      <c r="G39" s="189"/>
      <c r="H39" s="286"/>
      <c r="I39" s="142"/>
      <c r="J39" s="142"/>
      <c r="K39" s="189"/>
      <c r="L39" s="273"/>
      <c r="M39" s="286"/>
      <c r="N39" s="142"/>
      <c r="O39" s="142"/>
      <c r="P39" s="189"/>
      <c r="Q39" s="286"/>
      <c r="R39" s="142"/>
      <c r="S39" s="142"/>
      <c r="T39" s="189"/>
      <c r="U39" s="286"/>
      <c r="V39" s="142"/>
      <c r="W39" s="142"/>
      <c r="X39" s="189"/>
      <c r="Y39" s="286"/>
      <c r="Z39" s="142"/>
      <c r="AA39" s="142"/>
      <c r="AB39" s="189"/>
      <c r="AC39" s="286"/>
      <c r="AD39" s="142" t="n">
        <f aca="false">SUM(AD8:AD38)</f>
        <v>2716386</v>
      </c>
      <c r="AE39" s="142" t="n">
        <f aca="false">SUM(AE8:AE38)</f>
        <v>2762202</v>
      </c>
      <c r="AF39" s="189" t="n">
        <f aca="false">SUM(AF8:AF38)</f>
        <v>45816</v>
      </c>
      <c r="AG39" s="286"/>
      <c r="AH39" s="142" t="n">
        <f aca="false">SUM(AH8:AH38)</f>
        <v>2967543</v>
      </c>
      <c r="AI39" s="142" t="n">
        <f aca="false">SUM(AI8:AI38)</f>
        <v>3032179</v>
      </c>
      <c r="AJ39" s="189" t="n">
        <f aca="false">SUM(AJ8:AJ38)</f>
        <v>64636</v>
      </c>
      <c r="AK39" s="286"/>
      <c r="AL39" s="142" t="n">
        <f aca="false">SUM(AL8:AL38)</f>
        <v>3649337</v>
      </c>
      <c r="AM39" s="142" t="n">
        <f aca="false">SUM(AM8:AM38)</f>
        <v>3723428</v>
      </c>
      <c r="AN39" s="189" t="n">
        <f aca="false">SUM(AN8:AN38)</f>
        <v>74091</v>
      </c>
      <c r="AO39" s="286"/>
      <c r="AP39" s="142" t="n">
        <f aca="false">SUM(AP8:AP38)</f>
        <v>4829953</v>
      </c>
      <c r="AQ39" s="142" t="n">
        <f aca="false">SUM(AQ8:AQ38)</f>
        <v>4834638</v>
      </c>
      <c r="AR39" s="189" t="n">
        <f aca="false">SUM(AR8:AR38)</f>
        <v>4685</v>
      </c>
      <c r="AS39" s="286"/>
      <c r="AT39" s="142" t="n">
        <f aca="false">SUM(AT8:AT38)</f>
        <v>5254669</v>
      </c>
      <c r="AU39" s="142" t="n">
        <f aca="false">SUM(AU8:AU38)</f>
        <v>5299130</v>
      </c>
      <c r="AV39" s="189" t="n">
        <f aca="false">SUM(AV8:AV38)</f>
        <v>44461</v>
      </c>
    </row>
    <row r="40" customFormat="false" ht="12.75" hidden="false" customHeight="false" outlineLevel="0" collapsed="false">
      <c r="A40" s="272"/>
      <c r="B40" s="273"/>
      <c r="C40" s="273"/>
      <c r="D40" s="273"/>
      <c r="E40" s="273"/>
      <c r="F40" s="287"/>
      <c r="G40" s="287"/>
      <c r="H40" s="272"/>
      <c r="I40" s="273"/>
      <c r="J40" s="273"/>
      <c r="K40" s="273"/>
      <c r="L40" s="273"/>
      <c r="M40" s="272"/>
      <c r="N40" s="273"/>
      <c r="O40" s="273"/>
      <c r="P40" s="273"/>
      <c r="Q40" s="272"/>
      <c r="R40" s="273"/>
      <c r="S40" s="273"/>
      <c r="T40" s="273"/>
      <c r="U40" s="272"/>
      <c r="V40" s="273"/>
      <c r="W40" s="273"/>
      <c r="X40" s="273"/>
      <c r="Y40" s="272"/>
      <c r="Z40" s="273"/>
      <c r="AA40" s="273"/>
      <c r="AB40" s="273"/>
      <c r="AC40" s="272"/>
      <c r="AD40" s="273"/>
      <c r="AE40" s="273"/>
      <c r="AF40" s="273"/>
      <c r="AG40" s="272"/>
      <c r="AH40" s="273"/>
      <c r="AI40" s="273"/>
      <c r="AJ40" s="273"/>
      <c r="AK40" s="272"/>
      <c r="AL40" s="273"/>
      <c r="AM40" s="273"/>
      <c r="AN40" s="273"/>
      <c r="AO40" s="272"/>
      <c r="AP40" s="273"/>
      <c r="AQ40" s="273"/>
      <c r="AR40" s="273"/>
      <c r="AS40" s="272"/>
      <c r="AT40" s="273"/>
      <c r="AU40" s="273"/>
      <c r="AV40" s="273"/>
    </row>
    <row r="41" customFormat="false" ht="12.75" hidden="false" customHeight="false" outlineLevel="0" collapsed="false">
      <c r="A41" s="9"/>
      <c r="B41" s="9"/>
      <c r="C41" s="97"/>
      <c r="D41" s="97"/>
      <c r="E41" s="97"/>
      <c r="F41" s="191"/>
      <c r="G41" s="287"/>
      <c r="H41" s="272"/>
      <c r="I41" s="287"/>
      <c r="J41" s="46"/>
      <c r="K41" s="273"/>
      <c r="L41" s="273"/>
      <c r="M41" s="272"/>
      <c r="N41" s="287"/>
      <c r="O41" s="46"/>
      <c r="P41" s="273"/>
      <c r="Q41" s="272"/>
      <c r="R41" s="287"/>
      <c r="S41" s="46"/>
      <c r="T41" s="273"/>
      <c r="U41" s="272"/>
      <c r="V41" s="287"/>
      <c r="W41" s="46"/>
      <c r="X41" s="273"/>
      <c r="Y41" s="272"/>
      <c r="Z41" s="287"/>
      <c r="AA41" s="46"/>
      <c r="AB41" s="273"/>
      <c r="AC41" s="272"/>
      <c r="AD41" s="287"/>
      <c r="AE41" s="46"/>
      <c r="AF41" s="273"/>
      <c r="AG41" s="272"/>
      <c r="AH41" s="287"/>
      <c r="AI41" s="46"/>
      <c r="AJ41" s="273"/>
      <c r="AK41" s="272"/>
      <c r="AL41" s="287"/>
      <c r="AM41" s="46"/>
      <c r="AN41" s="273"/>
      <c r="AO41" s="272"/>
      <c r="AP41" s="287"/>
      <c r="AQ41" s="46"/>
      <c r="AR41" s="273"/>
      <c r="AS41" s="272"/>
      <c r="AT41" s="287"/>
      <c r="AU41" s="46"/>
      <c r="AV41" s="273"/>
    </row>
    <row r="42" customFormat="false" ht="12.75" hidden="false" customHeight="false" outlineLevel="0" collapsed="false">
      <c r="A42" s="9"/>
      <c r="B42" s="9"/>
      <c r="C42" s="192"/>
      <c r="D42" s="27"/>
      <c r="E42" s="192"/>
      <c r="F42" s="142"/>
      <c r="G42" s="272"/>
      <c r="I42" s="287"/>
      <c r="J42" s="46"/>
      <c r="K42" s="186"/>
      <c r="L42" s="273"/>
      <c r="M42" s="270"/>
      <c r="N42" s="287"/>
      <c r="O42" s="46"/>
      <c r="P42" s="186"/>
      <c r="Q42" s="270"/>
      <c r="R42" s="287"/>
      <c r="S42" s="46"/>
      <c r="T42" s="186"/>
      <c r="U42" s="270"/>
      <c r="V42" s="287"/>
      <c r="W42" s="46"/>
      <c r="X42" s="186"/>
      <c r="Y42" s="270"/>
      <c r="Z42" s="288"/>
      <c r="AA42" s="46"/>
      <c r="AB42" s="186"/>
      <c r="AC42" s="270"/>
      <c r="AD42" s="288" t="n">
        <v>36464</v>
      </c>
      <c r="AE42" s="46"/>
      <c r="AF42" s="186" t="n">
        <v>44054</v>
      </c>
      <c r="AG42" s="270"/>
      <c r="AH42" s="288" t="n">
        <v>36494</v>
      </c>
      <c r="AI42" s="46"/>
      <c r="AJ42" s="186" t="n">
        <v>80035</v>
      </c>
      <c r="AK42" s="270"/>
      <c r="AL42" s="288" t="n">
        <v>36525</v>
      </c>
      <c r="AM42" s="46"/>
      <c r="AN42" s="186" t="n">
        <v>144671</v>
      </c>
      <c r="AO42" s="270"/>
      <c r="AP42" s="288" t="n">
        <v>36556</v>
      </c>
      <c r="AQ42" s="46"/>
      <c r="AR42" s="186" t="n">
        <v>218762</v>
      </c>
      <c r="AS42" s="270"/>
      <c r="AT42" s="288"/>
      <c r="AU42" s="46"/>
      <c r="AV42" s="142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42"/>
      <c r="G43" s="272"/>
      <c r="K43" s="273"/>
      <c r="L43" s="273"/>
      <c r="M43" s="270"/>
      <c r="P43" s="273"/>
      <c r="Q43" s="270"/>
      <c r="T43" s="273"/>
      <c r="U43" s="270"/>
      <c r="X43" s="273"/>
      <c r="Y43" s="270"/>
      <c r="AB43" s="273"/>
      <c r="AC43" s="270"/>
      <c r="AF43" s="273"/>
      <c r="AG43" s="270"/>
      <c r="AJ43" s="273"/>
      <c r="AK43" s="270"/>
      <c r="AN43" s="273"/>
      <c r="AO43" s="270"/>
      <c r="AR43" s="273"/>
      <c r="AS43" s="270"/>
      <c r="AT43" s="273"/>
      <c r="AU43" s="273"/>
      <c r="AV43" s="273"/>
    </row>
    <row r="44" customFormat="false" ht="12.75" hidden="false" customHeight="false" outlineLevel="0" collapsed="false">
      <c r="A44" s="195" t="n">
        <v>37287</v>
      </c>
      <c r="B44" s="9"/>
      <c r="C44" s="196"/>
      <c r="D44" s="197"/>
      <c r="E44" s="196"/>
      <c r="F44" s="198" t="n">
        <v>30072</v>
      </c>
      <c r="G44" s="272"/>
      <c r="H44" s="272"/>
      <c r="I44" s="273"/>
      <c r="J44" s="273"/>
      <c r="K44" s="273"/>
      <c r="L44" s="273"/>
      <c r="M44" s="272"/>
      <c r="N44" s="273"/>
      <c r="O44" s="273"/>
      <c r="P44" s="273"/>
      <c r="Q44" s="272"/>
      <c r="R44" s="273"/>
      <c r="S44" s="273"/>
      <c r="T44" s="273"/>
      <c r="U44" s="272"/>
      <c r="V44" s="273"/>
      <c r="W44" s="273"/>
      <c r="X44" s="273"/>
      <c r="Y44" s="272"/>
      <c r="Z44" s="273"/>
      <c r="AA44" s="273"/>
      <c r="AB44" s="273"/>
      <c r="AC44" s="272"/>
      <c r="AD44" s="273"/>
      <c r="AE44" s="273"/>
      <c r="AF44" s="273"/>
      <c r="AG44" s="272"/>
      <c r="AH44" s="273"/>
      <c r="AI44" s="273"/>
      <c r="AJ44" s="273"/>
      <c r="AK44" s="272"/>
      <c r="AL44" s="273"/>
      <c r="AM44" s="273"/>
      <c r="AN44" s="273"/>
      <c r="AO44" s="272"/>
      <c r="AP44" s="273"/>
      <c r="AQ44" s="273"/>
      <c r="AR44" s="273"/>
      <c r="AS44" s="272"/>
      <c r="AT44" s="273"/>
      <c r="AU44" s="273"/>
      <c r="AV44" s="289"/>
    </row>
    <row r="45" customFormat="false" ht="12.75" hidden="false" customHeight="false" outlineLevel="0" collapsed="false">
      <c r="A45" s="195" t="n">
        <v>37306</v>
      </c>
      <c r="B45" s="9"/>
      <c r="C45" s="197"/>
      <c r="D45" s="197"/>
      <c r="E45" s="197"/>
      <c r="F45" s="142" t="n">
        <f aca="false">+F44+F39</f>
        <v>62053</v>
      </c>
      <c r="G45" s="282"/>
      <c r="H45" s="272"/>
      <c r="I45" s="46"/>
      <c r="J45" s="273"/>
      <c r="K45" s="189"/>
      <c r="L45" s="273"/>
      <c r="M45" s="272"/>
      <c r="N45" s="46"/>
      <c r="O45" s="273"/>
      <c r="P45" s="189"/>
      <c r="Q45" s="272"/>
      <c r="R45" s="46"/>
      <c r="S45" s="273"/>
      <c r="T45" s="189"/>
      <c r="U45" s="272"/>
      <c r="V45" s="46"/>
      <c r="W45" s="273"/>
      <c r="X45" s="189"/>
      <c r="Y45" s="272"/>
      <c r="Z45" s="46"/>
      <c r="AA45" s="273"/>
      <c r="AB45" s="189"/>
      <c r="AC45" s="272"/>
      <c r="AD45" s="46" t="s">
        <v>190</v>
      </c>
      <c r="AE45" s="273"/>
      <c r="AF45" s="189" t="n">
        <f aca="false">+AF42+AF39</f>
        <v>89870</v>
      </c>
      <c r="AG45" s="272"/>
      <c r="AH45" s="46" t="s">
        <v>191</v>
      </c>
      <c r="AI45" s="273"/>
      <c r="AJ45" s="189" t="n">
        <f aca="false">+AJ42+AJ39</f>
        <v>144671</v>
      </c>
      <c r="AK45" s="272"/>
      <c r="AL45" s="46" t="s">
        <v>192</v>
      </c>
      <c r="AM45" s="273"/>
      <c r="AN45" s="290" t="n">
        <f aca="false">+AN42+AN39</f>
        <v>218762</v>
      </c>
      <c r="AO45" s="272"/>
      <c r="AP45" s="46" t="s">
        <v>193</v>
      </c>
      <c r="AQ45" s="273"/>
      <c r="AR45" s="290" t="n">
        <f aca="false">+AR42+AR39</f>
        <v>223447</v>
      </c>
      <c r="AS45" s="272"/>
      <c r="AT45" s="46"/>
      <c r="AU45" s="273"/>
      <c r="AV45" s="291"/>
      <c r="AW45" s="272"/>
      <c r="AX45" s="46"/>
      <c r="AY45" s="273"/>
      <c r="AZ45" s="29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72"/>
      <c r="H46" s="272"/>
      <c r="I46" s="273"/>
      <c r="J46" s="273"/>
      <c r="K46" s="273"/>
      <c r="L46" s="273"/>
      <c r="M46" s="272"/>
      <c r="N46" s="273"/>
      <c r="O46" s="273"/>
      <c r="P46" s="273"/>
      <c r="Q46" s="272"/>
      <c r="R46" s="273"/>
      <c r="S46" s="273"/>
      <c r="T46" s="273"/>
      <c r="U46" s="273"/>
      <c r="V46" s="273"/>
      <c r="W46" s="273"/>
      <c r="AT46" s="273"/>
      <c r="AU46" s="273"/>
      <c r="AV46" s="289"/>
    </row>
    <row r="47" customFormat="false" ht="12.75" hidden="false" customHeight="false" outlineLevel="0" collapsed="false">
      <c r="A47" s="183"/>
      <c r="B47" s="142"/>
      <c r="C47" s="142"/>
      <c r="D47" s="142"/>
      <c r="E47" s="142"/>
      <c r="F47" s="154"/>
      <c r="H47" s="272"/>
      <c r="I47" s="273"/>
      <c r="J47" s="273"/>
      <c r="K47" s="273"/>
      <c r="L47" s="273"/>
      <c r="M47" s="272"/>
      <c r="N47" s="273"/>
      <c r="O47" s="273"/>
      <c r="P47" s="273"/>
      <c r="Q47" s="272"/>
      <c r="R47" s="273"/>
      <c r="S47" s="273"/>
      <c r="T47" s="273"/>
      <c r="U47" s="273"/>
      <c r="V47" s="273"/>
      <c r="W47" s="273"/>
      <c r="AR47" s="292" t="n">
        <v>2.21</v>
      </c>
      <c r="AT47" s="273"/>
      <c r="AU47" s="273"/>
      <c r="AV47" s="293"/>
    </row>
    <row r="48" customFormat="false" ht="13.5" hidden="false" customHeight="false" outlineLevel="0" collapsed="false">
      <c r="A48" s="183"/>
      <c r="B48" s="142"/>
      <c r="C48" s="200"/>
      <c r="D48" s="142"/>
      <c r="E48" s="142"/>
      <c r="F48" s="142"/>
      <c r="H48" s="272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AR48" s="294" t="n">
        <f aca="false">+AR47*AR45</f>
        <v>493817.87</v>
      </c>
      <c r="AT48" s="273"/>
      <c r="AU48" s="273"/>
      <c r="AV48" s="295"/>
    </row>
    <row r="49" customFormat="false" ht="13.5" hidden="false" customHeight="false" outlineLevel="0" collapsed="false">
      <c r="A49" s="9" t="s">
        <v>194</v>
      </c>
      <c r="B49" s="9"/>
      <c r="C49" s="9"/>
      <c r="D49" s="9"/>
      <c r="E49" s="142"/>
      <c r="F49" s="142"/>
      <c r="H49" s="272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AT49" s="273"/>
      <c r="AU49" s="273"/>
      <c r="AV49" s="273"/>
    </row>
    <row r="50" customFormat="false" ht="12.75" hidden="false" customHeight="false" outlineLevel="0" collapsed="false">
      <c r="A50" s="161" t="n">
        <f aca="false">+A44</f>
        <v>37287</v>
      </c>
      <c r="B50" s="9"/>
      <c r="C50" s="9"/>
      <c r="D50" s="296" t="n">
        <v>409254</v>
      </c>
      <c r="E50" s="142"/>
      <c r="F50" s="142"/>
      <c r="H50" s="272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AH50" s="5" t="n">
        <v>48.75</v>
      </c>
    </row>
    <row r="51" customFormat="false" ht="12.75" hidden="false" customHeight="false" outlineLevel="0" collapsed="false">
      <c r="A51" s="161" t="n">
        <f aca="false">+A45</f>
        <v>37306</v>
      </c>
      <c r="B51" s="9"/>
      <c r="C51" s="9"/>
      <c r="D51" s="42" t="n">
        <f aca="false">+F39*summary!G3</f>
        <v>66840.29</v>
      </c>
      <c r="E51" s="142"/>
      <c r="F51" s="142"/>
      <c r="H51" s="272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AH51" s="5" t="n">
        <v>15.25</v>
      </c>
      <c r="AR51" s="137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476094.29</v>
      </c>
      <c r="E52" s="142"/>
      <c r="F52" s="142"/>
      <c r="H52" s="272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AH52" s="5" t="n">
        <f aca="false">+AH50-AH51</f>
        <v>33.5</v>
      </c>
    </row>
    <row r="53" customFormat="false" ht="12.75" hidden="false" customHeight="false" outlineLevel="0" collapsed="false">
      <c r="D53" s="168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AH53" s="5" t="n">
        <v>720</v>
      </c>
    </row>
    <row r="54" customFormat="false" ht="12.75" hidden="false" customHeight="false" outlineLevel="0" collapsed="false">
      <c r="D54" s="168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AH54" s="5" t="n">
        <f aca="false">+AH53*AH52</f>
        <v>24120</v>
      </c>
    </row>
    <row r="55" customFormat="false" ht="12.75" hidden="false" customHeight="false" outlineLevel="0" collapsed="false">
      <c r="D55" s="168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AH55" s="5" t="n">
        <v>0.35</v>
      </c>
    </row>
    <row r="56" customFormat="false" ht="12.75" hidden="false" customHeight="false" outlineLevel="0" collapsed="false">
      <c r="D56" s="168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AH56" s="5" t="n">
        <f aca="false">+AH55*AH54</f>
        <v>8442</v>
      </c>
    </row>
    <row r="57" customFormat="false" ht="12.75" hidden="false" customHeight="false" outlineLevel="0" collapsed="false">
      <c r="G57" s="297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AH57" s="5" t="n">
        <f aca="false">+AH54-AH56</f>
        <v>15678</v>
      </c>
    </row>
    <row r="58" customFormat="false" ht="12.75" hidden="false" customHeight="false" outlineLevel="0" collapsed="false"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</row>
    <row r="59" customFormat="false" ht="12.75" hidden="false" customHeight="false" outlineLevel="0" collapsed="false"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</row>
    <row r="60" customFormat="false" ht="12.75" hidden="false" customHeight="false" outlineLevel="0" collapsed="false"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</row>
    <row r="61" customFormat="false" ht="12.75" hidden="false" customHeight="false" outlineLevel="0" collapsed="false"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</row>
    <row r="62" customFormat="false" ht="20.1" hidden="false" customHeight="true" outlineLevel="0" collapsed="false"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</row>
    <row r="63" customFormat="false" ht="20.1" hidden="false" customHeight="true" outlineLevel="0" collapsed="false"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</row>
    <row r="64" customFormat="false" ht="20.1" hidden="false" customHeight="true" outlineLevel="0" collapsed="false"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</row>
    <row r="65" customFormat="false" ht="20.1" hidden="false" customHeight="true" outlineLevel="0" collapsed="false"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</row>
    <row r="66" customFormat="false" ht="20.1" hidden="false" customHeight="true" outlineLevel="0" collapsed="false"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</row>
    <row r="67" customFormat="false" ht="20.1" hidden="false" customHeight="true" outlineLevel="0" collapsed="false"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</row>
    <row r="68" customFormat="false" ht="20.1" hidden="false" customHeight="true" outlineLevel="0" collapsed="false"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</row>
    <row r="69" customFormat="false" ht="20.1" hidden="false" customHeight="true" outlineLevel="0" collapsed="false">
      <c r="H69" s="272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</row>
    <row r="70" customFormat="false" ht="20.1" hidden="false" customHeight="true" outlineLevel="0" collapsed="false">
      <c r="H70" s="272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</row>
    <row r="71" customFormat="false" ht="20.1" hidden="false" customHeight="true" outlineLevel="0" collapsed="false"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</row>
    <row r="72" customFormat="false" ht="21" hidden="false" customHeight="true" outlineLevel="0" collapsed="false"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</row>
    <row r="73" customFormat="false" ht="12.75" hidden="false" customHeight="false" outlineLevel="0" collapsed="false">
      <c r="H73" s="272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</row>
    <row r="74" customFormat="false" ht="12.75" hidden="false" customHeight="false" outlineLevel="0" collapsed="false">
      <c r="H74" s="272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</row>
    <row r="75" customFormat="false" ht="12.75" hidden="false" customHeight="false" outlineLevel="0" collapsed="false">
      <c r="H75" s="272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</row>
    <row r="76" customFormat="false" ht="12.75" hidden="false" customHeight="false" outlineLevel="0" collapsed="false">
      <c r="H76" s="272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</row>
    <row r="77" customFormat="false" ht="12.75" hidden="false" customHeight="false" outlineLevel="0" collapsed="false">
      <c r="H77" s="272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</row>
    <row r="78" customFormat="false" ht="12.75" hidden="false" customHeight="false" outlineLevel="0" collapsed="false">
      <c r="H78" s="272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</row>
    <row r="79" customFormat="false" ht="12.75" hidden="false" customHeight="false" outlineLevel="0" collapsed="false">
      <c r="A79" s="298" t="s">
        <v>93</v>
      </c>
      <c r="F79" s="273"/>
      <c r="G79" s="272"/>
      <c r="H79" s="272"/>
    </row>
    <row r="80" customFormat="false" ht="12.75" hidden="false" customHeight="false" outlineLevel="0" collapsed="false">
      <c r="A80" s="298" t="s">
        <v>195</v>
      </c>
      <c r="F80" s="273"/>
      <c r="G80" s="272"/>
      <c r="H80" s="272"/>
    </row>
    <row r="81" customFormat="false" ht="12.75" hidden="false" customHeight="false" outlineLevel="0" collapsed="false">
      <c r="A81" s="298" t="s">
        <v>196</v>
      </c>
      <c r="F81" s="273"/>
      <c r="G81" s="272"/>
    </row>
    <row r="84" customFormat="false" ht="12.75" hidden="false" customHeight="false" outlineLevel="0" collapsed="false">
      <c r="A84" s="277"/>
      <c r="B84" s="281" t="s">
        <v>197</v>
      </c>
      <c r="C84" s="281" t="s">
        <v>36</v>
      </c>
      <c r="D84" s="281"/>
      <c r="E84" s="281"/>
      <c r="F84" s="277"/>
      <c r="H84" s="277"/>
      <c r="I84" s="281" t="s">
        <v>197</v>
      </c>
      <c r="J84" s="281" t="s">
        <v>36</v>
      </c>
      <c r="K84" s="277"/>
    </row>
    <row r="85" customFormat="false" ht="12.75" hidden="false" customHeight="false" outlineLevel="0" collapsed="false">
      <c r="A85" s="277"/>
      <c r="B85" s="299" t="s">
        <v>161</v>
      </c>
      <c r="C85" s="299" t="s">
        <v>162</v>
      </c>
      <c r="D85" s="299"/>
      <c r="E85" s="299"/>
      <c r="F85" s="300" t="s">
        <v>163</v>
      </c>
      <c r="H85" s="277"/>
      <c r="I85" s="299" t="s">
        <v>161</v>
      </c>
      <c r="J85" s="299" t="s">
        <v>162</v>
      </c>
      <c r="K85" s="300" t="s">
        <v>163</v>
      </c>
    </row>
    <row r="86" customFormat="false" ht="12.75" hidden="false" customHeight="false" outlineLevel="0" collapsed="false">
      <c r="A86" s="279" t="n">
        <v>36100</v>
      </c>
      <c r="B86" s="301" t="n">
        <v>11369</v>
      </c>
      <c r="C86" s="302" t="n">
        <v>2.02</v>
      </c>
      <c r="D86" s="302"/>
      <c r="E86" s="302"/>
      <c r="F86" s="272" t="n">
        <f aca="false">+C86*B86</f>
        <v>22965.38</v>
      </c>
      <c r="H86" s="279" t="n">
        <v>35735</v>
      </c>
      <c r="I86" s="301" t="n">
        <v>19437</v>
      </c>
      <c r="J86" s="302" t="n">
        <v>2.7</v>
      </c>
      <c r="K86" s="272" t="n">
        <f aca="false">+J86*I86</f>
        <v>52479.9</v>
      </c>
    </row>
    <row r="87" customFormat="false" ht="12.75" hidden="false" customHeight="false" outlineLevel="0" collapsed="false">
      <c r="A87" s="279" t="n">
        <v>36130</v>
      </c>
      <c r="B87" s="301" t="n">
        <v>88047</v>
      </c>
      <c r="C87" s="302" t="n">
        <v>1.79</v>
      </c>
      <c r="D87" s="302"/>
      <c r="E87" s="302"/>
      <c r="F87" s="272" t="n">
        <f aca="false">+C87*B87</f>
        <v>157604.13</v>
      </c>
      <c r="H87" s="279" t="n">
        <v>35765</v>
      </c>
      <c r="I87" s="301" t="n">
        <v>11409</v>
      </c>
      <c r="J87" s="302" t="n">
        <v>2.16</v>
      </c>
      <c r="K87" s="272" t="n">
        <f aca="false">+J87*I87</f>
        <v>24643.44</v>
      </c>
    </row>
    <row r="88" customFormat="false" ht="12.75" hidden="false" customHeight="false" outlineLevel="0" collapsed="false">
      <c r="A88" s="279" t="n">
        <v>36161</v>
      </c>
      <c r="B88" s="301" t="n">
        <v>22026</v>
      </c>
      <c r="C88" s="302" t="n">
        <v>1.7</v>
      </c>
      <c r="D88" s="302"/>
      <c r="E88" s="302"/>
      <c r="F88" s="272" t="n">
        <f aca="false">+C88*B88</f>
        <v>37444.2</v>
      </c>
      <c r="H88" s="279" t="n">
        <v>35796</v>
      </c>
      <c r="I88" s="301" t="n">
        <v>13417</v>
      </c>
      <c r="J88" s="302" t="n">
        <v>1.96</v>
      </c>
      <c r="K88" s="272" t="n">
        <f aca="false">+J88*I88</f>
        <v>26297.32</v>
      </c>
    </row>
    <row r="89" customFormat="false" ht="12.75" hidden="false" customHeight="false" outlineLevel="0" collapsed="false">
      <c r="A89" s="279" t="n">
        <v>36192</v>
      </c>
      <c r="B89" s="301" t="n">
        <v>12888</v>
      </c>
      <c r="C89" s="302" t="n">
        <v>1.61</v>
      </c>
      <c r="D89" s="302"/>
      <c r="E89" s="302"/>
      <c r="F89" s="272" t="n">
        <f aca="false">+C89*B89</f>
        <v>20749.68</v>
      </c>
      <c r="H89" s="279" t="n">
        <v>35827</v>
      </c>
      <c r="I89" s="301" t="n">
        <v>21244</v>
      </c>
      <c r="J89" s="302" t="n">
        <v>2.03</v>
      </c>
      <c r="K89" s="272" t="n">
        <f aca="false">+J89*I89</f>
        <v>43125.32</v>
      </c>
    </row>
    <row r="90" customFormat="false" ht="12.75" hidden="false" customHeight="false" outlineLevel="0" collapsed="false">
      <c r="A90" s="279" t="n">
        <v>36220</v>
      </c>
      <c r="B90" s="301" t="n">
        <v>29</v>
      </c>
      <c r="C90" s="302" t="n">
        <v>1.56</v>
      </c>
      <c r="D90" s="302"/>
      <c r="E90" s="302"/>
      <c r="F90" s="272" t="n">
        <f aca="false">+C90*B90</f>
        <v>45.24</v>
      </c>
      <c r="H90" s="279" t="n">
        <v>35855</v>
      </c>
      <c r="I90" s="301" t="n">
        <v>19170</v>
      </c>
      <c r="J90" s="302" t="n">
        <v>2.1</v>
      </c>
      <c r="K90" s="272" t="n">
        <f aca="false">+J90*I90</f>
        <v>40257</v>
      </c>
    </row>
    <row r="91" customFormat="false" ht="12.75" hidden="false" customHeight="false" outlineLevel="0" collapsed="false">
      <c r="A91" s="279" t="n">
        <v>36251</v>
      </c>
      <c r="B91" s="301" t="n">
        <v>31188</v>
      </c>
      <c r="C91" s="302" t="n">
        <v>1.9</v>
      </c>
      <c r="D91" s="302"/>
      <c r="E91" s="302"/>
      <c r="F91" s="272" t="n">
        <f aca="false">+C91*B91</f>
        <v>59257.2</v>
      </c>
      <c r="H91" s="279" t="n">
        <v>35886</v>
      </c>
      <c r="I91" s="301" t="n">
        <v>26776</v>
      </c>
      <c r="J91" s="302" t="n">
        <v>2.2</v>
      </c>
      <c r="K91" s="272" t="n">
        <f aca="false">+J91*I91</f>
        <v>58907.2</v>
      </c>
    </row>
    <row r="92" customFormat="false" ht="12.75" hidden="false" customHeight="false" outlineLevel="0" collapsed="false">
      <c r="A92" s="279" t="n">
        <v>36281</v>
      </c>
      <c r="B92" s="301" t="n">
        <f aca="false">3252482-3155382</f>
        <v>97100</v>
      </c>
      <c r="C92" s="302" t="n">
        <v>2.02</v>
      </c>
      <c r="D92" s="302"/>
      <c r="E92" s="302"/>
      <c r="F92" s="272" t="n">
        <f aca="false">+C92*B92</f>
        <v>196142</v>
      </c>
      <c r="H92" s="279" t="n">
        <v>35916</v>
      </c>
      <c r="I92" s="301" t="n">
        <v>30102</v>
      </c>
      <c r="J92" s="302" t="n">
        <v>1.88</v>
      </c>
      <c r="K92" s="272" t="n">
        <f aca="false">+J92*I92</f>
        <v>56591.76</v>
      </c>
    </row>
    <row r="93" customFormat="false" ht="12.75" hidden="false" customHeight="false" outlineLevel="0" collapsed="false">
      <c r="A93" s="146" t="n">
        <v>36312</v>
      </c>
      <c r="B93" s="301" t="n">
        <v>48333</v>
      </c>
      <c r="C93" s="302" t="n">
        <v>1.96</v>
      </c>
      <c r="D93" s="302"/>
      <c r="E93" s="302"/>
      <c r="F93" s="272" t="n">
        <f aca="false">+C93*B93</f>
        <v>94732.68</v>
      </c>
      <c r="H93" s="146" t="n">
        <v>35947</v>
      </c>
      <c r="I93" s="301" t="n">
        <v>17068</v>
      </c>
      <c r="J93" s="302" t="n">
        <v>1.64</v>
      </c>
      <c r="K93" s="272" t="n">
        <f aca="false">+J93*I93</f>
        <v>27991.52</v>
      </c>
    </row>
    <row r="94" customFormat="false" ht="12.75" hidden="false" customHeight="false" outlineLevel="0" collapsed="false">
      <c r="A94" s="279" t="n">
        <v>36342</v>
      </c>
      <c r="B94" s="301" t="n">
        <v>-72504</v>
      </c>
      <c r="C94" s="302" t="n">
        <v>2.01</v>
      </c>
      <c r="D94" s="302"/>
      <c r="E94" s="302"/>
      <c r="F94" s="272" t="n">
        <f aca="false">+C94*B94</f>
        <v>-145733.04</v>
      </c>
      <c r="H94" s="279" t="n">
        <v>35977</v>
      </c>
      <c r="I94" s="301" t="n">
        <v>24452</v>
      </c>
      <c r="J94" s="302" t="n">
        <v>1.87</v>
      </c>
      <c r="K94" s="272" t="n">
        <f aca="false">+J94*I94</f>
        <v>45725.24</v>
      </c>
    </row>
    <row r="95" customFormat="false" ht="12.75" hidden="false" customHeight="false" outlineLevel="0" collapsed="false">
      <c r="A95" s="279" t="n">
        <v>36373</v>
      </c>
      <c r="B95" s="301" t="n">
        <v>-6559</v>
      </c>
      <c r="C95" s="302" t="n">
        <v>2.35</v>
      </c>
      <c r="D95" s="302"/>
      <c r="E95" s="302"/>
      <c r="F95" s="272" t="n">
        <f aca="false">+C95*B95</f>
        <v>-15413.65</v>
      </c>
      <c r="H95" s="279" t="n">
        <v>36008</v>
      </c>
      <c r="I95" s="301" t="n">
        <v>26181</v>
      </c>
      <c r="J95" s="302" t="n">
        <v>1.71</v>
      </c>
      <c r="K95" s="272" t="n">
        <f aca="false">+J95*I95</f>
        <v>44769.51</v>
      </c>
    </row>
    <row r="96" customFormat="false" ht="12.75" hidden="false" customHeight="false" outlineLevel="0" collapsed="false">
      <c r="A96" s="279" t="n">
        <v>36404</v>
      </c>
      <c r="B96" s="301" t="n">
        <v>-73056</v>
      </c>
      <c r="C96" s="302" t="n">
        <v>2.29</v>
      </c>
      <c r="D96" s="302"/>
      <c r="E96" s="302"/>
      <c r="F96" s="272" t="n">
        <f aca="false">+C96*B96</f>
        <v>-167298.24</v>
      </c>
      <c r="H96" s="279" t="n">
        <v>36039</v>
      </c>
      <c r="I96" s="301" t="n">
        <v>14386</v>
      </c>
      <c r="J96" s="302" t="n">
        <v>1.65</v>
      </c>
      <c r="K96" s="272" t="n">
        <f aca="false">+J96*I96</f>
        <v>23736.9</v>
      </c>
    </row>
    <row r="97" customFormat="false" ht="12.75" hidden="false" customHeight="false" outlineLevel="0" collapsed="false">
      <c r="A97" s="279" t="n">
        <v>36434</v>
      </c>
      <c r="B97" s="301" t="n">
        <v>-4807</v>
      </c>
      <c r="C97" s="302" t="n">
        <v>2.59</v>
      </c>
      <c r="D97" s="302"/>
      <c r="E97" s="302"/>
      <c r="F97" s="272" t="n">
        <f aca="false">+C97*B97</f>
        <v>-12450.13</v>
      </c>
      <c r="H97" s="279" t="n">
        <v>36069</v>
      </c>
      <c r="I97" s="301" t="n">
        <v>18644</v>
      </c>
      <c r="J97" s="302" t="n">
        <v>1.73</v>
      </c>
      <c r="K97" s="272" t="n">
        <f aca="false">+J97*I97</f>
        <v>32254.12</v>
      </c>
    </row>
    <row r="98" customFormat="false" ht="12.75" hidden="false" customHeight="false" outlineLevel="0" collapsed="false">
      <c r="A98" s="279" t="n">
        <v>36465</v>
      </c>
      <c r="B98" s="301" t="n">
        <v>35981</v>
      </c>
      <c r="C98" s="302" t="n">
        <v>2.14</v>
      </c>
      <c r="D98" s="302"/>
      <c r="E98" s="302"/>
      <c r="F98" s="272" t="n">
        <f aca="false">+C98*B98</f>
        <v>76999.34</v>
      </c>
      <c r="H98" s="279" t="n">
        <v>36100</v>
      </c>
      <c r="I98" s="301" t="n">
        <v>21859</v>
      </c>
      <c r="J98" s="302" t="n">
        <v>2.02</v>
      </c>
      <c r="K98" s="272" t="n">
        <f aca="false">+J98*I98</f>
        <v>44155.18</v>
      </c>
    </row>
    <row r="99" customFormat="false" ht="12.75" hidden="false" customHeight="false" outlineLevel="0" collapsed="false">
      <c r="A99" s="146" t="n">
        <v>36495</v>
      </c>
      <c r="B99" s="301" t="n">
        <v>64636</v>
      </c>
      <c r="C99" s="302" t="n">
        <v>2.21</v>
      </c>
      <c r="D99" s="302"/>
      <c r="E99" s="302"/>
      <c r="F99" s="272" t="n">
        <f aca="false">+C99*B99</f>
        <v>142845.56</v>
      </c>
      <c r="H99" s="279" t="n">
        <v>36130</v>
      </c>
      <c r="I99" s="301" t="n">
        <v>20077</v>
      </c>
      <c r="J99" s="302" t="n">
        <v>1.79</v>
      </c>
      <c r="K99" s="272" t="n">
        <f aca="false">+J99*I99</f>
        <v>35937.83</v>
      </c>
    </row>
    <row r="100" customFormat="false" ht="12.75" hidden="false" customHeight="false" outlineLevel="0" collapsed="false">
      <c r="A100" s="279" t="s">
        <v>198</v>
      </c>
      <c r="B100" s="301" t="n">
        <v>-110000</v>
      </c>
      <c r="C100" s="302" t="n">
        <f aca="false">+F100/B100</f>
        <v>2.02</v>
      </c>
      <c r="D100" s="302"/>
      <c r="E100" s="302"/>
      <c r="F100" s="272" t="n">
        <v>-222200</v>
      </c>
      <c r="H100" s="279" t="n">
        <v>36161</v>
      </c>
      <c r="I100" s="301" t="n">
        <v>3591</v>
      </c>
      <c r="J100" s="302" t="n">
        <v>1.7</v>
      </c>
      <c r="K100" s="272" t="n">
        <f aca="false">+J100*I100</f>
        <v>6104.7</v>
      </c>
    </row>
    <row r="101" customFormat="false" ht="12.75" hidden="false" customHeight="false" outlineLevel="0" collapsed="false">
      <c r="A101" s="277" t="s">
        <v>199</v>
      </c>
      <c r="B101" s="303" t="n">
        <f aca="false">SUM(B86:B100)</f>
        <v>144671</v>
      </c>
      <c r="C101" s="304" t="n">
        <f aca="false">+F101/B101</f>
        <v>1.69826952188068</v>
      </c>
      <c r="D101" s="304"/>
      <c r="E101" s="304"/>
      <c r="F101" s="305" t="n">
        <f aca="false">SUM(F86:F100)</f>
        <v>245690.35</v>
      </c>
      <c r="G101" s="272"/>
      <c r="H101" s="279" t="n">
        <v>36192</v>
      </c>
      <c r="I101" s="301" t="n">
        <v>6701</v>
      </c>
      <c r="J101" s="302" t="n">
        <v>1.61</v>
      </c>
      <c r="K101" s="272" t="n">
        <f aca="false">+J101*I101</f>
        <v>10788.61</v>
      </c>
    </row>
    <row r="102" customFormat="false" ht="12.75" hidden="false" customHeight="false" outlineLevel="0" collapsed="false">
      <c r="A102" s="277" t="s">
        <v>200</v>
      </c>
      <c r="B102" s="299" t="n">
        <f aca="false">+AN39</f>
        <v>74091</v>
      </c>
      <c r="C102" s="306" t="n">
        <v>2.2</v>
      </c>
      <c r="D102" s="306"/>
      <c r="E102" s="306"/>
      <c r="F102" s="307" t="n">
        <f aca="false">+C102*B102</f>
        <v>163000.2</v>
      </c>
      <c r="G102" s="272"/>
      <c r="H102" s="279" t="n">
        <v>36220</v>
      </c>
      <c r="I102" s="301" t="n">
        <v>5383</v>
      </c>
      <c r="J102" s="302" t="n">
        <v>1.56</v>
      </c>
      <c r="K102" s="272" t="n">
        <f aca="false">+J102*I102</f>
        <v>8397.48</v>
      </c>
    </row>
    <row r="103" customFormat="false" ht="12.75" hidden="false" customHeight="false" outlineLevel="0" collapsed="false">
      <c r="A103" s="247" t="s">
        <v>201</v>
      </c>
      <c r="B103" s="301" t="n">
        <f aca="false">+B102+B101</f>
        <v>218762</v>
      </c>
      <c r="C103" s="308" t="n">
        <f aca="false">+F103/B103</f>
        <v>1.86819717318364</v>
      </c>
      <c r="D103" s="308"/>
      <c r="E103" s="308"/>
      <c r="F103" s="272" t="n">
        <f aca="false">+F102+F101</f>
        <v>408690.55</v>
      </c>
      <c r="H103" s="279" t="n">
        <v>36251</v>
      </c>
      <c r="I103" s="301" t="n">
        <v>17558</v>
      </c>
      <c r="J103" s="302" t="n">
        <v>1.9</v>
      </c>
      <c r="K103" s="272" t="n">
        <f aca="false">+J103*I103</f>
        <v>33360.2</v>
      </c>
    </row>
    <row r="104" customFormat="false" ht="12.75" hidden="false" customHeight="false" outlineLevel="0" collapsed="false">
      <c r="A104" s="146"/>
      <c r="B104" s="301"/>
      <c r="C104" s="281"/>
      <c r="D104" s="281"/>
      <c r="E104" s="281"/>
      <c r="F104" s="173"/>
      <c r="H104" s="279" t="n">
        <v>36281</v>
      </c>
      <c r="I104" s="301" t="n">
        <v>16888</v>
      </c>
      <c r="J104" s="302" t="n">
        <v>2</v>
      </c>
      <c r="K104" s="272" t="n">
        <f aca="false">+J104*I104</f>
        <v>33776</v>
      </c>
    </row>
    <row r="105" customFormat="false" ht="12.75" hidden="false" customHeight="false" outlineLevel="0" collapsed="false">
      <c r="A105" s="279" t="s">
        <v>202</v>
      </c>
      <c r="B105" s="301" t="n">
        <f aca="false">+B103</f>
        <v>218762</v>
      </c>
      <c r="C105" s="302" t="n">
        <v>2.2</v>
      </c>
      <c r="D105" s="302"/>
      <c r="E105" s="302"/>
      <c r="F105" s="272" t="n">
        <f aca="false">+C105*B105</f>
        <v>481276.4</v>
      </c>
      <c r="H105" s="146" t="n">
        <v>36312</v>
      </c>
      <c r="I105" s="301" t="n">
        <v>24801</v>
      </c>
      <c r="J105" s="302" t="n">
        <v>1.96</v>
      </c>
      <c r="K105" s="272" t="n">
        <f aca="false">+J105*I105</f>
        <v>48609.96</v>
      </c>
    </row>
    <row r="106" customFormat="false" ht="12.75" hidden="false" customHeight="false" outlineLevel="0" collapsed="false">
      <c r="A106" s="279"/>
      <c r="B106" s="301"/>
      <c r="C106" s="302"/>
      <c r="D106" s="302"/>
      <c r="E106" s="302"/>
      <c r="F106" s="272"/>
      <c r="G106" s="272"/>
      <c r="H106" s="279" t="n">
        <v>36342</v>
      </c>
      <c r="I106" s="301" t="n">
        <v>23747</v>
      </c>
      <c r="J106" s="302" t="n">
        <v>2.01</v>
      </c>
      <c r="K106" s="272" t="n">
        <f aca="false">+J106*I106</f>
        <v>47731.47</v>
      </c>
    </row>
    <row r="107" customFormat="false" ht="12.75" hidden="false" customHeight="false" outlineLevel="0" collapsed="false">
      <c r="A107" s="279"/>
      <c r="B107" s="301"/>
      <c r="C107" s="302"/>
      <c r="D107" s="302"/>
      <c r="E107" s="302"/>
      <c r="F107" s="272"/>
      <c r="G107" s="272"/>
      <c r="H107" s="279" t="n">
        <v>36373</v>
      </c>
      <c r="I107" s="301" t="n">
        <v>21597</v>
      </c>
      <c r="J107" s="302" t="n">
        <v>2.35</v>
      </c>
      <c r="K107" s="272" t="n">
        <f aca="false">+J107*I107</f>
        <v>50752.95</v>
      </c>
    </row>
    <row r="108" customFormat="false" ht="12.75" hidden="false" customHeight="false" outlineLevel="0" collapsed="false">
      <c r="A108" s="279"/>
      <c r="B108" s="301" t="n">
        <v>100000</v>
      </c>
      <c r="C108" s="302" t="n">
        <v>2</v>
      </c>
      <c r="D108" s="302"/>
      <c r="E108" s="302"/>
      <c r="F108" s="272" t="n">
        <f aca="false">+C108*B108</f>
        <v>200000</v>
      </c>
      <c r="G108" s="272"/>
      <c r="H108" s="279" t="n">
        <v>36404</v>
      </c>
      <c r="I108" s="301" t="n">
        <v>16984</v>
      </c>
      <c r="J108" s="302" t="n">
        <v>2.29</v>
      </c>
      <c r="K108" s="272" t="n">
        <f aca="false">+J108*I108</f>
        <v>38893.36</v>
      </c>
    </row>
    <row r="109" customFormat="false" ht="12.75" hidden="false" customHeight="false" outlineLevel="0" collapsed="false">
      <c r="A109" s="279"/>
      <c r="B109" s="301"/>
      <c r="C109" s="302"/>
      <c r="D109" s="302"/>
      <c r="E109" s="302"/>
      <c r="F109" s="272"/>
      <c r="G109" s="272"/>
      <c r="H109" s="279" t="n">
        <v>36434</v>
      </c>
      <c r="I109" s="301" t="n">
        <v>11019</v>
      </c>
      <c r="J109" s="302" t="n">
        <v>2.59</v>
      </c>
      <c r="K109" s="272" t="n">
        <f aca="false">+J109*I109</f>
        <v>28539.21</v>
      </c>
    </row>
    <row r="110" customFormat="false" ht="12.75" hidden="false" customHeight="false" outlineLevel="0" collapsed="false">
      <c r="A110" s="279"/>
      <c r="B110" s="301"/>
      <c r="C110" s="302"/>
      <c r="D110" s="302"/>
      <c r="E110" s="302"/>
      <c r="F110" s="272"/>
      <c r="G110" s="272"/>
      <c r="H110" s="279" t="n">
        <v>36465</v>
      </c>
      <c r="I110" s="301" t="n">
        <v>14611</v>
      </c>
      <c r="J110" s="302" t="n">
        <v>2.14</v>
      </c>
      <c r="K110" s="272" t="n">
        <f aca="false">+J110*I110</f>
        <v>31267.54</v>
      </c>
    </row>
    <row r="111" customFormat="false" ht="12.75" hidden="false" customHeight="false" outlineLevel="0" collapsed="false">
      <c r="A111" s="279"/>
      <c r="B111" s="309"/>
      <c r="C111" s="306"/>
      <c r="D111" s="306"/>
      <c r="E111" s="306"/>
      <c r="F111" s="307"/>
      <c r="G111" s="272"/>
      <c r="H111" s="146" t="n">
        <v>36495</v>
      </c>
      <c r="I111" s="301" t="n">
        <v>31761</v>
      </c>
      <c r="J111" s="302" t="n">
        <v>2.21</v>
      </c>
      <c r="K111" s="272" t="n">
        <f aca="false">+J111*I111</f>
        <v>70191.81</v>
      </c>
    </row>
    <row r="112" customFormat="false" ht="13.5" hidden="false" customHeight="false" outlineLevel="0" collapsed="false">
      <c r="A112" s="277"/>
      <c r="B112" s="310"/>
      <c r="C112" s="311"/>
      <c r="D112" s="311"/>
      <c r="E112" s="311"/>
      <c r="F112" s="312"/>
      <c r="G112" s="272"/>
      <c r="H112" s="146" t="n">
        <v>36526</v>
      </c>
      <c r="I112" s="301" t="n">
        <v>28865</v>
      </c>
      <c r="J112" s="302" t="n">
        <v>2.23</v>
      </c>
      <c r="K112" s="272" t="n">
        <f aca="false">+J112*I112</f>
        <v>64368.95</v>
      </c>
    </row>
    <row r="113" customFormat="false" ht="13.5" hidden="false" customHeight="false" outlineLevel="0" collapsed="false">
      <c r="H113" s="146" t="n">
        <v>36557</v>
      </c>
      <c r="I113" s="301" t="n">
        <f aca="false">11102+3</f>
        <v>11105</v>
      </c>
      <c r="J113" s="302" t="n">
        <v>2.4</v>
      </c>
      <c r="K113" s="272" t="n">
        <f aca="false">+J113*I113</f>
        <v>26652</v>
      </c>
    </row>
    <row r="114" customFormat="false" ht="12.75" hidden="false" customHeight="false" outlineLevel="0" collapsed="false">
      <c r="H114" s="301"/>
      <c r="I114" s="313" t="n">
        <f aca="false">SUM(I86:I113)</f>
        <v>518833</v>
      </c>
      <c r="K114" s="314" t="n">
        <f aca="false">SUM(K86:K113)</f>
        <v>1056306.48</v>
      </c>
    </row>
    <row r="115" customFormat="false" ht="12.75" hidden="false" customHeight="false" outlineLevel="0" collapsed="false">
      <c r="H115" s="301"/>
    </row>
    <row r="116" customFormat="false" ht="12.75" hidden="false" customHeight="false" outlineLevel="0" collapsed="false">
      <c r="H116" s="301"/>
    </row>
    <row r="117" customFormat="false" ht="12.75" hidden="false" customHeight="false" outlineLevel="0" collapsed="false">
      <c r="H117" s="301"/>
    </row>
    <row r="118" customFormat="false" ht="12.75" hidden="false" customHeight="false" outlineLevel="0" collapsed="false">
      <c r="A118" s="298" t="s">
        <v>93</v>
      </c>
      <c r="F118" s="273"/>
      <c r="G118" s="272"/>
      <c r="H118" s="301"/>
    </row>
    <row r="119" customFormat="false" ht="12.75" hidden="false" customHeight="false" outlineLevel="0" collapsed="false">
      <c r="A119" s="298" t="s">
        <v>195</v>
      </c>
      <c r="F119" s="273"/>
      <c r="G119" s="272"/>
      <c r="H119" s="301"/>
    </row>
    <row r="120" customFormat="false" ht="12.75" hidden="false" customHeight="false" outlineLevel="0" collapsed="false">
      <c r="A120" s="298" t="s">
        <v>196</v>
      </c>
      <c r="F120" s="273"/>
      <c r="G120" s="272"/>
      <c r="H120" s="301"/>
    </row>
    <row r="121" customFormat="false" ht="12.75" hidden="false" customHeight="false" outlineLevel="0" collapsed="false">
      <c r="H121" s="301"/>
    </row>
    <row r="122" customFormat="false" ht="12.75" hidden="false" customHeight="false" outlineLevel="0" collapsed="false">
      <c r="H122" s="301"/>
    </row>
    <row r="123" customFormat="false" ht="12.75" hidden="false" customHeight="false" outlineLevel="0" collapsed="false">
      <c r="H123" s="301"/>
    </row>
    <row r="124" customFormat="false" ht="12.75" hidden="false" customHeight="false" outlineLevel="0" collapsed="false">
      <c r="A124" s="274"/>
      <c r="B124" s="167" t="s">
        <v>197</v>
      </c>
      <c r="C124" s="167" t="s">
        <v>36</v>
      </c>
      <c r="F124" s="274"/>
      <c r="G124" s="272"/>
      <c r="H124" s="301"/>
    </row>
    <row r="125" customFormat="false" ht="12.75" hidden="false" customHeight="false" outlineLevel="0" collapsed="false">
      <c r="A125" s="274"/>
      <c r="B125" s="315" t="s">
        <v>161</v>
      </c>
      <c r="C125" s="315" t="s">
        <v>162</v>
      </c>
      <c r="D125" s="315"/>
      <c r="E125" s="315"/>
      <c r="F125" s="316" t="s">
        <v>163</v>
      </c>
      <c r="G125" s="272"/>
      <c r="H125" s="301"/>
    </row>
    <row r="126" customFormat="false" ht="12.75" hidden="false" customHeight="false" outlineLevel="0" collapsed="false">
      <c r="A126" s="279" t="n">
        <v>36100</v>
      </c>
      <c r="B126" s="301" t="n">
        <v>11369</v>
      </c>
      <c r="C126" s="302" t="n">
        <v>2.02</v>
      </c>
      <c r="D126" s="302"/>
      <c r="E126" s="302"/>
      <c r="F126" s="272" t="n">
        <f aca="false">+C126*B126</f>
        <v>22965.38</v>
      </c>
      <c r="H126" s="301"/>
    </row>
    <row r="127" customFormat="false" ht="12.75" hidden="false" customHeight="false" outlineLevel="0" collapsed="false">
      <c r="A127" s="279" t="n">
        <v>36130</v>
      </c>
      <c r="B127" s="301" t="n">
        <v>88047</v>
      </c>
      <c r="C127" s="302" t="n">
        <v>1.79</v>
      </c>
      <c r="D127" s="302"/>
      <c r="E127" s="302"/>
      <c r="F127" s="272" t="n">
        <f aca="false">+C127*B127</f>
        <v>157604.13</v>
      </c>
      <c r="G127" s="272"/>
      <c r="H127" s="301"/>
    </row>
    <row r="128" customFormat="false" ht="12.75" hidden="false" customHeight="false" outlineLevel="0" collapsed="false">
      <c r="A128" s="279" t="n">
        <v>36161</v>
      </c>
      <c r="B128" s="301" t="n">
        <v>22026</v>
      </c>
      <c r="C128" s="302" t="n">
        <v>1.7</v>
      </c>
      <c r="D128" s="302"/>
      <c r="E128" s="302"/>
      <c r="F128" s="272" t="n">
        <f aca="false">+C128*B128</f>
        <v>37444.2</v>
      </c>
      <c r="G128" s="272"/>
      <c r="H128" s="301"/>
    </row>
    <row r="129" customFormat="false" ht="12.75" hidden="false" customHeight="false" outlineLevel="0" collapsed="false">
      <c r="A129" s="279" t="n">
        <v>36192</v>
      </c>
      <c r="B129" s="301" t="n">
        <v>12888</v>
      </c>
      <c r="C129" s="302" t="n">
        <v>1.61</v>
      </c>
      <c r="D129" s="302"/>
      <c r="E129" s="302"/>
      <c r="F129" s="272" t="n">
        <f aca="false">+C129*B129</f>
        <v>20749.68</v>
      </c>
      <c r="G129" s="272"/>
      <c r="H129" s="301"/>
    </row>
    <row r="130" customFormat="false" ht="12.75" hidden="false" customHeight="false" outlineLevel="0" collapsed="false">
      <c r="A130" s="279" t="n">
        <v>36220</v>
      </c>
      <c r="B130" s="301" t="n">
        <v>29</v>
      </c>
      <c r="C130" s="302" t="n">
        <v>1.56</v>
      </c>
      <c r="D130" s="302"/>
      <c r="E130" s="302"/>
      <c r="F130" s="272" t="n">
        <f aca="false">+C130*B130</f>
        <v>45.24</v>
      </c>
      <c r="G130" s="272"/>
      <c r="H130" s="301"/>
    </row>
    <row r="131" customFormat="false" ht="12.75" hidden="false" customHeight="false" outlineLevel="0" collapsed="false">
      <c r="A131" s="279" t="n">
        <v>36251</v>
      </c>
      <c r="B131" s="301" t="n">
        <v>31188</v>
      </c>
      <c r="C131" s="302" t="n">
        <v>1.9</v>
      </c>
      <c r="D131" s="302"/>
      <c r="E131" s="302"/>
      <c r="F131" s="272" t="n">
        <f aca="false">+C131*B131</f>
        <v>59257.2</v>
      </c>
      <c r="G131" s="272"/>
      <c r="H131" s="301"/>
    </row>
    <row r="132" customFormat="false" ht="12.75" hidden="false" customHeight="false" outlineLevel="0" collapsed="false">
      <c r="A132" s="279" t="n">
        <v>36281</v>
      </c>
      <c r="B132" s="309" t="n">
        <f aca="false">3252482-3155382</f>
        <v>97100</v>
      </c>
      <c r="C132" s="306" t="n">
        <v>2.02</v>
      </c>
      <c r="D132" s="306"/>
      <c r="E132" s="306"/>
      <c r="F132" s="307" t="n">
        <f aca="false">+C132*B132</f>
        <v>196142</v>
      </c>
      <c r="G132" s="272"/>
      <c r="H132" s="301"/>
    </row>
    <row r="133" customFormat="false" ht="13.5" hidden="false" customHeight="false" outlineLevel="0" collapsed="false">
      <c r="A133" s="277"/>
      <c r="B133" s="310" t="n">
        <f aca="false">SUM(B126:B132)</f>
        <v>262647</v>
      </c>
      <c r="C133" s="311" t="n">
        <f aca="false">+F133/B133</f>
        <v>1.88164277528394</v>
      </c>
      <c r="D133" s="311"/>
      <c r="E133" s="311"/>
      <c r="F133" s="312" t="n">
        <f aca="false">SUM(F126:F132)</f>
        <v>494207.83</v>
      </c>
      <c r="G133" s="272"/>
    </row>
    <row r="134" customFormat="false" ht="13.5" hidden="false" customHeight="false" outlineLevel="0" collapsed="false">
      <c r="A134" s="274"/>
      <c r="F134" s="273"/>
      <c r="G134" s="272"/>
    </row>
    <row r="135" customFormat="false" ht="12.75" hidden="false" customHeight="false" outlineLevel="0" collapsed="false">
      <c r="A135" s="274"/>
      <c r="B135" s="166" t="n">
        <v>110000</v>
      </c>
      <c r="F135" s="273"/>
      <c r="G135" s="272"/>
    </row>
    <row r="136" customFormat="false" ht="12.75" hidden="false" customHeight="false" outlineLevel="0" collapsed="false">
      <c r="A136" s="274"/>
      <c r="B136" s="166" t="n">
        <f aca="false">+B133-B135</f>
        <v>152647</v>
      </c>
      <c r="F136" s="317"/>
      <c r="G136" s="272"/>
      <c r="I136" s="318"/>
    </row>
    <row r="137" customFormat="false" ht="12.75" hidden="false" customHeight="false" outlineLevel="0" collapsed="false">
      <c r="A137" s="274"/>
      <c r="F137" s="317"/>
      <c r="G137" s="272"/>
    </row>
    <row r="138" customFormat="false" ht="12.75" hidden="false" customHeight="false" outlineLevel="0" collapsed="false">
      <c r="A138" s="284" t="n">
        <v>35309</v>
      </c>
      <c r="B138" s="166" t="n">
        <v>49118</v>
      </c>
      <c r="C138" s="167" t="n">
        <v>77606.44</v>
      </c>
      <c r="F138" s="319" t="n">
        <f aca="false">+C138/B138</f>
        <v>1.58</v>
      </c>
      <c r="G138" s="272"/>
    </row>
    <row r="139" customFormat="false" ht="12.75" hidden="false" customHeight="false" outlineLevel="0" collapsed="false">
      <c r="A139" s="284" t="n">
        <v>35339</v>
      </c>
      <c r="B139" s="166" t="n">
        <v>214553</v>
      </c>
      <c r="C139" s="167" t="n">
        <v>454852.36</v>
      </c>
      <c r="F139" s="319" t="n">
        <f aca="false">+C139/B139</f>
        <v>2.12</v>
      </c>
      <c r="G139" s="272"/>
    </row>
    <row r="140" customFormat="false" ht="12.75" hidden="false" customHeight="false" outlineLevel="0" collapsed="false">
      <c r="A140" s="244" t="n">
        <v>35370</v>
      </c>
      <c r="B140" s="166" t="n">
        <v>43514</v>
      </c>
      <c r="C140" s="167" t="n">
        <v>119663.5</v>
      </c>
      <c r="F140" s="319" t="n">
        <f aca="false">+C140/B140</f>
        <v>2.75</v>
      </c>
    </row>
    <row r="141" customFormat="false" ht="12.75" hidden="false" customHeight="false" outlineLevel="0" collapsed="false">
      <c r="A141" s="244" t="n">
        <v>35400</v>
      </c>
      <c r="B141" s="166" t="n">
        <v>-216419</v>
      </c>
      <c r="C141" s="167" t="n">
        <v>-555955.78</v>
      </c>
      <c r="F141" s="319" t="n">
        <f aca="false">+C141/B141</f>
        <v>2.56888618836609</v>
      </c>
    </row>
    <row r="142" customFormat="false" ht="12.75" hidden="false" customHeight="false" outlineLevel="0" collapsed="false">
      <c r="A142" s="244" t="n">
        <v>35400</v>
      </c>
      <c r="B142" s="166" t="n">
        <v>28947</v>
      </c>
      <c r="C142" s="167" t="n">
        <v>45736.26</v>
      </c>
      <c r="F142" s="319" t="n">
        <f aca="false">+C142/B142</f>
        <v>1.58</v>
      </c>
    </row>
    <row r="143" customFormat="false" ht="12.75" hidden="false" customHeight="false" outlineLevel="0" collapsed="false">
      <c r="A143" s="244" t="n">
        <v>35431</v>
      </c>
      <c r="B143" s="166" t="n">
        <v>1433</v>
      </c>
      <c r="C143" s="167" t="n">
        <v>4585.6</v>
      </c>
      <c r="F143" s="319" t="n">
        <f aca="false">+C143/B143</f>
        <v>3.2</v>
      </c>
    </row>
    <row r="144" customFormat="false" ht="12.75" hidden="false" customHeight="false" outlineLevel="0" collapsed="false">
      <c r="A144" s="244" t="n">
        <v>35462</v>
      </c>
      <c r="B144" s="166" t="n">
        <v>-39680</v>
      </c>
      <c r="C144" s="167" t="n">
        <v>-80550.4</v>
      </c>
      <c r="F144" s="319" t="n">
        <f aca="false">+C144/B144</f>
        <v>2.03</v>
      </c>
    </row>
    <row r="145" customFormat="false" ht="12.75" hidden="false" customHeight="false" outlineLevel="0" collapsed="false">
      <c r="A145" s="244" t="n">
        <v>35490</v>
      </c>
      <c r="B145" s="166" t="n">
        <v>11061</v>
      </c>
      <c r="C145" s="167" t="n">
        <v>18914.31</v>
      </c>
      <c r="F145" s="319" t="n">
        <f aca="false">+C145/B145</f>
        <v>1.71</v>
      </c>
    </row>
    <row r="146" customFormat="false" ht="12.75" hidden="false" customHeight="false" outlineLevel="0" collapsed="false">
      <c r="A146" s="244" t="n">
        <v>35521</v>
      </c>
      <c r="B146" s="166" t="n">
        <v>5079</v>
      </c>
      <c r="C146" s="167" t="n">
        <v>9294.57</v>
      </c>
      <c r="F146" s="319" t="n">
        <f aca="false">+C146/B146</f>
        <v>1.83</v>
      </c>
    </row>
    <row r="147" customFormat="false" ht="12.75" hidden="false" customHeight="false" outlineLevel="0" collapsed="false">
      <c r="A147" s="244" t="n">
        <v>35551</v>
      </c>
      <c r="B147" s="166" t="n">
        <v>-27163</v>
      </c>
      <c r="C147" s="167" t="n">
        <v>-53239.48</v>
      </c>
      <c r="F147" s="319" t="n">
        <f aca="false">+C147/B147</f>
        <v>1.96</v>
      </c>
    </row>
    <row r="148" customFormat="false" ht="12.75" hidden="false" customHeight="false" outlineLevel="0" collapsed="false">
      <c r="A148" s="244" t="n">
        <v>35582</v>
      </c>
      <c r="B148" s="166" t="n">
        <v>696</v>
      </c>
      <c r="C148" s="167" t="n">
        <v>1392</v>
      </c>
      <c r="F148" s="319" t="n">
        <f aca="false">+C148/B148</f>
        <v>2</v>
      </c>
    </row>
    <row r="149" customFormat="false" ht="12.75" hidden="false" customHeight="false" outlineLevel="0" collapsed="false">
      <c r="A149" s="244" t="n">
        <v>35612</v>
      </c>
      <c r="B149" s="166" t="n">
        <v>54951</v>
      </c>
      <c r="C149" s="167" t="n">
        <v>111550.53</v>
      </c>
      <c r="F149" s="319" t="n">
        <f aca="false">+C149/B149</f>
        <v>2.03</v>
      </c>
    </row>
    <row r="150" customFormat="false" ht="12.75" hidden="false" customHeight="false" outlineLevel="0" collapsed="false">
      <c r="A150" s="244" t="n">
        <v>35643</v>
      </c>
      <c r="B150" s="166" t="n">
        <v>80810</v>
      </c>
      <c r="C150" s="167" t="n">
        <v>180206.3</v>
      </c>
      <c r="F150" s="319" t="n">
        <f aca="false">+C150/B150</f>
        <v>2.23</v>
      </c>
    </row>
    <row r="151" customFormat="false" ht="12.75" hidden="false" customHeight="false" outlineLevel="0" collapsed="false">
      <c r="A151" s="244" t="n">
        <v>35674</v>
      </c>
      <c r="B151" s="166" t="n">
        <v>79912</v>
      </c>
      <c r="C151" s="167" t="n">
        <v>215762.4</v>
      </c>
      <c r="F151" s="319" t="n">
        <f aca="false">+C151/B151</f>
        <v>2.7</v>
      </c>
    </row>
    <row r="152" customFormat="false" ht="12.75" hidden="false" customHeight="false" outlineLevel="0" collapsed="false">
      <c r="A152" s="244" t="n">
        <v>35704</v>
      </c>
      <c r="B152" s="166" t="n">
        <v>-197519</v>
      </c>
      <c r="C152" s="167" t="n">
        <v>-557003.58</v>
      </c>
      <c r="F152" s="319" t="n">
        <f aca="false">+C152/B152</f>
        <v>2.82</v>
      </c>
    </row>
    <row r="153" customFormat="false" ht="12.75" hidden="false" customHeight="false" outlineLevel="0" collapsed="false">
      <c r="A153" s="244" t="n">
        <v>35735</v>
      </c>
      <c r="B153" s="166" t="n">
        <v>-60757</v>
      </c>
      <c r="C153" s="167" t="n">
        <v>-163436.33</v>
      </c>
      <c r="F153" s="319" t="n">
        <f aca="false">+C153/B153</f>
        <v>2.69</v>
      </c>
    </row>
    <row r="154" customFormat="false" ht="12.75" hidden="false" customHeight="false" outlineLevel="0" collapsed="false">
      <c r="A154" s="244" t="n">
        <v>35765</v>
      </c>
      <c r="B154" s="166" t="n">
        <v>91837</v>
      </c>
      <c r="C154" s="167" t="n">
        <v>198367.92</v>
      </c>
      <c r="F154" s="319" t="n">
        <f aca="false">+C154/B154</f>
        <v>2.16</v>
      </c>
    </row>
    <row r="155" customFormat="false" ht="12.75" hidden="false" customHeight="false" outlineLevel="0" collapsed="false">
      <c r="A155" s="244" t="n">
        <v>35796</v>
      </c>
      <c r="B155" s="166" t="n">
        <v>12478</v>
      </c>
      <c r="C155" s="167" t="n">
        <v>24831.22</v>
      </c>
      <c r="F155" s="319" t="n">
        <f aca="false">+C155/B155</f>
        <v>1.99</v>
      </c>
    </row>
    <row r="156" customFormat="false" ht="12.75" hidden="false" customHeight="false" outlineLevel="0" collapsed="false">
      <c r="A156" s="244" t="n">
        <v>35827</v>
      </c>
      <c r="B156" s="166" t="n">
        <v>41686</v>
      </c>
      <c r="C156" s="167" t="n">
        <v>85456.3</v>
      </c>
      <c r="F156" s="319" t="n">
        <f aca="false">+C156/B156</f>
        <v>2.05</v>
      </c>
    </row>
    <row r="157" customFormat="false" ht="12.75" hidden="false" customHeight="false" outlineLevel="0" collapsed="false">
      <c r="A157" s="244" t="n">
        <v>35855</v>
      </c>
      <c r="B157" s="166" t="n">
        <v>10912</v>
      </c>
      <c r="C157" s="167" t="n">
        <v>23242.56</v>
      </c>
      <c r="F157" s="319" t="n">
        <f aca="false">+C157/B157</f>
        <v>2.13</v>
      </c>
    </row>
    <row r="158" customFormat="false" ht="12.75" hidden="false" customHeight="false" outlineLevel="0" collapsed="false">
      <c r="A158" s="244" t="n">
        <v>35886</v>
      </c>
      <c r="B158" s="166" t="n">
        <v>-14809</v>
      </c>
      <c r="C158" s="167" t="n">
        <v>-33468.34</v>
      </c>
      <c r="F158" s="319" t="n">
        <f aca="false">+C158/B158</f>
        <v>2.26</v>
      </c>
    </row>
    <row r="159" customFormat="false" ht="12.75" hidden="false" customHeight="false" outlineLevel="0" collapsed="false">
      <c r="A159" s="244" t="n">
        <v>35916</v>
      </c>
      <c r="B159" s="166" t="n">
        <v>-68266</v>
      </c>
      <c r="C159" s="167" t="n">
        <v>-131753.38</v>
      </c>
      <c r="F159" s="319" t="n">
        <f aca="false">+C159/B159</f>
        <v>1.93</v>
      </c>
    </row>
    <row r="160" customFormat="false" ht="12.75" hidden="false" customHeight="false" outlineLevel="0" collapsed="false">
      <c r="A160" s="244" t="n">
        <v>35947</v>
      </c>
      <c r="B160" s="166" t="n">
        <v>-120267</v>
      </c>
      <c r="C160" s="167" t="n">
        <v>-221291.28</v>
      </c>
      <c r="F160" s="319" t="n">
        <f aca="false">+C160/B160</f>
        <v>1.84</v>
      </c>
    </row>
    <row r="161" customFormat="false" ht="12.75" hidden="false" customHeight="false" outlineLevel="0" collapsed="false">
      <c r="A161" s="244" t="n">
        <v>35977</v>
      </c>
      <c r="B161" s="166" t="n">
        <v>67572</v>
      </c>
      <c r="C161" s="167" t="n">
        <v>136495.44</v>
      </c>
      <c r="F161" s="319" t="n">
        <f aca="false">+C161/B161</f>
        <v>2.02</v>
      </c>
      <c r="G161" s="297"/>
    </row>
    <row r="162" customFormat="false" ht="12.75" hidden="false" customHeight="false" outlineLevel="0" collapsed="false">
      <c r="A162" s="244" t="n">
        <v>36008</v>
      </c>
      <c r="B162" s="166" t="n">
        <v>76339</v>
      </c>
      <c r="C162" s="167" t="n">
        <v>133593.25</v>
      </c>
      <c r="F162" s="319" t="n">
        <f aca="false">+C162/B162</f>
        <v>1.75</v>
      </c>
    </row>
    <row r="163" customFormat="false" ht="12.75" hidden="false" customHeight="false" outlineLevel="0" collapsed="false">
      <c r="A163" s="244" t="n">
        <v>36039</v>
      </c>
      <c r="B163" s="166" t="n">
        <v>4528</v>
      </c>
      <c r="C163" s="167" t="n">
        <v>7969.28</v>
      </c>
      <c r="F163" s="319" t="n">
        <f aca="false">+C163/B163</f>
        <v>1.76</v>
      </c>
    </row>
    <row r="164" customFormat="false" ht="12.75" hidden="false" customHeight="false" outlineLevel="0" collapsed="false">
      <c r="A164" s="244" t="n">
        <v>36069</v>
      </c>
      <c r="B164" s="166" t="n">
        <v>26871</v>
      </c>
      <c r="C164" s="167" t="n">
        <v>47561.67</v>
      </c>
      <c r="F164" s="319" t="n">
        <f aca="false">+C164/B164</f>
        <v>1.77</v>
      </c>
    </row>
    <row r="165" customFormat="false" ht="12.75" hidden="false" customHeight="false" outlineLevel="0" collapsed="false">
      <c r="A165" s="244" t="n">
        <v>36100</v>
      </c>
      <c r="B165" s="320" t="n">
        <v>153952</v>
      </c>
      <c r="C165" s="315" t="n">
        <v>288096.78</v>
      </c>
      <c r="F165" s="318" t="n">
        <f aca="false">+C165/B165</f>
        <v>1.87134158698815</v>
      </c>
    </row>
    <row r="166" customFormat="false" ht="12.75" hidden="false" customHeight="false" outlineLevel="0" collapsed="false">
      <c r="B166" s="166" t="n">
        <f aca="false">SUM(B138:B165)</f>
        <v>311369</v>
      </c>
      <c r="C166" s="167" t="n">
        <f aca="false">SUM(C138:C165)</f>
        <v>388480.12</v>
      </c>
      <c r="F166" s="5" t="s">
        <v>203</v>
      </c>
    </row>
    <row r="167" customFormat="false" ht="12.75" hidden="false" customHeight="false" outlineLevel="0" collapsed="false">
      <c r="B167" s="320" t="n">
        <v>-300000</v>
      </c>
      <c r="C167" s="315" t="n">
        <v>-450000</v>
      </c>
      <c r="F167" s="5" t="s">
        <v>204</v>
      </c>
    </row>
    <row r="168" customFormat="false" ht="12.75" hidden="false" customHeight="false" outlineLevel="0" collapsed="false">
      <c r="B168" s="166" t="n">
        <f aca="false">+B167+B166</f>
        <v>11369</v>
      </c>
      <c r="C168" s="167" t="n">
        <f aca="false">+C167+C166</f>
        <v>-61519.88</v>
      </c>
      <c r="F168" s="5" t="s">
        <v>205</v>
      </c>
    </row>
    <row r="169" customFormat="false" ht="12.75" hidden="false" customHeight="false" outlineLevel="0" collapsed="false">
      <c r="A169" s="244" t="n">
        <v>36130</v>
      </c>
      <c r="B169" s="166" t="n">
        <v>88047</v>
      </c>
      <c r="C169" s="167" t="n">
        <v>153201.78</v>
      </c>
      <c r="F169" s="318" t="n">
        <f aca="false">+C169/B169</f>
        <v>1.74</v>
      </c>
    </row>
    <row r="170" customFormat="false" ht="12.75" hidden="false" customHeight="false" outlineLevel="0" collapsed="false">
      <c r="A170" s="244" t="n">
        <v>36161</v>
      </c>
      <c r="B170" s="166" t="n">
        <v>22026</v>
      </c>
      <c r="C170" s="167" t="n">
        <v>38104.98</v>
      </c>
      <c r="F170" s="318" t="n">
        <f aca="false">+C170/B170</f>
        <v>1.73</v>
      </c>
    </row>
    <row r="171" customFormat="false" ht="12.75" hidden="false" customHeight="false" outlineLevel="0" collapsed="false">
      <c r="A171" s="244" t="n">
        <v>36192</v>
      </c>
      <c r="B171" s="166" t="n">
        <v>12888</v>
      </c>
      <c r="C171" s="167" t="n">
        <v>21007.44</v>
      </c>
      <c r="F171" s="318" t="n">
        <f aca="false">+C171/B171</f>
        <v>1.63</v>
      </c>
    </row>
    <row r="172" customFormat="false" ht="12.75" hidden="false" customHeight="false" outlineLevel="0" collapsed="false">
      <c r="A172" s="244" t="n">
        <v>36220</v>
      </c>
      <c r="B172" s="166" t="n">
        <v>29</v>
      </c>
      <c r="C172" s="167" t="n">
        <v>46.11</v>
      </c>
      <c r="F172" s="314" t="n">
        <f aca="false">+C172/B172</f>
        <v>1.59</v>
      </c>
    </row>
    <row r="173" customFormat="false" ht="12.75" hidden="false" customHeight="false" outlineLevel="0" collapsed="false">
      <c r="A173" s="244" t="n">
        <v>36251</v>
      </c>
      <c r="B173" s="320" t="n">
        <v>31188</v>
      </c>
      <c r="C173" s="315" t="n">
        <v>60504.72</v>
      </c>
      <c r="F173" s="318" t="n">
        <f aca="false">+C173/B173</f>
        <v>1.94</v>
      </c>
    </row>
    <row r="174" customFormat="false" ht="12.75" hidden="false" customHeight="false" outlineLevel="0" collapsed="false">
      <c r="B174" s="166" t="n">
        <f aca="false">SUM(B168:B173)</f>
        <v>165547</v>
      </c>
      <c r="C174" s="167" t="n">
        <f aca="false">SUM(C168:C173)</f>
        <v>211345.15</v>
      </c>
    </row>
    <row r="175" customFormat="false" ht="12.75" hidden="false" customHeight="false" outlineLevel="0" collapsed="false">
      <c r="A175" s="165" t="s">
        <v>206</v>
      </c>
      <c r="B175" s="320" t="n">
        <v>98603</v>
      </c>
      <c r="C175" s="315" t="n">
        <f aca="false">+B175*2.02</f>
        <v>199178.06</v>
      </c>
      <c r="F175" s="321" t="n">
        <v>2.02</v>
      </c>
    </row>
    <row r="176" customFormat="false" ht="12.75" hidden="false" customHeight="false" outlineLevel="0" collapsed="false">
      <c r="B176" s="166" t="n">
        <f aca="false">+B175+B174</f>
        <v>264150</v>
      </c>
      <c r="C176" s="167" t="n">
        <f aca="false">+C175+C174</f>
        <v>410523.21</v>
      </c>
      <c r="F176" s="318" t="n">
        <f aca="false">+C176/B176</f>
        <v>1.55412913117547</v>
      </c>
    </row>
    <row r="178" customFormat="false" ht="12.75" hidden="false" customHeight="false" outlineLevel="0" collapsed="false">
      <c r="A178" s="165" t="s">
        <v>207</v>
      </c>
      <c r="B178" s="166" t="n">
        <f aca="false">SUM(B161:B165)</f>
        <v>329262</v>
      </c>
      <c r="C178" s="167" t="n">
        <f aca="false">SUM(C161:C165)</f>
        <v>613716.42</v>
      </c>
    </row>
    <row r="180" customFormat="false" ht="12.75" hidden="false" customHeight="false" outlineLevel="0" collapsed="false">
      <c r="A180" s="165" t="s">
        <v>208</v>
      </c>
      <c r="B180" s="166" t="n">
        <f aca="false">+B169+B170+B171+B172+B173+B175</f>
        <v>252781</v>
      </c>
      <c r="C180" s="167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2002-02-13T18:15:31Z</cp:lastPrinted>
  <dcterms:modified xsi:type="dcterms:W3CDTF">2002-02-20T23:49:11Z</dcterms:modified>
  <cp:revision>0</cp:revision>
  <dc:subject/>
  <dc:title/>
</cp:coreProperties>
</file>